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ESSA-NCLB Distributions\"/>
    </mc:Choice>
  </mc:AlternateContent>
  <bookViews>
    <workbookView xWindow="120" yWindow="480" windowWidth="16485" windowHeight="8955" tabRatio="950" activeTab="1"/>
  </bookViews>
  <sheets>
    <sheet name="SUMMARY OF FORMULA GRANT" sheetId="7" r:id="rId1"/>
    <sheet name="ESSA Title I-A Formula" sheetId="1" r:id="rId2"/>
    <sheet name="ESSA Title I-Delinquent" sheetId="10" r:id="rId3"/>
    <sheet name="StateAgenciesTitle I-Delinquent" sheetId="11" r:id="rId4"/>
    <sheet name="ESSA Title II-A Formula" sheetId="14" r:id="rId5"/>
    <sheet name="ESSA Title III-A " sheetId="3" r:id="rId6"/>
    <sheet name="ESSA Title III SAI" sheetId="4" r:id="rId7"/>
    <sheet name="ESSA Title IV" sheetId="19" r:id="rId8"/>
    <sheet name="ESSA Title V" sheetId="18" r:id="rId9"/>
    <sheet name="NCLB Allocations" sheetId="17" state="hidden" r:id="rId10"/>
  </sheets>
  <externalReferences>
    <externalReference r:id="rId11"/>
  </externalReferences>
  <definedNames>
    <definedName name="_xlnm._FilterDatabase" localSheetId="1" hidden="1">'ESSA Title I-A Formula'!$A$12:$AM$190</definedName>
    <definedName name="_xlnm._FilterDatabase" localSheetId="4" hidden="1">'ESSA Title II-A Formula'!$A$9:$AH$196</definedName>
    <definedName name="_xlnm._FilterDatabase" localSheetId="5" hidden="1">'ESSA Title III-A '!$A$9:$AJ$165</definedName>
    <definedName name="_xlnm._FilterDatabase" localSheetId="7" hidden="1">'ESSA Title IV'!$A$9:$AH$195</definedName>
    <definedName name="_xlnm._FilterDatabase" localSheetId="8" hidden="1">'ESSA Title V'!$A$9:$AH$42</definedName>
  </definedNames>
  <calcPr calcId="152511"/>
</workbook>
</file>

<file path=xl/calcChain.xml><?xml version="1.0" encoding="utf-8"?>
<calcChain xmlns="http://schemas.openxmlformats.org/spreadsheetml/2006/main">
  <c r="O150" i="19" l="1"/>
  <c r="Q65" i="3"/>
  <c r="Q27" i="3"/>
  <c r="O150" i="14"/>
  <c r="O123" i="14"/>
  <c r="O27" i="14"/>
  <c r="M12" i="10"/>
  <c r="M13" i="10"/>
  <c r="M24" i="10" s="1"/>
  <c r="O150" i="1"/>
  <c r="O52" i="1"/>
  <c r="O27" i="1"/>
  <c r="N120" i="19" l="1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H53" i="4"/>
  <c r="I53" i="4"/>
  <c r="J53" i="4"/>
  <c r="K53" i="4"/>
  <c r="L53" i="4"/>
  <c r="M53" i="4"/>
  <c r="N53" i="4"/>
  <c r="L20" i="10"/>
  <c r="N195" i="1" l="1"/>
  <c r="N120" i="1"/>
  <c r="C42" i="18" l="1"/>
  <c r="F14" i="18"/>
  <c r="G14" i="18" s="1"/>
  <c r="F15" i="18"/>
  <c r="F16" i="18"/>
  <c r="G16" i="18" s="1"/>
  <c r="F17" i="18"/>
  <c r="G17" i="18" s="1"/>
  <c r="F18" i="18"/>
  <c r="F19" i="18"/>
  <c r="F20" i="18"/>
  <c r="G20" i="18" s="1"/>
  <c r="F21" i="18"/>
  <c r="G21" i="18" s="1"/>
  <c r="F22" i="18"/>
  <c r="F23" i="18"/>
  <c r="G23" i="18" s="1"/>
  <c r="F24" i="18"/>
  <c r="F25" i="18"/>
  <c r="G25" i="18" s="1"/>
  <c r="F26" i="18"/>
  <c r="G26" i="18" s="1"/>
  <c r="F27" i="18"/>
  <c r="F28" i="18"/>
  <c r="G28" i="18" s="1"/>
  <c r="F29" i="18"/>
  <c r="G29" i="18" s="1"/>
  <c r="F30" i="18"/>
  <c r="F31" i="18"/>
  <c r="G31" i="18" s="1"/>
  <c r="F32" i="18"/>
  <c r="G32" i="18" s="1"/>
  <c r="F33" i="18"/>
  <c r="G33" i="18" s="1"/>
  <c r="F34" i="18"/>
  <c r="G34" i="18" s="1"/>
  <c r="F35" i="18"/>
  <c r="F36" i="18"/>
  <c r="F37" i="18"/>
  <c r="G37" i="18" s="1"/>
  <c r="F38" i="18"/>
  <c r="G38" i="18" s="1"/>
  <c r="F39" i="18"/>
  <c r="G39" i="18" s="1"/>
  <c r="F40" i="18"/>
  <c r="G40" i="18" s="1"/>
  <c r="F13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L42" i="18"/>
  <c r="K42" i="18"/>
  <c r="J42" i="18"/>
  <c r="I42" i="18"/>
  <c r="H42" i="18"/>
  <c r="G36" i="18"/>
  <c r="G30" i="18"/>
  <c r="G27" i="18"/>
  <c r="G24" i="18"/>
  <c r="G22" i="18"/>
  <c r="G18" i="18"/>
  <c r="G15" i="18"/>
  <c r="G13" i="18"/>
  <c r="AF2" i="18"/>
  <c r="AB2" i="18"/>
  <c r="V2" i="18"/>
  <c r="P2" i="18"/>
  <c r="J2" i="18"/>
  <c r="AF1" i="18"/>
  <c r="AB1" i="18"/>
  <c r="V1" i="18"/>
  <c r="P1" i="18"/>
  <c r="J1" i="18"/>
  <c r="F42" i="18" l="1"/>
  <c r="G35" i="18"/>
  <c r="G19" i="18"/>
  <c r="M42" i="18"/>
  <c r="G42" i="18" l="1"/>
  <c r="I21" i="3"/>
  <c r="I26" i="3"/>
  <c r="I30" i="3"/>
  <c r="I32" i="3"/>
  <c r="I35" i="3"/>
  <c r="I36" i="3"/>
  <c r="I40" i="3"/>
  <c r="I41" i="3"/>
  <c r="I42" i="3"/>
  <c r="I45" i="3"/>
  <c r="I46" i="3"/>
  <c r="I47" i="3"/>
  <c r="I48" i="3"/>
  <c r="I56" i="3"/>
  <c r="I57" i="3"/>
  <c r="I58" i="3"/>
  <c r="I69" i="3"/>
  <c r="I83" i="3"/>
  <c r="I84" i="3"/>
  <c r="I87" i="3"/>
  <c r="I89" i="3"/>
  <c r="I94" i="3"/>
  <c r="I95" i="3"/>
  <c r="I96" i="3"/>
  <c r="I97" i="3"/>
  <c r="I112" i="3"/>
  <c r="I114" i="3"/>
  <c r="I128" i="3"/>
  <c r="I131" i="3"/>
  <c r="I132" i="3"/>
  <c r="I133" i="3"/>
  <c r="I142" i="3"/>
  <c r="I145" i="3"/>
  <c r="I146" i="3"/>
  <c r="I147" i="3"/>
  <c r="I148" i="3"/>
  <c r="I151" i="3"/>
  <c r="I153" i="3"/>
  <c r="I154" i="3"/>
  <c r="I155" i="3"/>
  <c r="I156" i="3"/>
  <c r="I158" i="3"/>
  <c r="I163" i="3"/>
  <c r="I165" i="3"/>
  <c r="I169" i="3"/>
  <c r="I171" i="3"/>
  <c r="I174" i="3"/>
  <c r="I175" i="3"/>
  <c r="I176" i="3"/>
  <c r="I178" i="3"/>
  <c r="I181" i="3"/>
  <c r="I183" i="3"/>
  <c r="I184" i="3"/>
  <c r="I188" i="3"/>
  <c r="I189" i="3"/>
  <c r="I17" i="3"/>
  <c r="I18" i="3"/>
  <c r="F199" i="3"/>
  <c r="E17" i="19"/>
  <c r="E33" i="4"/>
  <c r="E30" i="4"/>
  <c r="E18" i="14"/>
  <c r="E26" i="14"/>
  <c r="E28" i="14"/>
  <c r="E41" i="14"/>
  <c r="E42" i="14"/>
  <c r="E57" i="14"/>
  <c r="E60" i="14"/>
  <c r="E93" i="14"/>
  <c r="E94" i="14"/>
  <c r="E95" i="14"/>
  <c r="E96" i="14"/>
  <c r="E97" i="14"/>
  <c r="E111" i="14"/>
  <c r="E112" i="14"/>
  <c r="E113" i="14"/>
  <c r="E114" i="14"/>
  <c r="E115" i="14"/>
  <c r="E117" i="14"/>
  <c r="E128" i="14"/>
  <c r="E130" i="14"/>
  <c r="E131" i="14"/>
  <c r="E143" i="14"/>
  <c r="E165" i="14"/>
  <c r="E166" i="14"/>
  <c r="E171" i="14"/>
  <c r="E172" i="14"/>
  <c r="E173" i="14"/>
  <c r="E174" i="14"/>
  <c r="E175" i="14"/>
  <c r="E181" i="14"/>
  <c r="E184" i="14"/>
  <c r="E185" i="14"/>
  <c r="E186" i="14"/>
  <c r="E189" i="14"/>
  <c r="E190" i="14"/>
  <c r="E17" i="14"/>
  <c r="C193" i="14" s="1"/>
  <c r="C194" i="14" l="1"/>
  <c r="C195" i="14"/>
  <c r="D14" i="10" l="1"/>
  <c r="E14" i="10" s="1"/>
  <c r="M194" i="1" l="1"/>
  <c r="M193" i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3" i="3"/>
  <c r="H194" i="3"/>
  <c r="H195" i="3"/>
  <c r="H196" i="3"/>
  <c r="H197" i="3"/>
  <c r="H198" i="3"/>
  <c r="H199" i="3"/>
  <c r="H200" i="3"/>
  <c r="H192" i="3"/>
  <c r="O13" i="3" l="1"/>
  <c r="H13" i="3" s="1"/>
  <c r="M22" i="19" l="1"/>
  <c r="G33" i="4" l="1"/>
  <c r="G30" i="4"/>
  <c r="E20" i="4"/>
  <c r="G20" i="4" s="1"/>
  <c r="F51" i="4"/>
  <c r="C51" i="4"/>
  <c r="G51" i="4" s="1"/>
  <c r="F49" i="4"/>
  <c r="G49" i="4" s="1"/>
  <c r="F50" i="4"/>
  <c r="F13" i="4"/>
  <c r="G13" i="4" s="1"/>
  <c r="C50" i="4" l="1"/>
  <c r="G50" i="4" s="1"/>
  <c r="F13" i="19" l="1"/>
  <c r="G13" i="19" s="1"/>
  <c r="E17" i="1" l="1"/>
  <c r="E18" i="1"/>
  <c r="E26" i="1"/>
  <c r="E41" i="1"/>
  <c r="E42" i="1"/>
  <c r="E57" i="1"/>
  <c r="E60" i="1"/>
  <c r="E89" i="1"/>
  <c r="E93" i="1"/>
  <c r="E94" i="1"/>
  <c r="E95" i="1"/>
  <c r="E96" i="1"/>
  <c r="E97" i="1"/>
  <c r="E111" i="1"/>
  <c r="E112" i="1"/>
  <c r="E113" i="1"/>
  <c r="E115" i="1"/>
  <c r="E116" i="1"/>
  <c r="E117" i="1"/>
  <c r="E128" i="1"/>
  <c r="E130" i="1"/>
  <c r="E131" i="1"/>
  <c r="E143" i="1"/>
  <c r="E165" i="1"/>
  <c r="E166" i="1"/>
  <c r="E171" i="1"/>
  <c r="E172" i="1"/>
  <c r="E173" i="1"/>
  <c r="E174" i="1"/>
  <c r="E175" i="1"/>
  <c r="E181" i="1"/>
  <c r="E184" i="1"/>
  <c r="E185" i="1"/>
  <c r="E186" i="1"/>
  <c r="E189" i="1"/>
  <c r="E190" i="1"/>
  <c r="M137" i="14"/>
  <c r="M137" i="1"/>
  <c r="M22" i="1"/>
  <c r="C194" i="19" l="1"/>
  <c r="F14" i="19"/>
  <c r="G14" i="19" s="1"/>
  <c r="F15" i="19"/>
  <c r="G15" i="19" s="1"/>
  <c r="F16" i="19"/>
  <c r="G16" i="19" s="1"/>
  <c r="F17" i="19"/>
  <c r="F18" i="19"/>
  <c r="F19" i="19"/>
  <c r="G19" i="19" s="1"/>
  <c r="F20" i="19"/>
  <c r="G20" i="19" s="1"/>
  <c r="F21" i="19"/>
  <c r="G21" i="19" s="1"/>
  <c r="F22" i="19"/>
  <c r="G22" i="19" s="1"/>
  <c r="F23" i="19"/>
  <c r="G23" i="19" s="1"/>
  <c r="F24" i="19"/>
  <c r="G24" i="19" s="1"/>
  <c r="F25" i="19"/>
  <c r="G25" i="19" s="1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G191" i="19" s="1"/>
  <c r="F192" i="19"/>
  <c r="G192" i="19" s="1"/>
  <c r="F193" i="19"/>
  <c r="F194" i="19"/>
  <c r="F195" i="19"/>
  <c r="G17" i="19"/>
  <c r="E18" i="19"/>
  <c r="G18" i="19" s="1"/>
  <c r="E26" i="19"/>
  <c r="G26" i="19" s="1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E41" i="19"/>
  <c r="G41" i="19" s="1"/>
  <c r="E42" i="19"/>
  <c r="G42" i="19" s="1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E57" i="19"/>
  <c r="G57" i="19" s="1"/>
  <c r="G58" i="19"/>
  <c r="G59" i="19"/>
  <c r="E60" i="19"/>
  <c r="G60" i="19" s="1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E93" i="19"/>
  <c r="G93" i="19" s="1"/>
  <c r="E94" i="19"/>
  <c r="G94" i="19" s="1"/>
  <c r="E95" i="19"/>
  <c r="G95" i="19" s="1"/>
  <c r="E96" i="19"/>
  <c r="G96" i="19" s="1"/>
  <c r="E97" i="19"/>
  <c r="G97" i="19" s="1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E111" i="19"/>
  <c r="G111" i="19" s="1"/>
  <c r="E112" i="19"/>
  <c r="G112" i="19" s="1"/>
  <c r="E113" i="19"/>
  <c r="G113" i="19" s="1"/>
  <c r="G114" i="19"/>
  <c r="E115" i="19"/>
  <c r="G115" i="19" s="1"/>
  <c r="G116" i="19"/>
  <c r="E117" i="19"/>
  <c r="G117" i="19" s="1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E130" i="19"/>
  <c r="G130" i="19" s="1"/>
  <c r="E131" i="19"/>
  <c r="G131" i="19" s="1"/>
  <c r="G132" i="19"/>
  <c r="G133" i="19"/>
  <c r="G134" i="19"/>
  <c r="G135" i="19"/>
  <c r="G136" i="19"/>
  <c r="G137" i="19"/>
  <c r="G138" i="19"/>
  <c r="G139" i="19"/>
  <c r="G140" i="19"/>
  <c r="G141" i="19"/>
  <c r="G142" i="19"/>
  <c r="E143" i="19"/>
  <c r="G143" i="19" s="1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E165" i="19"/>
  <c r="G165" i="19" s="1"/>
  <c r="E166" i="19"/>
  <c r="G166" i="19" s="1"/>
  <c r="G167" i="19"/>
  <c r="G168" i="19"/>
  <c r="G169" i="19"/>
  <c r="G170" i="19"/>
  <c r="E171" i="19"/>
  <c r="G171" i="19" s="1"/>
  <c r="E172" i="19"/>
  <c r="G172" i="19" s="1"/>
  <c r="E173" i="19"/>
  <c r="G173" i="19" s="1"/>
  <c r="E174" i="19"/>
  <c r="G174" i="19" s="1"/>
  <c r="G175" i="19"/>
  <c r="G176" i="19"/>
  <c r="G177" i="19"/>
  <c r="G178" i="19"/>
  <c r="G179" i="19"/>
  <c r="G180" i="19"/>
  <c r="G181" i="19"/>
  <c r="G182" i="19"/>
  <c r="G183" i="19"/>
  <c r="E184" i="19"/>
  <c r="G184" i="19" s="1"/>
  <c r="E185" i="19"/>
  <c r="G185" i="19" s="1"/>
  <c r="E186" i="19"/>
  <c r="G186" i="19" s="1"/>
  <c r="G187" i="19"/>
  <c r="G188" i="19"/>
  <c r="E189" i="19"/>
  <c r="G189" i="19" s="1"/>
  <c r="E190" i="19"/>
  <c r="G190" i="19" s="1"/>
  <c r="C195" i="19"/>
  <c r="G195" i="19" s="1"/>
  <c r="C193" i="19"/>
  <c r="F196" i="1"/>
  <c r="G194" i="19" l="1"/>
  <c r="G193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R197" i="19"/>
  <c r="Q197" i="19"/>
  <c r="P197" i="19"/>
  <c r="O197" i="19"/>
  <c r="N197" i="19"/>
  <c r="M197" i="19"/>
  <c r="K197" i="19"/>
  <c r="J197" i="19"/>
  <c r="I197" i="19"/>
  <c r="H197" i="19"/>
  <c r="E197" i="19"/>
  <c r="D197" i="19"/>
  <c r="L197" i="19"/>
  <c r="F197" i="19"/>
  <c r="AF2" i="19"/>
  <c r="AB2" i="19"/>
  <c r="V2" i="19"/>
  <c r="P2" i="19"/>
  <c r="J2" i="19"/>
  <c r="AF1" i="19"/>
  <c r="AB1" i="19"/>
  <c r="V1" i="19"/>
  <c r="P1" i="19"/>
  <c r="J1" i="19"/>
  <c r="C197" i="19" l="1"/>
  <c r="G197" i="19"/>
  <c r="N129" i="3"/>
  <c r="H129" i="3" s="1"/>
  <c r="L38" i="14"/>
  <c r="L38" i="1" l="1"/>
  <c r="H191" i="3" l="1"/>
  <c r="N200" i="1" l="1"/>
  <c r="I197" i="14" l="1"/>
  <c r="J197" i="14"/>
  <c r="M197" i="14"/>
  <c r="N197" i="14"/>
  <c r="O197" i="14"/>
  <c r="P197" i="14"/>
  <c r="Q197" i="14"/>
  <c r="R197" i="14"/>
  <c r="S197" i="14"/>
  <c r="T197" i="14"/>
  <c r="U197" i="14"/>
  <c r="V197" i="14"/>
  <c r="W197" i="14"/>
  <c r="X197" i="14"/>
  <c r="Y197" i="14"/>
  <c r="Z197" i="14"/>
  <c r="AA197" i="14"/>
  <c r="AB197" i="14"/>
  <c r="AC197" i="14"/>
  <c r="AD197" i="14"/>
  <c r="AE197" i="14"/>
  <c r="AF197" i="14"/>
  <c r="AG197" i="14"/>
  <c r="AH197" i="14"/>
  <c r="H197" i="14"/>
  <c r="D200" i="1"/>
  <c r="C195" i="1" l="1"/>
  <c r="C194" i="1"/>
  <c r="C196" i="1"/>
  <c r="C193" i="1"/>
  <c r="G196" i="1" l="1"/>
  <c r="L197" i="14"/>
  <c r="K197" i="14" l="1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6" i="7"/>
  <c r="D187" i="7"/>
  <c r="D188" i="7"/>
  <c r="D189" i="7"/>
  <c r="D190" i="7"/>
  <c r="D191" i="7"/>
  <c r="D4" i="7"/>
  <c r="I183" i="7"/>
  <c r="I184" i="7"/>
  <c r="I185" i="7"/>
  <c r="I186" i="7"/>
  <c r="I187" i="7"/>
  <c r="I188" i="7"/>
  <c r="I189" i="7"/>
  <c r="I190" i="7"/>
  <c r="I191" i="7"/>
  <c r="H183" i="7"/>
  <c r="H186" i="7"/>
  <c r="H187" i="7"/>
  <c r="H188" i="7"/>
  <c r="H189" i="7"/>
  <c r="G183" i="7"/>
  <c r="G187" i="7"/>
  <c r="C187" i="7"/>
  <c r="C188" i="7"/>
  <c r="C189" i="7"/>
  <c r="C190" i="7"/>
  <c r="H184" i="7"/>
  <c r="H185" i="7"/>
  <c r="H190" i="7"/>
  <c r="H191" i="7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J202" i="3"/>
  <c r="F192" i="14"/>
  <c r="G192" i="14" s="1"/>
  <c r="F183" i="7" s="1"/>
  <c r="F193" i="14"/>
  <c r="F194" i="14"/>
  <c r="F195" i="14"/>
  <c r="G195" i="14" s="1"/>
  <c r="I200" i="1"/>
  <c r="J200" i="1"/>
  <c r="K200" i="1"/>
  <c r="L200" i="1"/>
  <c r="M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H200" i="1"/>
  <c r="F192" i="1"/>
  <c r="F193" i="1"/>
  <c r="F194" i="1"/>
  <c r="F195" i="1"/>
  <c r="C191" i="7"/>
  <c r="E200" i="1" l="1"/>
  <c r="C200" i="1" s="1"/>
  <c r="E53" i="4"/>
  <c r="C53" i="4" s="1"/>
  <c r="E197" i="14"/>
  <c r="C197" i="14" s="1"/>
  <c r="G194" i="14"/>
  <c r="G193" i="14"/>
  <c r="G192" i="1"/>
  <c r="C183" i="7" s="1"/>
  <c r="G194" i="1"/>
  <c r="C185" i="7" s="1"/>
  <c r="G195" i="1"/>
  <c r="C186" i="7" s="1"/>
  <c r="D141" i="7"/>
  <c r="G193" i="1" l="1"/>
  <c r="C184" i="7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F31" i="4"/>
  <c r="G31" i="4" s="1"/>
  <c r="F32" i="4"/>
  <c r="G32" i="4" s="1"/>
  <c r="F33" i="4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3" i="14"/>
  <c r="G53" i="4" l="1"/>
  <c r="F53" i="4"/>
  <c r="H202" i="3"/>
  <c r="F197" i="14"/>
  <c r="D18" i="7"/>
  <c r="F191" i="1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H182" i="7"/>
  <c r="H181" i="7"/>
  <c r="H180" i="7"/>
  <c r="H177" i="7"/>
  <c r="H176" i="7"/>
  <c r="H175" i="7"/>
  <c r="H174" i="7"/>
  <c r="H173" i="7"/>
  <c r="H172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7" i="7"/>
  <c r="H156" i="7"/>
  <c r="H155" i="7"/>
  <c r="H152" i="7"/>
  <c r="H151" i="7"/>
  <c r="H150" i="7"/>
  <c r="H149" i="7"/>
  <c r="H146" i="7"/>
  <c r="H145" i="7"/>
  <c r="H144" i="7"/>
  <c r="H143" i="7"/>
  <c r="H142" i="7"/>
  <c r="H141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3" i="7"/>
  <c r="H102" i="7"/>
  <c r="H101" i="7"/>
  <c r="H100" i="7"/>
  <c r="H99" i="7"/>
  <c r="H98" i="7"/>
  <c r="H97" i="7"/>
  <c r="H96" i="7"/>
  <c r="H94" i="7"/>
  <c r="H93" i="7"/>
  <c r="H90" i="7"/>
  <c r="H88" i="7"/>
  <c r="H86" i="7"/>
  <c r="H84" i="7"/>
  <c r="H83" i="7"/>
  <c r="H82" i="7"/>
  <c r="H80" i="7"/>
  <c r="H79" i="7"/>
  <c r="H78" i="7"/>
  <c r="H77" i="7"/>
  <c r="H76" i="7"/>
  <c r="H74" i="7"/>
  <c r="H73" i="7"/>
  <c r="H72" i="7"/>
  <c r="H69" i="7"/>
  <c r="H68" i="7"/>
  <c r="H67" i="7"/>
  <c r="H66" i="7"/>
  <c r="H65" i="7"/>
  <c r="H62" i="7"/>
  <c r="H61" i="7"/>
  <c r="H60" i="7"/>
  <c r="H58" i="7"/>
  <c r="H55" i="7"/>
  <c r="H54" i="7"/>
  <c r="H52" i="7"/>
  <c r="H51" i="7"/>
  <c r="H50" i="7"/>
  <c r="H49" i="7"/>
  <c r="H48" i="7"/>
  <c r="H47" i="7"/>
  <c r="H46" i="7"/>
  <c r="H45" i="7"/>
  <c r="H44" i="7"/>
  <c r="H42" i="7"/>
  <c r="H41" i="7"/>
  <c r="H40" i="7"/>
  <c r="G199" i="1" l="1"/>
  <c r="H5" i="7"/>
  <c r="G191" i="1"/>
  <c r="C182" i="7" l="1"/>
  <c r="H4" i="7" l="1"/>
  <c r="AG2" i="4" l="1"/>
  <c r="AG1" i="4"/>
  <c r="AB2" i="4"/>
  <c r="AB1" i="4"/>
  <c r="V2" i="4"/>
  <c r="V1" i="4"/>
  <c r="P2" i="4"/>
  <c r="P1" i="4"/>
  <c r="J2" i="4"/>
  <c r="J1" i="4"/>
  <c r="AI1" i="3"/>
  <c r="AD1" i="3"/>
  <c r="X1" i="3"/>
  <c r="R1" i="3"/>
  <c r="L1" i="3"/>
  <c r="AG1" i="14"/>
  <c r="AB1" i="14"/>
  <c r="V1" i="14"/>
  <c r="P1" i="14"/>
  <c r="J1" i="14"/>
  <c r="AD1" i="11"/>
  <c r="X1" i="11"/>
  <c r="P1" i="11"/>
  <c r="H1" i="11"/>
  <c r="AC1" i="10"/>
  <c r="V1" i="10"/>
  <c r="O1" i="10"/>
  <c r="H1" i="10"/>
  <c r="AF2" i="1"/>
  <c r="AF1" i="1"/>
  <c r="AB2" i="1"/>
  <c r="AB1" i="1"/>
  <c r="V2" i="1"/>
  <c r="V1" i="1"/>
  <c r="P2" i="1"/>
  <c r="P1" i="1"/>
  <c r="J2" i="1"/>
  <c r="J1" i="1"/>
  <c r="G41" i="14" l="1"/>
  <c r="F32" i="7" s="1"/>
  <c r="G49" i="14"/>
  <c r="F40" i="7" s="1"/>
  <c r="G114" i="14"/>
  <c r="F105" i="7" s="1"/>
  <c r="G144" i="14"/>
  <c r="F135" i="7" s="1"/>
  <c r="F187" i="7"/>
  <c r="F188" i="7"/>
  <c r="F189" i="7"/>
  <c r="F190" i="7"/>
  <c r="E188" i="7"/>
  <c r="E189" i="7"/>
  <c r="E190" i="7"/>
  <c r="E182" i="7"/>
  <c r="E187" i="7"/>
  <c r="I5" i="7"/>
  <c r="I6" i="7"/>
  <c r="I7" i="7"/>
  <c r="I8" i="7"/>
  <c r="I9" i="7"/>
  <c r="I10" i="7"/>
  <c r="I12" i="7"/>
  <c r="I13" i="7"/>
  <c r="I14" i="7"/>
  <c r="I15" i="7"/>
  <c r="H11" i="7"/>
  <c r="H9" i="7"/>
  <c r="H8" i="7"/>
  <c r="D185" i="7"/>
  <c r="F191" i="7"/>
  <c r="F186" i="7"/>
  <c r="G191" i="14"/>
  <c r="F182" i="7" s="1"/>
  <c r="G190" i="14"/>
  <c r="F181" i="7" s="1"/>
  <c r="G189" i="14"/>
  <c r="F180" i="7" s="1"/>
  <c r="G188" i="14"/>
  <c r="F179" i="7" s="1"/>
  <c r="G187" i="14"/>
  <c r="F178" i="7" s="1"/>
  <c r="G186" i="14"/>
  <c r="F177" i="7" s="1"/>
  <c r="G185" i="14"/>
  <c r="F176" i="7" s="1"/>
  <c r="G184" i="14"/>
  <c r="F175" i="7" s="1"/>
  <c r="G183" i="14"/>
  <c r="F174" i="7" s="1"/>
  <c r="G182" i="14"/>
  <c r="F173" i="7" s="1"/>
  <c r="G181" i="14"/>
  <c r="F172" i="7" s="1"/>
  <c r="G180" i="14"/>
  <c r="F171" i="7" s="1"/>
  <c r="G179" i="14"/>
  <c r="F170" i="7" s="1"/>
  <c r="G177" i="14"/>
  <c r="F168" i="7" s="1"/>
  <c r="G176" i="14"/>
  <c r="F167" i="7" s="1"/>
  <c r="G175" i="14"/>
  <c r="F166" i="7" s="1"/>
  <c r="G174" i="14"/>
  <c r="F165" i="7" s="1"/>
  <c r="G173" i="14"/>
  <c r="F164" i="7" s="1"/>
  <c r="G172" i="14"/>
  <c r="F163" i="7" s="1"/>
  <c r="G171" i="14"/>
  <c r="F162" i="7" s="1"/>
  <c r="G170" i="14"/>
  <c r="F161" i="7" s="1"/>
  <c r="G169" i="14"/>
  <c r="F160" i="7" s="1"/>
  <c r="G168" i="14"/>
  <c r="F159" i="7" s="1"/>
  <c r="G167" i="14"/>
  <c r="F158" i="7" s="1"/>
  <c r="G166" i="14"/>
  <c r="F157" i="7" s="1"/>
  <c r="G165" i="14"/>
  <c r="F156" i="7" s="1"/>
  <c r="G164" i="14"/>
  <c r="F155" i="7" s="1"/>
  <c r="G163" i="14"/>
  <c r="F154" i="7" s="1"/>
  <c r="G161" i="14"/>
  <c r="F152" i="7" s="1"/>
  <c r="G160" i="14"/>
  <c r="F151" i="7" s="1"/>
  <c r="G159" i="14"/>
  <c r="F150" i="7" s="1"/>
  <c r="G158" i="14"/>
  <c r="F149" i="7" s="1"/>
  <c r="G157" i="14"/>
  <c r="F148" i="7" s="1"/>
  <c r="G156" i="14"/>
  <c r="F147" i="7" s="1"/>
  <c r="G155" i="14"/>
  <c r="F146" i="7" s="1"/>
  <c r="G152" i="14"/>
  <c r="F143" i="7" s="1"/>
  <c r="G151" i="14"/>
  <c r="F142" i="7" s="1"/>
  <c r="G150" i="14"/>
  <c r="F141" i="7" s="1"/>
  <c r="G149" i="14"/>
  <c r="F140" i="7" s="1"/>
  <c r="G148" i="14"/>
  <c r="F139" i="7" s="1"/>
  <c r="G147" i="14"/>
  <c r="F138" i="7" s="1"/>
  <c r="G146" i="14"/>
  <c r="F137" i="7" s="1"/>
  <c r="G145" i="14"/>
  <c r="F136" i="7" s="1"/>
  <c r="G143" i="14"/>
  <c r="F134" i="7" s="1"/>
  <c r="G142" i="14"/>
  <c r="F133" i="7" s="1"/>
  <c r="G141" i="14"/>
  <c r="F132" i="7" s="1"/>
  <c r="G140" i="14"/>
  <c r="F131" i="7" s="1"/>
  <c r="G139" i="14"/>
  <c r="F130" i="7" s="1"/>
  <c r="G138" i="14"/>
  <c r="F129" i="7" s="1"/>
  <c r="G135" i="14"/>
  <c r="F126" i="7" s="1"/>
  <c r="G134" i="14"/>
  <c r="F125" i="7" s="1"/>
  <c r="G133" i="14"/>
  <c r="F124" i="7" s="1"/>
  <c r="G132" i="14"/>
  <c r="F123" i="7" s="1"/>
  <c r="G131" i="14"/>
  <c r="F122" i="7" s="1"/>
  <c r="G130" i="14"/>
  <c r="F121" i="7" s="1"/>
  <c r="G128" i="14"/>
  <c r="F119" i="7" s="1"/>
  <c r="G127" i="14"/>
  <c r="F118" i="7" s="1"/>
  <c r="G126" i="14"/>
  <c r="F117" i="7" s="1"/>
  <c r="G125" i="14"/>
  <c r="F116" i="7" s="1"/>
  <c r="G124" i="14"/>
  <c r="F115" i="7" s="1"/>
  <c r="G121" i="14"/>
  <c r="F112" i="7" s="1"/>
  <c r="G120" i="14"/>
  <c r="F111" i="7" s="1"/>
  <c r="G119" i="14"/>
  <c r="F110" i="7" s="1"/>
  <c r="G118" i="14"/>
  <c r="F109" i="7" s="1"/>
  <c r="G117" i="14"/>
  <c r="F108" i="7" s="1"/>
  <c r="G116" i="14"/>
  <c r="F107" i="7" s="1"/>
  <c r="G113" i="14"/>
  <c r="F104" i="7" s="1"/>
  <c r="G112" i="14"/>
  <c r="F103" i="7" s="1"/>
  <c r="G111" i="14"/>
  <c r="F102" i="7" s="1"/>
  <c r="G110" i="14"/>
  <c r="F101" i="7" s="1"/>
  <c r="G109" i="14"/>
  <c r="F100" i="7" s="1"/>
  <c r="G108" i="14"/>
  <c r="F99" i="7" s="1"/>
  <c r="G104" i="14"/>
  <c r="F95" i="7" s="1"/>
  <c r="G103" i="14"/>
  <c r="F94" i="7" s="1"/>
  <c r="G102" i="14"/>
  <c r="F93" i="7" s="1"/>
  <c r="G101" i="14"/>
  <c r="F92" i="7" s="1"/>
  <c r="G100" i="14"/>
  <c r="F91" i="7" s="1"/>
  <c r="G99" i="14"/>
  <c r="F90" i="7" s="1"/>
  <c r="G98" i="14"/>
  <c r="F89" i="7" s="1"/>
  <c r="G97" i="14"/>
  <c r="F88" i="7" s="1"/>
  <c r="G96" i="14"/>
  <c r="F87" i="7" s="1"/>
  <c r="G95" i="14"/>
  <c r="F86" i="7" s="1"/>
  <c r="G94" i="14"/>
  <c r="F85" i="7" s="1"/>
  <c r="G93" i="14"/>
  <c r="F84" i="7" s="1"/>
  <c r="G92" i="14"/>
  <c r="F83" i="7" s="1"/>
  <c r="G91" i="14"/>
  <c r="F82" i="7" s="1"/>
  <c r="G90" i="14"/>
  <c r="F81" i="7" s="1"/>
  <c r="G87" i="14"/>
  <c r="F78" i="7" s="1"/>
  <c r="G86" i="14"/>
  <c r="F77" i="7" s="1"/>
  <c r="G85" i="14"/>
  <c r="F76" i="7" s="1"/>
  <c r="G84" i="14"/>
  <c r="F75" i="7" s="1"/>
  <c r="G83" i="14"/>
  <c r="F74" i="7" s="1"/>
  <c r="G82" i="14"/>
  <c r="F73" i="7" s="1"/>
  <c r="G81" i="14"/>
  <c r="F72" i="7" s="1"/>
  <c r="G79" i="14"/>
  <c r="F70" i="7" s="1"/>
  <c r="G78" i="14"/>
  <c r="F69" i="7" s="1"/>
  <c r="G77" i="14"/>
  <c r="F68" i="7" s="1"/>
  <c r="G76" i="14"/>
  <c r="F67" i="7" s="1"/>
  <c r="G75" i="14"/>
  <c r="F66" i="7" s="1"/>
  <c r="G74" i="14"/>
  <c r="F65" i="7" s="1"/>
  <c r="G70" i="14"/>
  <c r="F61" i="7" s="1"/>
  <c r="G69" i="14"/>
  <c r="F60" i="7" s="1"/>
  <c r="G68" i="14"/>
  <c r="F59" i="7" s="1"/>
  <c r="G67" i="14"/>
  <c r="F58" i="7" s="1"/>
  <c r="G66" i="14"/>
  <c r="F57" i="7" s="1"/>
  <c r="G63" i="14"/>
  <c r="F54" i="7" s="1"/>
  <c r="G62" i="14"/>
  <c r="F53" i="7" s="1"/>
  <c r="G61" i="14"/>
  <c r="F52" i="7" s="1"/>
  <c r="G60" i="14"/>
  <c r="F51" i="7" s="1"/>
  <c r="G59" i="14"/>
  <c r="F50" i="7" s="1"/>
  <c r="G58" i="14"/>
  <c r="F49" i="7" s="1"/>
  <c r="G57" i="14"/>
  <c r="F48" i="7" s="1"/>
  <c r="G56" i="14"/>
  <c r="F47" i="7" s="1"/>
  <c r="G55" i="14"/>
  <c r="F46" i="7" s="1"/>
  <c r="G54" i="14"/>
  <c r="F45" i="7" s="1"/>
  <c r="G53" i="14"/>
  <c r="F44" i="7" s="1"/>
  <c r="G52" i="14"/>
  <c r="F43" i="7" s="1"/>
  <c r="G51" i="14"/>
  <c r="F42" i="7" s="1"/>
  <c r="G50" i="14"/>
  <c r="F41" i="7" s="1"/>
  <c r="G47" i="14"/>
  <c r="F38" i="7" s="1"/>
  <c r="G46" i="14"/>
  <c r="F37" i="7" s="1"/>
  <c r="G45" i="14"/>
  <c r="F36" i="7" s="1"/>
  <c r="G44" i="14"/>
  <c r="F35" i="7" s="1"/>
  <c r="G43" i="14"/>
  <c r="F34" i="7" s="1"/>
  <c r="G39" i="14"/>
  <c r="F30" i="7" s="1"/>
  <c r="G38" i="14"/>
  <c r="F29" i="7" s="1"/>
  <c r="G37" i="14"/>
  <c r="F28" i="7" s="1"/>
  <c r="G36" i="14"/>
  <c r="F27" i="7" s="1"/>
  <c r="G35" i="14"/>
  <c r="F26" i="7" s="1"/>
  <c r="G34" i="14"/>
  <c r="F25" i="7" s="1"/>
  <c r="G32" i="14"/>
  <c r="F23" i="7" s="1"/>
  <c r="G31" i="14"/>
  <c r="F22" i="7" s="1"/>
  <c r="G30" i="14"/>
  <c r="F21" i="7" s="1"/>
  <c r="G29" i="14"/>
  <c r="F20" i="7" s="1"/>
  <c r="G28" i="14"/>
  <c r="F19" i="7" s="1"/>
  <c r="G27" i="14"/>
  <c r="F18" i="7" s="1"/>
  <c r="G26" i="14"/>
  <c r="F17" i="7" s="1"/>
  <c r="G24" i="14"/>
  <c r="F15" i="7" s="1"/>
  <c r="G23" i="14"/>
  <c r="F14" i="7" s="1"/>
  <c r="G21" i="14"/>
  <c r="F12" i="7" s="1"/>
  <c r="G20" i="14"/>
  <c r="F11" i="7" s="1"/>
  <c r="G19" i="14"/>
  <c r="F10" i="7" s="1"/>
  <c r="G18" i="14"/>
  <c r="F9" i="7" s="1"/>
  <c r="G17" i="14"/>
  <c r="F8" i="7" s="1"/>
  <c r="G14" i="14"/>
  <c r="F5" i="7" s="1"/>
  <c r="G13" i="14"/>
  <c r="F4" i="7" s="1"/>
  <c r="C4" i="14"/>
  <c r="G22" i="14"/>
  <c r="F13" i="7" s="1"/>
  <c r="C4" i="3"/>
  <c r="C4" i="11"/>
  <c r="C4" i="10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P13" i="11"/>
  <c r="O13" i="11"/>
  <c r="N13" i="11"/>
  <c r="M13" i="11"/>
  <c r="K13" i="11"/>
  <c r="J13" i="11"/>
  <c r="I13" i="11"/>
  <c r="H13" i="11"/>
  <c r="G13" i="11"/>
  <c r="F13" i="11"/>
  <c r="D11" i="11"/>
  <c r="E11" i="11" s="1"/>
  <c r="E13" i="11" s="1"/>
  <c r="Q13" i="11"/>
  <c r="L13" i="11"/>
  <c r="C13" i="11"/>
  <c r="E172" i="7"/>
  <c r="E173" i="7"/>
  <c r="E174" i="7"/>
  <c r="E175" i="7"/>
  <c r="E176" i="7"/>
  <c r="E177" i="7"/>
  <c r="E178" i="7"/>
  <c r="E179" i="7"/>
  <c r="E180" i="7"/>
  <c r="E181" i="7"/>
  <c r="E183" i="7"/>
  <c r="E184" i="7"/>
  <c r="E185" i="7"/>
  <c r="E186" i="7"/>
  <c r="E191" i="7"/>
  <c r="F24" i="10"/>
  <c r="G24" i="10"/>
  <c r="H24" i="10"/>
  <c r="I24" i="10"/>
  <c r="J24" i="10"/>
  <c r="K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L24" i="10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2" i="7"/>
  <c r="E91" i="7"/>
  <c r="E89" i="7"/>
  <c r="E88" i="7"/>
  <c r="E87" i="7"/>
  <c r="E86" i="7"/>
  <c r="E85" i="7"/>
  <c r="E84" i="7"/>
  <c r="E83" i="7"/>
  <c r="E82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6" i="7"/>
  <c r="E65" i="7"/>
  <c r="E64" i="7"/>
  <c r="E63" i="7"/>
  <c r="E62" i="7"/>
  <c r="E61" i="7"/>
  <c r="E60" i="7"/>
  <c r="E59" i="7"/>
  <c r="E58" i="7"/>
  <c r="E57" i="7"/>
  <c r="E55" i="7"/>
  <c r="E54" i="7"/>
  <c r="E53" i="7"/>
  <c r="E52" i="7"/>
  <c r="E51" i="7"/>
  <c r="E50" i="7"/>
  <c r="E49" i="7"/>
  <c r="E48" i="7"/>
  <c r="E47" i="7"/>
  <c r="E46" i="7"/>
  <c r="E45" i="7"/>
  <c r="E44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D22" i="10"/>
  <c r="E22" i="10" s="1"/>
  <c r="E22" i="7" s="1"/>
  <c r="D21" i="10"/>
  <c r="E21" i="10" s="1"/>
  <c r="E21" i="7" s="1"/>
  <c r="D20" i="10"/>
  <c r="E20" i="10" s="1"/>
  <c r="E20" i="7" s="1"/>
  <c r="D19" i="10"/>
  <c r="E19" i="10" s="1"/>
  <c r="E19" i="7" s="1"/>
  <c r="D18" i="10"/>
  <c r="E18" i="10" s="1"/>
  <c r="D17" i="10"/>
  <c r="E17" i="10" s="1"/>
  <c r="E17" i="7" s="1"/>
  <c r="D16" i="10"/>
  <c r="E16" i="10" s="1"/>
  <c r="E16" i="7" s="1"/>
  <c r="D15" i="10"/>
  <c r="E15" i="10" s="1"/>
  <c r="E15" i="7" s="1"/>
  <c r="D13" i="10"/>
  <c r="E13" i="10" s="1"/>
  <c r="E14" i="7" s="1"/>
  <c r="D12" i="10"/>
  <c r="E12" i="10" s="1"/>
  <c r="E13" i="7" s="1"/>
  <c r="E12" i="7"/>
  <c r="D11" i="10"/>
  <c r="E11" i="10" s="1"/>
  <c r="E11" i="7" s="1"/>
  <c r="E10" i="7"/>
  <c r="E9" i="7"/>
  <c r="E8" i="7"/>
  <c r="E7" i="7"/>
  <c r="E6" i="7"/>
  <c r="E5" i="7"/>
  <c r="E4" i="7"/>
  <c r="F18" i="1"/>
  <c r="G18" i="1" s="1"/>
  <c r="C9" i="7" s="1"/>
  <c r="F17" i="1"/>
  <c r="C24" i="10"/>
  <c r="F190" i="1"/>
  <c r="G190" i="1" s="1"/>
  <c r="C181" i="7" s="1"/>
  <c r="F189" i="1"/>
  <c r="G189" i="1" s="1"/>
  <c r="C180" i="7" s="1"/>
  <c r="F188" i="1"/>
  <c r="G188" i="1" s="1"/>
  <c r="C179" i="7" s="1"/>
  <c r="F187" i="1"/>
  <c r="G187" i="1" s="1"/>
  <c r="C178" i="7" s="1"/>
  <c r="F186" i="1"/>
  <c r="G186" i="1" s="1"/>
  <c r="C177" i="7" s="1"/>
  <c r="F185" i="1"/>
  <c r="G185" i="1" s="1"/>
  <c r="C176" i="7" s="1"/>
  <c r="F184" i="1"/>
  <c r="G184" i="1" s="1"/>
  <c r="C175" i="7" s="1"/>
  <c r="F183" i="1"/>
  <c r="F182" i="1"/>
  <c r="F181" i="1"/>
  <c r="G181" i="1" s="1"/>
  <c r="C172" i="7" s="1"/>
  <c r="F180" i="1"/>
  <c r="G180" i="1" s="1"/>
  <c r="C171" i="7" s="1"/>
  <c r="F179" i="1"/>
  <c r="G179" i="1" s="1"/>
  <c r="C170" i="7" s="1"/>
  <c r="F178" i="1"/>
  <c r="G178" i="1" s="1"/>
  <c r="C169" i="7" s="1"/>
  <c r="F177" i="1"/>
  <c r="G177" i="1" s="1"/>
  <c r="C168" i="7" s="1"/>
  <c r="F176" i="1"/>
  <c r="G176" i="1" s="1"/>
  <c r="C167" i="7" s="1"/>
  <c r="F175" i="1"/>
  <c r="F174" i="1"/>
  <c r="G174" i="1" s="1"/>
  <c r="C165" i="7" s="1"/>
  <c r="F173" i="1"/>
  <c r="G173" i="1" s="1"/>
  <c r="C164" i="7" s="1"/>
  <c r="F172" i="1"/>
  <c r="G172" i="1" s="1"/>
  <c r="C163" i="7" s="1"/>
  <c r="F171" i="1"/>
  <c r="G171" i="1" s="1"/>
  <c r="C162" i="7" s="1"/>
  <c r="F170" i="1"/>
  <c r="G170" i="1" s="1"/>
  <c r="C161" i="7" s="1"/>
  <c r="F169" i="1"/>
  <c r="G169" i="1" s="1"/>
  <c r="C160" i="7" s="1"/>
  <c r="F168" i="1"/>
  <c r="G168" i="1" s="1"/>
  <c r="C159" i="7" s="1"/>
  <c r="F167" i="1"/>
  <c r="G167" i="1" s="1"/>
  <c r="C158" i="7" s="1"/>
  <c r="F166" i="1"/>
  <c r="G166" i="1" s="1"/>
  <c r="C157" i="7" s="1"/>
  <c r="F165" i="1"/>
  <c r="G165" i="1" s="1"/>
  <c r="C156" i="7" s="1"/>
  <c r="F164" i="1"/>
  <c r="G164" i="1" s="1"/>
  <c r="C155" i="7" s="1"/>
  <c r="F163" i="1"/>
  <c r="G163" i="1" s="1"/>
  <c r="C154" i="7" s="1"/>
  <c r="F162" i="1"/>
  <c r="G162" i="1" s="1"/>
  <c r="C153" i="7" s="1"/>
  <c r="F161" i="1"/>
  <c r="G161" i="1" s="1"/>
  <c r="C152" i="7" s="1"/>
  <c r="F160" i="1"/>
  <c r="G160" i="1" s="1"/>
  <c r="C151" i="7" s="1"/>
  <c r="F159" i="1"/>
  <c r="F158" i="1"/>
  <c r="F157" i="1"/>
  <c r="F156" i="1"/>
  <c r="G156" i="1" s="1"/>
  <c r="C147" i="7" s="1"/>
  <c r="F155" i="1"/>
  <c r="G155" i="1" s="1"/>
  <c r="C146" i="7" s="1"/>
  <c r="F154" i="1"/>
  <c r="G154" i="1" s="1"/>
  <c r="C145" i="7" s="1"/>
  <c r="F153" i="1"/>
  <c r="G153" i="1" s="1"/>
  <c r="C144" i="7" s="1"/>
  <c r="F152" i="1"/>
  <c r="G152" i="1" s="1"/>
  <c r="C143" i="7" s="1"/>
  <c r="F151" i="1"/>
  <c r="G151" i="1" s="1"/>
  <c r="C142" i="7" s="1"/>
  <c r="F150" i="1"/>
  <c r="F149" i="1"/>
  <c r="G149" i="1" s="1"/>
  <c r="C140" i="7" s="1"/>
  <c r="F148" i="1"/>
  <c r="G148" i="1" s="1"/>
  <c r="C139" i="7" s="1"/>
  <c r="F147" i="1"/>
  <c r="G147" i="1" s="1"/>
  <c r="C138" i="7" s="1"/>
  <c r="F146" i="1"/>
  <c r="G146" i="1" s="1"/>
  <c r="C137" i="7" s="1"/>
  <c r="F145" i="1"/>
  <c r="G145" i="1" s="1"/>
  <c r="C136" i="7" s="1"/>
  <c r="F144" i="1"/>
  <c r="G144" i="1" s="1"/>
  <c r="C135" i="7" s="1"/>
  <c r="F143" i="1"/>
  <c r="G143" i="1" s="1"/>
  <c r="C134" i="7" s="1"/>
  <c r="F142" i="1"/>
  <c r="F141" i="1"/>
  <c r="F140" i="1"/>
  <c r="G140" i="1" s="1"/>
  <c r="C131" i="7" s="1"/>
  <c r="F139" i="1"/>
  <c r="G139" i="1" s="1"/>
  <c r="C130" i="7" s="1"/>
  <c r="F138" i="1"/>
  <c r="G138" i="1" s="1"/>
  <c r="C129" i="7" s="1"/>
  <c r="F137" i="1"/>
  <c r="G137" i="1" s="1"/>
  <c r="C128" i="7" s="1"/>
  <c r="F136" i="1"/>
  <c r="G136" i="1" s="1"/>
  <c r="C127" i="7" s="1"/>
  <c r="F135" i="1"/>
  <c r="G135" i="1" s="1"/>
  <c r="C126" i="7" s="1"/>
  <c r="F134" i="1"/>
  <c r="F133" i="1"/>
  <c r="F132" i="1"/>
  <c r="G132" i="1" s="1"/>
  <c r="C123" i="7" s="1"/>
  <c r="F131" i="1"/>
  <c r="G131" i="1" s="1"/>
  <c r="C122" i="7" s="1"/>
  <c r="F130" i="1"/>
  <c r="G130" i="1" s="1"/>
  <c r="C121" i="7" s="1"/>
  <c r="F129" i="1"/>
  <c r="G129" i="1" s="1"/>
  <c r="C120" i="7" s="1"/>
  <c r="F128" i="1"/>
  <c r="G128" i="1" s="1"/>
  <c r="C119" i="7" s="1"/>
  <c r="F127" i="1"/>
  <c r="G127" i="1" s="1"/>
  <c r="C118" i="7" s="1"/>
  <c r="F126" i="1"/>
  <c r="F125" i="1"/>
  <c r="G125" i="1" s="1"/>
  <c r="C116" i="7" s="1"/>
  <c r="F124" i="1"/>
  <c r="G124" i="1" s="1"/>
  <c r="C115" i="7" s="1"/>
  <c r="F123" i="1"/>
  <c r="G123" i="1" s="1"/>
  <c r="C114" i="7" s="1"/>
  <c r="F122" i="1"/>
  <c r="G122" i="1" s="1"/>
  <c r="C113" i="7" s="1"/>
  <c r="F121" i="1"/>
  <c r="G121" i="1" s="1"/>
  <c r="C112" i="7" s="1"/>
  <c r="F120" i="1"/>
  <c r="G120" i="1" s="1"/>
  <c r="C111" i="7" s="1"/>
  <c r="F119" i="1"/>
  <c r="F118" i="1"/>
  <c r="F117" i="1"/>
  <c r="G117" i="1" s="1"/>
  <c r="C108" i="7" s="1"/>
  <c r="F116" i="1"/>
  <c r="G116" i="1" s="1"/>
  <c r="C107" i="7" s="1"/>
  <c r="F115" i="1"/>
  <c r="G115" i="1" s="1"/>
  <c r="C106" i="7" s="1"/>
  <c r="F114" i="1"/>
  <c r="G114" i="1" s="1"/>
  <c r="C105" i="7" s="1"/>
  <c r="F113" i="1"/>
  <c r="G113" i="1" s="1"/>
  <c r="C104" i="7" s="1"/>
  <c r="F112" i="1"/>
  <c r="G112" i="1" s="1"/>
  <c r="C103" i="7" s="1"/>
  <c r="F111" i="1"/>
  <c r="G111" i="1" s="1"/>
  <c r="C102" i="7" s="1"/>
  <c r="F110" i="1"/>
  <c r="G110" i="1" s="1"/>
  <c r="C101" i="7" s="1"/>
  <c r="F109" i="1"/>
  <c r="F108" i="1"/>
  <c r="G108" i="1" s="1"/>
  <c r="C99" i="7" s="1"/>
  <c r="F107" i="1"/>
  <c r="G107" i="1" s="1"/>
  <c r="C98" i="7" s="1"/>
  <c r="F106" i="1"/>
  <c r="G106" i="1" s="1"/>
  <c r="C97" i="7" s="1"/>
  <c r="F105" i="1"/>
  <c r="G105" i="1" s="1"/>
  <c r="C96" i="7" s="1"/>
  <c r="F104" i="1"/>
  <c r="G104" i="1" s="1"/>
  <c r="C95" i="7" s="1"/>
  <c r="F103" i="1"/>
  <c r="G103" i="1" s="1"/>
  <c r="C94" i="7" s="1"/>
  <c r="F102" i="1"/>
  <c r="G102" i="1" s="1"/>
  <c r="C93" i="7" s="1"/>
  <c r="F101" i="1"/>
  <c r="F100" i="1"/>
  <c r="G100" i="1" s="1"/>
  <c r="C91" i="7" s="1"/>
  <c r="F99" i="1"/>
  <c r="G99" i="1" s="1"/>
  <c r="C90" i="7" s="1"/>
  <c r="F98" i="1"/>
  <c r="G98" i="1" s="1"/>
  <c r="C89" i="7" s="1"/>
  <c r="F97" i="1"/>
  <c r="G97" i="1" s="1"/>
  <c r="C88" i="7" s="1"/>
  <c r="F96" i="1"/>
  <c r="G96" i="1" s="1"/>
  <c r="C87" i="7" s="1"/>
  <c r="F95" i="1"/>
  <c r="G95" i="1" s="1"/>
  <c r="C86" i="7" s="1"/>
  <c r="F94" i="1"/>
  <c r="G94" i="1" s="1"/>
  <c r="C85" i="7" s="1"/>
  <c r="F93" i="1"/>
  <c r="G93" i="1" s="1"/>
  <c r="C84" i="7" s="1"/>
  <c r="F92" i="1"/>
  <c r="G92" i="1" s="1"/>
  <c r="C83" i="7" s="1"/>
  <c r="F91" i="1"/>
  <c r="G91" i="1" s="1"/>
  <c r="C82" i="7" s="1"/>
  <c r="F90" i="1"/>
  <c r="G90" i="1" s="1"/>
  <c r="C81" i="7" s="1"/>
  <c r="F89" i="1"/>
  <c r="G89" i="1" s="1"/>
  <c r="C80" i="7" s="1"/>
  <c r="F88" i="1"/>
  <c r="G88" i="1" s="1"/>
  <c r="C79" i="7" s="1"/>
  <c r="F87" i="1"/>
  <c r="F86" i="1"/>
  <c r="F85" i="1"/>
  <c r="F84" i="1"/>
  <c r="G84" i="1" s="1"/>
  <c r="C75" i="7" s="1"/>
  <c r="F83" i="1"/>
  <c r="G83" i="1" s="1"/>
  <c r="C74" i="7" s="1"/>
  <c r="F82" i="1"/>
  <c r="G82" i="1" s="1"/>
  <c r="C73" i="7" s="1"/>
  <c r="F81" i="1"/>
  <c r="G81" i="1" s="1"/>
  <c r="C72" i="7" s="1"/>
  <c r="F80" i="1"/>
  <c r="G80" i="1" s="1"/>
  <c r="C71" i="7" s="1"/>
  <c r="F79" i="1"/>
  <c r="G79" i="1" s="1"/>
  <c r="C70" i="7" s="1"/>
  <c r="F78" i="1"/>
  <c r="G78" i="1" s="1"/>
  <c r="C69" i="7" s="1"/>
  <c r="F77" i="1"/>
  <c r="F76" i="1"/>
  <c r="G76" i="1" s="1"/>
  <c r="C67" i="7" s="1"/>
  <c r="F75" i="1"/>
  <c r="G75" i="1" s="1"/>
  <c r="C66" i="7" s="1"/>
  <c r="F74" i="1"/>
  <c r="G74" i="1" s="1"/>
  <c r="C65" i="7" s="1"/>
  <c r="F73" i="1"/>
  <c r="G73" i="1" s="1"/>
  <c r="C64" i="7" s="1"/>
  <c r="F72" i="1"/>
  <c r="G72" i="1" s="1"/>
  <c r="C63" i="7" s="1"/>
  <c r="F71" i="1"/>
  <c r="G71" i="1" s="1"/>
  <c r="C62" i="7" s="1"/>
  <c r="F70" i="1"/>
  <c r="F69" i="1"/>
  <c r="G69" i="1" s="1"/>
  <c r="C60" i="7" s="1"/>
  <c r="F68" i="1"/>
  <c r="G68" i="1" s="1"/>
  <c r="C59" i="7" s="1"/>
  <c r="F67" i="1"/>
  <c r="G67" i="1" s="1"/>
  <c r="C58" i="7" s="1"/>
  <c r="F66" i="1"/>
  <c r="G66" i="1" s="1"/>
  <c r="C57" i="7" s="1"/>
  <c r="F65" i="1"/>
  <c r="G65" i="1" s="1"/>
  <c r="C56" i="7" s="1"/>
  <c r="F64" i="1"/>
  <c r="G64" i="1" s="1"/>
  <c r="C55" i="7" s="1"/>
  <c r="F63" i="1"/>
  <c r="F62" i="1"/>
  <c r="F61" i="1"/>
  <c r="F60" i="1"/>
  <c r="G60" i="1" s="1"/>
  <c r="C51" i="7" s="1"/>
  <c r="F59" i="1"/>
  <c r="F58" i="1"/>
  <c r="G58" i="1" s="1"/>
  <c r="C49" i="7" s="1"/>
  <c r="F57" i="1"/>
  <c r="G57" i="1" s="1"/>
  <c r="C48" i="7" s="1"/>
  <c r="F56" i="1"/>
  <c r="G56" i="1" s="1"/>
  <c r="C47" i="7" s="1"/>
  <c r="F55" i="1"/>
  <c r="F54" i="1"/>
  <c r="F53" i="1"/>
  <c r="F52" i="1"/>
  <c r="G52" i="1" s="1"/>
  <c r="C43" i="7" s="1"/>
  <c r="F51" i="1"/>
  <c r="G51" i="1" s="1"/>
  <c r="C42" i="7" s="1"/>
  <c r="F50" i="1"/>
  <c r="G50" i="1" s="1"/>
  <c r="C41" i="7" s="1"/>
  <c r="F49" i="1"/>
  <c r="G49" i="1" s="1"/>
  <c r="C40" i="7" s="1"/>
  <c r="F48" i="1"/>
  <c r="G48" i="1" s="1"/>
  <c r="C39" i="7" s="1"/>
  <c r="F47" i="1"/>
  <c r="G47" i="1" s="1"/>
  <c r="C38" i="7" s="1"/>
  <c r="F46" i="1"/>
  <c r="F45" i="1"/>
  <c r="G45" i="1" s="1"/>
  <c r="C36" i="7" s="1"/>
  <c r="F44" i="1"/>
  <c r="G44" i="1" s="1"/>
  <c r="C35" i="7" s="1"/>
  <c r="F43" i="1"/>
  <c r="G43" i="1" s="1"/>
  <c r="C34" i="7" s="1"/>
  <c r="F42" i="1"/>
  <c r="G42" i="1" s="1"/>
  <c r="C33" i="7" s="1"/>
  <c r="F41" i="1"/>
  <c r="G41" i="1" s="1"/>
  <c r="C32" i="7" s="1"/>
  <c r="F40" i="1"/>
  <c r="G40" i="1" s="1"/>
  <c r="C31" i="7" s="1"/>
  <c r="F39" i="1"/>
  <c r="F38" i="1"/>
  <c r="G38" i="1" s="1"/>
  <c r="C29" i="7" s="1"/>
  <c r="F37" i="1"/>
  <c r="F36" i="1"/>
  <c r="G36" i="1" s="1"/>
  <c r="C27" i="7" s="1"/>
  <c r="F35" i="1"/>
  <c r="G35" i="1" s="1"/>
  <c r="C26" i="7" s="1"/>
  <c r="F34" i="1"/>
  <c r="G34" i="1" s="1"/>
  <c r="C25" i="7" s="1"/>
  <c r="F33" i="1"/>
  <c r="G33" i="1" s="1"/>
  <c r="C24" i="7" s="1"/>
  <c r="F32" i="1"/>
  <c r="G32" i="1" s="1"/>
  <c r="C23" i="7" s="1"/>
  <c r="F31" i="1"/>
  <c r="F30" i="1"/>
  <c r="G30" i="1" s="1"/>
  <c r="C21" i="7" s="1"/>
  <c r="F29" i="1"/>
  <c r="F28" i="1"/>
  <c r="G28" i="1" s="1"/>
  <c r="C19" i="7" s="1"/>
  <c r="F27" i="1"/>
  <c r="G27" i="1" s="1"/>
  <c r="C18" i="7" s="1"/>
  <c r="F26" i="1"/>
  <c r="G26" i="1" s="1"/>
  <c r="C17" i="7" s="1"/>
  <c r="F25" i="1"/>
  <c r="G25" i="1" s="1"/>
  <c r="C16" i="7" s="1"/>
  <c r="F24" i="1"/>
  <c r="G24" i="1" s="1"/>
  <c r="C15" i="7" s="1"/>
  <c r="F23" i="1"/>
  <c r="F22" i="1"/>
  <c r="F21" i="1"/>
  <c r="G21" i="1" s="1"/>
  <c r="C12" i="7" s="1"/>
  <c r="F20" i="1"/>
  <c r="F19" i="1"/>
  <c r="G19" i="1" s="1"/>
  <c r="C10" i="7" s="1"/>
  <c r="F16" i="1"/>
  <c r="G16" i="1" s="1"/>
  <c r="C7" i="7" s="1"/>
  <c r="F15" i="1"/>
  <c r="F14" i="1"/>
  <c r="F13" i="1"/>
  <c r="G13" i="1" s="1"/>
  <c r="H10" i="7" l="1"/>
  <c r="H14" i="7"/>
  <c r="H56" i="7"/>
  <c r="H22" i="7"/>
  <c r="H81" i="7"/>
  <c r="H30" i="7"/>
  <c r="H120" i="7"/>
  <c r="H34" i="7"/>
  <c r="H153" i="7"/>
  <c r="H23" i="7"/>
  <c r="H85" i="7"/>
  <c r="H31" i="7"/>
  <c r="H140" i="7"/>
  <c r="H12" i="7"/>
  <c r="H43" i="7"/>
  <c r="H16" i="7"/>
  <c r="H59" i="7"/>
  <c r="H20" i="7"/>
  <c r="H71" i="7"/>
  <c r="H24" i="7"/>
  <c r="H87" i="7"/>
  <c r="H28" i="7"/>
  <c r="H95" i="7"/>
  <c r="H32" i="7"/>
  <c r="H147" i="7"/>
  <c r="H36" i="7"/>
  <c r="H158" i="7"/>
  <c r="H18" i="7"/>
  <c r="H64" i="7"/>
  <c r="H26" i="7"/>
  <c r="H91" i="7"/>
  <c r="H38" i="7"/>
  <c r="H178" i="7"/>
  <c r="H15" i="7"/>
  <c r="H57" i="7"/>
  <c r="H19" i="7"/>
  <c r="H70" i="7"/>
  <c r="H27" i="7"/>
  <c r="H92" i="7"/>
  <c r="H35" i="7"/>
  <c r="H154" i="7"/>
  <c r="H13" i="7"/>
  <c r="H53" i="7"/>
  <c r="H17" i="7"/>
  <c r="H63" i="7"/>
  <c r="H21" i="7"/>
  <c r="H75" i="7"/>
  <c r="H25" i="7"/>
  <c r="H89" i="7"/>
  <c r="H29" i="7"/>
  <c r="H104" i="7"/>
  <c r="H33" i="7"/>
  <c r="H148" i="7"/>
  <c r="H37" i="7"/>
  <c r="H171" i="7"/>
  <c r="I4" i="7"/>
  <c r="D13" i="11"/>
  <c r="I11" i="7"/>
  <c r="C4" i="7"/>
  <c r="F200" i="1"/>
  <c r="E171" i="7"/>
  <c r="E18" i="7"/>
  <c r="E90" i="7"/>
  <c r="E43" i="7"/>
  <c r="E67" i="7"/>
  <c r="E56" i="7"/>
  <c r="E140" i="7"/>
  <c r="E111" i="7"/>
  <c r="E81" i="7"/>
  <c r="E93" i="7"/>
  <c r="G20" i="1"/>
  <c r="C11" i="7" s="1"/>
  <c r="H7" i="7"/>
  <c r="AD2" i="11"/>
  <c r="X2" i="11"/>
  <c r="P2" i="11"/>
  <c r="H2" i="11"/>
  <c r="X2" i="3"/>
  <c r="AD2" i="3"/>
  <c r="R2" i="3"/>
  <c r="AI2" i="3"/>
  <c r="L2" i="3"/>
  <c r="AB2" i="14"/>
  <c r="J2" i="14"/>
  <c r="V2" i="14"/>
  <c r="P2" i="14"/>
  <c r="AG2" i="14"/>
  <c r="AC2" i="10"/>
  <c r="O2" i="10"/>
  <c r="V2" i="10"/>
  <c r="H2" i="10"/>
  <c r="G183" i="1"/>
  <c r="C174" i="7" s="1"/>
  <c r="G157" i="1"/>
  <c r="C148" i="7" s="1"/>
  <c r="G141" i="1"/>
  <c r="C132" i="7" s="1"/>
  <c r="G134" i="1"/>
  <c r="C125" i="7" s="1"/>
  <c r="G77" i="1"/>
  <c r="C68" i="7" s="1"/>
  <c r="G14" i="1"/>
  <c r="C5" i="7" s="1"/>
  <c r="G137" i="14"/>
  <c r="F128" i="7" s="1"/>
  <c r="G136" i="14"/>
  <c r="F127" i="7" s="1"/>
  <c r="G123" i="14"/>
  <c r="F114" i="7" s="1"/>
  <c r="G107" i="14"/>
  <c r="F98" i="7" s="1"/>
  <c r="G106" i="14"/>
  <c r="F97" i="7" s="1"/>
  <c r="G105" i="14"/>
  <c r="F96" i="7" s="1"/>
  <c r="G72" i="14"/>
  <c r="F63" i="7" s="1"/>
  <c r="G15" i="14"/>
  <c r="F6" i="7" s="1"/>
  <c r="G153" i="14"/>
  <c r="F144" i="7" s="1"/>
  <c r="G122" i="14"/>
  <c r="F113" i="7" s="1"/>
  <c r="G88" i="14"/>
  <c r="F79" i="7" s="1"/>
  <c r="G71" i="14"/>
  <c r="F62" i="7" s="1"/>
  <c r="G48" i="14"/>
  <c r="F39" i="7" s="1"/>
  <c r="G33" i="14"/>
  <c r="F24" i="7" s="1"/>
  <c r="G87" i="1"/>
  <c r="C78" i="7" s="1"/>
  <c r="G23" i="1"/>
  <c r="C14" i="7" s="1"/>
  <c r="G133" i="1"/>
  <c r="C124" i="7" s="1"/>
  <c r="G86" i="1"/>
  <c r="C77" i="7" s="1"/>
  <c r="G61" i="1"/>
  <c r="C52" i="7" s="1"/>
  <c r="G39" i="1"/>
  <c r="C30" i="7" s="1"/>
  <c r="G159" i="1"/>
  <c r="C150" i="7" s="1"/>
  <c r="G158" i="1"/>
  <c r="C149" i="7" s="1"/>
  <c r="G142" i="1"/>
  <c r="C133" i="7" s="1"/>
  <c r="G118" i="1"/>
  <c r="C109" i="7" s="1"/>
  <c r="G101" i="1"/>
  <c r="C92" i="7" s="1"/>
  <c r="G85" i="1"/>
  <c r="C76" i="7" s="1"/>
  <c r="G150" i="1"/>
  <c r="C141" i="7" s="1"/>
  <c r="G63" i="1"/>
  <c r="C54" i="7" s="1"/>
  <c r="G54" i="1"/>
  <c r="C45" i="7" s="1"/>
  <c r="G53" i="1"/>
  <c r="C44" i="7" s="1"/>
  <c r="G46" i="1"/>
  <c r="C37" i="7" s="1"/>
  <c r="G37" i="1"/>
  <c r="C28" i="7" s="1"/>
  <c r="G22" i="1"/>
  <c r="C13" i="7" s="1"/>
  <c r="G42" i="14"/>
  <c r="F33" i="7" s="1"/>
  <c r="F184" i="7"/>
  <c r="G31" i="1"/>
  <c r="C22" i="7" s="1"/>
  <c r="G89" i="14"/>
  <c r="F80" i="7" s="1"/>
  <c r="G15" i="1"/>
  <c r="C6" i="7" s="1"/>
  <c r="G25" i="14"/>
  <c r="F16" i="7" s="1"/>
  <c r="G115" i="14"/>
  <c r="F106" i="7" s="1"/>
  <c r="G175" i="1"/>
  <c r="C166" i="7" s="1"/>
  <c r="G16" i="14"/>
  <c r="G17" i="1"/>
  <c r="C8" i="7" s="1"/>
  <c r="G154" i="14"/>
  <c r="F145" i="7" s="1"/>
  <c r="G29" i="1"/>
  <c r="C20" i="7" s="1"/>
  <c r="G40" i="14"/>
  <c r="F31" i="7" s="1"/>
  <c r="G65" i="14"/>
  <c r="F56" i="7" s="1"/>
  <c r="G109" i="1"/>
  <c r="C100" i="7" s="1"/>
  <c r="F185" i="7"/>
  <c r="G55" i="1"/>
  <c r="C46" i="7" s="1"/>
  <c r="G62" i="1"/>
  <c r="C53" i="7" s="1"/>
  <c r="G70" i="1"/>
  <c r="C61" i="7" s="1"/>
  <c r="G119" i="1"/>
  <c r="C110" i="7" s="1"/>
  <c r="G64" i="14"/>
  <c r="F55" i="7" s="1"/>
  <c r="G182" i="1"/>
  <c r="C173" i="7" s="1"/>
  <c r="G73" i="14"/>
  <c r="F64" i="7" s="1"/>
  <c r="G129" i="14"/>
  <c r="F120" i="7" s="1"/>
  <c r="G126" i="1"/>
  <c r="C117" i="7" s="1"/>
  <c r="G80" i="14"/>
  <c r="F71" i="7" s="1"/>
  <c r="G162" i="14"/>
  <c r="F153" i="7" s="1"/>
  <c r="G178" i="14"/>
  <c r="F169" i="7" s="1"/>
  <c r="D24" i="10"/>
  <c r="E24" i="10"/>
  <c r="G59" i="1"/>
  <c r="C50" i="7" s="1"/>
  <c r="G200" i="1" l="1"/>
  <c r="C193" i="7"/>
  <c r="D111" i="7"/>
  <c r="D193" i="7" s="1"/>
  <c r="H6" i="7"/>
  <c r="E193" i="7"/>
  <c r="F7" i="7"/>
  <c r="F193" i="7" s="1"/>
  <c r="G197" i="14"/>
  <c r="I193" i="7"/>
  <c r="H179" i="7" l="1"/>
  <c r="H39" i="7"/>
  <c r="H193" i="7" s="1"/>
  <c r="F158" i="3" l="1"/>
  <c r="F140" i="3"/>
  <c r="F65" i="3"/>
  <c r="F72" i="3"/>
  <c r="F52" i="3"/>
  <c r="F62" i="3"/>
  <c r="F81" i="3"/>
  <c r="F118" i="3"/>
  <c r="G118" i="3" s="1"/>
  <c r="F126" i="3"/>
  <c r="F73" i="3"/>
  <c r="G73" i="3" s="1"/>
  <c r="F90" i="3"/>
  <c r="G90" i="3" s="1"/>
  <c r="F152" i="3"/>
  <c r="F36" i="3"/>
  <c r="F64" i="3"/>
  <c r="F78" i="3"/>
  <c r="G78" i="3" s="1"/>
  <c r="F34" i="3"/>
  <c r="G34" i="3" s="1"/>
  <c r="F59" i="3"/>
  <c r="G59" i="3" s="1"/>
  <c r="F111" i="3"/>
  <c r="G111" i="3" s="1"/>
  <c r="F137" i="3"/>
  <c r="G137" i="3" s="1"/>
  <c r="F50" i="3"/>
  <c r="G50" i="3" s="1"/>
  <c r="F124" i="3"/>
  <c r="G124" i="3" s="1"/>
  <c r="F132" i="3"/>
  <c r="F61" i="3"/>
  <c r="F80" i="3"/>
  <c r="F136" i="3"/>
  <c r="G136" i="3" s="1"/>
  <c r="F53" i="3"/>
  <c r="G53" i="3" s="1"/>
  <c r="F98" i="3"/>
  <c r="F119" i="3"/>
  <c r="F148" i="3"/>
  <c r="F69" i="3"/>
  <c r="F99" i="3"/>
  <c r="F92" i="3"/>
  <c r="G92" i="3" s="1"/>
  <c r="F113" i="3"/>
  <c r="G113" i="3" s="1"/>
  <c r="F21" i="3"/>
  <c r="G21" i="3" s="1"/>
  <c r="F135" i="3"/>
  <c r="G135" i="3" s="1"/>
  <c r="F127" i="3"/>
  <c r="F47" i="3"/>
  <c r="G47" i="3" s="1"/>
  <c r="F31" i="3"/>
  <c r="G31" i="3" s="1"/>
  <c r="F85" i="3"/>
  <c r="F130" i="3"/>
  <c r="G130" i="3" s="1"/>
  <c r="F143" i="3"/>
  <c r="F162" i="3"/>
  <c r="F40" i="3"/>
  <c r="F87" i="3"/>
  <c r="F112" i="3"/>
  <c r="G112" i="3" s="1"/>
  <c r="F120" i="3"/>
  <c r="F128" i="3"/>
  <c r="F153" i="3"/>
  <c r="F104" i="3"/>
  <c r="G104" i="3" s="1"/>
  <c r="F133" i="3"/>
  <c r="G133" i="3" s="1"/>
  <c r="F154" i="3"/>
  <c r="F195" i="3"/>
  <c r="G195" i="3" s="1"/>
  <c r="F161" i="3"/>
  <c r="G161" i="3" s="1"/>
  <c r="F23" i="3"/>
  <c r="G23" i="3" s="1"/>
  <c r="F179" i="3"/>
  <c r="F67" i="3"/>
  <c r="F25" i="3"/>
  <c r="G25" i="3" s="1"/>
  <c r="F43" i="3"/>
  <c r="G43" i="3" s="1"/>
  <c r="F35" i="3"/>
  <c r="G35" i="3" s="1"/>
  <c r="F108" i="3"/>
  <c r="F66" i="3"/>
  <c r="G66" i="3" s="1"/>
  <c r="F88" i="3"/>
  <c r="G88" i="3" s="1"/>
  <c r="F109" i="3"/>
  <c r="G109" i="3" s="1"/>
  <c r="F121" i="3"/>
  <c r="G121" i="3" s="1"/>
  <c r="F188" i="3"/>
  <c r="F180" i="3"/>
  <c r="G180" i="3" s="1"/>
  <c r="G199" i="3"/>
  <c r="D199" i="3" s="1"/>
  <c r="I199" i="3" s="1"/>
  <c r="F55" i="3"/>
  <c r="G55" i="3" s="1"/>
  <c r="F51" i="3"/>
  <c r="F93" i="3"/>
  <c r="G93" i="3" s="1"/>
  <c r="F189" i="3"/>
  <c r="G189" i="3" s="1"/>
  <c r="F187" i="3"/>
  <c r="F57" i="3"/>
  <c r="F97" i="3"/>
  <c r="F18" i="3"/>
  <c r="G18" i="3" s="1"/>
  <c r="F138" i="3"/>
  <c r="G138" i="3" s="1"/>
  <c r="F14" i="3"/>
  <c r="F134" i="3"/>
  <c r="G134" i="3" s="1"/>
  <c r="F16" i="3"/>
  <c r="G16" i="3" s="1"/>
  <c r="F156" i="3"/>
  <c r="G156" i="3" s="1"/>
  <c r="F56" i="3"/>
  <c r="F147" i="3"/>
  <c r="F63" i="3"/>
  <c r="F54" i="3"/>
  <c r="F91" i="3"/>
  <c r="G91" i="3" s="1"/>
  <c r="F116" i="3"/>
  <c r="F163" i="3"/>
  <c r="F160" i="3"/>
  <c r="F191" i="3"/>
  <c r="G191" i="3" s="1"/>
  <c r="F177" i="3"/>
  <c r="F194" i="3"/>
  <c r="G194" i="3" s="1"/>
  <c r="F181" i="3"/>
  <c r="G181" i="3" s="1"/>
  <c r="F155" i="3"/>
  <c r="G155" i="3" s="1"/>
  <c r="F169" i="3"/>
  <c r="F105" i="3"/>
  <c r="G105" i="3" s="1"/>
  <c r="F149" i="3"/>
  <c r="G149" i="3" s="1"/>
  <c r="F125" i="3"/>
  <c r="G125" i="3" s="1"/>
  <c r="F39" i="3"/>
  <c r="F37" i="3"/>
  <c r="F79" i="3"/>
  <c r="G79" i="3" s="1"/>
  <c r="F182" i="3"/>
  <c r="F48" i="3"/>
  <c r="G48" i="3" s="1"/>
  <c r="D48" i="3" s="1"/>
  <c r="F22" i="3"/>
  <c r="F24" i="3"/>
  <c r="G24" i="3" s="1"/>
  <c r="F94" i="3"/>
  <c r="F68" i="3"/>
  <c r="G68" i="3" s="1"/>
  <c r="F30" i="3"/>
  <c r="F19" i="3"/>
  <c r="F117" i="3"/>
  <c r="F146" i="3"/>
  <c r="F184" i="3"/>
  <c r="F186" i="3"/>
  <c r="G186" i="3" s="1"/>
  <c r="F166" i="3"/>
  <c r="G166" i="3" s="1"/>
  <c r="F192" i="3"/>
  <c r="G192" i="3" s="1"/>
  <c r="F41" i="3"/>
  <c r="G41" i="3" s="1"/>
  <c r="F77" i="3"/>
  <c r="G77" i="3" s="1"/>
  <c r="F103" i="3"/>
  <c r="F27" i="3"/>
  <c r="G27" i="3" s="1"/>
  <c r="F190" i="3"/>
  <c r="F129" i="3"/>
  <c r="F114" i="3"/>
  <c r="G114" i="3" s="1"/>
  <c r="F171" i="3"/>
  <c r="F142" i="3"/>
  <c r="G142" i="3" s="1"/>
  <c r="F42" i="3"/>
  <c r="F150" i="3"/>
  <c r="F38" i="3"/>
  <c r="F44" i="3"/>
  <c r="G44" i="3" s="1"/>
  <c r="F196" i="3"/>
  <c r="G196" i="3" s="1"/>
  <c r="D196" i="3" s="1"/>
  <c r="I196" i="3" s="1"/>
  <c r="F71" i="3"/>
  <c r="G71" i="3" s="1"/>
  <c r="F101" i="3"/>
  <c r="F172" i="3"/>
  <c r="G172" i="3" s="1"/>
  <c r="F102" i="3"/>
  <c r="G102" i="3" s="1"/>
  <c r="F106" i="3"/>
  <c r="F178" i="3"/>
  <c r="G178" i="3" s="1"/>
  <c r="F17" i="3"/>
  <c r="F29" i="3"/>
  <c r="F122" i="3"/>
  <c r="F82" i="3"/>
  <c r="G82" i="3" s="1"/>
  <c r="F164" i="3"/>
  <c r="F107" i="3"/>
  <c r="G107" i="3" s="1"/>
  <c r="F45" i="3"/>
  <c r="G45" i="3" s="1"/>
  <c r="F15" i="3"/>
  <c r="F86" i="3"/>
  <c r="G86" i="3" s="1"/>
  <c r="F20" i="3"/>
  <c r="G20" i="3" s="1"/>
  <c r="F76" i="3"/>
  <c r="G76" i="3" s="1"/>
  <c r="F74" i="3"/>
  <c r="G74" i="3" s="1"/>
  <c r="F33" i="3"/>
  <c r="G33" i="3" s="1"/>
  <c r="F84" i="3"/>
  <c r="G84" i="3" s="1"/>
  <c r="F185" i="3"/>
  <c r="G185" i="3" s="1"/>
  <c r="F183" i="3"/>
  <c r="F200" i="3"/>
  <c r="G200" i="3" s="1"/>
  <c r="F197" i="3"/>
  <c r="G197" i="3" s="1"/>
  <c r="D197" i="3" s="1"/>
  <c r="I197" i="3" s="1"/>
  <c r="F141" i="3"/>
  <c r="F83" i="3"/>
  <c r="G83" i="3" s="1"/>
  <c r="F115" i="3"/>
  <c r="F123" i="3"/>
  <c r="G123" i="3" s="1"/>
  <c r="F151" i="3"/>
  <c r="G151" i="3" s="1"/>
  <c r="F159" i="3"/>
  <c r="F144" i="3"/>
  <c r="F26" i="3"/>
  <c r="F32" i="3"/>
  <c r="G32" i="3" s="1"/>
  <c r="F70" i="3"/>
  <c r="G70" i="3" s="1"/>
  <c r="F96" i="3"/>
  <c r="F110" i="3"/>
  <c r="G110" i="3" s="1"/>
  <c r="F157" i="3"/>
  <c r="F95" i="3"/>
  <c r="F100" i="3"/>
  <c r="F173" i="3"/>
  <c r="F176" i="3"/>
  <c r="F175" i="3"/>
  <c r="G175" i="3" s="1"/>
  <c r="F174" i="3"/>
  <c r="F198" i="3"/>
  <c r="G198" i="3" s="1"/>
  <c r="F145" i="3"/>
  <c r="F49" i="3"/>
  <c r="G49" i="3" s="1"/>
  <c r="F139" i="3"/>
  <c r="F60" i="3"/>
  <c r="G60" i="3" s="1"/>
  <c r="F168" i="3"/>
  <c r="G168" i="3" s="1"/>
  <c r="F193" i="3"/>
  <c r="G193" i="3" s="1"/>
  <c r="D193" i="3" s="1"/>
  <c r="I193" i="3" s="1"/>
  <c r="F165" i="3"/>
  <c r="F170" i="3"/>
  <c r="F75" i="3"/>
  <c r="G75" i="3" s="1"/>
  <c r="F131" i="3"/>
  <c r="G131" i="3" s="1"/>
  <c r="F89" i="3"/>
  <c r="F58" i="3"/>
  <c r="F46" i="3"/>
  <c r="G46" i="3" s="1"/>
  <c r="F28" i="3"/>
  <c r="F13" i="3"/>
  <c r="F167" i="3"/>
  <c r="G167" i="3" s="1"/>
  <c r="G13" i="3" l="1"/>
  <c r="D13" i="3" s="1"/>
  <c r="F202" i="3"/>
  <c r="G75" i="7"/>
  <c r="D84" i="3"/>
  <c r="G122" i="7"/>
  <c r="D131" i="3"/>
  <c r="G40" i="7"/>
  <c r="D49" i="3"/>
  <c r="I49" i="3" s="1"/>
  <c r="G191" i="7"/>
  <c r="D200" i="3"/>
  <c r="I200" i="3" s="1"/>
  <c r="G11" i="7"/>
  <c r="D20" i="3"/>
  <c r="I20" i="3" s="1"/>
  <c r="G36" i="7"/>
  <c r="D45" i="3"/>
  <c r="G169" i="7"/>
  <c r="D178" i="3"/>
  <c r="G18" i="7"/>
  <c r="D27" i="3"/>
  <c r="I27" i="3" s="1"/>
  <c r="G184" i="7"/>
  <c r="D192" i="3"/>
  <c r="I192" i="3" s="1"/>
  <c r="G59" i="7"/>
  <c r="D68" i="3"/>
  <c r="I68" i="3" s="1"/>
  <c r="G125" i="7"/>
  <c r="D134" i="3"/>
  <c r="I134" i="3" s="1"/>
  <c r="G84" i="7"/>
  <c r="D93" i="3"/>
  <c r="I93" i="3" s="1"/>
  <c r="G171" i="7"/>
  <c r="D180" i="3"/>
  <c r="I180" i="3" s="1"/>
  <c r="G79" i="7"/>
  <c r="D88" i="3"/>
  <c r="I88" i="3" s="1"/>
  <c r="G34" i="7"/>
  <c r="D43" i="3"/>
  <c r="I43" i="3" s="1"/>
  <c r="G126" i="7"/>
  <c r="D135" i="3"/>
  <c r="I135" i="3" s="1"/>
  <c r="G128" i="7"/>
  <c r="D137" i="3"/>
  <c r="I137" i="3" s="1"/>
  <c r="G69" i="7"/>
  <c r="D78" i="3"/>
  <c r="I78" i="3" s="1"/>
  <c r="G81" i="7"/>
  <c r="D90" i="3"/>
  <c r="I90" i="3" s="1"/>
  <c r="G37" i="7"/>
  <c r="D46" i="3"/>
  <c r="G66" i="7"/>
  <c r="D75" i="3"/>
  <c r="I75" i="3" s="1"/>
  <c r="G159" i="7"/>
  <c r="D168" i="3"/>
  <c r="I168" i="3" s="1"/>
  <c r="G166" i="7"/>
  <c r="D175" i="3"/>
  <c r="G61" i="7"/>
  <c r="D70" i="3"/>
  <c r="I70" i="3" s="1"/>
  <c r="G74" i="7"/>
  <c r="D83" i="3"/>
  <c r="G24" i="7"/>
  <c r="D33" i="3"/>
  <c r="I33" i="3" s="1"/>
  <c r="G98" i="7"/>
  <c r="D107" i="3"/>
  <c r="I107" i="3" s="1"/>
  <c r="G62" i="7"/>
  <c r="D71" i="3"/>
  <c r="I71" i="3" s="1"/>
  <c r="G105" i="7"/>
  <c r="D114" i="3"/>
  <c r="G157" i="7"/>
  <c r="D166" i="3"/>
  <c r="I166" i="3" s="1"/>
  <c r="G116" i="7"/>
  <c r="D125" i="3"/>
  <c r="I125" i="3" s="1"/>
  <c r="G146" i="7"/>
  <c r="D155" i="3"/>
  <c r="G182" i="7"/>
  <c r="D191" i="3"/>
  <c r="I191" i="3" s="1"/>
  <c r="G82" i="7"/>
  <c r="D91" i="3"/>
  <c r="I91" i="3" s="1"/>
  <c r="G57" i="7"/>
  <c r="D66" i="3"/>
  <c r="I66" i="3" s="1"/>
  <c r="G16" i="7"/>
  <c r="D25" i="3"/>
  <c r="I25" i="3" s="1"/>
  <c r="G14" i="7"/>
  <c r="D23" i="3"/>
  <c r="I23" i="3" s="1"/>
  <c r="G124" i="7"/>
  <c r="D133" i="3"/>
  <c r="G22" i="7"/>
  <c r="D31" i="3"/>
  <c r="I31" i="3" s="1"/>
  <c r="G12" i="7"/>
  <c r="D21" i="3"/>
  <c r="G44" i="7"/>
  <c r="D53" i="3"/>
  <c r="I53" i="3" s="1"/>
  <c r="G102" i="7"/>
  <c r="D111" i="3"/>
  <c r="I111" i="3" s="1"/>
  <c r="G64" i="7"/>
  <c r="D73" i="3"/>
  <c r="I73" i="3" s="1"/>
  <c r="G158" i="7"/>
  <c r="D167" i="3"/>
  <c r="I167" i="3" s="1"/>
  <c r="G51" i="7"/>
  <c r="D60" i="3"/>
  <c r="I60" i="3" s="1"/>
  <c r="G189" i="7"/>
  <c r="D198" i="3"/>
  <c r="I198" i="3" s="1"/>
  <c r="G23" i="7"/>
  <c r="D32" i="3"/>
  <c r="G142" i="7"/>
  <c r="D151" i="3"/>
  <c r="G176" i="7"/>
  <c r="D185" i="3"/>
  <c r="I185" i="3" s="1"/>
  <c r="G65" i="7"/>
  <c r="D74" i="3"/>
  <c r="I74" i="3" s="1"/>
  <c r="G77" i="7"/>
  <c r="D86" i="3"/>
  <c r="I86" i="3" s="1"/>
  <c r="G93" i="7"/>
  <c r="D102" i="3"/>
  <c r="I102" i="3" s="1"/>
  <c r="G68" i="7"/>
  <c r="D77" i="3"/>
  <c r="I77" i="3" s="1"/>
  <c r="G177" i="7"/>
  <c r="D186" i="3"/>
  <c r="I186" i="3" s="1"/>
  <c r="G15" i="7"/>
  <c r="D24" i="3"/>
  <c r="I24" i="3" s="1"/>
  <c r="G70" i="7"/>
  <c r="D79" i="3"/>
  <c r="I79" i="3" s="1"/>
  <c r="G140" i="7"/>
  <c r="D149" i="3"/>
  <c r="I149" i="3" s="1"/>
  <c r="G172" i="7"/>
  <c r="D181" i="3"/>
  <c r="G147" i="7"/>
  <c r="D156" i="3"/>
  <c r="G129" i="7"/>
  <c r="D138" i="3"/>
  <c r="I138" i="3" s="1"/>
  <c r="G46" i="7"/>
  <c r="D55" i="3"/>
  <c r="I55" i="3" s="1"/>
  <c r="G112" i="7"/>
  <c r="D121" i="3"/>
  <c r="I121" i="3" s="1"/>
  <c r="G152" i="7"/>
  <c r="D161" i="3"/>
  <c r="I161" i="3" s="1"/>
  <c r="G95" i="7"/>
  <c r="D104" i="3"/>
  <c r="I104" i="3" s="1"/>
  <c r="G103" i="7"/>
  <c r="D112" i="3"/>
  <c r="G38" i="7"/>
  <c r="D47" i="3"/>
  <c r="G104" i="7"/>
  <c r="D113" i="3"/>
  <c r="I113" i="3" s="1"/>
  <c r="G127" i="7"/>
  <c r="D136" i="3"/>
  <c r="I136" i="3" s="1"/>
  <c r="G115" i="7"/>
  <c r="D124" i="3"/>
  <c r="I124" i="3" s="1"/>
  <c r="G50" i="7"/>
  <c r="D59" i="3"/>
  <c r="I59" i="3" s="1"/>
  <c r="G4" i="7"/>
  <c r="G101" i="7"/>
  <c r="D110" i="3"/>
  <c r="I110" i="3" s="1"/>
  <c r="G114" i="7"/>
  <c r="D123" i="3"/>
  <c r="I123" i="3" s="1"/>
  <c r="G188" i="7"/>
  <c r="G67" i="7"/>
  <c r="D76" i="3"/>
  <c r="I76" i="3" s="1"/>
  <c r="G73" i="7"/>
  <c r="D82" i="3"/>
  <c r="I82" i="3" s="1"/>
  <c r="G163" i="7"/>
  <c r="D172" i="3"/>
  <c r="I172" i="3" s="1"/>
  <c r="G35" i="7"/>
  <c r="D44" i="3"/>
  <c r="I44" i="3" s="1"/>
  <c r="G133" i="7"/>
  <c r="D142" i="3"/>
  <c r="G32" i="7"/>
  <c r="D41" i="3"/>
  <c r="G96" i="7"/>
  <c r="D105" i="3"/>
  <c r="I105" i="3" s="1"/>
  <c r="G185" i="7"/>
  <c r="D194" i="3"/>
  <c r="I194" i="3" s="1"/>
  <c r="G7" i="7"/>
  <c r="D16" i="3"/>
  <c r="I16" i="3" s="1"/>
  <c r="G9" i="7"/>
  <c r="D18" i="3"/>
  <c r="G180" i="7"/>
  <c r="D189" i="3"/>
  <c r="G190" i="7"/>
  <c r="G100" i="7"/>
  <c r="D109" i="3"/>
  <c r="I109" i="3" s="1"/>
  <c r="G26" i="7"/>
  <c r="D35" i="3"/>
  <c r="G186" i="7"/>
  <c r="D195" i="3"/>
  <c r="I195" i="3" s="1"/>
  <c r="G121" i="7"/>
  <c r="D130" i="3"/>
  <c r="I130" i="3" s="1"/>
  <c r="G83" i="7"/>
  <c r="D92" i="3"/>
  <c r="I92" i="3" s="1"/>
  <c r="G41" i="7"/>
  <c r="D50" i="3"/>
  <c r="I50" i="3" s="1"/>
  <c r="G25" i="7"/>
  <c r="D34" i="3"/>
  <c r="I34" i="3" s="1"/>
  <c r="G109" i="7"/>
  <c r="D118" i="3"/>
  <c r="I118" i="3" s="1"/>
  <c r="G173" i="3"/>
  <c r="G184" i="3"/>
  <c r="G56" i="3"/>
  <c r="G153" i="3"/>
  <c r="G147" i="3"/>
  <c r="G62" i="3"/>
  <c r="G183" i="3"/>
  <c r="G29" i="3"/>
  <c r="G117" i="3"/>
  <c r="G108" i="3"/>
  <c r="G95" i="3"/>
  <c r="G87" i="3"/>
  <c r="G80" i="3"/>
  <c r="G101" i="3"/>
  <c r="G39" i="3"/>
  <c r="G67" i="3"/>
  <c r="G165" i="3"/>
  <c r="G17" i="3"/>
  <c r="G19" i="3"/>
  <c r="G85" i="3"/>
  <c r="G36" i="3"/>
  <c r="G38" i="3"/>
  <c r="G169" i="3"/>
  <c r="G61" i="3"/>
  <c r="G89" i="3"/>
  <c r="D89" i="3" s="1"/>
  <c r="G171" i="3"/>
  <c r="G182" i="3"/>
  <c r="G128" i="3"/>
  <c r="G69" i="3"/>
  <c r="G141" i="3"/>
  <c r="G177" i="3"/>
  <c r="G152" i="3"/>
  <c r="G65" i="3"/>
  <c r="G176" i="3"/>
  <c r="G94" i="3"/>
  <c r="G63" i="3"/>
  <c r="G99" i="3"/>
  <c r="G64" i="3"/>
  <c r="G52" i="3"/>
  <c r="G145" i="3"/>
  <c r="G159" i="3"/>
  <c r="G28" i="3"/>
  <c r="G26" i="3"/>
  <c r="G157" i="3"/>
  <c r="G188" i="3"/>
  <c r="G179" i="3"/>
  <c r="G154" i="3"/>
  <c r="G119" i="3"/>
  <c r="G116" i="3"/>
  <c r="G72" i="3"/>
  <c r="G144" i="3"/>
  <c r="G164" i="3"/>
  <c r="G106" i="3"/>
  <c r="G129" i="3"/>
  <c r="G103" i="3"/>
  <c r="G22" i="3"/>
  <c r="G37" i="3"/>
  <c r="G160" i="3"/>
  <c r="G163" i="3"/>
  <c r="G58" i="3"/>
  <c r="G170" i="3"/>
  <c r="G139" i="3"/>
  <c r="G115" i="3"/>
  <c r="G150" i="3"/>
  <c r="G190" i="3"/>
  <c r="G187" i="3"/>
  <c r="G162" i="3"/>
  <c r="G127" i="3"/>
  <c r="G174" i="3"/>
  <c r="G100" i="3"/>
  <c r="G42" i="3"/>
  <c r="G54" i="3"/>
  <c r="D54" i="3" s="1"/>
  <c r="I54" i="3" s="1"/>
  <c r="G97" i="3"/>
  <c r="G96" i="3"/>
  <c r="G15" i="3"/>
  <c r="G122" i="3"/>
  <c r="G146" i="3"/>
  <c r="G30" i="3"/>
  <c r="G120" i="3"/>
  <c r="G39" i="7"/>
  <c r="G51" i="3"/>
  <c r="G143" i="3"/>
  <c r="G148" i="3"/>
  <c r="G98" i="3"/>
  <c r="G132" i="3"/>
  <c r="G126" i="3"/>
  <c r="G140" i="3"/>
  <c r="G14" i="3"/>
  <c r="D14" i="3" s="1"/>
  <c r="I14" i="3" s="1"/>
  <c r="G40" i="3"/>
  <c r="G57" i="3"/>
  <c r="D57" i="3" s="1"/>
  <c r="G81" i="3"/>
  <c r="G158" i="3"/>
  <c r="I13" i="3" l="1"/>
  <c r="G80" i="7"/>
  <c r="G131" i="7"/>
  <c r="D140" i="3"/>
  <c r="I140" i="3" s="1"/>
  <c r="G139" i="7"/>
  <c r="D148" i="3"/>
  <c r="G111" i="7"/>
  <c r="D120" i="3"/>
  <c r="I120" i="3" s="1"/>
  <c r="G87" i="7"/>
  <c r="D96" i="3"/>
  <c r="G91" i="7"/>
  <c r="D100" i="3"/>
  <c r="I100" i="3" s="1"/>
  <c r="G154" i="7"/>
  <c r="D163" i="3"/>
  <c r="G63" i="7"/>
  <c r="D72" i="3"/>
  <c r="I72" i="3" s="1"/>
  <c r="G145" i="7"/>
  <c r="D154" i="3"/>
  <c r="G19" i="7"/>
  <c r="D28" i="3"/>
  <c r="I28" i="3" s="1"/>
  <c r="G85" i="7"/>
  <c r="D94" i="3"/>
  <c r="G143" i="7"/>
  <c r="D152" i="3"/>
  <c r="I152" i="3" s="1"/>
  <c r="G52" i="7"/>
  <c r="D61" i="3"/>
  <c r="I61" i="3" s="1"/>
  <c r="G27" i="7"/>
  <c r="D36" i="3"/>
  <c r="G30" i="7"/>
  <c r="D39" i="3"/>
  <c r="I39" i="3" s="1"/>
  <c r="G78" i="7"/>
  <c r="D87" i="3"/>
  <c r="G144" i="7"/>
  <c r="D153" i="3"/>
  <c r="G117" i="7"/>
  <c r="D126" i="3"/>
  <c r="I126" i="3" s="1"/>
  <c r="G89" i="7"/>
  <c r="D98" i="3"/>
  <c r="I98" i="3" s="1"/>
  <c r="G45" i="7"/>
  <c r="G181" i="7"/>
  <c r="D190" i="3"/>
  <c r="I190" i="3" s="1"/>
  <c r="G161" i="7"/>
  <c r="D170" i="3"/>
  <c r="I170" i="3" s="1"/>
  <c r="G151" i="7"/>
  <c r="D160" i="3"/>
  <c r="I160" i="3" s="1"/>
  <c r="G155" i="7"/>
  <c r="D164" i="3"/>
  <c r="I164" i="3" s="1"/>
  <c r="G107" i="7"/>
  <c r="D116" i="3"/>
  <c r="I116" i="3" s="1"/>
  <c r="G170" i="7"/>
  <c r="D179" i="3"/>
  <c r="I179" i="3" s="1"/>
  <c r="G43" i="7"/>
  <c r="D52" i="3"/>
  <c r="I52" i="3" s="1"/>
  <c r="G90" i="7"/>
  <c r="D99" i="3"/>
  <c r="I99" i="3" s="1"/>
  <c r="G167" i="7"/>
  <c r="D176" i="3"/>
  <c r="G132" i="7"/>
  <c r="D141" i="3"/>
  <c r="I141" i="3" s="1"/>
  <c r="G173" i="7"/>
  <c r="D182" i="3"/>
  <c r="I182" i="3" s="1"/>
  <c r="G160" i="7"/>
  <c r="D169" i="3"/>
  <c r="G156" i="7"/>
  <c r="D165" i="3"/>
  <c r="G99" i="7"/>
  <c r="D108" i="3"/>
  <c r="I108" i="3" s="1"/>
  <c r="G108" i="7"/>
  <c r="D117" i="3"/>
  <c r="I117" i="3" s="1"/>
  <c r="G174" i="7"/>
  <c r="D183" i="3"/>
  <c r="G47" i="7"/>
  <c r="D56" i="3"/>
  <c r="G164" i="7"/>
  <c r="D173" i="3"/>
  <c r="I173" i="3" s="1"/>
  <c r="G31" i="7"/>
  <c r="D40" i="3"/>
  <c r="G123" i="7"/>
  <c r="D132" i="3"/>
  <c r="G42" i="7"/>
  <c r="D51" i="3"/>
  <c r="I51" i="3" s="1"/>
  <c r="G113" i="7"/>
  <c r="D122" i="3"/>
  <c r="I122" i="3" s="1"/>
  <c r="G141" i="7"/>
  <c r="D150" i="3"/>
  <c r="I150" i="3" s="1"/>
  <c r="G28" i="7"/>
  <c r="D37" i="3"/>
  <c r="I37" i="3" s="1"/>
  <c r="G97" i="7"/>
  <c r="D106" i="3"/>
  <c r="I106" i="3" s="1"/>
  <c r="G149" i="7"/>
  <c r="D158" i="3"/>
  <c r="G134" i="7"/>
  <c r="D143" i="3"/>
  <c r="I143" i="3" s="1"/>
  <c r="G21" i="7"/>
  <c r="D30" i="3"/>
  <c r="G165" i="7"/>
  <c r="D174" i="3"/>
  <c r="G153" i="7"/>
  <c r="D162" i="3"/>
  <c r="I162" i="3" s="1"/>
  <c r="G106" i="7"/>
  <c r="D115" i="3"/>
  <c r="I115" i="3" s="1"/>
  <c r="G13" i="7"/>
  <c r="D22" i="3"/>
  <c r="I22" i="3" s="1"/>
  <c r="G120" i="7"/>
  <c r="D129" i="3"/>
  <c r="I129" i="3" s="1"/>
  <c r="G17" i="7"/>
  <c r="D26" i="3"/>
  <c r="G150" i="7"/>
  <c r="D159" i="3"/>
  <c r="I159" i="3" s="1"/>
  <c r="G54" i="7"/>
  <c r="D63" i="3"/>
  <c r="I63" i="3" s="1"/>
  <c r="G60" i="7"/>
  <c r="D69" i="3"/>
  <c r="G162" i="7"/>
  <c r="D171" i="3"/>
  <c r="G29" i="7"/>
  <c r="D38" i="3"/>
  <c r="I38" i="3" s="1"/>
  <c r="G10" i="7"/>
  <c r="D19" i="3"/>
  <c r="I19" i="3" s="1"/>
  <c r="G92" i="7"/>
  <c r="D101" i="3"/>
  <c r="I101" i="3" s="1"/>
  <c r="G86" i="7"/>
  <c r="D95" i="3"/>
  <c r="G20" i="7"/>
  <c r="D29" i="3"/>
  <c r="I29" i="3" s="1"/>
  <c r="G138" i="7"/>
  <c r="D147" i="3"/>
  <c r="G175" i="7"/>
  <c r="D184" i="3"/>
  <c r="G72" i="7"/>
  <c r="D81" i="3"/>
  <c r="I81" i="3" s="1"/>
  <c r="G137" i="7"/>
  <c r="D146" i="3"/>
  <c r="G6" i="7"/>
  <c r="D15" i="3"/>
  <c r="I15" i="3" s="1"/>
  <c r="G88" i="7"/>
  <c r="D97" i="3"/>
  <c r="G33" i="7"/>
  <c r="D42" i="3"/>
  <c r="G118" i="7"/>
  <c r="D127" i="3"/>
  <c r="I127" i="3" s="1"/>
  <c r="G178" i="7"/>
  <c r="D187" i="3"/>
  <c r="I187" i="3" s="1"/>
  <c r="G130" i="7"/>
  <c r="D139" i="3"/>
  <c r="I139" i="3" s="1"/>
  <c r="G49" i="7"/>
  <c r="D58" i="3"/>
  <c r="G94" i="7"/>
  <c r="D103" i="3"/>
  <c r="I103" i="3" s="1"/>
  <c r="G135" i="7"/>
  <c r="D144" i="3"/>
  <c r="I144" i="3" s="1"/>
  <c r="G110" i="7"/>
  <c r="D119" i="3"/>
  <c r="I119" i="3" s="1"/>
  <c r="G179" i="7"/>
  <c r="D188" i="3"/>
  <c r="G148" i="7"/>
  <c r="D157" i="3"/>
  <c r="I157" i="3" s="1"/>
  <c r="G136" i="7"/>
  <c r="D145" i="3"/>
  <c r="G55" i="7"/>
  <c r="D64" i="3"/>
  <c r="I64" i="3" s="1"/>
  <c r="G56" i="7"/>
  <c r="D65" i="3"/>
  <c r="I65" i="3" s="1"/>
  <c r="G168" i="7"/>
  <c r="D177" i="3"/>
  <c r="I177" i="3" s="1"/>
  <c r="G119" i="7"/>
  <c r="D128" i="3"/>
  <c r="G76" i="7"/>
  <c r="D85" i="3"/>
  <c r="I85" i="3" s="1"/>
  <c r="G8" i="7"/>
  <c r="D17" i="3"/>
  <c r="G58" i="7"/>
  <c r="D67" i="3"/>
  <c r="I67" i="3" s="1"/>
  <c r="G71" i="7"/>
  <c r="D80" i="3"/>
  <c r="I80" i="3" s="1"/>
  <c r="G53" i="7"/>
  <c r="D62" i="3"/>
  <c r="I62" i="3" s="1"/>
  <c r="G48" i="7"/>
  <c r="G5" i="7"/>
  <c r="G202" i="3"/>
  <c r="C202" i="3" s="1"/>
  <c r="D202" i="3" l="1"/>
  <c r="G193" i="7"/>
  <c r="I202" i="3"/>
</calcChain>
</file>

<file path=xl/comments1.xml><?xml version="1.0" encoding="utf-8"?>
<comments xmlns="http://schemas.openxmlformats.org/spreadsheetml/2006/main">
  <authors>
    <author>Tim Kahle</author>
  </authors>
  <commentList>
    <comment ref="L52" authorId="0" shapeId="0">
      <text>
        <r>
          <rPr>
            <b/>
            <sz val="9"/>
            <color indexed="81"/>
            <rFont val="Tahoma"/>
            <family val="2"/>
          </rPr>
          <t>Moved $171,654 from FY1516 to accommodate request from correct FY.</t>
        </r>
      </text>
    </comment>
  </commentList>
</comments>
</file>

<file path=xl/comments2.xml><?xml version="1.0" encoding="utf-8"?>
<comments xmlns="http://schemas.openxmlformats.org/spreadsheetml/2006/main">
  <authors>
    <author>Mosness, Ron</author>
  </authors>
  <commentList>
    <comment ref="W164" authorId="0" shapeId="0">
      <text>
        <r>
          <rPr>
            <sz val="9"/>
            <color indexed="81"/>
            <rFont val="Tahoma"/>
            <family val="2"/>
          </rPr>
          <t>Requested from Title III FY15 intended for SAI FY14 per Allegra M.
Includes $2,320 returned by CSI due to overdraw.</t>
        </r>
      </text>
    </comment>
  </commentList>
</comments>
</file>

<file path=xl/sharedStrings.xml><?xml version="1.0" encoding="utf-8"?>
<sst xmlns="http://schemas.openxmlformats.org/spreadsheetml/2006/main" count="3156" uniqueCount="1002">
  <si>
    <t>Grant:</t>
  </si>
  <si>
    <t>CFDA #</t>
  </si>
  <si>
    <t>FISCAL YEAR:</t>
  </si>
  <si>
    <t>GRANT NUMBER: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</si>
  <si>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</si>
  <si>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</si>
  <si>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</si>
  <si>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</si>
  <si>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</si>
  <si>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</si>
  <si>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</si>
  <si>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</si>
  <si>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</si>
  <si>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</si>
  <si>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</si>
  <si>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</si>
  <si>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</si>
  <si>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</si>
  <si>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</si>
  <si>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</si>
  <si>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</si>
  <si>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</si>
  <si>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</si>
  <si>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</si>
  <si>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</si>
  <si>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</si>
  <si>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</si>
  <si>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</si>
  <si>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</si>
  <si>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</si>
  <si>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</si>
  <si>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</si>
  <si>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</si>
  <si>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</si>
  <si>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</si>
  <si>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</si>
  <si>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</si>
  <si>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</si>
  <si>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</si>
  <si>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</si>
  <si>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</si>
  <si>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</si>
  <si>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</si>
  <si>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</si>
  <si>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</si>
  <si>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</si>
  <si>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</si>
  <si>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</si>
  <si>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</si>
  <si>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</si>
  <si>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</si>
  <si>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</si>
  <si>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</si>
  <si>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</si>
  <si>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</si>
  <si>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</si>
  <si>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</si>
  <si>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</si>
  <si>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</si>
  <si>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</si>
  <si>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</si>
  <si>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</si>
  <si>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</si>
  <si>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</si>
  <si>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</si>
  <si>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</si>
  <si>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</si>
  <si>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</si>
  <si>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</si>
  <si>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</si>
  <si>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</si>
  <si>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</si>
  <si>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</si>
  <si>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</si>
  <si>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</si>
  <si>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</si>
  <si>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</si>
  <si>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</si>
  <si>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</si>
  <si>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</si>
  <si>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</si>
  <si>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</si>
  <si>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</si>
  <si>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</si>
  <si>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</si>
  <si>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</si>
  <si>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</si>
  <si>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</si>
  <si>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</si>
  <si>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</si>
  <si>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</si>
  <si>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</si>
  <si>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</si>
  <si>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</si>
  <si>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</si>
  <si>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</si>
  <si>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</si>
  <si>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</si>
  <si>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</si>
  <si>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</si>
  <si>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</si>
  <si>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</si>
  <si>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</si>
  <si>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</si>
  <si>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</si>
  <si>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</si>
  <si>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</si>
  <si>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</si>
  <si>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</si>
  <si>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</si>
  <si>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</si>
  <si>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</si>
  <si>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</si>
  <si>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</si>
  <si>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</si>
  <si>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</si>
  <si>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</si>
  <si>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</si>
  <si>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</si>
  <si>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</si>
  <si>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</si>
  <si>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</si>
  <si>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</si>
  <si>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</si>
  <si>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</si>
  <si>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</si>
  <si>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</si>
  <si>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</si>
  <si>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</si>
  <si>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</si>
  <si>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</si>
  <si>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</si>
  <si>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</si>
  <si>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</si>
  <si>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</si>
  <si>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</si>
  <si>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</si>
  <si>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</si>
  <si>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</si>
  <si>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</si>
  <si>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</si>
  <si>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</si>
  <si>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</si>
  <si>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</si>
  <si>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</si>
  <si>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</si>
  <si>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</si>
  <si>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</si>
  <si>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</si>
  <si>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</si>
  <si>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</si>
  <si>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</si>
  <si>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</si>
  <si>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</si>
  <si>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</si>
  <si>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</si>
  <si>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</si>
  <si>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</si>
  <si>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</si>
  <si>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</si>
  <si>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</si>
  <si>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</si>
  <si>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</si>
  <si>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</si>
  <si>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</si>
  <si>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</si>
  <si>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</si>
  <si>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</si>
  <si>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</si>
  <si>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</si>
  <si>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</si>
  <si>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</si>
  <si>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</si>
  <si>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</si>
  <si>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</si>
  <si>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</si>
  <si>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</si>
  <si>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</si>
  <si>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</si>
  <si>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</si>
  <si>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</si>
  <si>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</si>
  <si>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</si>
  <si>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</si>
  <si>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</si>
  <si>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</si>
  <si>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</si>
  <si>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</si>
  <si>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</si>
  <si>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</si>
  <si>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</si>
  <si>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</si>
  <si>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</si>
  <si>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</si>
  <si>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</si>
  <si>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</si>
  <si>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</si>
  <si>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</si>
  <si>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</si>
  <si>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</si>
  <si>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</si>
  <si>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</si>
  <si>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</si>
  <si>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</si>
  <si>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</si>
  <si>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</si>
  <si>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</si>
  <si>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</si>
  <si>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</si>
  <si>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</si>
  <si>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</si>
  <si>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</si>
  <si>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</si>
  <si>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</si>
  <si>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</si>
  <si>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</si>
  <si>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</si>
  <si>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</si>
  <si>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</si>
  <si>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</si>
  <si>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</si>
  <si>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</si>
  <si>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</si>
  <si>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</si>
  <si>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</si>
  <si>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</si>
  <si>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</si>
  <si>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</si>
  <si>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</si>
  <si>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</si>
  <si>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</si>
  <si>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</si>
  <si>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</si>
  <si>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</si>
  <si>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</si>
  <si>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</si>
  <si>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</si>
  <si>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</si>
  <si>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</si>
  <si>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</si>
  <si>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</si>
  <si>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</si>
  <si>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</si>
  <si>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</si>
  <si>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</si>
  <si>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</si>
  <si>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</si>
  <si>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</si>
  <si>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</si>
  <si>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</si>
  <si>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</si>
  <si>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</si>
  <si>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</si>
  <si>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</si>
  <si>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</si>
  <si>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</si>
  <si>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</si>
  <si>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</si>
  <si>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</si>
  <si>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</si>
  <si>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</si>
  <si>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</si>
  <si>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</si>
  <si>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</si>
  <si>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</si>
  <si>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</si>
  <si>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</si>
  <si>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</si>
  <si>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</si>
  <si>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</si>
  <si>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</si>
  <si>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</si>
  <si>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</si>
  <si>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</si>
  <si>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</si>
  <si>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</si>
  <si>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</si>
  <si>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</si>
  <si>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</si>
  <si>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</si>
  <si>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</si>
  <si>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</si>
  <si>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</si>
  <si>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</si>
  <si>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</si>
  <si>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</si>
  <si>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</si>
  <si>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</si>
  <si>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</si>
  <si>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</si>
  <si>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</si>
  <si>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</si>
  <si>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</si>
  <si>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</si>
  <si>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</si>
  <si>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</si>
  <si>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</si>
  <si>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</si>
  <si>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</si>
  <si>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</si>
  <si>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</si>
  <si>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</si>
  <si>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</si>
  <si>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</si>
  <si>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</si>
  <si>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</si>
  <si>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</si>
  <si>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</si>
  <si>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</si>
  <si>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</si>
  <si>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</si>
  <si>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</si>
  <si>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</si>
  <si>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</si>
  <si>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</si>
  <si>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</si>
  <si>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</si>
  <si>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</si>
  <si>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</si>
  <si>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</si>
  <si>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</si>
  <si>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</si>
  <si>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</si>
  <si>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</si>
  <si>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</si>
  <si>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</si>
  <si>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</si>
  <si>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</si>
  <si>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</si>
  <si>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</si>
  <si>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</si>
  <si>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</si>
  <si>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</si>
  <si>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</si>
  <si>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</si>
  <si>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</si>
  <si>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</si>
  <si>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</si>
  <si>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</si>
  <si>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</si>
  <si>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</si>
  <si>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</si>
  <si>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</si>
  <si>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</si>
  <si>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</si>
  <si>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</si>
  <si>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</si>
  <si>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</si>
  <si>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</si>
  <si>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</si>
  <si>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</si>
  <si>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</si>
  <si>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</si>
  <si>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</si>
  <si>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</si>
  <si>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</si>
  <si>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</si>
  <si>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</si>
  <si>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</si>
  <si>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</si>
  <si>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</si>
  <si>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*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</si>
  <si>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</si>
  <si>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</si>
  <si>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</si>
  <si>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</si>
  <si>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</si>
  <si>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</si>
  <si>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</si>
  <si>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</si>
  <si>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</si>
  <si>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</si>
  <si>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</si>
  <si>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</si>
  <si>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</si>
  <si>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</si>
  <si>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</si>
  <si>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</si>
  <si>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</si>
  <si>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</si>
  <si>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</si>
  <si>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</si>
  <si>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</si>
  <si>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>Title I-D Delinquent</t>
  </si>
  <si>
    <t xml:space="preserve">7010 for LEA   </t>
  </si>
  <si>
    <t>Title I-C Migrant</t>
  </si>
  <si>
    <t>Signed Over to BOCES</t>
  </si>
  <si>
    <t xml:space="preserve"> </t>
  </si>
  <si>
    <t>Declined Funds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</si>
  <si>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</si>
  <si>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</si>
  <si>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</si>
  <si>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</si>
  <si>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</si>
  <si>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</si>
  <si>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</t>
  </si>
  <si>
    <t>Title III-SAI</t>
  </si>
  <si>
    <t>Title VI</t>
  </si>
  <si>
    <t>San Juan BOCES</t>
  </si>
  <si>
    <t>San Luis Valley BOCES</t>
  </si>
  <si>
    <t>South Central BOCES</t>
  </si>
  <si>
    <t>Signed Over to BOCES/Consortiums</t>
  </si>
  <si>
    <t>BOCES Allocation</t>
  </si>
  <si>
    <t>BOCES/Consortium Allocation</t>
  </si>
  <si>
    <t>Southeastern BOCES</t>
  </si>
  <si>
    <t>Questions regarding payments:</t>
  </si>
  <si>
    <t>GRANT PERIOD:</t>
  </si>
  <si>
    <t>District Name</t>
  </si>
  <si>
    <t>84.031A</t>
  </si>
  <si>
    <t>Nicole Dake  303-866-6724  or dake_n@cde.state.co.us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</si>
  <si>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</si>
  <si>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</si>
  <si>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</si>
  <si>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</si>
  <si>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</si>
  <si>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</si>
  <si>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</si>
  <si>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</si>
  <si>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</si>
  <si>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</si>
  <si>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</si>
  <si>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</si>
  <si>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</si>
  <si>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</si>
  <si>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</si>
  <si>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</si>
  <si>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</si>
  <si>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</si>
  <si>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</si>
  <si>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</si>
  <si>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</si>
  <si>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</si>
  <si>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</si>
  <si>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</si>
  <si>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</si>
  <si>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</si>
  <si>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</si>
  <si>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</si>
  <si>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</si>
  <si>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</si>
  <si>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</si>
  <si>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</si>
  <si>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</si>
  <si>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</si>
  <si>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</si>
  <si>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</si>
  <si>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</si>
  <si>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</si>
  <si>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</si>
  <si>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</si>
  <si>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</si>
  <si>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</si>
  <si>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</si>
  <si>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</si>
  <si>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</si>
  <si>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</si>
  <si>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</si>
  <si>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</si>
  <si>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</si>
  <si>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</si>
  <si>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</si>
  <si>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</si>
  <si>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</si>
  <si>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</si>
  <si>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</si>
  <si>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</si>
  <si>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</si>
  <si>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</si>
  <si>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</si>
  <si>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</si>
  <si>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</si>
  <si>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</si>
  <si>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</si>
  <si>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</si>
  <si>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</si>
  <si>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</si>
  <si>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</si>
  <si>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</si>
  <si>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</si>
  <si>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</si>
  <si>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</si>
  <si>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</si>
  <si>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</si>
  <si>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</si>
  <si>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</si>
  <si>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</si>
  <si>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</si>
  <si>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</si>
  <si>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</si>
  <si>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</si>
  <si>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</si>
  <si>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</si>
  <si>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</si>
  <si>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</si>
  <si>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</si>
  <si>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</si>
  <si>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</si>
  <si>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</si>
  <si>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</si>
  <si>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</si>
  <si>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</si>
  <si>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</si>
  <si>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</si>
  <si>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</si>
  <si>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</si>
  <si>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</si>
  <si>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</si>
  <si>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</si>
  <si>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</si>
  <si>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</si>
  <si>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</si>
  <si>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</si>
  <si>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</si>
  <si>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</si>
  <si>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</si>
  <si>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</si>
  <si>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</si>
  <si>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</si>
  <si>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</si>
  <si>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</si>
  <si>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</si>
  <si>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</si>
  <si>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</si>
  <si>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</si>
  <si>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</si>
  <si>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</si>
  <si>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</si>
  <si>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</si>
  <si>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</si>
  <si>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</si>
  <si>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</si>
  <si>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</si>
  <si>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</si>
  <si>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</si>
  <si>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</si>
  <si>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</si>
  <si>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</si>
  <si>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</si>
  <si>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</si>
  <si>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</si>
  <si>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</si>
  <si>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</si>
  <si>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</si>
  <si>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</si>
  <si>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</si>
  <si>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</si>
  <si>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</si>
  <si>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</si>
  <si>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</si>
  <si>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</si>
  <si>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</si>
  <si>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</si>
  <si>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</si>
  <si>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</si>
  <si>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</si>
  <si>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</si>
  <si>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</si>
  <si>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</si>
  <si>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</si>
  <si>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</si>
  <si>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</si>
  <si>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</si>
  <si>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</si>
  <si>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</si>
  <si>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</si>
  <si>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</si>
  <si>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</si>
  <si>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</si>
  <si>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</si>
  <si>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</si>
  <si>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</si>
  <si>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</si>
  <si>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</si>
  <si>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</si>
  <si>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</si>
  <si>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</si>
  <si>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</si>
  <si>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</si>
  <si>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</si>
  <si>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</si>
  <si>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</si>
  <si>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</si>
  <si>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</si>
  <si>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</si>
  <si>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</si>
  <si>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</si>
  <si>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</si>
  <si>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</si>
  <si>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</si>
  <si>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</si>
  <si>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</si>
  <si>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 xml:space="preserve">Totals 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</si>
  <si>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</si>
  <si>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</si>
  <si>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</si>
  <si>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</si>
  <si>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</si>
  <si>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</si>
  <si>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</si>
  <si>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</si>
  <si>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</si>
  <si>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</si>
  <si>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</si>
  <si>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</si>
  <si>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</si>
  <si>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</si>
  <si>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</si>
  <si>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X010</t>
  </si>
  <si>
    <t>Division of Youth Corrections</t>
  </si>
  <si>
    <t>Hinsdale County RE-1</t>
  </si>
  <si>
    <t>Centennial BOCES</t>
  </si>
  <si>
    <t>Northwest Colo BOCES</t>
  </si>
  <si>
    <t>70XA-7000</t>
  </si>
  <si>
    <t>Jenny Hambleton 303-866-6905 or hambleton_j@cde.state.co.us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</si>
  <si>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2017-18</t>
    </r>
  </si>
  <si>
    <t>2017-18</t>
  </si>
  <si>
    <t>7/1/17 THROUGH 9/30/19-This grant does have carryover restrictions</t>
  </si>
  <si>
    <t>October
2018</t>
  </si>
  <si>
    <t>November
2018</t>
  </si>
  <si>
    <t>December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</si>
  <si>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</si>
  <si>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</si>
  <si>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</si>
  <si>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</si>
  <si>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</si>
  <si>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</si>
  <si>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</si>
  <si>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</si>
  <si>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</si>
  <si>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7/1/17 THROUGH 9/30/19</t>
  </si>
  <si>
    <t>Platte Valley Re-3</t>
  </si>
  <si>
    <t>Keenesburg Re-3(J)</t>
  </si>
  <si>
    <t>Weld County School District Re-5J</t>
  </si>
  <si>
    <t>Mountain BOCES</t>
  </si>
  <si>
    <t>Title IV Formula</t>
  </si>
  <si>
    <t>84.242A</t>
  </si>
  <si>
    <t xml:space="preserve"> Mapleton 1 </t>
  </si>
  <si>
    <t xml:space="preserve"> Northglenn-Thornton 12 </t>
  </si>
  <si>
    <t xml:space="preserve"> Adams County 14 </t>
  </si>
  <si>
    <t xml:space="preserve"> Brighton 27J </t>
  </si>
  <si>
    <t xml:space="preserve"> Bennett 29J </t>
  </si>
  <si>
    <t xml:space="preserve"> Strasburg 31J </t>
  </si>
  <si>
    <t xml:space="preserve"> Westminster 50 </t>
  </si>
  <si>
    <t xml:space="preserve"> Alamosa Re-11J </t>
  </si>
  <si>
    <t xml:space="preserve"> Sangre De Cristo Re-22J </t>
  </si>
  <si>
    <t xml:space="preserve"> Englewood 1 </t>
  </si>
  <si>
    <t xml:space="preserve"> Sheridan 2 </t>
  </si>
  <si>
    <t xml:space="preserve"> Cherry Creek 5 </t>
  </si>
  <si>
    <t xml:space="preserve"> Littleton 6 </t>
  </si>
  <si>
    <t xml:space="preserve"> Deer Trail 26J </t>
  </si>
  <si>
    <t xml:space="preserve"> Adams-Arapahoe 28J </t>
  </si>
  <si>
    <t xml:space="preserve"> Byers 32J </t>
  </si>
  <si>
    <t xml:space="preserve"> Archuleta County 50 Jt </t>
  </si>
  <si>
    <t xml:space="preserve"> Walsh Re-1 </t>
  </si>
  <si>
    <t xml:space="preserve"> Pritchett Re-3 </t>
  </si>
  <si>
    <t xml:space="preserve"> Springfield Re-4 </t>
  </si>
  <si>
    <t xml:space="preserve"> Vilas Re-5 </t>
  </si>
  <si>
    <t xml:space="preserve"> Campo Re-6 </t>
  </si>
  <si>
    <t xml:space="preserve"> Las Animas Re-1 </t>
  </si>
  <si>
    <t xml:space="preserve"> Mc Clave Re-2 </t>
  </si>
  <si>
    <t xml:space="preserve"> St Vrain Valley Re 1J </t>
  </si>
  <si>
    <t xml:space="preserve"> Boulder Valley Re 2 </t>
  </si>
  <si>
    <t xml:space="preserve"> Buena Vista R-31 </t>
  </si>
  <si>
    <t xml:space="preserve"> Salida R-32 </t>
  </si>
  <si>
    <t xml:space="preserve"> Kit Carson R-1 </t>
  </si>
  <si>
    <t xml:space="preserve"> Cheyenne County Re-5 </t>
  </si>
  <si>
    <t xml:space="preserve"> Clear Creek Re-1 </t>
  </si>
  <si>
    <t xml:space="preserve"> North Conejos Re-1J </t>
  </si>
  <si>
    <t xml:space="preserve"> Sanford 6J </t>
  </si>
  <si>
    <t xml:space="preserve"> South Conejos Re-10 </t>
  </si>
  <si>
    <t xml:space="preserve"> Centennial R-1 </t>
  </si>
  <si>
    <t xml:space="preserve"> Sierra Grande R-30 </t>
  </si>
  <si>
    <t xml:space="preserve"> Crowley County Re-1-J </t>
  </si>
  <si>
    <t xml:space="preserve"> Consolidated C-1 </t>
  </si>
  <si>
    <t xml:space="preserve"> Delta County 50(J) </t>
  </si>
  <si>
    <t xml:space="preserve"> Denver County 1 </t>
  </si>
  <si>
    <t xml:space="preserve"> Dolores County Re No.2 </t>
  </si>
  <si>
    <t xml:space="preserve"> Douglas County Re 1 </t>
  </si>
  <si>
    <t xml:space="preserve"> Eagle County Re 50 </t>
  </si>
  <si>
    <t xml:space="preserve"> Elizabeth C-1 </t>
  </si>
  <si>
    <t xml:space="preserve"> Kiowa C-2 </t>
  </si>
  <si>
    <t xml:space="preserve"> Big Sandy 100J </t>
  </si>
  <si>
    <t xml:space="preserve"> Elbert 200 </t>
  </si>
  <si>
    <t xml:space="preserve"> Agate 300 </t>
  </si>
  <si>
    <t xml:space="preserve"> Calhan RJ-1 </t>
  </si>
  <si>
    <t xml:space="preserve"> Harrison 2 </t>
  </si>
  <si>
    <t xml:space="preserve"> Widefield 3 </t>
  </si>
  <si>
    <t xml:space="preserve"> Fountain 8 </t>
  </si>
  <si>
    <t xml:space="preserve"> Colorado Springs 11 </t>
  </si>
  <si>
    <t xml:space="preserve"> Cheyenne Mountain 12 </t>
  </si>
  <si>
    <t xml:space="preserve"> Manitou Springs 14 </t>
  </si>
  <si>
    <t xml:space="preserve"> Academy 20 </t>
  </si>
  <si>
    <t xml:space="preserve"> Ellicott 22 </t>
  </si>
  <si>
    <t xml:space="preserve"> Peyton 23 Jt </t>
  </si>
  <si>
    <t xml:space="preserve"> Hanover 28 </t>
  </si>
  <si>
    <t xml:space="preserve"> Lewis-Palmer 38 </t>
  </si>
  <si>
    <t xml:space="preserve"> Falcon 49 </t>
  </si>
  <si>
    <t xml:space="preserve"> Edison 54 Jt </t>
  </si>
  <si>
    <t xml:space="preserve"> Miami/Yoder 60 Jt </t>
  </si>
  <si>
    <t xml:space="preserve"> Canon City Re-1 </t>
  </si>
  <si>
    <t xml:space="preserve"> Florence Re-2 </t>
  </si>
  <si>
    <t xml:space="preserve"> Cotopaxi Re-3 </t>
  </si>
  <si>
    <t xml:space="preserve"> Roaring Fork Re-1 </t>
  </si>
  <si>
    <t xml:space="preserve"> Garfield Re-2 </t>
  </si>
  <si>
    <t xml:space="preserve"> Garfield 16 </t>
  </si>
  <si>
    <t xml:space="preserve"> Gilpin County Re-1 </t>
  </si>
  <si>
    <t xml:space="preserve"> West Grand 1-Jt. </t>
  </si>
  <si>
    <t xml:space="preserve"> East Grand 2 </t>
  </si>
  <si>
    <t xml:space="preserve"> Gunnison Watershed Re1J </t>
  </si>
  <si>
    <t xml:space="preserve"> Hinsdale County Re 1 </t>
  </si>
  <si>
    <t xml:space="preserve"> Huerfano Re-1 </t>
  </si>
  <si>
    <t xml:space="preserve"> La Veta Re-2 </t>
  </si>
  <si>
    <t xml:space="preserve"> North Park R-1 </t>
  </si>
  <si>
    <t xml:space="preserve"> Jefferson County R-1 </t>
  </si>
  <si>
    <t xml:space="preserve"> Eads Re-1 </t>
  </si>
  <si>
    <t xml:space="preserve"> Plainview Re-2 </t>
  </si>
  <si>
    <t xml:space="preserve"> Arriba-Flagler C-20 </t>
  </si>
  <si>
    <t xml:space="preserve"> Hi-Plains R-23 </t>
  </si>
  <si>
    <t xml:space="preserve"> Stratton R-4 </t>
  </si>
  <si>
    <t xml:space="preserve"> Bethune R-5 </t>
  </si>
  <si>
    <t xml:space="preserve"> Burlington Re-6J </t>
  </si>
  <si>
    <t xml:space="preserve"> Lake County R-1 </t>
  </si>
  <si>
    <t xml:space="preserve"> Durango 9-R </t>
  </si>
  <si>
    <t xml:space="preserve"> Bayfield 10 Jt-R </t>
  </si>
  <si>
    <t xml:space="preserve"> Ignacio 11 Jt </t>
  </si>
  <si>
    <t xml:space="preserve"> Poudre R-1 </t>
  </si>
  <si>
    <t xml:space="preserve"> Thompson R-2J </t>
  </si>
  <si>
    <t xml:space="preserve"> Park (Estes Park) R-3 </t>
  </si>
  <si>
    <t xml:space="preserve"> Trinidad 1 </t>
  </si>
  <si>
    <t xml:space="preserve"> Primero Reorganized 2 </t>
  </si>
  <si>
    <t xml:space="preserve"> Hoehne Reorganized 3 </t>
  </si>
  <si>
    <t xml:space="preserve"> Aguilar Reorganized 6  </t>
  </si>
  <si>
    <t xml:space="preserve"> Branson Reorganized 82 </t>
  </si>
  <si>
    <t xml:space="preserve"> Kim Reorganized 88 </t>
  </si>
  <si>
    <t xml:space="preserve"> Genoa-Hugo C113 </t>
  </si>
  <si>
    <t xml:space="preserve"> Limon Re-4J </t>
  </si>
  <si>
    <t xml:space="preserve"> Karval Re-23 </t>
  </si>
  <si>
    <t xml:space="preserve"> Valley Re-1 </t>
  </si>
  <si>
    <t xml:space="preserve"> Frenchman Re-3 </t>
  </si>
  <si>
    <t xml:space="preserve"> Buffalo Re-4 </t>
  </si>
  <si>
    <t xml:space="preserve"> Plateau Re-5 </t>
  </si>
  <si>
    <t xml:space="preserve"> De Beque 49Jt </t>
  </si>
  <si>
    <t xml:space="preserve"> Plateau Valley 50 </t>
  </si>
  <si>
    <t xml:space="preserve"> Mesa County Valley 51 </t>
  </si>
  <si>
    <t xml:space="preserve"> Creede Consolidated 1 </t>
  </si>
  <si>
    <t xml:space="preserve"> Moffat County Re:No 1 </t>
  </si>
  <si>
    <t xml:space="preserve"> Montezuma-Cortez Re-1 </t>
  </si>
  <si>
    <t xml:space="preserve"> Dolores Re-4A </t>
  </si>
  <si>
    <t xml:space="preserve"> Mancos Re-6 </t>
  </si>
  <si>
    <t xml:space="preserve"> Montrose County Re-1J </t>
  </si>
  <si>
    <t xml:space="preserve"> West End Re-2 </t>
  </si>
  <si>
    <t xml:space="preserve"> Brush Re-2(J) </t>
  </si>
  <si>
    <t xml:space="preserve"> Fort Morgan Re-3 </t>
  </si>
  <si>
    <t xml:space="preserve"> Weldon Valley Re-20(J) </t>
  </si>
  <si>
    <t xml:space="preserve"> Wiggins Re-50(J) </t>
  </si>
  <si>
    <t xml:space="preserve"> East Otero R-1 </t>
  </si>
  <si>
    <t xml:space="preserve"> Rocky Ford R-2 </t>
  </si>
  <si>
    <t xml:space="preserve"> Manzanola 3J </t>
  </si>
  <si>
    <t xml:space="preserve"> Fowler R-4J </t>
  </si>
  <si>
    <t xml:space="preserve"> Cheraw 31 </t>
  </si>
  <si>
    <t xml:space="preserve"> Swink 33 </t>
  </si>
  <si>
    <t xml:space="preserve"> Ouray R-1 </t>
  </si>
  <si>
    <t xml:space="preserve"> Ridgway R-2 </t>
  </si>
  <si>
    <t xml:space="preserve"> Platte Canyon 1 </t>
  </si>
  <si>
    <t xml:space="preserve"> Park County Re-2 </t>
  </si>
  <si>
    <t xml:space="preserve"> Holyoke Re-1J </t>
  </si>
  <si>
    <t xml:space="preserve"> Haxtun Re-2J </t>
  </si>
  <si>
    <t xml:space="preserve"> Aspen 1 </t>
  </si>
  <si>
    <t xml:space="preserve"> Granada Re-1 </t>
  </si>
  <si>
    <t xml:space="preserve"> Lamar Re-2 </t>
  </si>
  <si>
    <t xml:space="preserve"> Holly Re-3 </t>
  </si>
  <si>
    <t xml:space="preserve"> Wiley Re-13 Jt </t>
  </si>
  <si>
    <t xml:space="preserve"> Pueblo City 60 </t>
  </si>
  <si>
    <t xml:space="preserve"> Pueblo County Rural 70 </t>
  </si>
  <si>
    <t xml:space="preserve"> Meeker Re1 </t>
  </si>
  <si>
    <t xml:space="preserve"> Rangely Re-4 </t>
  </si>
  <si>
    <t xml:space="preserve"> Del Norte C-7 </t>
  </si>
  <si>
    <t xml:space="preserve"> Monte Vista C-8 </t>
  </si>
  <si>
    <t xml:space="preserve"> Sargent Re-33J </t>
  </si>
  <si>
    <t xml:space="preserve"> Hayden Re-1 </t>
  </si>
  <si>
    <t xml:space="preserve"> Steamboat Springs Re-2 </t>
  </si>
  <si>
    <t xml:space="preserve"> South Routt Re 3 </t>
  </si>
  <si>
    <t xml:space="preserve"> Mountain Valley Re 1 </t>
  </si>
  <si>
    <t xml:space="preserve"> Moffat 2 </t>
  </si>
  <si>
    <t xml:space="preserve"> Center 26 Jt </t>
  </si>
  <si>
    <t xml:space="preserve"> Silverton 1 </t>
  </si>
  <si>
    <t xml:space="preserve"> Telluride R-1 </t>
  </si>
  <si>
    <t xml:space="preserve"> Norwood R-2J </t>
  </si>
  <si>
    <t xml:space="preserve"> Julesburg Re-1 </t>
  </si>
  <si>
    <t xml:space="preserve"> Platte Valley Re-3 </t>
  </si>
  <si>
    <t xml:space="preserve"> Summit Re-1 </t>
  </si>
  <si>
    <t xml:space="preserve"> Cripple Creek-Victor Re-1 </t>
  </si>
  <si>
    <t xml:space="preserve"> Woodland Park Re-2 </t>
  </si>
  <si>
    <t xml:space="preserve"> Akron R-1 </t>
  </si>
  <si>
    <t xml:space="preserve"> Arickaree R-2 </t>
  </si>
  <si>
    <t xml:space="preserve"> Otis R-3 </t>
  </si>
  <si>
    <t xml:space="preserve"> Lone Star 101 </t>
  </si>
  <si>
    <t xml:space="preserve"> Woodlin R-104 </t>
  </si>
  <si>
    <t xml:space="preserve"> Gilcrest Re-1 </t>
  </si>
  <si>
    <t xml:space="preserve"> Eaton Re-2 </t>
  </si>
  <si>
    <t xml:space="preserve"> Keenesburg Re-3(J) </t>
  </si>
  <si>
    <t xml:space="preserve"> Windsor Re-4 </t>
  </si>
  <si>
    <t xml:space="preserve"> Weld County School District Re-5J </t>
  </si>
  <si>
    <t xml:space="preserve"> Greeley 6 </t>
  </si>
  <si>
    <t xml:space="preserve"> Platte Valley Re-7 </t>
  </si>
  <si>
    <t xml:space="preserve"> Weld County Re-8 </t>
  </si>
  <si>
    <t xml:space="preserve"> Ault-Highland Re-9 </t>
  </si>
  <si>
    <t xml:space="preserve"> Briggsdale Re-10 </t>
  </si>
  <si>
    <t xml:space="preserve"> Prairie Re-11 </t>
  </si>
  <si>
    <t xml:space="preserve"> Pawnee Re-12 </t>
  </si>
  <si>
    <t xml:space="preserve"> Yuma 1 </t>
  </si>
  <si>
    <t xml:space="preserve"> Wray RD-2 </t>
  </si>
  <si>
    <t xml:space="preserve"> Idalia RJ-3 </t>
  </si>
  <si>
    <t xml:space="preserve"> Liberty J-4 </t>
  </si>
  <si>
    <t xml:space="preserve"> 0010 </t>
  </si>
  <si>
    <t xml:space="preserve"> 0020 </t>
  </si>
  <si>
    <t xml:space="preserve"> 0030 </t>
  </si>
  <si>
    <t xml:space="preserve"> 0040 </t>
  </si>
  <si>
    <t xml:space="preserve"> 0050 </t>
  </si>
  <si>
    <t xml:space="preserve"> 0060 </t>
  </si>
  <si>
    <t xml:space="preserve"> 0070 </t>
  </si>
  <si>
    <t xml:space="preserve"> 0100 </t>
  </si>
  <si>
    <t xml:space="preserve"> 0110 </t>
  </si>
  <si>
    <t xml:space="preserve"> 0120 </t>
  </si>
  <si>
    <t xml:space="preserve"> 0123 </t>
  </si>
  <si>
    <t xml:space="preserve"> 0130 </t>
  </si>
  <si>
    <t xml:space="preserve"> 0140 </t>
  </si>
  <si>
    <t xml:space="preserve"> 0170 </t>
  </si>
  <si>
    <t xml:space="preserve"> 0180 </t>
  </si>
  <si>
    <t xml:space="preserve"> 0190 </t>
  </si>
  <si>
    <t xml:space="preserve"> 0220 </t>
  </si>
  <si>
    <t xml:space="preserve"> 0230 </t>
  </si>
  <si>
    <t xml:space="preserve"> 0240 </t>
  </si>
  <si>
    <t xml:space="preserve"> 0250 </t>
  </si>
  <si>
    <t xml:space="preserve"> 0260 </t>
  </si>
  <si>
    <t xml:space="preserve"> 0270 </t>
  </si>
  <si>
    <t xml:space="preserve"> 0290 </t>
  </si>
  <si>
    <t xml:space="preserve"> 0310 </t>
  </si>
  <si>
    <t xml:space="preserve"> 0470 </t>
  </si>
  <si>
    <t xml:space="preserve"> 0480 </t>
  </si>
  <si>
    <t xml:space="preserve"> 0490 </t>
  </si>
  <si>
    <t xml:space="preserve"> 0500 </t>
  </si>
  <si>
    <t xml:space="preserve"> 0510 </t>
  </si>
  <si>
    <t xml:space="preserve"> 0520 </t>
  </si>
  <si>
    <t xml:space="preserve"> 0540 </t>
  </si>
  <si>
    <t xml:space="preserve"> 0550 </t>
  </si>
  <si>
    <t xml:space="preserve"> 0560 </t>
  </si>
  <si>
    <t xml:space="preserve"> 0580 </t>
  </si>
  <si>
    <t xml:space="preserve"> 0640 </t>
  </si>
  <si>
    <t xml:space="preserve"> 0740 </t>
  </si>
  <si>
    <t xml:space="preserve"> 0770 </t>
  </si>
  <si>
    <t xml:space="preserve"> 0860 </t>
  </si>
  <si>
    <t xml:space="preserve"> 0870 </t>
  </si>
  <si>
    <t xml:space="preserve"> 0880 </t>
  </si>
  <si>
    <t xml:space="preserve"> 0890 </t>
  </si>
  <si>
    <t xml:space="preserve"> 0900 </t>
  </si>
  <si>
    <t xml:space="preserve"> 0910 </t>
  </si>
  <si>
    <t xml:space="preserve"> 0920 </t>
  </si>
  <si>
    <t xml:space="preserve"> 0930 </t>
  </si>
  <si>
    <t xml:space="preserve"> 0940 </t>
  </si>
  <si>
    <t xml:space="preserve"> 0950 </t>
  </si>
  <si>
    <t xml:space="preserve"> 0960 </t>
  </si>
  <si>
    <t xml:space="preserve"> 0970 </t>
  </si>
  <si>
    <t xml:space="preserve"> 0980 </t>
  </si>
  <si>
    <t xml:space="preserve"> 0990 </t>
  </si>
  <si>
    <t xml:space="preserve"> 1000 </t>
  </si>
  <si>
    <t xml:space="preserve"> 1010 </t>
  </si>
  <si>
    <t xml:space="preserve"> 1020 </t>
  </si>
  <si>
    <t xml:space="preserve"> 1030 </t>
  </si>
  <si>
    <t xml:space="preserve"> 1040 </t>
  </si>
  <si>
    <t xml:space="preserve"> 1050 </t>
  </si>
  <si>
    <t xml:space="preserve"> 1060 </t>
  </si>
  <si>
    <t xml:space="preserve"> 1070 </t>
  </si>
  <si>
    <t xml:space="preserve"> 1080 </t>
  </si>
  <si>
    <t xml:space="preserve"> 1110 </t>
  </si>
  <si>
    <t xml:space="preserve"> 1120 </t>
  </si>
  <si>
    <t xml:space="preserve"> 1130 </t>
  </si>
  <si>
    <t xml:space="preserve"> 1140 </t>
  </si>
  <si>
    <t xml:space="preserve"> 1150 </t>
  </si>
  <si>
    <t xml:space="preserve"> 1160 </t>
  </si>
  <si>
    <t xml:space="preserve"> 1180 </t>
  </si>
  <si>
    <t xml:space="preserve"> 1195 </t>
  </si>
  <si>
    <t xml:space="preserve"> 1220 </t>
  </si>
  <si>
    <t xml:space="preserve"> 1330 </t>
  </si>
  <si>
    <t xml:space="preserve"> 1340 </t>
  </si>
  <si>
    <t xml:space="preserve"> 1350 </t>
  </si>
  <si>
    <t xml:space="preserve"> 1360 </t>
  </si>
  <si>
    <t xml:space="preserve"> 1380 </t>
  </si>
  <si>
    <t xml:space="preserve"> 1390 </t>
  </si>
  <si>
    <t xml:space="preserve"> 1400 </t>
  </si>
  <si>
    <t xml:space="preserve"> 1410 </t>
  </si>
  <si>
    <t xml:space="preserve"> 1420 </t>
  </si>
  <si>
    <t xml:space="preserve"> 1430 </t>
  </si>
  <si>
    <t xml:space="preserve"> 1440 </t>
  </si>
  <si>
    <t xml:space="preserve"> 1450 </t>
  </si>
  <si>
    <t xml:space="preserve"> 1460 </t>
  </si>
  <si>
    <t xml:space="preserve"> 1480 </t>
  </si>
  <si>
    <t xml:space="preserve"> 1490 </t>
  </si>
  <si>
    <t xml:space="preserve"> 1500 </t>
  </si>
  <si>
    <t xml:space="preserve"> 1510 </t>
  </si>
  <si>
    <t xml:space="preserve"> 1520 </t>
  </si>
  <si>
    <t xml:space="preserve"> 1530 </t>
  </si>
  <si>
    <t xml:space="preserve"> 1540 </t>
  </si>
  <si>
    <t xml:space="preserve"> 1550 </t>
  </si>
  <si>
    <t xml:space="preserve"> 1560 </t>
  </si>
  <si>
    <t xml:space="preserve"> 1570 </t>
  </si>
  <si>
    <t xml:space="preserve"> 1580 </t>
  </si>
  <si>
    <t xml:space="preserve"> 1590 </t>
  </si>
  <si>
    <t xml:space="preserve"> 1600 </t>
  </si>
  <si>
    <t xml:space="preserve"> 1620 </t>
  </si>
  <si>
    <t xml:space="preserve"> 1750 </t>
  </si>
  <si>
    <t xml:space="preserve"> 1760 </t>
  </si>
  <si>
    <t xml:space="preserve"> 1780 </t>
  </si>
  <si>
    <t xml:space="preserve"> 1790 </t>
  </si>
  <si>
    <t xml:space="preserve"> 1810 </t>
  </si>
  <si>
    <t xml:space="preserve"> 1828 </t>
  </si>
  <si>
    <t xml:space="preserve"> 1850 </t>
  </si>
  <si>
    <t xml:space="preserve"> 1860 </t>
  </si>
  <si>
    <t xml:space="preserve"> 1870 </t>
  </si>
  <si>
    <t xml:space="preserve"> 1980 </t>
  </si>
  <si>
    <t xml:space="preserve"> 1990 </t>
  </si>
  <si>
    <t xml:space="preserve"> 2000 </t>
  </si>
  <si>
    <t xml:space="preserve"> 2010 </t>
  </si>
  <si>
    <t xml:space="preserve"> 2020 </t>
  </si>
  <si>
    <t xml:space="preserve"> 2035 </t>
  </si>
  <si>
    <t xml:space="preserve"> 2055 </t>
  </si>
  <si>
    <t xml:space="preserve"> 2070 </t>
  </si>
  <si>
    <t xml:space="preserve"> 2180 </t>
  </si>
  <si>
    <t xml:space="preserve"> 2190 </t>
  </si>
  <si>
    <t xml:space="preserve"> 2395 </t>
  </si>
  <si>
    <t xml:space="preserve"> 2405 </t>
  </si>
  <si>
    <t xml:space="preserve"> 2505 </t>
  </si>
  <si>
    <t xml:space="preserve"> 2515 </t>
  </si>
  <si>
    <t xml:space="preserve"> 2520 </t>
  </si>
  <si>
    <t xml:space="preserve"> 2530 </t>
  </si>
  <si>
    <t xml:space="preserve"> 2535 </t>
  </si>
  <si>
    <t xml:space="preserve"> 2540 </t>
  </si>
  <si>
    <t xml:space="preserve"> 2560 </t>
  </si>
  <si>
    <t xml:space="preserve"> 2570 </t>
  </si>
  <si>
    <t xml:space="preserve"> 2580 </t>
  </si>
  <si>
    <t xml:space="preserve"> 2590 </t>
  </si>
  <si>
    <t xml:space="preserve"> 2600 </t>
  </si>
  <si>
    <t xml:space="preserve"> 2610 </t>
  </si>
  <si>
    <t xml:space="preserve"> 2620 </t>
  </si>
  <si>
    <t xml:space="preserve"> 2630 </t>
  </si>
  <si>
    <t xml:space="preserve"> 2640 </t>
  </si>
  <si>
    <t xml:space="preserve"> 2650 </t>
  </si>
  <si>
    <t xml:space="preserve"> 2660 </t>
  </si>
  <si>
    <t xml:space="preserve"> 2670 </t>
  </si>
  <si>
    <t xml:space="preserve"> 2680 </t>
  </si>
  <si>
    <t xml:space="preserve"> 2690 </t>
  </si>
  <si>
    <t xml:space="preserve"> 2700 </t>
  </si>
  <si>
    <t xml:space="preserve"> 2710 </t>
  </si>
  <si>
    <t xml:space="preserve"> 2720 </t>
  </si>
  <si>
    <t xml:space="preserve"> 2730 </t>
  </si>
  <si>
    <t xml:space="preserve"> 2740 </t>
  </si>
  <si>
    <t xml:space="preserve"> 2750 </t>
  </si>
  <si>
    <t xml:space="preserve"> 2760 </t>
  </si>
  <si>
    <t xml:space="preserve"> 2770 </t>
  </si>
  <si>
    <t xml:space="preserve"> 2780 </t>
  </si>
  <si>
    <t xml:space="preserve"> 2790 </t>
  </si>
  <si>
    <t xml:space="preserve"> 2800 </t>
  </si>
  <si>
    <t xml:space="preserve"> 2810 </t>
  </si>
  <si>
    <t xml:space="preserve"> 2820 </t>
  </si>
  <si>
    <t xml:space="preserve"> 2830 </t>
  </si>
  <si>
    <t xml:space="preserve"> 2840 </t>
  </si>
  <si>
    <t xml:space="preserve"> 2862 </t>
  </si>
  <si>
    <t xml:space="preserve"> 2865 </t>
  </si>
  <si>
    <t xml:space="preserve"> 3000 </t>
  </si>
  <si>
    <t xml:space="preserve"> 3010 </t>
  </si>
  <si>
    <t xml:space="preserve"> 3020 </t>
  </si>
  <si>
    <t xml:space="preserve"> 3030 </t>
  </si>
  <si>
    <t xml:space="preserve"> 3040 </t>
  </si>
  <si>
    <t xml:space="preserve"> 3050 </t>
  </si>
  <si>
    <t xml:space="preserve"> 3060 </t>
  </si>
  <si>
    <t xml:space="preserve"> 3070 </t>
  </si>
  <si>
    <t xml:space="preserve"> 3080 </t>
  </si>
  <si>
    <t xml:space="preserve"> 3085 </t>
  </si>
  <si>
    <t xml:space="preserve"> 3090 </t>
  </si>
  <si>
    <t xml:space="preserve"> 3100 </t>
  </si>
  <si>
    <t xml:space="preserve"> 3110 </t>
  </si>
  <si>
    <t xml:space="preserve"> 3120 </t>
  </si>
  <si>
    <t xml:space="preserve"> 3130 </t>
  </si>
  <si>
    <t xml:space="preserve"> 3140 </t>
  </si>
  <si>
    <t xml:space="preserve"> 3145 </t>
  </si>
  <si>
    <t xml:space="preserve"> 3146 </t>
  </si>
  <si>
    <t xml:space="preserve"> 3147 </t>
  </si>
  <si>
    <t xml:space="preserve"> 3148 </t>
  </si>
  <si>
    <t xml:space="preserve"> 3200 </t>
  </si>
  <si>
    <t xml:space="preserve"> 3210 </t>
  </si>
  <si>
    <t xml:space="preserve"> 3220 </t>
  </si>
  <si>
    <t xml:space="preserve"> 3230 </t>
  </si>
  <si>
    <t>Total Allocation</t>
  </si>
  <si>
    <t>Title V-B Formula</t>
  </si>
  <si>
    <t>84.358</t>
  </si>
  <si>
    <t>70XB-7000</t>
  </si>
  <si>
    <t>72XD-7000</t>
  </si>
  <si>
    <t>78XA/7000</t>
  </si>
  <si>
    <t>31XF-7000</t>
  </si>
  <si>
    <t>31XG/7000</t>
  </si>
  <si>
    <t>46XD-7000</t>
  </si>
  <si>
    <t>35XC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</si>
</sst>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/>
      <top/>
      <bottom style="medium">
        <color rgb="FF66CCFF"/>
      </bottom>
      <diagonal/>
    </border>
    <border>
      <left/>
      <right/>
      <top/>
      <bottom style="medium">
        <color rgb="FF66CCFF"/>
      </bottom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2" fillId="0" borderId="34" applyNumberFormat="0" applyFill="0" applyAlignment="0" applyProtection="0"/>
    <xf numFmtId="0" fontId="33" fillId="0" borderId="35" applyNumberFormat="0" applyFill="0" applyAlignment="0" applyProtection="0"/>
    <xf numFmtId="0" fontId="34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37" applyNumberFormat="0" applyAlignment="0" applyProtection="0"/>
    <xf numFmtId="0" fontId="39" fillId="10" borderId="38" applyNumberFormat="0" applyAlignment="0" applyProtection="0"/>
    <xf numFmtId="0" fontId="40" fillId="10" borderId="37" applyNumberFormat="0" applyAlignment="0" applyProtection="0"/>
    <xf numFmtId="0" fontId="41" fillId="0" borderId="39" applyNumberFormat="0" applyFill="0" applyAlignment="0" applyProtection="0"/>
    <xf numFmtId="0" fontId="42" fillId="11" borderId="40" applyNumberFormat="0" applyAlignment="0" applyProtection="0"/>
    <xf numFmtId="0" fontId="43" fillId="0" borderId="0" applyNumberFormat="0" applyFill="0" applyBorder="0" applyAlignment="0" applyProtection="0"/>
    <xf numFmtId="0" fontId="1" fillId="12" borderId="41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42" applyNumberFormat="0" applyFill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266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2" borderId="0" xfId="0" quotePrefix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1" fillId="2" borderId="0" xfId="0" quotePrefix="1" applyFont="1" applyFill="1" applyAlignment="1">
      <alignment horizontal="center"/>
    </xf>
    <xf numFmtId="0" fontId="9" fillId="2" borderId="0" xfId="0" quotePrefix="1" applyFont="1" applyFill="1" applyAlignment="1">
      <alignment horizontal="right"/>
    </xf>
    <xf numFmtId="0" fontId="6" fillId="2" borderId="7" xfId="0" applyFont="1" applyFill="1" applyBorder="1" applyAlignment="1" applyProtection="1">
      <alignment horizontal="left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/>
    <xf numFmtId="0" fontId="10" fillId="2" borderId="10" xfId="0" applyFont="1" applyFill="1" applyBorder="1"/>
    <xf numFmtId="0" fontId="12" fillId="2" borderId="10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12" fillId="2" borderId="10" xfId="0" quotePrefix="1" applyFont="1" applyFill="1" applyBorder="1" applyAlignment="1" applyProtection="1">
      <alignment horizontal="left"/>
    </xf>
    <xf numFmtId="0" fontId="9" fillId="2" borderId="7" xfId="0" applyFont="1" applyFill="1" applyBorder="1"/>
    <xf numFmtId="164" fontId="9" fillId="2" borderId="10" xfId="0" applyNumberFormat="1" applyFont="1" applyFill="1" applyBorder="1"/>
    <xf numFmtId="0" fontId="9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6" fillId="0" borderId="0" xfId="2" applyNumberFormat="1" applyFont="1"/>
    <xf numFmtId="165" fontId="3" fillId="0" borderId="0" xfId="0" applyNumberFormat="1" applyFont="1" applyFill="1"/>
    <xf numFmtId="164" fontId="6" fillId="0" borderId="0" xfId="0" applyNumberFormat="1" applyFont="1"/>
    <xf numFmtId="0" fontId="17" fillId="0" borderId="0" xfId="0" applyFont="1"/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38" fontId="17" fillId="0" borderId="0" xfId="0" applyNumberFormat="1" applyFont="1"/>
    <xf numFmtId="49" fontId="4" fillId="0" borderId="19" xfId="0" applyNumberFormat="1" applyFont="1" applyFill="1" applyBorder="1"/>
    <xf numFmtId="0" fontId="4" fillId="0" borderId="6" xfId="0" applyFont="1" applyFill="1" applyBorder="1"/>
    <xf numFmtId="38" fontId="4" fillId="0" borderId="0" xfId="0" applyNumberFormat="1" applyFont="1" applyFill="1" applyBorder="1"/>
    <xf numFmtId="49" fontId="4" fillId="0" borderId="15" xfId="0" applyNumberFormat="1" applyFont="1" applyFill="1" applyBorder="1"/>
    <xf numFmtId="0" fontId="4" fillId="0" borderId="5" xfId="0" applyFont="1" applyFill="1" applyBorder="1"/>
    <xf numFmtId="0" fontId="4" fillId="0" borderId="16" xfId="0" quotePrefix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17" xfId="0" quotePrefix="1" applyFont="1" applyFill="1" applyBorder="1" applyAlignment="1" applyProtection="1">
      <alignment horizontal="left"/>
    </xf>
    <xf numFmtId="38" fontId="4" fillId="0" borderId="18" xfId="0" applyNumberFormat="1" applyFont="1" applyFill="1" applyBorder="1"/>
    <xf numFmtId="0" fontId="4" fillId="0" borderId="0" xfId="0" applyFont="1" applyFill="1"/>
    <xf numFmtId="38" fontId="4" fillId="0" borderId="0" xfId="0" applyNumberFormat="1" applyFont="1" applyFill="1"/>
    <xf numFmtId="0" fontId="17" fillId="0" borderId="0" xfId="0" applyFont="1" applyFill="1"/>
    <xf numFmtId="38" fontId="17" fillId="0" borderId="0" xfId="0" applyNumberFormat="1" applyFont="1" applyFill="1"/>
    <xf numFmtId="0" fontId="19" fillId="4" borderId="0" xfId="0" applyFont="1" applyFill="1"/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64" fontId="9" fillId="2" borderId="7" xfId="0" applyNumberFormat="1" applyFont="1" applyFill="1" applyBorder="1"/>
    <xf numFmtId="165" fontId="6" fillId="0" borderId="0" xfId="0" applyNumberFormat="1" applyFont="1"/>
    <xf numFmtId="166" fontId="0" fillId="0" borderId="0" xfId="2" applyNumberFormat="1" applyFont="1"/>
    <xf numFmtId="166" fontId="6" fillId="0" borderId="0" xfId="2" applyNumberFormat="1" applyFont="1" applyBorder="1" applyAlignment="1">
      <alignment horizontal="right"/>
    </xf>
    <xf numFmtId="0" fontId="29" fillId="5" borderId="31" xfId="0" applyFont="1" applyFill="1" applyBorder="1" applyAlignment="1" applyProtection="1">
      <alignment horizontal="center" vertical="center"/>
    </xf>
    <xf numFmtId="0" fontId="0" fillId="0" borderId="0" xfId="0" applyAlignment="1"/>
    <xf numFmtId="0" fontId="30" fillId="0" borderId="32" xfId="0" applyFont="1" applyFill="1" applyBorder="1" applyAlignment="1" applyProtection="1">
      <alignment vertical="center"/>
    </xf>
    <xf numFmtId="0" fontId="30" fillId="0" borderId="32" xfId="0" applyFont="1" applyFill="1" applyBorder="1" applyAlignment="1" applyProtection="1">
      <alignment horizontal="right" vertical="center"/>
    </xf>
    <xf numFmtId="0" fontId="30" fillId="0" borderId="33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10" fillId="2" borderId="7" xfId="2" applyNumberFormat="1" applyFont="1" applyFill="1" applyBorder="1"/>
    <xf numFmtId="166" fontId="10" fillId="2" borderId="9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166" fontId="6" fillId="2" borderId="7" xfId="2" applyNumberFormat="1" applyFont="1" applyFill="1" applyBorder="1" applyAlignment="1">
      <alignment horizontal="center"/>
    </xf>
    <xf numFmtId="166" fontId="6" fillId="0" borderId="0" xfId="2" applyNumberFormat="1" applyFont="1" applyFill="1" applyAlignment="1">
      <alignment horizontal="right"/>
    </xf>
    <xf numFmtId="166" fontId="14" fillId="2" borderId="7" xfId="2" applyNumberFormat="1" applyFont="1" applyFill="1" applyBorder="1"/>
    <xf numFmtId="166" fontId="9" fillId="2" borderId="7" xfId="2" applyNumberFormat="1" applyFont="1" applyFill="1" applyBorder="1"/>
    <xf numFmtId="166" fontId="0" fillId="0" borderId="0" xfId="2" applyNumberFormat="1" applyFont="1" applyFill="1"/>
    <xf numFmtId="166" fontId="3" fillId="0" borderId="0" xfId="2" applyNumberFormat="1" applyFont="1" applyBorder="1"/>
    <xf numFmtId="166" fontId="6" fillId="2" borderId="26" xfId="2" applyNumberFormat="1" applyFont="1" applyFill="1" applyBorder="1"/>
    <xf numFmtId="166" fontId="6" fillId="2" borderId="10" xfId="2" applyNumberFormat="1" applyFont="1" applyFill="1" applyBorder="1"/>
    <xf numFmtId="166" fontId="6" fillId="2" borderId="11" xfId="2" applyNumberFormat="1" applyFont="1" applyFill="1" applyBorder="1"/>
    <xf numFmtId="166" fontId="6" fillId="2" borderId="24" xfId="2" applyNumberFormat="1" applyFont="1" applyFill="1" applyBorder="1"/>
    <xf numFmtId="166" fontId="6" fillId="2" borderId="25" xfId="2" applyNumberFormat="1" applyFont="1" applyFill="1" applyBorder="1"/>
    <xf numFmtId="166" fontId="9" fillId="2" borderId="26" xfId="2" applyNumberFormat="1" applyFont="1" applyFill="1" applyBorder="1"/>
    <xf numFmtId="166" fontId="6" fillId="2" borderId="27" xfId="2" applyNumberFormat="1" applyFont="1" applyFill="1" applyBorder="1"/>
    <xf numFmtId="166" fontId="9" fillId="2" borderId="10" xfId="2" applyNumberFormat="1" applyFont="1" applyFill="1" applyBorder="1"/>
    <xf numFmtId="166" fontId="10" fillId="2" borderId="7" xfId="2" applyNumberFormat="1" applyFont="1" applyFill="1" applyBorder="1" applyAlignment="1">
      <alignment horizontal="center"/>
    </xf>
    <xf numFmtId="164" fontId="2" fillId="0" borderId="0" xfId="0" applyNumberFormat="1" applyFont="1" applyFill="1"/>
    <xf numFmtId="166" fontId="19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19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horizontal="left"/>
    </xf>
    <xf numFmtId="166" fontId="6" fillId="2" borderId="8" xfId="2" applyNumberFormat="1" applyFont="1" applyFill="1" applyBorder="1" applyAlignment="1">
      <alignment horizontal="center"/>
    </xf>
    <xf numFmtId="49" fontId="10" fillId="2" borderId="9" xfId="2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9" fillId="2" borderId="7" xfId="0" applyNumberFormat="1" applyFont="1" applyFill="1" applyBorder="1" applyAlignment="1">
      <alignment horizontal="left"/>
    </xf>
    <xf numFmtId="166" fontId="6" fillId="2" borderId="7" xfId="2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/>
    </xf>
    <xf numFmtId="166" fontId="10" fillId="2" borderId="9" xfId="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2" fillId="2" borderId="7" xfId="0" applyFont="1" applyFill="1" applyBorder="1" applyAlignment="1" applyProtection="1">
      <alignment horizontal="left"/>
    </xf>
    <xf numFmtId="3" fontId="12" fillId="2" borderId="7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12" fillId="2" borderId="7" xfId="0" quotePrefix="1" applyFont="1" applyFill="1" applyBorder="1" applyAlignment="1" applyProtection="1">
      <alignment horizontal="left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0" fillId="2" borderId="7" xfId="0" applyNumberFormat="1" applyFont="1" applyFill="1" applyBorder="1" applyAlignment="1">
      <alignment horizontal="left"/>
    </xf>
    <xf numFmtId="166" fontId="6" fillId="0" borderId="0" xfId="2" applyNumberFormat="1" applyFont="1" applyBorder="1" applyAlignment="1">
      <alignment horizontal="right"/>
    </xf>
    <xf numFmtId="166" fontId="10" fillId="2" borderId="7" xfId="2" applyNumberFormat="1" applyFont="1" applyFill="1" applyBorder="1"/>
    <xf numFmtId="166" fontId="14" fillId="2" borderId="7" xfId="2" applyNumberFormat="1" applyFont="1" applyFill="1" applyBorder="1"/>
    <xf numFmtId="166" fontId="3" fillId="0" borderId="0" xfId="2" applyNumberFormat="1" applyFont="1" applyBorder="1"/>
    <xf numFmtId="49" fontId="11" fillId="2" borderId="0" xfId="0" applyNumberFormat="1" applyFont="1" applyFill="1" applyAlignment="1">
      <alignment horizontal="center"/>
    </xf>
    <xf numFmtId="49" fontId="10" fillId="2" borderId="8" xfId="2" applyNumberFormat="1" applyFont="1" applyFill="1" applyBorder="1" applyAlignment="1">
      <alignment horizontal="center"/>
    </xf>
    <xf numFmtId="49" fontId="6" fillId="2" borderId="8" xfId="2" applyNumberFormat="1" applyFont="1" applyFill="1" applyBorder="1" applyAlignment="1">
      <alignment horizontal="center"/>
    </xf>
    <xf numFmtId="166" fontId="10" fillId="2" borderId="7" xfId="2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66" fontId="0" fillId="0" borderId="0" xfId="0" applyNumberFormat="1" applyBorder="1"/>
    <xf numFmtId="49" fontId="10" fillId="2" borderId="7" xfId="2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0" fillId="0" borderId="0" xfId="0" applyFont="1"/>
    <xf numFmtId="0" fontId="12" fillId="2" borderId="7" xfId="0" applyFont="1" applyFill="1" applyBorder="1" applyAlignment="1" applyProtection="1">
      <alignment horizontal="left"/>
    </xf>
    <xf numFmtId="3" fontId="12" fillId="2" borderId="7" xfId="0" applyNumberFormat="1" applyFont="1" applyFill="1" applyBorder="1" applyAlignment="1" applyProtection="1">
      <alignment horizontal="left"/>
    </xf>
    <xf numFmtId="166" fontId="6" fillId="0" borderId="0" xfId="2" applyNumberFormat="1" applyFont="1"/>
    <xf numFmtId="166" fontId="0" fillId="0" borderId="0" xfId="2" applyNumberFormat="1" applyFont="1"/>
    <xf numFmtId="166" fontId="10" fillId="2" borderId="7" xfId="2" applyNumberFormat="1" applyFont="1" applyFill="1" applyBorder="1"/>
    <xf numFmtId="166" fontId="6" fillId="2" borderId="7" xfId="2" applyNumberFormat="1" applyFont="1" applyFill="1" applyBorder="1" applyAlignment="1">
      <alignment horizontal="center"/>
    </xf>
    <xf numFmtId="166" fontId="10" fillId="2" borderId="7" xfId="2" applyNumberFormat="1" applyFont="1" applyFill="1" applyBorder="1" applyAlignment="1">
      <alignment horizontal="center"/>
    </xf>
    <xf numFmtId="49" fontId="10" fillId="2" borderId="7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12" fillId="2" borderId="7" xfId="0" applyFont="1" applyFill="1" applyBorder="1" applyAlignment="1" applyProtection="1">
      <alignment horizontal="left"/>
    </xf>
    <xf numFmtId="3" fontId="12" fillId="2" borderId="7" xfId="0" applyNumberFormat="1" applyFont="1" applyFill="1" applyBorder="1" applyAlignment="1" applyProtection="1">
      <alignment horizontal="left"/>
    </xf>
    <xf numFmtId="38" fontId="4" fillId="0" borderId="0" xfId="0" applyNumberFormat="1" applyFont="1" applyFill="1" applyBorder="1"/>
    <xf numFmtId="0" fontId="4" fillId="0" borderId="18" xfId="0" applyFont="1" applyFill="1" applyBorder="1" applyAlignment="1" applyProtection="1">
      <alignment horizontal="left"/>
    </xf>
    <xf numFmtId="38" fontId="4" fillId="0" borderId="18" xfId="0" applyNumberFormat="1" applyFont="1" applyFill="1" applyBorder="1"/>
    <xf numFmtId="166" fontId="10" fillId="2" borderId="7" xfId="2" applyNumberFormat="1" applyFont="1" applyFill="1" applyBorder="1"/>
    <xf numFmtId="166" fontId="10" fillId="2" borderId="9" xfId="2" applyNumberFormat="1" applyFont="1" applyFill="1" applyBorder="1" applyAlignment="1">
      <alignment horizontal="center"/>
    </xf>
    <xf numFmtId="166" fontId="14" fillId="2" borderId="7" xfId="2" applyNumberFormat="1" applyFont="1" applyFill="1" applyBorder="1"/>
    <xf numFmtId="166" fontId="9" fillId="2" borderId="7" xfId="2" applyNumberFormat="1" applyFont="1" applyFill="1" applyBorder="1"/>
    <xf numFmtId="49" fontId="10" fillId="2" borderId="7" xfId="2" applyNumberFormat="1" applyFont="1" applyFill="1" applyBorder="1" applyAlignment="1">
      <alignment horizontal="center"/>
    </xf>
    <xf numFmtId="166" fontId="0" fillId="0" borderId="0" xfId="0" applyNumberFormat="1" applyFill="1"/>
    <xf numFmtId="49" fontId="10" fillId="2" borderId="10" xfId="0" quotePrefix="1" applyNumberFormat="1" applyFont="1" applyFill="1" applyBorder="1"/>
    <xf numFmtId="166" fontId="10" fillId="0" borderId="7" xfId="2" applyNumberFormat="1" applyFont="1" applyFill="1" applyBorder="1"/>
    <xf numFmtId="166" fontId="0" fillId="0" borderId="0" xfId="0" applyNumberFormat="1"/>
    <xf numFmtId="49" fontId="12" fillId="2" borderId="7" xfId="0" applyNumberFormat="1" applyFont="1" applyFill="1" applyBorder="1" applyAlignment="1" applyProtection="1">
      <alignment horizontal="left"/>
    </xf>
    <xf numFmtId="49" fontId="10" fillId="2" borderId="9" xfId="2" applyNumberFormat="1" applyFont="1" applyFill="1" applyBorder="1" applyAlignment="1">
      <alignment horizontal="left"/>
    </xf>
    <xf numFmtId="49" fontId="7" fillId="2" borderId="0" xfId="0" applyNumberFormat="1" applyFont="1" applyFill="1"/>
    <xf numFmtId="49" fontId="0" fillId="2" borderId="0" xfId="0" applyNumberFormat="1" applyFill="1"/>
    <xf numFmtId="49" fontId="9" fillId="2" borderId="0" xfId="0" applyNumberFormat="1" applyFont="1" applyFill="1"/>
    <xf numFmtId="49" fontId="2" fillId="0" borderId="3" xfId="0" applyNumberFormat="1" applyFont="1" applyFill="1" applyBorder="1" applyAlignment="1">
      <alignment horizontal="center" vertical="center"/>
    </xf>
    <xf numFmtId="49" fontId="10" fillId="2" borderId="7" xfId="2" applyNumberFormat="1" applyFont="1" applyFill="1" applyBorder="1"/>
    <xf numFmtId="49" fontId="9" fillId="2" borderId="7" xfId="0" applyNumberFormat="1" applyFont="1" applyFill="1" applyBorder="1"/>
    <xf numFmtId="49" fontId="0" fillId="0" borderId="0" xfId="0" applyNumberFormat="1"/>
    <xf numFmtId="166" fontId="3" fillId="0" borderId="0" xfId="0" applyNumberFormat="1" applyFont="1" applyFill="1"/>
    <xf numFmtId="166" fontId="10" fillId="0" borderId="0" xfId="2" applyNumberFormat="1" applyFont="1" applyFill="1" applyBorder="1"/>
    <xf numFmtId="166" fontId="10" fillId="2" borderId="8" xfId="2" applyNumberFormat="1" applyFont="1" applyFill="1" applyBorder="1" applyAlignment="1">
      <alignment horizontal="center"/>
    </xf>
    <xf numFmtId="43" fontId="11" fillId="2" borderId="0" xfId="0" applyNumberFormat="1" applyFont="1" applyFill="1" applyAlignment="1">
      <alignment horizontal="center"/>
    </xf>
    <xf numFmtId="43" fontId="11" fillId="2" borderId="0" xfId="0" quotePrefix="1" applyNumberFormat="1" applyFont="1" applyFill="1" applyAlignment="1">
      <alignment horizontal="center"/>
    </xf>
    <xf numFmtId="43" fontId="2" fillId="0" borderId="1" xfId="0" applyNumberFormat="1" applyFont="1" applyFill="1" applyBorder="1" applyAlignment="1">
      <alignment horizontal="center" vertical="center" wrapText="1"/>
    </xf>
    <xf numFmtId="43" fontId="10" fillId="2" borderId="7" xfId="2" applyNumberFormat="1" applyFont="1" applyFill="1" applyBorder="1" applyAlignment="1">
      <alignment horizontal="center"/>
    </xf>
    <xf numFmtId="43" fontId="6" fillId="2" borderId="8" xfId="2" applyNumberFormat="1" applyFont="1" applyFill="1" applyBorder="1" applyAlignment="1">
      <alignment horizontal="center"/>
    </xf>
    <xf numFmtId="43" fontId="6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166" fontId="6" fillId="2" borderId="43" xfId="2" applyNumberFormat="1" applyFont="1" applyFill="1" applyBorder="1"/>
    <xf numFmtId="166" fontId="6" fillId="0" borderId="0" xfId="0" applyNumberFormat="1" applyFont="1" applyAlignment="1">
      <alignment horizontal="right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/>
    <cellStyle name="Comma 2 2" xfId="6"/>
    <cellStyle name="Comma 2 2 2" xfId="29"/>
    <cellStyle name="Comma 3" xfId="14"/>
    <cellStyle name="Comma 3 2" xfId="35"/>
    <cellStyle name="Comma 4" xfId="21"/>
    <cellStyle name="Comma 4 2" xfId="38"/>
    <cellStyle name="Comma 5" xfId="5"/>
    <cellStyle name="Comma 5 2" xfId="28"/>
    <cellStyle name="Comma 6" xfId="83"/>
    <cellStyle name="Currency" xfId="1" builtinId="4"/>
    <cellStyle name="Currency 2" xfId="8"/>
    <cellStyle name="Currency 2 2" xfId="31"/>
    <cellStyle name="Currency 3" xfId="7"/>
    <cellStyle name="Currency 3 2" xfId="30"/>
    <cellStyle name="Currency 4" xfId="82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/>
    <cellStyle name="Normal 10 2" xfId="26"/>
    <cellStyle name="Normal 11" xfId="4"/>
    <cellStyle name="Normal 12" xfId="27"/>
    <cellStyle name="Normal 12 2" xfId="84"/>
    <cellStyle name="Normal 13" xfId="81"/>
    <cellStyle name="Normal 14" xfId="79"/>
    <cellStyle name="Normal 2" xfId="9"/>
    <cellStyle name="Normal 2 2" xfId="24"/>
    <cellStyle name="Normal 3" xfId="10"/>
    <cellStyle name="Normal 3 2" xfId="11"/>
    <cellStyle name="Normal 3 2 2" xfId="32"/>
    <cellStyle name="Normal 4" xfId="16"/>
    <cellStyle name="Normal 4 2" xfId="37"/>
    <cellStyle name="Normal 5" xfId="17"/>
    <cellStyle name="Normal 6" xfId="18"/>
    <cellStyle name="Normal 7" xfId="19"/>
    <cellStyle name="Normal 8" xfId="22"/>
    <cellStyle name="Normal 9" xfId="23"/>
    <cellStyle name="Note" xfId="52" builtinId="10" customBuiltin="1"/>
    <cellStyle name="Output" xfId="47" builtinId="21" customBuiltin="1"/>
    <cellStyle name="Percent 2" xfId="13"/>
    <cellStyle name="Percent 2 2" xfId="34"/>
    <cellStyle name="Percent 3" xfId="15"/>
    <cellStyle name="Percent 3 2" xfId="36"/>
    <cellStyle name="Percent 4" xfId="12"/>
    <cellStyle name="Percent 4 2" xfId="33"/>
    <cellStyle name="Title 2" xfId="80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99CCFF"/>
      <color rgb="FF00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MENT%20PROCESSING/Distribution%20Worksheets/Competitive%20Distributions/Competitive%20Distributions%20FY1718%2012-27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LA"/>
      <sheetName val="AEFLA RC"/>
      <sheetName val="AEFLA MtS-CCRS"/>
      <sheetName val="IEL-Civics"/>
      <sheetName val="DUFIR"/>
      <sheetName val="MATH &amp; SCIENCE TITLE IIB"/>
      <sheetName val="Title II Reallocated"/>
      <sheetName val="21s Century COHORT 6"/>
      <sheetName val="21st CENTURY CO 7"/>
      <sheetName val="CO GRAD PATHWAY"/>
      <sheetName val="HOMELESS"/>
      <sheetName val="CO GRAD PATHWAY - Re-engagement"/>
      <sheetName val="Gill Foundation"/>
      <sheetName val="Abstinence Education"/>
      <sheetName val="Title V-B Charter Schools Pgrm"/>
      <sheetName val="Title V-B Charter Schools C1"/>
      <sheetName val="AWARE"/>
      <sheetName val="JAVITS RIGHT4RURAL -- Y042"/>
      <sheetName val="JAVITS RIGHT4RURAL"/>
      <sheetName val="Diagnostic Review"/>
      <sheetName val="RLP"/>
      <sheetName val="SIS "/>
      <sheetName val="AEFLA "/>
      <sheetName val="IEL-Civics "/>
      <sheetName val="MATH &amp; SCIENCE TITLE IIB "/>
      <sheetName val="21st CENTURY CO 7 "/>
      <sheetName val="MCKINNEY HOMELESS"/>
      <sheetName val="RTTT EARLY LEARNING"/>
      <sheetName val="Abstinence"/>
      <sheetName val="Title I-C Migrant"/>
      <sheetName val="Title V-B Charter Schools "/>
      <sheetName val="Title V-B Charter Schools -C1"/>
      <sheetName val="Title VI - Rural Ed"/>
      <sheetName val=" AWARE"/>
      <sheetName val=" JAVITS RIGHT4RURAL -- Y042"/>
      <sheetName val="TNI"/>
      <sheetName val="TDIP Cohort 4 Yr 1"/>
      <sheetName val="TDIP Cohort 2 Yr 4"/>
      <sheetName val="TDIP Cohort 3 Yr 2"/>
      <sheetName val="UVA Leadership Pilot"/>
      <sheetName val="TIG Cohort 3 Yr 3"/>
      <sheetName val="TLA"/>
      <sheetName val="TIG Cohort 3 Sustaining"/>
      <sheetName val="TIG Cohort 4 Sustaining"/>
      <sheetName val="TIG Cohort 5 "/>
      <sheetName val="RTTT STEM"/>
      <sheetName val="RTTT Training"/>
      <sheetName val="SERV"/>
      <sheetName val="UVA Leadership Pilot (2)"/>
      <sheetName val="Reading to Ignite"/>
      <sheetName val="Title I-A Reallocated"/>
      <sheetName val="MSIX"/>
      <sheetName val="CONNECT"/>
      <sheetName val="TNP"/>
      <sheetName val="TIG Cohort 4 - Sustaining"/>
      <sheetName val="TIG Cohort 5 - Sustaining"/>
      <sheetName val="TIG Cohort 6"/>
      <sheetName val="TIG Cohort 7"/>
      <sheetName val="PATHWAYS EARLY ACTION"/>
      <sheetName val="PATHWAYS IMPLEMENTATION"/>
      <sheetName val="MTSS "/>
      <sheetName val="MTS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1">
          <cell r="A11" t="str">
            <v>0180</v>
          </cell>
          <cell r="B11" t="str">
            <v>Aurora Public Schools</v>
          </cell>
          <cell r="C11">
            <v>1447675</v>
          </cell>
          <cell r="D11">
            <v>53289</v>
          </cell>
          <cell r="E11">
            <v>1394386</v>
          </cell>
        </row>
        <row r="12">
          <cell r="A12" t="str">
            <v>2000</v>
          </cell>
          <cell r="B12" t="str">
            <v>Mesa County Valley School District 51</v>
          </cell>
          <cell r="C12">
            <v>619796</v>
          </cell>
          <cell r="D12">
            <v>68415</v>
          </cell>
          <cell r="E12">
            <v>551381</v>
          </cell>
        </row>
        <row r="13">
          <cell r="A13" t="str">
            <v>2700</v>
          </cell>
          <cell r="B13" t="str">
            <v>Pueblo School District 70</v>
          </cell>
          <cell r="C13">
            <v>634538</v>
          </cell>
          <cell r="D13">
            <v>197076</v>
          </cell>
          <cell r="E13">
            <v>437462</v>
          </cell>
        </row>
        <row r="14">
          <cell r="A14" t="str">
            <v>9035</v>
          </cell>
          <cell r="B14" t="str">
            <v>Centennial BOCES</v>
          </cell>
          <cell r="C14">
            <v>2089786</v>
          </cell>
          <cell r="D14">
            <v>664500</v>
          </cell>
          <cell r="E14">
            <v>1425286</v>
          </cell>
        </row>
        <row r="15">
          <cell r="A15" t="str">
            <v>Y044</v>
          </cell>
          <cell r="B15" t="str">
            <v xml:space="preserve">Adams State University </v>
          </cell>
          <cell r="C15">
            <v>896001</v>
          </cell>
          <cell r="D15">
            <v>89784</v>
          </cell>
          <cell r="E15">
            <v>900000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66FF"/>
  </sheetPr>
  <dimension ref="A1:I224"/>
  <sheetViews>
    <sheetView zoomScale="85" zoomScaleNormal="85" workbookViewId="0">
      <pane ySplit="3" topLeftCell="A4" activePane="bottomLeft" state="frozen"/>
      <selection pane="bottomLeft" activeCell="C7" sqref="C7"/>
    </sheetView>
  </sheetViews>
  <sheetFormatPr defaultColWidth="9.140625" defaultRowHeight="15" x14ac:dyDescent="0.25"/>
  <cols>
    <col min="1" max="1" width="9.140625" style="83"/>
    <col min="2" max="2" width="30.85546875" style="83" bestFit="1" customWidth="1"/>
    <col min="3" max="3" width="20.42578125" style="83" bestFit="1" customWidth="1"/>
    <col min="4" max="4" width="20.42578125" style="83" customWidth="1"/>
    <col min="5" max="5" width="21.7109375" style="83" bestFit="1" customWidth="1"/>
    <col min="6" max="6" width="17.7109375" style="83" customWidth="1"/>
    <col min="7" max="7" width="15" style="83" customWidth="1"/>
    <col min="8" max="8" width="15.85546875" style="83" customWidth="1"/>
    <col min="9" max="9" width="19.85546875" style="83" customWidth="1"/>
    <col min="10" max="16384" width="9.140625" style="83"/>
  </cols>
  <sheetData>
    <row r="1" spans="1:9" ht="15.75" customHeight="1" x14ac:dyDescent="0.25">
      <c r="A1" s="260" t="s">
        <v>614</v>
      </c>
      <c r="B1" s="261"/>
      <c r="C1" s="261"/>
      <c r="D1" s="261"/>
      <c r="E1" s="261"/>
      <c r="F1" s="261"/>
      <c r="G1" s="261"/>
      <c r="H1" s="261"/>
      <c r="I1" s="262"/>
    </row>
    <row r="2" spans="1:9" ht="15.75" customHeight="1" thickBot="1" x14ac:dyDescent="0.3">
      <c r="A2" s="263"/>
      <c r="B2" s="264"/>
      <c r="C2" s="264"/>
      <c r="D2" s="264"/>
      <c r="E2" s="264"/>
      <c r="F2" s="264"/>
      <c r="G2" s="264"/>
      <c r="H2" s="264"/>
      <c r="I2" s="265"/>
    </row>
    <row r="3" spans="1:9" ht="20.25" thickTop="1" thickBot="1" x14ac:dyDescent="0.35">
      <c r="A3" s="84" t="s">
        <v>367</v>
      </c>
      <c r="B3" s="85" t="s">
        <v>407</v>
      </c>
      <c r="C3" s="86" t="s">
        <v>6</v>
      </c>
      <c r="D3" s="86" t="s">
        <v>385</v>
      </c>
      <c r="E3" s="85" t="s">
        <v>393</v>
      </c>
      <c r="F3" s="85" t="s">
        <v>394</v>
      </c>
      <c r="G3" s="86" t="s">
        <v>395</v>
      </c>
      <c r="H3" s="85" t="s">
        <v>396</v>
      </c>
      <c r="I3" s="87" t="s">
        <v>397</v>
      </c>
    </row>
    <row r="4" spans="1:9" ht="19.5" thickTop="1" x14ac:dyDescent="0.3">
      <c r="A4" s="89" t="s">
        <v>7</v>
      </c>
      <c r="B4" s="90" t="s">
        <v>185</v>
      </c>
      <c r="C4" s="91">
        <f>IFERROR(VLOOKUP(A4,'ESSA Title I-A Formula'!$A$13:$G$191,7,FALSE),0)</f>
        <v>1022197</v>
      </c>
      <c r="D4" s="91">
        <f>IFERROR(VLOOKUP(A4,'[1]Title I-C Migrant'!$A$11:$E$15,5,FALSE),0)</f>
        <v>0</v>
      </c>
      <c r="E4" s="91">
        <f>IFERROR(VLOOKUP(A4,'ESSA Title I-Delinquent'!$A$11:$E$22,5,FALSE),0)</f>
        <v>0</v>
      </c>
      <c r="F4" s="91">
        <f>IFERROR(VLOOKUP(A4,'ESSA Title II-A Formula'!$A$13:$G$196,7,FALSE),0)</f>
        <v>195690</v>
      </c>
      <c r="G4" s="91">
        <f>IFERROR(VLOOKUP(A4,'ESSA Title III-A '!$A$13:$I$191,7,FALSE),0)</f>
        <v>0</v>
      </c>
      <c r="H4" s="91">
        <f>IFERROR(VLOOKUP(A4,'ESSA Title III SAI'!$A$13:$G$48,7,FALSE),0)</f>
        <v>9500</v>
      </c>
      <c r="I4" s="91">
        <f>IFERROR(VLOOKUP(A4,#REF!,5,FALSE),0)</f>
        <v>0</v>
      </c>
    </row>
    <row r="5" spans="1:9" ht="18.75" x14ac:dyDescent="0.3">
      <c r="A5" s="92" t="s">
        <v>8</v>
      </c>
      <c r="B5" s="93" t="s">
        <v>186</v>
      </c>
      <c r="C5" s="91">
        <f>IFERROR(VLOOKUP(A5,'ESSA Title I-A Formula'!$A$13:$G$191,7,FALSE),0)</f>
        <v>2968678</v>
      </c>
      <c r="D5" s="227">
        <f>IFERROR(VLOOKUP(A5,'[1]Title I-C Migrant'!$A$11:$E$15,5,FALSE),0)</f>
        <v>0</v>
      </c>
      <c r="E5" s="91">
        <f>IFERROR(VLOOKUP(A5,'ESSA Title I-Delinquent'!$A$11:$E$22,5,FALSE),0)</f>
        <v>0</v>
      </c>
      <c r="F5" s="91">
        <f>IFERROR(VLOOKUP(A5,'ESSA Title II-A Formula'!$A$13:$G$196,7,FALSE),0)</f>
        <v>622007</v>
      </c>
      <c r="G5" s="91">
        <f>IFERROR(VLOOKUP(A5,'ESSA Title III-A '!$A$13:$I$191,7,FALSE),0)</f>
        <v>0</v>
      </c>
      <c r="H5" s="91">
        <f>IFERROR(VLOOKUP(A5,'ESSA Title III SAI'!$A$13:$G$48,7,FALSE),0)</f>
        <v>7664</v>
      </c>
      <c r="I5" s="91">
        <f>IFERROR(VLOOKUP(A5,#REF!,5,FALSE),0)</f>
        <v>0</v>
      </c>
    </row>
    <row r="6" spans="1:9" ht="18.75" x14ac:dyDescent="0.3">
      <c r="A6" s="92" t="s">
        <v>9</v>
      </c>
      <c r="B6" s="93" t="s">
        <v>187</v>
      </c>
      <c r="C6" s="91">
        <f>IFERROR(VLOOKUP(A6,'ESSA Title I-A Formula'!$A$13:$G$191,7,FALSE),0)</f>
        <v>1826181</v>
      </c>
      <c r="D6" s="227">
        <f>IFERROR(VLOOKUP(A6,'[1]Title I-C Migrant'!$A$11:$E$15,5,FALSE),0)</f>
        <v>0</v>
      </c>
      <c r="E6" s="91">
        <f>IFERROR(VLOOKUP(A6,'ESSA Title I-Delinquent'!$A$11:$E$22,5,FALSE),0)</f>
        <v>0</v>
      </c>
      <c r="F6" s="91">
        <f>IFERROR(VLOOKUP(A6,'ESSA Title II-A Formula'!$A$13:$G$196,7,FALSE),0)</f>
        <v>298852</v>
      </c>
      <c r="G6" s="91">
        <f>IFERROR(VLOOKUP(A6,'ESSA Title III-A '!$A$13:$I$191,7,FALSE),0)</f>
        <v>0</v>
      </c>
      <c r="H6" s="91">
        <f>IFERROR(VLOOKUP(A6,'ESSA Title III SAI'!$A$13:$G$48,7,FALSE),0)</f>
        <v>0</v>
      </c>
      <c r="I6" s="91">
        <f>IFERROR(VLOOKUP(A6,#REF!,5,FALSE),0)</f>
        <v>0</v>
      </c>
    </row>
    <row r="7" spans="1:9" ht="18.75" x14ac:dyDescent="0.3">
      <c r="A7" s="92" t="s">
        <v>10</v>
      </c>
      <c r="B7" s="93" t="s">
        <v>188</v>
      </c>
      <c r="C7" s="91">
        <f>IFERROR(VLOOKUP(A7,'ESSA Title I-A Formula'!$A$13:$G$191,7,FALSE),0)</f>
        <v>849513</v>
      </c>
      <c r="D7" s="227">
        <f>IFERROR(VLOOKUP(A7,'[1]Title I-C Migrant'!$A$11:$E$15,5,FALSE),0)</f>
        <v>0</v>
      </c>
      <c r="E7" s="91">
        <f>IFERROR(VLOOKUP(A7,'ESSA Title I-Delinquent'!$A$11:$E$22,5,FALSE),0)</f>
        <v>0</v>
      </c>
      <c r="F7" s="91">
        <f>IFERROR(VLOOKUP(A7,'ESSA Title II-A Formula'!$A$13:$G$196,7,FALSE),0)</f>
        <v>239841</v>
      </c>
      <c r="G7" s="91">
        <f>IFERROR(VLOOKUP(A7,'ESSA Title III-A '!$A$13:$I$191,7,FALSE),0)</f>
        <v>0</v>
      </c>
      <c r="H7" s="91">
        <f>IFERROR(VLOOKUP(A7,'ESSA Title III SAI'!$A$13:$G$48,7,FALSE),0)</f>
        <v>306</v>
      </c>
      <c r="I7" s="91">
        <f>IFERROR(VLOOKUP(A7,#REF!,5,FALSE),0)</f>
        <v>0</v>
      </c>
    </row>
    <row r="8" spans="1:9" ht="18.75" x14ac:dyDescent="0.3">
      <c r="A8" s="92" t="s">
        <v>11</v>
      </c>
      <c r="B8" s="93" t="s">
        <v>189</v>
      </c>
      <c r="C8" s="91">
        <f>IFERROR(VLOOKUP(A8,'ESSA Title I-A Formula'!$A$13:$G$191,7,FALSE),0)</f>
        <v>0</v>
      </c>
      <c r="D8" s="227">
        <f>IFERROR(VLOOKUP(A8,'[1]Title I-C Migrant'!$A$11:$E$15,5,FALSE),0)</f>
        <v>0</v>
      </c>
      <c r="E8" s="91">
        <f>IFERROR(VLOOKUP(A8,'ESSA Title I-Delinquent'!$A$11:$E$22,5,FALSE),0)</f>
        <v>0</v>
      </c>
      <c r="F8" s="91">
        <f>IFERROR(VLOOKUP(A8,'ESSA Title II-A Formula'!$A$13:$G$196,7,FALSE),0)</f>
        <v>0</v>
      </c>
      <c r="G8" s="91">
        <f>IFERROR(VLOOKUP(A8,'ESSA Title III-A '!$A$13:$I$191,7,FALSE),0)</f>
        <v>-5963</v>
      </c>
      <c r="H8" s="91">
        <f>IFERROR(VLOOKUP(A8,'ESSA Title III SAI'!$A$13:$G$48,7,FALSE),0)</f>
        <v>0</v>
      </c>
      <c r="I8" s="91">
        <f>IFERROR(VLOOKUP(A8,#REF!,5,FALSE),0)</f>
        <v>0</v>
      </c>
    </row>
    <row r="9" spans="1:9" ht="18.75" x14ac:dyDescent="0.3">
      <c r="A9" s="92" t="s">
        <v>12</v>
      </c>
      <c r="B9" s="93" t="s">
        <v>190</v>
      </c>
      <c r="C9" s="91">
        <f>IFERROR(VLOOKUP(A9,'ESSA Title I-A Formula'!$A$13:$G$191,7,FALSE),0)</f>
        <v>0</v>
      </c>
      <c r="D9" s="227">
        <f>IFERROR(VLOOKUP(A9,'[1]Title I-C Migrant'!$A$11:$E$15,5,FALSE),0)</f>
        <v>0</v>
      </c>
      <c r="E9" s="91">
        <f>IFERROR(VLOOKUP(A9,'ESSA Title I-Delinquent'!$A$11:$E$22,5,FALSE),0)</f>
        <v>0</v>
      </c>
      <c r="F9" s="91">
        <f>IFERROR(VLOOKUP(A9,'ESSA Title II-A Formula'!$A$13:$G$196,7,FALSE),0)</f>
        <v>0</v>
      </c>
      <c r="G9" s="91">
        <f>IFERROR(VLOOKUP(A9,'ESSA Title III-A '!$A$13:$I$191,7,FALSE),0)</f>
        <v>-3473</v>
      </c>
      <c r="H9" s="91">
        <f>IFERROR(VLOOKUP(A9,'ESSA Title III SAI'!$A$13:$G$48,7,FALSE),0)</f>
        <v>0</v>
      </c>
      <c r="I9" s="91">
        <f>IFERROR(VLOOKUP(A9,#REF!,5,FALSE),0)</f>
        <v>0</v>
      </c>
    </row>
    <row r="10" spans="1:9" ht="18.75" x14ac:dyDescent="0.3">
      <c r="A10" s="92" t="s">
        <v>13</v>
      </c>
      <c r="B10" s="93" t="s">
        <v>191</v>
      </c>
      <c r="C10" s="91">
        <f>IFERROR(VLOOKUP(A10,'ESSA Title I-A Formula'!$A$13:$G$191,7,FALSE),0)</f>
        <v>2046953</v>
      </c>
      <c r="D10" s="227">
        <f>IFERROR(VLOOKUP(A10,'[1]Title I-C Migrant'!$A$11:$E$15,5,FALSE),0)</f>
        <v>0</v>
      </c>
      <c r="E10" s="91">
        <f>IFERROR(VLOOKUP(A10,'ESSA Title I-Delinquent'!$A$11:$E$22,5,FALSE),0)</f>
        <v>0</v>
      </c>
      <c r="F10" s="91">
        <f>IFERROR(VLOOKUP(A10,'ESSA Title II-A Formula'!$A$13:$G$196,7,FALSE),0)</f>
        <v>336956</v>
      </c>
      <c r="G10" s="91">
        <f>IFERROR(VLOOKUP(A10,'ESSA Title III-A '!$A$13:$I$191,7,FALSE),0)</f>
        <v>0</v>
      </c>
      <c r="H10" s="91">
        <f>IFERROR(VLOOKUP(A10,'ESSA Title III SAI'!$A$13:$G$48,7,FALSE),0)</f>
        <v>18081</v>
      </c>
      <c r="I10" s="91">
        <f>IFERROR(VLOOKUP(A10,#REF!,5,FALSE),0)</f>
        <v>0</v>
      </c>
    </row>
    <row r="11" spans="1:9" ht="18.75" x14ac:dyDescent="0.3">
      <c r="A11" s="92" t="s">
        <v>14</v>
      </c>
      <c r="B11" s="93" t="s">
        <v>192</v>
      </c>
      <c r="C11" s="91">
        <f>IFERROR(VLOOKUP(A11,'ESSA Title I-A Formula'!$A$13:$G$191,7,FALSE),0)</f>
        <v>615286</v>
      </c>
      <c r="D11" s="227">
        <f>IFERROR(VLOOKUP(A11,'[1]Title I-C Migrant'!$A$11:$E$15,5,FALSE),0)</f>
        <v>0</v>
      </c>
      <c r="E11" s="91">
        <f>IFERROR(VLOOKUP(A11,'ESSA Title I-Delinquent'!$A$11:$E$22,5,FALSE),0)</f>
        <v>6844</v>
      </c>
      <c r="F11" s="91">
        <f>IFERROR(VLOOKUP(A11,'ESSA Title II-A Formula'!$A$13:$G$196,7,FALSE),0)</f>
        <v>90750</v>
      </c>
      <c r="G11" s="91">
        <f>IFERROR(VLOOKUP(A11,'ESSA Title III-A '!$A$13:$I$191,7,FALSE),0)</f>
        <v>0</v>
      </c>
      <c r="H11" s="91">
        <f>IFERROR(VLOOKUP(A11,'ESSA Title III SAI'!$A$13:$G$48,7,FALSE),0)</f>
        <v>0</v>
      </c>
      <c r="I11" s="91">
        <f>IFERROR(VLOOKUP(A11,#REF!,5,FALSE),0)</f>
        <v>0</v>
      </c>
    </row>
    <row r="12" spans="1:9" ht="18.75" x14ac:dyDescent="0.3">
      <c r="A12" s="92" t="s">
        <v>15</v>
      </c>
      <c r="B12" s="93" t="s">
        <v>193</v>
      </c>
      <c r="C12" s="91">
        <f>IFERROR(VLOOKUP(A12,'ESSA Title I-A Formula'!$A$13:$G$191,7,FALSE),0)</f>
        <v>106982</v>
      </c>
      <c r="D12" s="227">
        <f>IFERROR(VLOOKUP(A12,'[1]Title I-C Migrant'!$A$11:$E$15,5,FALSE),0)</f>
        <v>0</v>
      </c>
      <c r="E12" s="91">
        <f>IFERROR(VLOOKUP(A12,'ESSA Title I-Delinquent'!$A$11:$E$22,5,FALSE),0)</f>
        <v>0</v>
      </c>
      <c r="F12" s="91">
        <f>IFERROR(VLOOKUP(A12,'ESSA Title II-A Formula'!$A$13:$G$196,7,FALSE),0)</f>
        <v>14073</v>
      </c>
      <c r="G12" s="91">
        <f>IFERROR(VLOOKUP(A12,'ESSA Title III-A '!$A$13:$I$191,7,FALSE),0)</f>
        <v>-1245</v>
      </c>
      <c r="H12" s="91">
        <f>IFERROR(VLOOKUP(A12,'ESSA Title III SAI'!$A$13:$G$48,7,FALSE),0)</f>
        <v>0</v>
      </c>
      <c r="I12" s="91">
        <f>IFERROR(VLOOKUP(A12,#REF!,5,FALSE),0)</f>
        <v>0</v>
      </c>
    </row>
    <row r="13" spans="1:9" ht="18.75" x14ac:dyDescent="0.3">
      <c r="A13" s="92" t="s">
        <v>16</v>
      </c>
      <c r="B13" s="93" t="s">
        <v>194</v>
      </c>
      <c r="C13" s="91">
        <f>IFERROR(VLOOKUP(A13,'ESSA Title I-A Formula'!$A$13:$G$191,7,FALSE),0)</f>
        <v>309804</v>
      </c>
      <c r="D13" s="227">
        <f>IFERROR(VLOOKUP(A13,'[1]Title I-C Migrant'!$A$11:$E$15,5,FALSE),0)</f>
        <v>0</v>
      </c>
      <c r="E13" s="91">
        <f>IFERROR(VLOOKUP(A13,'ESSA Title I-Delinquent'!$A$11:$E$22,5,FALSE),0)</f>
        <v>0</v>
      </c>
      <c r="F13" s="91">
        <f>IFERROR(VLOOKUP(A13,'ESSA Title II-A Formula'!$A$13:$G$196,7,FALSE),0)</f>
        <v>54901</v>
      </c>
      <c r="G13" s="91">
        <f>IFERROR(VLOOKUP(A13,'ESSA Title III-A '!$A$13:$I$191,7,FALSE),0)</f>
        <v>0</v>
      </c>
      <c r="H13" s="91">
        <f>IFERROR(VLOOKUP(A13,'ESSA Title III SAI'!$A$13:$G$48,7,FALSE),0)</f>
        <v>613</v>
      </c>
      <c r="I13" s="91">
        <f>IFERROR(VLOOKUP(A13,#REF!,5,FALSE),0)</f>
        <v>0</v>
      </c>
    </row>
    <row r="14" spans="1:9" ht="18.75" x14ac:dyDescent="0.3">
      <c r="A14" s="92" t="s">
        <v>17</v>
      </c>
      <c r="B14" s="93" t="s">
        <v>195</v>
      </c>
      <c r="C14" s="91">
        <f>IFERROR(VLOOKUP(A14,'ESSA Title I-A Formula'!$A$13:$G$191,7,FALSE),0)</f>
        <v>742461</v>
      </c>
      <c r="D14" s="227">
        <f>IFERROR(VLOOKUP(A14,'[1]Title I-C Migrant'!$A$11:$E$15,5,FALSE),0)</f>
        <v>0</v>
      </c>
      <c r="E14" s="91">
        <f>IFERROR(VLOOKUP(A14,'ESSA Title I-Delinquent'!$A$11:$E$22,5,FALSE),0)</f>
        <v>0</v>
      </c>
      <c r="F14" s="91">
        <f>IFERROR(VLOOKUP(A14,'ESSA Title II-A Formula'!$A$13:$G$196,7,FALSE),0)</f>
        <v>61055</v>
      </c>
      <c r="G14" s="91">
        <f>IFERROR(VLOOKUP(A14,'ESSA Title III-A '!$A$13:$I$191,7,FALSE),0)</f>
        <v>0</v>
      </c>
      <c r="H14" s="91">
        <f>IFERROR(VLOOKUP(A14,'ESSA Title III SAI'!$A$13:$G$48,7,FALSE),0)</f>
        <v>0</v>
      </c>
      <c r="I14" s="91">
        <f>IFERROR(VLOOKUP(A14,#REF!,5,FALSE),0)</f>
        <v>0</v>
      </c>
    </row>
    <row r="15" spans="1:9" ht="18.75" x14ac:dyDescent="0.3">
      <c r="A15" s="92" t="s">
        <v>18</v>
      </c>
      <c r="B15" s="93" t="s">
        <v>196</v>
      </c>
      <c r="C15" s="91">
        <f>IFERROR(VLOOKUP(A15,'ESSA Title I-A Formula'!$A$13:$G$191,7,FALSE),0)</f>
        <v>3707788</v>
      </c>
      <c r="D15" s="227">
        <f>IFERROR(VLOOKUP(A15,'[1]Title I-C Migrant'!$A$11:$E$15,5,FALSE),0)</f>
        <v>0</v>
      </c>
      <c r="E15" s="91">
        <f>IFERROR(VLOOKUP(A15,'ESSA Title I-Delinquent'!$A$11:$E$22,5,FALSE),0)</f>
        <v>0</v>
      </c>
      <c r="F15" s="91">
        <f>IFERROR(VLOOKUP(A15,'ESSA Title II-A Formula'!$A$13:$G$196,7,FALSE),0)</f>
        <v>687806</v>
      </c>
      <c r="G15" s="91">
        <f>IFERROR(VLOOKUP(A15,'ESSA Title III-A '!$A$13:$I$191,7,FALSE),0)</f>
        <v>0</v>
      </c>
      <c r="H15" s="91">
        <f>IFERROR(VLOOKUP(A15,'ESSA Title III SAI'!$A$13:$G$48,7,FALSE),0)</f>
        <v>89558</v>
      </c>
      <c r="I15" s="91">
        <f>IFERROR(VLOOKUP(A15,#REF!,5,FALSE),0)</f>
        <v>0</v>
      </c>
    </row>
    <row r="16" spans="1:9" ht="18.75" x14ac:dyDescent="0.3">
      <c r="A16" s="92" t="s">
        <v>19</v>
      </c>
      <c r="B16" s="93" t="s">
        <v>197</v>
      </c>
      <c r="C16" s="91">
        <f>IFERROR(VLOOKUP(A16,'ESSA Title I-A Formula'!$A$13:$G$191,7,FALSE),0)</f>
        <v>864063</v>
      </c>
      <c r="D16" s="227">
        <f>IFERROR(VLOOKUP(A16,'[1]Title I-C Migrant'!$A$11:$E$15,5,FALSE),0)</f>
        <v>0</v>
      </c>
      <c r="E16" s="91">
        <f>IFERROR(VLOOKUP(A16,'ESSA Title I-Delinquent'!$A$11:$E$22,5,FALSE),0)</f>
        <v>0</v>
      </c>
      <c r="F16" s="91">
        <f>IFERROR(VLOOKUP(A16,'ESSA Title II-A Formula'!$A$13:$G$196,7,FALSE),0)</f>
        <v>217779</v>
      </c>
      <c r="G16" s="91">
        <f>IFERROR(VLOOKUP(A16,'ESSA Title III-A '!$A$13:$I$191,7,FALSE),0)</f>
        <v>0</v>
      </c>
      <c r="H16" s="91">
        <f>IFERROR(VLOOKUP(A16,'ESSA Title III SAI'!$A$13:$G$48,7,FALSE),0)</f>
        <v>0</v>
      </c>
      <c r="I16" s="91">
        <f>IFERROR(VLOOKUP(A16,#REF!,5,FALSE),0)</f>
        <v>0</v>
      </c>
    </row>
    <row r="17" spans="1:9" ht="18.75" x14ac:dyDescent="0.3">
      <c r="A17" s="92" t="s">
        <v>20</v>
      </c>
      <c r="B17" s="93" t="s">
        <v>198</v>
      </c>
      <c r="C17" s="91">
        <f>IFERROR(VLOOKUP(A17,'ESSA Title I-A Formula'!$A$13:$G$191,7,FALSE),0)</f>
        <v>0</v>
      </c>
      <c r="D17" s="227">
        <f>IFERROR(VLOOKUP(A17,'[1]Title I-C Migrant'!$A$11:$E$15,5,FALSE),0)</f>
        <v>0</v>
      </c>
      <c r="E17" s="91">
        <f>IFERROR(VLOOKUP(A17,'ESSA Title I-Delinquent'!$A$11:$E$22,5,FALSE),0)</f>
        <v>0</v>
      </c>
      <c r="F17" s="91">
        <f>IFERROR(VLOOKUP(A17,'ESSA Title II-A Formula'!$A$13:$G$196,7,FALSE),0)</f>
        <v>0</v>
      </c>
      <c r="G17" s="91">
        <f>IFERROR(VLOOKUP(A17,'ESSA Title III-A '!$A$13:$I$191,7,FALSE),0)</f>
        <v>-2097</v>
      </c>
      <c r="H17" s="91">
        <f>IFERROR(VLOOKUP(A17,'ESSA Title III SAI'!$A$13:$G$48,7,FALSE),0)</f>
        <v>0</v>
      </c>
      <c r="I17" s="91">
        <f>IFERROR(VLOOKUP(A17,#REF!,5,FALSE),0)</f>
        <v>0</v>
      </c>
    </row>
    <row r="18" spans="1:9" ht="18.75" x14ac:dyDescent="0.3">
      <c r="A18" s="92" t="s">
        <v>21</v>
      </c>
      <c r="B18" s="93" t="s">
        <v>199</v>
      </c>
      <c r="C18" s="91">
        <f>IFERROR(VLOOKUP(A18,'ESSA Title I-A Formula'!$A$13:$G$191,7,FALSE),0)</f>
        <v>7995813</v>
      </c>
      <c r="D18" s="227">
        <f>IFERROR(VLOOKUP(A18,'[1]Title I-C Migrant'!$A$11:$E$15,5,FALSE),0)</f>
        <v>1394386</v>
      </c>
      <c r="E18" s="91">
        <f>IFERROR(VLOOKUP(A18,'ESSA Title I-Delinquent'!$A$11:$E$22,5,FALSE),0)</f>
        <v>32794</v>
      </c>
      <c r="F18" s="91">
        <f>IFERROR(VLOOKUP(A18,'ESSA Title II-A Formula'!$A$13:$G$196,7,FALSE),0)</f>
        <v>1173825</v>
      </c>
      <c r="G18" s="91">
        <f>IFERROR(VLOOKUP(A18,'ESSA Title III-A '!$A$13:$I$191,7,FALSE),0)</f>
        <v>0</v>
      </c>
      <c r="H18" s="91">
        <f>IFERROR(VLOOKUP(A18,'ESSA Title III SAI'!$A$13:$G$48,7,FALSE),0)</f>
        <v>0</v>
      </c>
      <c r="I18" s="91">
        <f>IFERROR(VLOOKUP(A18,#REF!,5,FALSE),0)</f>
        <v>0</v>
      </c>
    </row>
    <row r="19" spans="1:9" ht="18.75" x14ac:dyDescent="0.3">
      <c r="A19" s="92" t="s">
        <v>22</v>
      </c>
      <c r="B19" s="93" t="s">
        <v>200</v>
      </c>
      <c r="C19" s="91">
        <f>IFERROR(VLOOKUP(A19,'ESSA Title I-A Formula'!$A$13:$G$191,7,FALSE),0)</f>
        <v>281207</v>
      </c>
      <c r="D19" s="227">
        <f>IFERROR(VLOOKUP(A19,'[1]Title I-C Migrant'!$A$11:$E$15,5,FALSE),0)</f>
        <v>0</v>
      </c>
      <c r="E19" s="91">
        <f>IFERROR(VLOOKUP(A19,'ESSA Title I-Delinquent'!$A$11:$E$22,5,FALSE),0)</f>
        <v>0</v>
      </c>
      <c r="F19" s="91">
        <f>IFERROR(VLOOKUP(A19,'ESSA Title II-A Formula'!$A$13:$G$196,7,FALSE),0)</f>
        <v>0</v>
      </c>
      <c r="G19" s="91">
        <f>IFERROR(VLOOKUP(A19,'ESSA Title III-A '!$A$13:$I$191,7,FALSE),0)</f>
        <v>0</v>
      </c>
      <c r="H19" s="91">
        <f>IFERROR(VLOOKUP(A19,'ESSA Title III SAI'!$A$13:$G$48,7,FALSE),0)</f>
        <v>8887</v>
      </c>
      <c r="I19" s="91">
        <f>IFERROR(VLOOKUP(A19,#REF!,5,FALSE),0)</f>
        <v>0</v>
      </c>
    </row>
    <row r="20" spans="1:9" ht="18.75" x14ac:dyDescent="0.3">
      <c r="A20" s="92" t="s">
        <v>23</v>
      </c>
      <c r="B20" s="93" t="s">
        <v>201</v>
      </c>
      <c r="C20" s="91">
        <f>IFERROR(VLOOKUP(A20,'ESSA Title I-A Formula'!$A$13:$G$191,7,FALSE),0)</f>
        <v>286203</v>
      </c>
      <c r="D20" s="227">
        <f>IFERROR(VLOOKUP(A20,'[1]Title I-C Migrant'!$A$11:$E$15,5,FALSE),0)</f>
        <v>0</v>
      </c>
      <c r="E20" s="91">
        <f>IFERROR(VLOOKUP(A20,'ESSA Title I-Delinquent'!$A$11:$E$22,5,FALSE),0)</f>
        <v>0</v>
      </c>
      <c r="F20" s="91">
        <f>IFERROR(VLOOKUP(A20,'ESSA Title II-A Formula'!$A$13:$G$196,7,FALSE),0)</f>
        <v>32586</v>
      </c>
      <c r="G20" s="91">
        <f>IFERROR(VLOOKUP(A20,'ESSA Title III-A '!$A$13:$I$191,7,FALSE),0)</f>
        <v>0</v>
      </c>
      <c r="H20" s="91">
        <f>IFERROR(VLOOKUP(A20,'ESSA Title III SAI'!$A$13:$G$48,7,FALSE),0)</f>
        <v>0</v>
      </c>
      <c r="I20" s="91">
        <f>IFERROR(VLOOKUP(A20,#REF!,5,FALSE),0)</f>
        <v>0</v>
      </c>
    </row>
    <row r="21" spans="1:9" ht="18.75" x14ac:dyDescent="0.3">
      <c r="A21" s="92" t="s">
        <v>24</v>
      </c>
      <c r="B21" s="93" t="s">
        <v>202</v>
      </c>
      <c r="C21" s="91">
        <f>IFERROR(VLOOKUP(A21,'ESSA Title I-A Formula'!$A$13:$G$191,7,FALSE),0)</f>
        <v>13852</v>
      </c>
      <c r="D21" s="227">
        <f>IFERROR(VLOOKUP(A21,'[1]Title I-C Migrant'!$A$11:$E$15,5,FALSE),0)</f>
        <v>0</v>
      </c>
      <c r="E21" s="91">
        <f>IFERROR(VLOOKUP(A21,'ESSA Title I-Delinquent'!$A$11:$E$22,5,FALSE),0)</f>
        <v>0</v>
      </c>
      <c r="F21" s="91">
        <f>IFERROR(VLOOKUP(A21,'ESSA Title II-A Formula'!$A$13:$G$196,7,FALSE),0)</f>
        <v>1911</v>
      </c>
      <c r="G21" s="91">
        <f>IFERROR(VLOOKUP(A21,'ESSA Title III-A '!$A$13:$I$191,7,FALSE),0)</f>
        <v>-262</v>
      </c>
      <c r="H21" s="91">
        <f>IFERROR(VLOOKUP(A21,'ESSA Title III SAI'!$A$13:$G$48,7,FALSE),0)</f>
        <v>0</v>
      </c>
      <c r="I21" s="91">
        <f>IFERROR(VLOOKUP(A21,#REF!,5,FALSE),0)</f>
        <v>0</v>
      </c>
    </row>
    <row r="22" spans="1:9" ht="18.75" x14ac:dyDescent="0.3">
      <c r="A22" s="92" t="s">
        <v>25</v>
      </c>
      <c r="B22" s="93" t="s">
        <v>203</v>
      </c>
      <c r="C22" s="91">
        <f>IFERROR(VLOOKUP(A22,'ESSA Title I-A Formula'!$A$13:$G$191,7,FALSE),0)</f>
        <v>1486</v>
      </c>
      <c r="D22" s="227">
        <f>IFERROR(VLOOKUP(A22,'[1]Title I-C Migrant'!$A$11:$E$15,5,FALSE),0)</f>
        <v>0</v>
      </c>
      <c r="E22" s="91">
        <f>IFERROR(VLOOKUP(A22,'ESSA Title I-Delinquent'!$A$11:$E$22,5,FALSE),0)</f>
        <v>0</v>
      </c>
      <c r="F22" s="91">
        <f>IFERROR(VLOOKUP(A22,'ESSA Title II-A Formula'!$A$13:$G$196,7,FALSE),0)</f>
        <v>1303</v>
      </c>
      <c r="G22" s="91">
        <f>IFERROR(VLOOKUP(A22,'ESSA Title III-A '!$A$13:$I$191,7,FALSE),0)</f>
        <v>0</v>
      </c>
      <c r="H22" s="91">
        <f>IFERROR(VLOOKUP(A22,'ESSA Title III SAI'!$A$13:$G$48,7,FALSE),0)</f>
        <v>0</v>
      </c>
      <c r="I22" s="91">
        <f>IFERROR(VLOOKUP(A22,#REF!,5,FALSE),0)</f>
        <v>0</v>
      </c>
    </row>
    <row r="23" spans="1:9" ht="18.75" x14ac:dyDescent="0.3">
      <c r="A23" s="92" t="s">
        <v>26</v>
      </c>
      <c r="B23" s="93" t="s">
        <v>204</v>
      </c>
      <c r="C23" s="91">
        <f>IFERROR(VLOOKUP(A23,'ESSA Title I-A Formula'!$A$13:$G$191,7,FALSE),0)</f>
        <v>74828</v>
      </c>
      <c r="D23" s="227">
        <f>IFERROR(VLOOKUP(A23,'[1]Title I-C Migrant'!$A$11:$E$15,5,FALSE),0)</f>
        <v>0</v>
      </c>
      <c r="E23" s="91">
        <f>IFERROR(VLOOKUP(A23,'ESSA Title I-Delinquent'!$A$11:$E$22,5,FALSE),0)</f>
        <v>0</v>
      </c>
      <c r="F23" s="91">
        <f>IFERROR(VLOOKUP(A23,'ESSA Title II-A Formula'!$A$13:$G$196,7,FALSE),0)</f>
        <v>13484</v>
      </c>
      <c r="G23" s="91">
        <f>IFERROR(VLOOKUP(A23,'ESSA Title III-A '!$A$13:$I$191,7,FALSE),0)</f>
        <v>-262</v>
      </c>
      <c r="H23" s="91">
        <f>IFERROR(VLOOKUP(A23,'ESSA Title III SAI'!$A$13:$G$48,7,FALSE),0)</f>
        <v>0</v>
      </c>
      <c r="I23" s="91">
        <f>IFERROR(VLOOKUP(A23,#REF!,5,FALSE),0)</f>
        <v>0</v>
      </c>
    </row>
    <row r="24" spans="1:9" ht="18.75" x14ac:dyDescent="0.3">
      <c r="A24" s="92" t="s">
        <v>27</v>
      </c>
      <c r="B24" s="93" t="s">
        <v>205</v>
      </c>
      <c r="C24" s="91">
        <f>IFERROR(VLOOKUP(A24,'ESSA Title I-A Formula'!$A$13:$G$191,7,FALSE),0)</f>
        <v>9189</v>
      </c>
      <c r="D24" s="227">
        <f>IFERROR(VLOOKUP(A24,'[1]Title I-C Migrant'!$A$11:$E$15,5,FALSE),0)</f>
        <v>0</v>
      </c>
      <c r="E24" s="91">
        <f>IFERROR(VLOOKUP(A24,'ESSA Title I-Delinquent'!$A$11:$E$22,5,FALSE),0)</f>
        <v>0</v>
      </c>
      <c r="F24" s="91">
        <f>IFERROR(VLOOKUP(A24,'ESSA Title II-A Formula'!$A$13:$G$196,7,FALSE),0)</f>
        <v>2107</v>
      </c>
      <c r="G24" s="91">
        <f>IFERROR(VLOOKUP(A24,'ESSA Title III-A '!$A$13:$I$191,7,FALSE),0)</f>
        <v>0</v>
      </c>
      <c r="H24" s="91">
        <f>IFERROR(VLOOKUP(A24,'ESSA Title III SAI'!$A$13:$G$48,7,FALSE),0)</f>
        <v>0</v>
      </c>
      <c r="I24" s="91">
        <f>IFERROR(VLOOKUP(A24,#REF!,5,FALSE),0)</f>
        <v>0</v>
      </c>
    </row>
    <row r="25" spans="1:9" ht="18.75" x14ac:dyDescent="0.3">
      <c r="A25" s="92" t="s">
        <v>28</v>
      </c>
      <c r="B25" s="93" t="s">
        <v>206</v>
      </c>
      <c r="C25" s="91">
        <f>IFERROR(VLOOKUP(A25,'ESSA Title I-A Formula'!$A$13:$G$191,7,FALSE),0)</f>
        <v>0</v>
      </c>
      <c r="D25" s="227">
        <f>IFERROR(VLOOKUP(A25,'[1]Title I-C Migrant'!$A$11:$E$15,5,FALSE),0)</f>
        <v>0</v>
      </c>
      <c r="E25" s="91">
        <f>IFERROR(VLOOKUP(A25,'ESSA Title I-Delinquent'!$A$11:$E$22,5,FALSE),0)</f>
        <v>0</v>
      </c>
      <c r="F25" s="91">
        <f>IFERROR(VLOOKUP(A25,'ESSA Title II-A Formula'!$A$13:$G$196,7,FALSE),0)</f>
        <v>1100</v>
      </c>
      <c r="G25" s="91">
        <f>IFERROR(VLOOKUP(A25,'ESSA Title III-A '!$A$13:$I$191,7,FALSE),0)</f>
        <v>0</v>
      </c>
      <c r="H25" s="91">
        <f>IFERROR(VLOOKUP(A25,'ESSA Title III SAI'!$A$13:$G$48,7,FALSE),0)</f>
        <v>0</v>
      </c>
      <c r="I25" s="91">
        <f>IFERROR(VLOOKUP(A25,#REF!,5,FALSE),0)</f>
        <v>0</v>
      </c>
    </row>
    <row r="26" spans="1:9" ht="18.75" x14ac:dyDescent="0.3">
      <c r="A26" s="92" t="s">
        <v>29</v>
      </c>
      <c r="B26" s="93" t="s">
        <v>207</v>
      </c>
      <c r="C26" s="91">
        <f>IFERROR(VLOOKUP(A26,'ESSA Title I-A Formula'!$A$13:$G$191,7,FALSE),0)</f>
        <v>230805</v>
      </c>
      <c r="D26" s="227">
        <f>IFERROR(VLOOKUP(A26,'[1]Title I-C Migrant'!$A$11:$E$15,5,FALSE),0)</f>
        <v>0</v>
      </c>
      <c r="E26" s="91">
        <f>IFERROR(VLOOKUP(A26,'ESSA Title I-Delinquent'!$A$11:$E$22,5,FALSE),0)</f>
        <v>0</v>
      </c>
      <c r="F26" s="91">
        <f>IFERROR(VLOOKUP(A26,'ESSA Title II-A Formula'!$A$13:$G$196,7,FALSE),0)</f>
        <v>7720</v>
      </c>
      <c r="G26" s="91">
        <f>IFERROR(VLOOKUP(A26,'ESSA Title III-A '!$A$13:$I$191,7,FALSE),0)</f>
        <v>-328</v>
      </c>
      <c r="H26" s="91">
        <f>IFERROR(VLOOKUP(A26,'ESSA Title III SAI'!$A$13:$G$48,7,FALSE),0)</f>
        <v>0</v>
      </c>
      <c r="I26" s="91">
        <f>IFERROR(VLOOKUP(A26,#REF!,5,FALSE),0)</f>
        <v>0</v>
      </c>
    </row>
    <row r="27" spans="1:9" ht="18.75" x14ac:dyDescent="0.3">
      <c r="A27" s="92" t="s">
        <v>30</v>
      </c>
      <c r="B27" s="93" t="s">
        <v>208</v>
      </c>
      <c r="C27" s="91">
        <f>IFERROR(VLOOKUP(A27,'ESSA Title I-A Formula'!$A$13:$G$191,7,FALSE),0)</f>
        <v>37134</v>
      </c>
      <c r="D27" s="227">
        <f>IFERROR(VLOOKUP(A27,'[1]Title I-C Migrant'!$A$11:$E$15,5,FALSE),0)</f>
        <v>0</v>
      </c>
      <c r="E27" s="91">
        <f>IFERROR(VLOOKUP(A27,'ESSA Title I-Delinquent'!$A$11:$E$22,5,FALSE),0)</f>
        <v>0</v>
      </c>
      <c r="F27" s="91">
        <f>IFERROR(VLOOKUP(A27,'ESSA Title II-A Formula'!$A$13:$G$196,7,FALSE),0)</f>
        <v>6121</v>
      </c>
      <c r="G27" s="91">
        <f>IFERROR(VLOOKUP(A27,'ESSA Title III-A '!$A$13:$I$191,7,FALSE),0)</f>
        <v>-1900</v>
      </c>
      <c r="H27" s="91">
        <f>IFERROR(VLOOKUP(A27,'ESSA Title III SAI'!$A$13:$G$48,7,FALSE),0)</f>
        <v>0</v>
      </c>
      <c r="I27" s="91">
        <f>IFERROR(VLOOKUP(A27,#REF!,5,FALSE),0)</f>
        <v>0</v>
      </c>
    </row>
    <row r="28" spans="1:9" ht="18.75" x14ac:dyDescent="0.3">
      <c r="A28" s="92" t="s">
        <v>31</v>
      </c>
      <c r="B28" s="93" t="s">
        <v>209</v>
      </c>
      <c r="C28" s="91">
        <f>IFERROR(VLOOKUP(A28,'ESSA Title I-A Formula'!$A$13:$G$191,7,FALSE),0)</f>
        <v>2691342</v>
      </c>
      <c r="D28" s="227">
        <f>IFERROR(VLOOKUP(A28,'[1]Title I-C Migrant'!$A$11:$E$15,5,FALSE),0)</f>
        <v>0</v>
      </c>
      <c r="E28" s="91">
        <f>IFERROR(VLOOKUP(A28,'ESSA Title I-Delinquent'!$A$11:$E$22,5,FALSE),0)</f>
        <v>0</v>
      </c>
      <c r="F28" s="91">
        <f>IFERROR(VLOOKUP(A28,'ESSA Title II-A Formula'!$A$13:$G$196,7,FALSE),0)</f>
        <v>557759</v>
      </c>
      <c r="G28" s="91">
        <f>IFERROR(VLOOKUP(A28,'ESSA Title III-A '!$A$13:$I$191,7,FALSE),0)</f>
        <v>0</v>
      </c>
      <c r="H28" s="91">
        <f>IFERROR(VLOOKUP(A28,'ESSA Title III SAI'!$A$13:$G$48,7,FALSE),0)</f>
        <v>0</v>
      </c>
      <c r="I28" s="91">
        <f>IFERROR(VLOOKUP(A28,#REF!,5,FALSE),0)</f>
        <v>0</v>
      </c>
    </row>
    <row r="29" spans="1:9" ht="18.75" x14ac:dyDescent="0.3">
      <c r="A29" s="92" t="s">
        <v>32</v>
      </c>
      <c r="B29" s="93" t="s">
        <v>210</v>
      </c>
      <c r="C29" s="91">
        <f>IFERROR(VLOOKUP(A29,'ESSA Title I-A Formula'!$A$13:$G$191,7,FALSE),0)</f>
        <v>1435290</v>
      </c>
      <c r="D29" s="227">
        <f>IFERROR(VLOOKUP(A29,'[1]Title I-C Migrant'!$A$11:$E$15,5,FALSE),0)</f>
        <v>0</v>
      </c>
      <c r="E29" s="91">
        <f>IFERROR(VLOOKUP(A29,'ESSA Title I-Delinquent'!$A$11:$E$22,5,FALSE),0)</f>
        <v>0</v>
      </c>
      <c r="F29" s="91">
        <f>IFERROR(VLOOKUP(A29,'ESSA Title II-A Formula'!$A$13:$G$196,7,FALSE),0)</f>
        <v>203775</v>
      </c>
      <c r="G29" s="91">
        <f>IFERROR(VLOOKUP(A29,'ESSA Title III-A '!$A$13:$I$191,7,FALSE),0)</f>
        <v>0</v>
      </c>
      <c r="H29" s="91">
        <f>IFERROR(VLOOKUP(A29,'ESSA Title III SAI'!$A$13:$G$48,7,FALSE),0)</f>
        <v>0</v>
      </c>
      <c r="I29" s="91">
        <f>IFERROR(VLOOKUP(A29,#REF!,5,FALSE),0)</f>
        <v>0</v>
      </c>
    </row>
    <row r="30" spans="1:9" ht="18.75" x14ac:dyDescent="0.3">
      <c r="A30" s="92" t="s">
        <v>33</v>
      </c>
      <c r="B30" s="93" t="s">
        <v>211</v>
      </c>
      <c r="C30" s="91">
        <f>IFERROR(VLOOKUP(A30,'ESSA Title I-A Formula'!$A$13:$G$191,7,FALSE),0)</f>
        <v>87895</v>
      </c>
      <c r="D30" s="227">
        <f>IFERROR(VLOOKUP(A30,'[1]Title I-C Migrant'!$A$11:$E$15,5,FALSE),0)</f>
        <v>0</v>
      </c>
      <c r="E30" s="91">
        <f>IFERROR(VLOOKUP(A30,'ESSA Title I-Delinquent'!$A$11:$E$22,5,FALSE),0)</f>
        <v>0</v>
      </c>
      <c r="F30" s="91">
        <f>IFERROR(VLOOKUP(A30,'ESSA Title II-A Formula'!$A$13:$G$196,7,FALSE),0)</f>
        <v>8991</v>
      </c>
      <c r="G30" s="91">
        <f>IFERROR(VLOOKUP(A30,'ESSA Title III-A '!$A$13:$I$191,7,FALSE),0)</f>
        <v>0</v>
      </c>
      <c r="H30" s="91">
        <f>IFERROR(VLOOKUP(A30,'ESSA Title III SAI'!$A$13:$G$48,7,FALSE),0)</f>
        <v>0</v>
      </c>
      <c r="I30" s="91">
        <f>IFERROR(VLOOKUP(A30,#REF!,5,FALSE),0)</f>
        <v>0</v>
      </c>
    </row>
    <row r="31" spans="1:9" ht="18.75" x14ac:dyDescent="0.3">
      <c r="A31" s="92" t="s">
        <v>34</v>
      </c>
      <c r="B31" s="93" t="s">
        <v>212</v>
      </c>
      <c r="C31" s="91">
        <f>IFERROR(VLOOKUP(A31,'ESSA Title I-A Formula'!$A$13:$G$191,7,FALSE),0)</f>
        <v>150997</v>
      </c>
      <c r="D31" s="227">
        <f>IFERROR(VLOOKUP(A31,'[1]Title I-C Migrant'!$A$11:$E$15,5,FALSE),0)</f>
        <v>0</v>
      </c>
      <c r="E31" s="91">
        <f>IFERROR(VLOOKUP(A31,'ESSA Title I-Delinquent'!$A$11:$E$22,5,FALSE),0)</f>
        <v>0</v>
      </c>
      <c r="F31" s="91">
        <f>IFERROR(VLOOKUP(A31,'ESSA Title II-A Formula'!$A$13:$G$196,7,FALSE),0)</f>
        <v>24467</v>
      </c>
      <c r="G31" s="91">
        <f>IFERROR(VLOOKUP(A31,'ESSA Title III-A '!$A$13:$I$191,7,FALSE),0)</f>
        <v>-1442</v>
      </c>
      <c r="H31" s="91">
        <f>IFERROR(VLOOKUP(A31,'ESSA Title III SAI'!$A$13:$G$48,7,FALSE),0)</f>
        <v>0</v>
      </c>
      <c r="I31" s="91">
        <f>IFERROR(VLOOKUP(A31,#REF!,5,FALSE),0)</f>
        <v>0</v>
      </c>
    </row>
    <row r="32" spans="1:9" ht="18.75" x14ac:dyDescent="0.3">
      <c r="A32" s="92" t="s">
        <v>35</v>
      </c>
      <c r="B32" s="93" t="s">
        <v>213</v>
      </c>
      <c r="C32" s="91">
        <f>IFERROR(VLOOKUP(A32,'ESSA Title I-A Formula'!$A$13:$G$191,7,FALSE),0)</f>
        <v>0</v>
      </c>
      <c r="D32" s="227">
        <f>IFERROR(VLOOKUP(A32,'[1]Title I-C Migrant'!$A$11:$E$15,5,FALSE),0)</f>
        <v>0</v>
      </c>
      <c r="E32" s="91">
        <f>IFERROR(VLOOKUP(A32,'ESSA Title I-Delinquent'!$A$11:$E$22,5,FALSE),0)</f>
        <v>0</v>
      </c>
      <c r="F32" s="91">
        <f>IFERROR(VLOOKUP(A32,'ESSA Title II-A Formula'!$A$13:$G$196,7,FALSE),0)</f>
        <v>0</v>
      </c>
      <c r="G32" s="91">
        <f>IFERROR(VLOOKUP(A32,'ESSA Title III-A '!$A$13:$I$191,7,FALSE),0)</f>
        <v>-131</v>
      </c>
      <c r="H32" s="91">
        <f>IFERROR(VLOOKUP(A32,'ESSA Title III SAI'!$A$13:$G$48,7,FALSE),0)</f>
        <v>0</v>
      </c>
      <c r="I32" s="91">
        <f>IFERROR(VLOOKUP(A32,#REF!,5,FALSE),0)</f>
        <v>0</v>
      </c>
    </row>
    <row r="33" spans="1:9" ht="18.75" x14ac:dyDescent="0.3">
      <c r="A33" s="92" t="s">
        <v>36</v>
      </c>
      <c r="B33" s="93" t="s">
        <v>214</v>
      </c>
      <c r="C33" s="91">
        <f>IFERROR(VLOOKUP(A33,'ESSA Title I-A Formula'!$A$13:$G$191,7,FALSE),0)</f>
        <v>0</v>
      </c>
      <c r="D33" s="227">
        <f>IFERROR(VLOOKUP(A33,'[1]Title I-C Migrant'!$A$11:$E$15,5,FALSE),0)</f>
        <v>0</v>
      </c>
      <c r="E33" s="91">
        <f>IFERROR(VLOOKUP(A33,'ESSA Title I-Delinquent'!$A$11:$E$22,5,FALSE),0)</f>
        <v>0</v>
      </c>
      <c r="F33" s="91">
        <f>IFERROR(VLOOKUP(A33,'ESSA Title II-A Formula'!$A$13:$G$196,7,FALSE),0)</f>
        <v>0</v>
      </c>
      <c r="G33" s="91">
        <f>IFERROR(VLOOKUP(A33,'ESSA Title III-A '!$A$13:$I$191,7,FALSE),0)</f>
        <v>-459</v>
      </c>
      <c r="H33" s="91">
        <f>IFERROR(VLOOKUP(A33,'ESSA Title III SAI'!$A$13:$G$48,7,FALSE),0)</f>
        <v>0</v>
      </c>
      <c r="I33" s="91">
        <f>IFERROR(VLOOKUP(A33,#REF!,5,FALSE),0)</f>
        <v>0</v>
      </c>
    </row>
    <row r="34" spans="1:9" ht="18.75" x14ac:dyDescent="0.3">
      <c r="A34" s="92" t="s">
        <v>37</v>
      </c>
      <c r="B34" s="93" t="s">
        <v>215</v>
      </c>
      <c r="C34" s="91">
        <f>IFERROR(VLOOKUP(A34,'ESSA Title I-A Formula'!$A$13:$G$191,7,FALSE),0)</f>
        <v>54518</v>
      </c>
      <c r="D34" s="227">
        <f>IFERROR(VLOOKUP(A34,'[1]Title I-C Migrant'!$A$11:$E$15,5,FALSE),0)</f>
        <v>0</v>
      </c>
      <c r="E34" s="91">
        <f>IFERROR(VLOOKUP(A34,'ESSA Title I-Delinquent'!$A$11:$E$22,5,FALSE),0)</f>
        <v>0</v>
      </c>
      <c r="F34" s="91">
        <f>IFERROR(VLOOKUP(A34,'ESSA Title II-A Formula'!$A$13:$G$196,7,FALSE),0)</f>
        <v>25248</v>
      </c>
      <c r="G34" s="91">
        <f>IFERROR(VLOOKUP(A34,'ESSA Title III-A '!$A$13:$I$191,7,FALSE),0)</f>
        <v>0</v>
      </c>
      <c r="H34" s="91">
        <f>IFERROR(VLOOKUP(A34,'ESSA Title III SAI'!$A$13:$G$48,7,FALSE),0)</f>
        <v>0</v>
      </c>
      <c r="I34" s="91">
        <f>IFERROR(VLOOKUP(A34,#REF!,5,FALSE),0)</f>
        <v>0</v>
      </c>
    </row>
    <row r="35" spans="1:9" ht="18.75" x14ac:dyDescent="0.3">
      <c r="A35" s="92" t="s">
        <v>38</v>
      </c>
      <c r="B35" s="93" t="s">
        <v>216</v>
      </c>
      <c r="C35" s="91">
        <f>IFERROR(VLOOKUP(A35,'ESSA Title I-A Formula'!$A$13:$G$191,7,FALSE),0)</f>
        <v>166274</v>
      </c>
      <c r="D35" s="227">
        <f>IFERROR(VLOOKUP(A35,'[1]Title I-C Migrant'!$A$11:$E$15,5,FALSE),0)</f>
        <v>0</v>
      </c>
      <c r="E35" s="91">
        <f>IFERROR(VLOOKUP(A35,'ESSA Title I-Delinquent'!$A$11:$E$22,5,FALSE),0)</f>
        <v>0</v>
      </c>
      <c r="F35" s="91">
        <f>IFERROR(VLOOKUP(A35,'ESSA Title II-A Formula'!$A$13:$G$196,7,FALSE),0)</f>
        <v>22347</v>
      </c>
      <c r="G35" s="91">
        <f>IFERROR(VLOOKUP(A35,'ESSA Title III-A '!$A$13:$I$191,7,FALSE),0)</f>
        <v>0</v>
      </c>
      <c r="H35" s="91">
        <f>IFERROR(VLOOKUP(A35,'ESSA Title III SAI'!$A$13:$G$48,7,FALSE),0)</f>
        <v>0</v>
      </c>
      <c r="I35" s="91">
        <f>IFERROR(VLOOKUP(A35,#REF!,5,FALSE),0)</f>
        <v>0</v>
      </c>
    </row>
    <row r="36" spans="1:9" ht="18.75" x14ac:dyDescent="0.3">
      <c r="A36" s="92" t="s">
        <v>39</v>
      </c>
      <c r="B36" s="93" t="s">
        <v>217</v>
      </c>
      <c r="C36" s="91">
        <f>IFERROR(VLOOKUP(A36,'ESSA Title I-A Formula'!$A$13:$G$191,7,FALSE),0)</f>
        <v>30905</v>
      </c>
      <c r="D36" s="227">
        <f>IFERROR(VLOOKUP(A36,'[1]Title I-C Migrant'!$A$11:$E$15,5,FALSE),0)</f>
        <v>0</v>
      </c>
      <c r="E36" s="91">
        <f>IFERROR(VLOOKUP(A36,'ESSA Title I-Delinquent'!$A$11:$E$22,5,FALSE),0)</f>
        <v>0</v>
      </c>
      <c r="F36" s="91">
        <f>IFERROR(VLOOKUP(A36,'ESSA Title II-A Formula'!$A$13:$G$196,7,FALSE),0)</f>
        <v>0</v>
      </c>
      <c r="G36" s="91">
        <f>IFERROR(VLOOKUP(A36,'ESSA Title III-A '!$A$13:$I$191,7,FALSE),0)</f>
        <v>-262</v>
      </c>
      <c r="H36" s="91">
        <f>IFERROR(VLOOKUP(A36,'ESSA Title III SAI'!$A$13:$G$48,7,FALSE),0)</f>
        <v>0</v>
      </c>
      <c r="I36" s="91">
        <f>IFERROR(VLOOKUP(A36,#REF!,5,FALSE),0)</f>
        <v>0</v>
      </c>
    </row>
    <row r="37" spans="1:9" ht="18.75" x14ac:dyDescent="0.3">
      <c r="A37" s="92" t="s">
        <v>40</v>
      </c>
      <c r="B37" s="93" t="s">
        <v>218</v>
      </c>
      <c r="C37" s="91">
        <f>IFERROR(VLOOKUP(A37,'ESSA Title I-A Formula'!$A$13:$G$191,7,FALSE),0)</f>
        <v>143539</v>
      </c>
      <c r="D37" s="227">
        <f>IFERROR(VLOOKUP(A37,'[1]Title I-C Migrant'!$A$11:$E$15,5,FALSE),0)</f>
        <v>0</v>
      </c>
      <c r="E37" s="91">
        <f>IFERROR(VLOOKUP(A37,'ESSA Title I-Delinquent'!$A$11:$E$22,5,FALSE),0)</f>
        <v>0</v>
      </c>
      <c r="F37" s="91">
        <f>IFERROR(VLOOKUP(A37,'ESSA Title II-A Formula'!$A$13:$G$196,7,FALSE),0)</f>
        <v>17844</v>
      </c>
      <c r="G37" s="91">
        <f>IFERROR(VLOOKUP(A37,'ESSA Title III-A '!$A$13:$I$191,7,FALSE),0)</f>
        <v>-1704</v>
      </c>
      <c r="H37" s="91">
        <f>IFERROR(VLOOKUP(A37,'ESSA Title III SAI'!$A$13:$G$48,7,FALSE),0)</f>
        <v>0</v>
      </c>
      <c r="I37" s="91">
        <f>IFERROR(VLOOKUP(A37,#REF!,5,FALSE),0)</f>
        <v>0</v>
      </c>
    </row>
    <row r="38" spans="1:9" ht="18.75" x14ac:dyDescent="0.3">
      <c r="A38" s="92" t="s">
        <v>41</v>
      </c>
      <c r="B38" s="93" t="s">
        <v>219</v>
      </c>
      <c r="C38" s="91">
        <f>IFERROR(VLOOKUP(A38,'ESSA Title I-A Formula'!$A$13:$G$191,7,FALSE),0)</f>
        <v>130084</v>
      </c>
      <c r="D38" s="227">
        <f>IFERROR(VLOOKUP(A38,'[1]Title I-C Migrant'!$A$11:$E$15,5,FALSE),0)</f>
        <v>0</v>
      </c>
      <c r="E38" s="91">
        <f>IFERROR(VLOOKUP(A38,'ESSA Title I-Delinquent'!$A$11:$E$22,5,FALSE),0)</f>
        <v>0</v>
      </c>
      <c r="F38" s="91">
        <f>IFERROR(VLOOKUP(A38,'ESSA Title II-A Formula'!$A$13:$G$196,7,FALSE),0)</f>
        <v>15947</v>
      </c>
      <c r="G38" s="91">
        <f>IFERROR(VLOOKUP(A38,'ESSA Title III-A '!$A$13:$I$191,7,FALSE),0)</f>
        <v>-459</v>
      </c>
      <c r="H38" s="91">
        <f>IFERROR(VLOOKUP(A38,'ESSA Title III SAI'!$A$13:$G$48,7,FALSE),0)</f>
        <v>0</v>
      </c>
      <c r="I38" s="91">
        <f>IFERROR(VLOOKUP(A38,#REF!,5,FALSE),0)</f>
        <v>0</v>
      </c>
    </row>
    <row r="39" spans="1:9" ht="18.75" x14ac:dyDescent="0.3">
      <c r="A39" s="92" t="s">
        <v>42</v>
      </c>
      <c r="B39" s="93" t="s">
        <v>220</v>
      </c>
      <c r="C39" s="91">
        <f>IFERROR(VLOOKUP(A39,'ESSA Title I-A Formula'!$A$13:$G$191,7,FALSE),0)</f>
        <v>95684</v>
      </c>
      <c r="D39" s="227">
        <f>IFERROR(VLOOKUP(A39,'[1]Title I-C Migrant'!$A$11:$E$15,5,FALSE),0)</f>
        <v>0</v>
      </c>
      <c r="E39" s="91">
        <f>IFERROR(VLOOKUP(A39,'ESSA Title I-Delinquent'!$A$11:$E$22,5,FALSE),0)</f>
        <v>0</v>
      </c>
      <c r="F39" s="91">
        <f>IFERROR(VLOOKUP(A39,'ESSA Title II-A Formula'!$A$13:$G$196,7,FALSE),0)</f>
        <v>15550</v>
      </c>
      <c r="G39" s="91">
        <f>IFERROR(VLOOKUP(A39,'ESSA Title III-A '!$A$13:$I$191,7,FALSE),0)</f>
        <v>-2162</v>
      </c>
      <c r="H39" s="91">
        <f>IFERROR(VLOOKUP(A39,'ESSA Title III SAI'!$A$13:$G$48,7,FALSE),0)</f>
        <v>0</v>
      </c>
      <c r="I39" s="91">
        <f>IFERROR(VLOOKUP(A39,#REF!,5,FALSE),0)</f>
        <v>0</v>
      </c>
    </row>
    <row r="40" spans="1:9" ht="18.75" x14ac:dyDescent="0.3">
      <c r="A40" s="92" t="s">
        <v>43</v>
      </c>
      <c r="B40" s="93" t="s">
        <v>221</v>
      </c>
      <c r="C40" s="91">
        <f>IFERROR(VLOOKUP(A40,'ESSA Title I-A Formula'!$A$13:$G$191,7,FALSE),0)</f>
        <v>215757</v>
      </c>
      <c r="D40" s="227">
        <f>IFERROR(VLOOKUP(A40,'[1]Title I-C Migrant'!$A$11:$E$15,5,FALSE),0)</f>
        <v>0</v>
      </c>
      <c r="E40" s="91">
        <f>IFERROR(VLOOKUP(A40,'ESSA Title I-Delinquent'!$A$11:$E$22,5,FALSE),0)</f>
        <v>0</v>
      </c>
      <c r="F40" s="91">
        <f>IFERROR(VLOOKUP(A40,'ESSA Title II-A Formula'!$A$13:$G$196,7,FALSE),0)</f>
        <v>26295</v>
      </c>
      <c r="G40" s="91">
        <f>IFERROR(VLOOKUP(A40,'ESSA Title III-A '!$A$13:$I$191,7,FALSE),0)</f>
        <v>0</v>
      </c>
      <c r="H40" s="91">
        <f>IFERROR(VLOOKUP(A40,'ESSA Title III SAI'!$A$13:$G$48,7,FALSE),0)</f>
        <v>0</v>
      </c>
      <c r="I40" s="91">
        <f>IFERROR(VLOOKUP(A40,#REF!,5,FALSE),0)</f>
        <v>0</v>
      </c>
    </row>
    <row r="41" spans="1:9" ht="18.75" x14ac:dyDescent="0.3">
      <c r="A41" s="92" t="s">
        <v>44</v>
      </c>
      <c r="B41" s="93" t="s">
        <v>222</v>
      </c>
      <c r="C41" s="91">
        <f>IFERROR(VLOOKUP(A41,'ESSA Title I-A Formula'!$A$13:$G$191,7,FALSE),0)</f>
        <v>115875</v>
      </c>
      <c r="D41" s="227">
        <f>IFERROR(VLOOKUP(A41,'[1]Title I-C Migrant'!$A$11:$E$15,5,FALSE),0)</f>
        <v>0</v>
      </c>
      <c r="E41" s="91">
        <f>IFERROR(VLOOKUP(A41,'ESSA Title I-Delinquent'!$A$11:$E$22,5,FALSE),0)</f>
        <v>0</v>
      </c>
      <c r="F41" s="91">
        <f>IFERROR(VLOOKUP(A41,'ESSA Title II-A Formula'!$A$13:$G$196,7,FALSE),0)</f>
        <v>21606</v>
      </c>
      <c r="G41" s="91">
        <f>IFERROR(VLOOKUP(A41,'ESSA Title III-A '!$A$13:$I$191,7,FALSE),0)</f>
        <v>0</v>
      </c>
      <c r="H41" s="91">
        <f>IFERROR(VLOOKUP(A41,'ESSA Title III SAI'!$A$13:$G$48,7,FALSE),0)</f>
        <v>0</v>
      </c>
      <c r="I41" s="91">
        <f>IFERROR(VLOOKUP(A41,#REF!,5,FALSE),0)</f>
        <v>0</v>
      </c>
    </row>
    <row r="42" spans="1:9" ht="18.75" x14ac:dyDescent="0.3">
      <c r="A42" s="92" t="s">
        <v>45</v>
      </c>
      <c r="B42" s="93" t="s">
        <v>223</v>
      </c>
      <c r="C42" s="91">
        <f>IFERROR(VLOOKUP(A42,'ESSA Title I-A Formula'!$A$13:$G$191,7,FALSE),0)</f>
        <v>830982</v>
      </c>
      <c r="D42" s="227">
        <f>IFERROR(VLOOKUP(A42,'[1]Title I-C Migrant'!$A$11:$E$15,5,FALSE),0)</f>
        <v>0</v>
      </c>
      <c r="E42" s="91">
        <f>IFERROR(VLOOKUP(A42,'ESSA Title I-Delinquent'!$A$11:$E$22,5,FALSE),0)</f>
        <v>0</v>
      </c>
      <c r="F42" s="91">
        <f>IFERROR(VLOOKUP(A42,'ESSA Title II-A Formula'!$A$13:$G$196,7,FALSE),0)</f>
        <v>167294</v>
      </c>
      <c r="G42" s="91">
        <f>IFERROR(VLOOKUP(A42,'ESSA Title III-A '!$A$13:$I$191,7,FALSE),0)</f>
        <v>0</v>
      </c>
      <c r="H42" s="91">
        <f>IFERROR(VLOOKUP(A42,'ESSA Title III SAI'!$A$13:$G$48,7,FALSE),0)</f>
        <v>0</v>
      </c>
      <c r="I42" s="91">
        <f>IFERROR(VLOOKUP(A42,#REF!,5,FALSE),0)</f>
        <v>0</v>
      </c>
    </row>
    <row r="43" spans="1:9" ht="18.75" x14ac:dyDescent="0.3">
      <c r="A43" s="92" t="s">
        <v>46</v>
      </c>
      <c r="B43" s="93" t="s">
        <v>224</v>
      </c>
      <c r="C43" s="91">
        <f>IFERROR(VLOOKUP(A43,'ESSA Title I-A Formula'!$A$13:$G$191,7,FALSE),0)</f>
        <v>22496718</v>
      </c>
      <c r="D43" s="227">
        <f>IFERROR(VLOOKUP(A43,'[1]Title I-C Migrant'!$A$11:$E$15,5,FALSE),0)</f>
        <v>0</v>
      </c>
      <c r="E43" s="91">
        <f>IFERROR(VLOOKUP(A43,'ESSA Title I-Delinquent'!$A$11:$E$22,5,FALSE),0)</f>
        <v>341548</v>
      </c>
      <c r="F43" s="91">
        <f>IFERROR(VLOOKUP(A43,'ESSA Title II-A Formula'!$A$13:$G$196,7,FALSE),0)</f>
        <v>2287294</v>
      </c>
      <c r="G43" s="91">
        <f>IFERROR(VLOOKUP(A43,'ESSA Title III-A '!$A$13:$I$191,7,FALSE),0)</f>
        <v>0</v>
      </c>
      <c r="H43" s="91">
        <f>IFERROR(VLOOKUP(A43,'ESSA Title III SAI'!$A$13:$G$48,7,FALSE),0)</f>
        <v>98677</v>
      </c>
      <c r="I43" s="91">
        <f>IFERROR(VLOOKUP(A43,#REF!,5,FALSE),0)</f>
        <v>0</v>
      </c>
    </row>
    <row r="44" spans="1:9" ht="18.75" x14ac:dyDescent="0.3">
      <c r="A44" s="92" t="s">
        <v>47</v>
      </c>
      <c r="B44" s="93" t="s">
        <v>225</v>
      </c>
      <c r="C44" s="91">
        <f>IFERROR(VLOOKUP(A44,'ESSA Title I-A Formula'!$A$13:$G$191,7,FALSE),0)</f>
        <v>18917</v>
      </c>
      <c r="D44" s="227">
        <f>IFERROR(VLOOKUP(A44,'[1]Title I-C Migrant'!$A$11:$E$15,5,FALSE),0)</f>
        <v>0</v>
      </c>
      <c r="E44" s="91">
        <f>IFERROR(VLOOKUP(A44,'ESSA Title I-Delinquent'!$A$11:$E$22,5,FALSE),0)</f>
        <v>0</v>
      </c>
      <c r="F44" s="91">
        <f>IFERROR(VLOOKUP(A44,'ESSA Title II-A Formula'!$A$13:$G$196,7,FALSE),0)</f>
        <v>9763</v>
      </c>
      <c r="G44" s="91">
        <f>IFERROR(VLOOKUP(A44,'ESSA Title III-A '!$A$13:$I$191,7,FALSE),0)</f>
        <v>0</v>
      </c>
      <c r="H44" s="91">
        <f>IFERROR(VLOOKUP(A44,'ESSA Title III SAI'!$A$13:$G$48,7,FALSE),0)</f>
        <v>0</v>
      </c>
      <c r="I44" s="91">
        <f>IFERROR(VLOOKUP(A44,#REF!,5,FALSE),0)</f>
        <v>0</v>
      </c>
    </row>
    <row r="45" spans="1:9" ht="18.75" x14ac:dyDescent="0.3">
      <c r="A45" s="92" t="s">
        <v>48</v>
      </c>
      <c r="B45" s="93" t="s">
        <v>226</v>
      </c>
      <c r="C45" s="91">
        <f>IFERROR(VLOOKUP(A45,'ESSA Title I-A Formula'!$A$13:$G$191,7,FALSE),0)</f>
        <v>874610</v>
      </c>
      <c r="D45" s="227">
        <f>IFERROR(VLOOKUP(A45,'[1]Title I-C Migrant'!$A$11:$E$15,5,FALSE),0)</f>
        <v>0</v>
      </c>
      <c r="E45" s="91">
        <f>IFERROR(VLOOKUP(A45,'ESSA Title I-Delinquent'!$A$11:$E$22,5,FALSE),0)</f>
        <v>0</v>
      </c>
      <c r="F45" s="91">
        <f>IFERROR(VLOOKUP(A45,'ESSA Title II-A Formula'!$A$13:$G$196,7,FALSE),0)</f>
        <v>428066</v>
      </c>
      <c r="G45" s="91">
        <f>IFERROR(VLOOKUP(A45,'ESSA Title III-A '!$A$13:$I$191,7,FALSE),0)</f>
        <v>2097</v>
      </c>
      <c r="H45" s="91">
        <f>IFERROR(VLOOKUP(A45,'ESSA Title III SAI'!$A$13:$G$48,7,FALSE),0)</f>
        <v>0</v>
      </c>
      <c r="I45" s="91">
        <f>IFERROR(VLOOKUP(A45,#REF!,5,FALSE),0)</f>
        <v>0</v>
      </c>
    </row>
    <row r="46" spans="1:9" ht="18.75" x14ac:dyDescent="0.3">
      <c r="A46" s="92" t="s">
        <v>49</v>
      </c>
      <c r="B46" s="93" t="s">
        <v>227</v>
      </c>
      <c r="C46" s="91">
        <f>IFERROR(VLOOKUP(A46,'ESSA Title I-A Formula'!$A$13:$G$191,7,FALSE),0)</f>
        <v>500820</v>
      </c>
      <c r="D46" s="227">
        <f>IFERROR(VLOOKUP(A46,'[1]Title I-C Migrant'!$A$11:$E$15,5,FALSE),0)</f>
        <v>0</v>
      </c>
      <c r="E46" s="91">
        <f>IFERROR(VLOOKUP(A46,'ESSA Title I-Delinquent'!$A$11:$E$22,5,FALSE),0)</f>
        <v>0</v>
      </c>
      <c r="F46" s="91">
        <f>IFERROR(VLOOKUP(A46,'ESSA Title II-A Formula'!$A$13:$G$196,7,FALSE),0)</f>
        <v>28185</v>
      </c>
      <c r="G46" s="91">
        <f>IFERROR(VLOOKUP(A46,'ESSA Title III-A '!$A$13:$I$191,7,FALSE),0)</f>
        <v>0</v>
      </c>
      <c r="H46" s="91">
        <f>IFERROR(VLOOKUP(A46,'ESSA Title III SAI'!$A$13:$G$48,7,FALSE),0)</f>
        <v>0</v>
      </c>
      <c r="I46" s="91">
        <f>IFERROR(VLOOKUP(A46,#REF!,5,FALSE),0)</f>
        <v>0</v>
      </c>
    </row>
    <row r="47" spans="1:9" ht="18.75" x14ac:dyDescent="0.3">
      <c r="A47" s="92" t="s">
        <v>50</v>
      </c>
      <c r="B47" s="93" t="s">
        <v>228</v>
      </c>
      <c r="C47" s="91">
        <f>IFERROR(VLOOKUP(A47,'ESSA Title I-A Formula'!$A$13:$G$191,7,FALSE),0)</f>
        <v>65727</v>
      </c>
      <c r="D47" s="227">
        <f>IFERROR(VLOOKUP(A47,'[1]Title I-C Migrant'!$A$11:$E$15,5,FALSE),0)</f>
        <v>0</v>
      </c>
      <c r="E47" s="91">
        <f>IFERROR(VLOOKUP(A47,'ESSA Title I-Delinquent'!$A$11:$E$22,5,FALSE),0)</f>
        <v>0</v>
      </c>
      <c r="F47" s="91">
        <f>IFERROR(VLOOKUP(A47,'ESSA Title II-A Formula'!$A$13:$G$196,7,FALSE),0)</f>
        <v>30475</v>
      </c>
      <c r="G47" s="91">
        <f>IFERROR(VLOOKUP(A47,'ESSA Title III-A '!$A$13:$I$191,7,FALSE),0)</f>
        <v>-2097</v>
      </c>
      <c r="H47" s="91">
        <f>IFERROR(VLOOKUP(A47,'ESSA Title III SAI'!$A$13:$G$48,7,FALSE),0)</f>
        <v>0</v>
      </c>
      <c r="I47" s="91">
        <f>IFERROR(VLOOKUP(A47,#REF!,5,FALSE),0)</f>
        <v>0</v>
      </c>
    </row>
    <row r="48" spans="1:9" ht="18.75" x14ac:dyDescent="0.3">
      <c r="A48" s="92" t="s">
        <v>51</v>
      </c>
      <c r="B48" s="93" t="s">
        <v>229</v>
      </c>
      <c r="C48" s="91">
        <f>IFERROR(VLOOKUP(A48,'ESSA Title I-A Formula'!$A$13:$G$191,7,FALSE),0)</f>
        <v>0</v>
      </c>
      <c r="D48" s="227">
        <f>IFERROR(VLOOKUP(A48,'[1]Title I-C Migrant'!$A$11:$E$15,5,FALSE),0)</f>
        <v>0</v>
      </c>
      <c r="E48" s="91">
        <f>IFERROR(VLOOKUP(A48,'ESSA Title I-Delinquent'!$A$11:$E$22,5,FALSE),0)</f>
        <v>0</v>
      </c>
      <c r="F48" s="91">
        <f>IFERROR(VLOOKUP(A48,'ESSA Title II-A Formula'!$A$13:$G$196,7,FALSE),0)</f>
        <v>0</v>
      </c>
      <c r="G48" s="91">
        <f>IFERROR(VLOOKUP(A48,'ESSA Title III-A '!$A$13:$I$191,7,FALSE),0)</f>
        <v>-459</v>
      </c>
      <c r="H48" s="91">
        <f>IFERROR(VLOOKUP(A48,'ESSA Title III SAI'!$A$13:$G$48,7,FALSE),0)</f>
        <v>0</v>
      </c>
      <c r="I48" s="91">
        <f>IFERROR(VLOOKUP(A48,#REF!,5,FALSE),0)</f>
        <v>0</v>
      </c>
    </row>
    <row r="49" spans="1:9" ht="18.75" x14ac:dyDescent="0.3">
      <c r="A49" s="92" t="s">
        <v>52</v>
      </c>
      <c r="B49" s="93" t="s">
        <v>230</v>
      </c>
      <c r="C49" s="91">
        <f>IFERROR(VLOOKUP(A49,'ESSA Title I-A Formula'!$A$13:$G$191,7,FALSE),0)</f>
        <v>39015</v>
      </c>
      <c r="D49" s="227">
        <f>IFERROR(VLOOKUP(A49,'[1]Title I-C Migrant'!$A$11:$E$15,5,FALSE),0)</f>
        <v>0</v>
      </c>
      <c r="E49" s="91">
        <f>IFERROR(VLOOKUP(A49,'ESSA Title I-Delinquent'!$A$11:$E$22,5,FALSE),0)</f>
        <v>0</v>
      </c>
      <c r="F49" s="91">
        <f>IFERROR(VLOOKUP(A49,'ESSA Title II-A Formula'!$A$13:$G$196,7,FALSE),0)</f>
        <v>5850</v>
      </c>
      <c r="G49" s="91">
        <f>IFERROR(VLOOKUP(A49,'ESSA Title III-A '!$A$13:$I$191,7,FALSE),0)</f>
        <v>-66</v>
      </c>
      <c r="H49" s="91">
        <f>IFERROR(VLOOKUP(A49,'ESSA Title III SAI'!$A$13:$G$48,7,FALSE),0)</f>
        <v>0</v>
      </c>
      <c r="I49" s="91">
        <f>IFERROR(VLOOKUP(A49,#REF!,5,FALSE),0)</f>
        <v>0</v>
      </c>
    </row>
    <row r="50" spans="1:9" ht="18.75" x14ac:dyDescent="0.3">
      <c r="A50" s="92" t="s">
        <v>53</v>
      </c>
      <c r="B50" s="93" t="s">
        <v>231</v>
      </c>
      <c r="C50" s="91">
        <f>IFERROR(VLOOKUP(A50,'ESSA Title I-A Formula'!$A$13:$G$191,7,FALSE),0)</f>
        <v>11</v>
      </c>
      <c r="D50" s="227">
        <f>IFERROR(VLOOKUP(A50,'[1]Title I-C Migrant'!$A$11:$E$15,5,FALSE),0)</f>
        <v>0</v>
      </c>
      <c r="E50" s="91">
        <f>IFERROR(VLOOKUP(A50,'ESSA Title I-Delinquent'!$A$11:$E$22,5,FALSE),0)</f>
        <v>0</v>
      </c>
      <c r="F50" s="91">
        <f>IFERROR(VLOOKUP(A50,'ESSA Title II-A Formula'!$A$13:$G$196,7,FALSE),0)</f>
        <v>5</v>
      </c>
      <c r="G50" s="91">
        <f>IFERROR(VLOOKUP(A50,'ESSA Title III-A '!$A$13:$I$191,7,FALSE),0)</f>
        <v>0</v>
      </c>
      <c r="H50" s="91">
        <f>IFERROR(VLOOKUP(A50,'ESSA Title III SAI'!$A$13:$G$48,7,FALSE),0)</f>
        <v>0</v>
      </c>
      <c r="I50" s="91">
        <f>IFERROR(VLOOKUP(A50,#REF!,5,FALSE),0)</f>
        <v>0</v>
      </c>
    </row>
    <row r="51" spans="1:9" ht="18.75" x14ac:dyDescent="0.3">
      <c r="A51" s="92" t="s">
        <v>54</v>
      </c>
      <c r="B51" s="93" t="s">
        <v>232</v>
      </c>
      <c r="C51" s="91">
        <f>IFERROR(VLOOKUP(A51,'ESSA Title I-A Formula'!$A$13:$G$191,7,FALSE),0)</f>
        <v>0</v>
      </c>
      <c r="D51" s="227">
        <f>IFERROR(VLOOKUP(A51,'[1]Title I-C Migrant'!$A$11:$E$15,5,FALSE),0)</f>
        <v>0</v>
      </c>
      <c r="E51" s="91">
        <f>IFERROR(VLOOKUP(A51,'ESSA Title I-Delinquent'!$A$11:$E$22,5,FALSE),0)</f>
        <v>0</v>
      </c>
      <c r="F51" s="91">
        <f>IFERROR(VLOOKUP(A51,'ESSA Title II-A Formula'!$A$13:$G$196,7,FALSE),0)</f>
        <v>0</v>
      </c>
      <c r="G51" s="91">
        <f>IFERROR(VLOOKUP(A51,'ESSA Title III-A '!$A$13:$I$191,7,FALSE),0)</f>
        <v>0</v>
      </c>
      <c r="H51" s="91">
        <f>IFERROR(VLOOKUP(A51,'ESSA Title III SAI'!$A$13:$G$48,7,FALSE),0)</f>
        <v>0</v>
      </c>
      <c r="I51" s="91">
        <f>IFERROR(VLOOKUP(A51,#REF!,5,FALSE),0)</f>
        <v>0</v>
      </c>
    </row>
    <row r="52" spans="1:9" ht="18.75" x14ac:dyDescent="0.3">
      <c r="A52" s="92" t="s">
        <v>55</v>
      </c>
      <c r="B52" s="93" t="s">
        <v>233</v>
      </c>
      <c r="C52" s="91">
        <f>IFERROR(VLOOKUP(A52,'ESSA Title I-A Formula'!$A$13:$G$191,7,FALSE),0)</f>
        <v>68294</v>
      </c>
      <c r="D52" s="227">
        <f>IFERROR(VLOOKUP(A52,'[1]Title I-C Migrant'!$A$11:$E$15,5,FALSE),0)</f>
        <v>0</v>
      </c>
      <c r="E52" s="91">
        <f>IFERROR(VLOOKUP(A52,'ESSA Title I-Delinquent'!$A$11:$E$22,5,FALSE),0)</f>
        <v>0</v>
      </c>
      <c r="F52" s="91">
        <f>IFERROR(VLOOKUP(A52,'ESSA Title II-A Formula'!$A$13:$G$196,7,FALSE),0)</f>
        <v>13796</v>
      </c>
      <c r="G52" s="91">
        <f>IFERROR(VLOOKUP(A52,'ESSA Title III-A '!$A$13:$I$191,7,FALSE),0)</f>
        <v>0</v>
      </c>
      <c r="H52" s="91">
        <f>IFERROR(VLOOKUP(A52,'ESSA Title III SAI'!$A$13:$G$48,7,FALSE),0)</f>
        <v>0</v>
      </c>
      <c r="I52" s="91">
        <f>IFERROR(VLOOKUP(A52,#REF!,5,FALSE),0)</f>
        <v>0</v>
      </c>
    </row>
    <row r="53" spans="1:9" ht="18.75" x14ac:dyDescent="0.3">
      <c r="A53" s="92" t="s">
        <v>56</v>
      </c>
      <c r="B53" s="93" t="s">
        <v>234</v>
      </c>
      <c r="C53" s="91">
        <f>IFERROR(VLOOKUP(A53,'ESSA Title I-A Formula'!$A$13:$G$191,7,FALSE),0)</f>
        <v>3832116</v>
      </c>
      <c r="D53" s="227">
        <f>IFERROR(VLOOKUP(A53,'[1]Title I-C Migrant'!$A$11:$E$15,5,FALSE),0)</f>
        <v>0</v>
      </c>
      <c r="E53" s="91">
        <f>IFERROR(VLOOKUP(A53,'ESSA Title I-Delinquent'!$A$11:$E$22,5,FALSE),0)</f>
        <v>146446</v>
      </c>
      <c r="F53" s="91">
        <f>IFERROR(VLOOKUP(A53,'ESSA Title II-A Formula'!$A$13:$G$196,7,FALSE),0)</f>
        <v>521511</v>
      </c>
      <c r="G53" s="91">
        <f>IFERROR(VLOOKUP(A53,'ESSA Title III-A '!$A$13:$I$191,7,FALSE),0)</f>
        <v>0</v>
      </c>
      <c r="H53" s="91">
        <f>IFERROR(VLOOKUP(A53,'ESSA Title III SAI'!$A$13:$G$48,7,FALSE),0)</f>
        <v>9194</v>
      </c>
      <c r="I53" s="91">
        <f>IFERROR(VLOOKUP(A53,#REF!,5,FALSE),0)</f>
        <v>0</v>
      </c>
    </row>
    <row r="54" spans="1:9" ht="18.75" x14ac:dyDescent="0.3">
      <c r="A54" s="92" t="s">
        <v>57</v>
      </c>
      <c r="B54" s="93" t="s">
        <v>235</v>
      </c>
      <c r="C54" s="91">
        <f>IFERROR(VLOOKUP(A54,'ESSA Title I-A Formula'!$A$13:$G$191,7,FALSE),0)</f>
        <v>1036337</v>
      </c>
      <c r="D54" s="227">
        <f>IFERROR(VLOOKUP(A54,'[1]Title I-C Migrant'!$A$11:$E$15,5,FALSE),0)</f>
        <v>0</v>
      </c>
      <c r="E54" s="91">
        <f>IFERROR(VLOOKUP(A54,'ESSA Title I-Delinquent'!$A$11:$E$22,5,FALSE),0)</f>
        <v>0</v>
      </c>
      <c r="F54" s="91">
        <f>IFERROR(VLOOKUP(A54,'ESSA Title II-A Formula'!$A$13:$G$196,7,FALSE),0)</f>
        <v>173663</v>
      </c>
      <c r="G54" s="91">
        <f>IFERROR(VLOOKUP(A54,'ESSA Title III-A '!$A$13:$I$191,7,FALSE),0)</f>
        <v>0</v>
      </c>
      <c r="H54" s="91">
        <f>IFERROR(VLOOKUP(A54,'ESSA Title III SAI'!$A$13:$G$48,7,FALSE),0)</f>
        <v>0</v>
      </c>
      <c r="I54" s="91">
        <f>IFERROR(VLOOKUP(A54,#REF!,5,FALSE),0)</f>
        <v>0</v>
      </c>
    </row>
    <row r="55" spans="1:9" ht="18.75" x14ac:dyDescent="0.3">
      <c r="A55" s="92" t="s">
        <v>58</v>
      </c>
      <c r="B55" s="93" t="s">
        <v>236</v>
      </c>
      <c r="C55" s="91">
        <f>IFERROR(VLOOKUP(A55,'ESSA Title I-A Formula'!$A$13:$G$191,7,FALSE),0)</f>
        <v>973067</v>
      </c>
      <c r="D55" s="227">
        <f>IFERROR(VLOOKUP(A55,'[1]Title I-C Migrant'!$A$11:$E$15,5,FALSE),0)</f>
        <v>0</v>
      </c>
      <c r="E55" s="91">
        <f>IFERROR(VLOOKUP(A55,'ESSA Title I-Delinquent'!$A$11:$E$22,5,FALSE),0)</f>
        <v>0</v>
      </c>
      <c r="F55" s="91">
        <f>IFERROR(VLOOKUP(A55,'ESSA Title II-A Formula'!$A$13:$G$196,7,FALSE),0)</f>
        <v>69539</v>
      </c>
      <c r="G55" s="91">
        <f>IFERROR(VLOOKUP(A55,'ESSA Title III-A '!$A$13:$I$191,7,FALSE),0)</f>
        <v>0</v>
      </c>
      <c r="H55" s="91">
        <f>IFERROR(VLOOKUP(A55,'ESSA Title III SAI'!$A$13:$G$48,7,FALSE),0)</f>
        <v>0</v>
      </c>
      <c r="I55" s="91">
        <f>IFERROR(VLOOKUP(A55,#REF!,5,FALSE),0)</f>
        <v>0</v>
      </c>
    </row>
    <row r="56" spans="1:9" ht="18.75" x14ac:dyDescent="0.3">
      <c r="A56" s="92" t="s">
        <v>59</v>
      </c>
      <c r="B56" s="93" t="s">
        <v>237</v>
      </c>
      <c r="C56" s="91">
        <f>IFERROR(VLOOKUP(A56,'ESSA Title I-A Formula'!$A$13:$G$191,7,FALSE),0)</f>
        <v>4836566</v>
      </c>
      <c r="D56" s="227">
        <f>IFERROR(VLOOKUP(A56,'[1]Title I-C Migrant'!$A$11:$E$15,5,FALSE),0)</f>
        <v>0</v>
      </c>
      <c r="E56" s="91">
        <f>IFERROR(VLOOKUP(A56,'ESSA Title I-Delinquent'!$A$11:$E$22,5,FALSE),0)</f>
        <v>34216</v>
      </c>
      <c r="F56" s="91">
        <f>IFERROR(VLOOKUP(A56,'ESSA Title II-A Formula'!$A$13:$G$196,7,FALSE),0)</f>
        <v>760680</v>
      </c>
      <c r="G56" s="91">
        <f>IFERROR(VLOOKUP(A56,'ESSA Title III-A '!$A$13:$I$191,7,FALSE),0)</f>
        <v>0</v>
      </c>
      <c r="H56" s="91">
        <f>IFERROR(VLOOKUP(A56,'ESSA Title III SAI'!$A$13:$G$48,7,FALSE),0)</f>
        <v>49339</v>
      </c>
      <c r="I56" s="91">
        <f>IFERROR(VLOOKUP(A56,#REF!,5,FALSE),0)</f>
        <v>0</v>
      </c>
    </row>
    <row r="57" spans="1:9" ht="18.75" x14ac:dyDescent="0.3">
      <c r="A57" s="92" t="s">
        <v>60</v>
      </c>
      <c r="B57" s="93" t="s">
        <v>238</v>
      </c>
      <c r="C57" s="91">
        <f>IFERROR(VLOOKUP(A57,'ESSA Title I-A Formula'!$A$13:$G$191,7,FALSE),0)</f>
        <v>171351</v>
      </c>
      <c r="D57" s="227">
        <f>IFERROR(VLOOKUP(A57,'[1]Title I-C Migrant'!$A$11:$E$15,5,FALSE),0)</f>
        <v>0</v>
      </c>
      <c r="E57" s="91">
        <f>IFERROR(VLOOKUP(A57,'ESSA Title I-Delinquent'!$A$11:$E$22,5,FALSE),0)</f>
        <v>0</v>
      </c>
      <c r="F57" s="91">
        <f>IFERROR(VLOOKUP(A57,'ESSA Title II-A Formula'!$A$13:$G$196,7,FALSE),0)</f>
        <v>60272</v>
      </c>
      <c r="G57" s="91">
        <f>IFERROR(VLOOKUP(A57,'ESSA Title III-A '!$A$13:$I$191,7,FALSE),0)</f>
        <v>4259</v>
      </c>
      <c r="H57" s="91">
        <f>IFERROR(VLOOKUP(A57,'ESSA Title III SAI'!$A$13:$G$48,7,FALSE),0)</f>
        <v>8581</v>
      </c>
      <c r="I57" s="91">
        <f>IFERROR(VLOOKUP(A57,#REF!,5,FALSE),0)</f>
        <v>0</v>
      </c>
    </row>
    <row r="58" spans="1:9" ht="18.75" x14ac:dyDescent="0.3">
      <c r="A58" s="92" t="s">
        <v>61</v>
      </c>
      <c r="B58" s="93" t="s">
        <v>239</v>
      </c>
      <c r="C58" s="91">
        <f>IFERROR(VLOOKUP(A58,'ESSA Title I-A Formula'!$A$13:$G$191,7,FALSE),0)</f>
        <v>159192</v>
      </c>
      <c r="D58" s="227">
        <f>IFERROR(VLOOKUP(A58,'[1]Title I-C Migrant'!$A$11:$E$15,5,FALSE),0)</f>
        <v>0</v>
      </c>
      <c r="E58" s="91">
        <f>IFERROR(VLOOKUP(A58,'ESSA Title I-Delinquent'!$A$11:$E$22,5,FALSE),0)</f>
        <v>0</v>
      </c>
      <c r="F58" s="91">
        <f>IFERROR(VLOOKUP(A58,'ESSA Title II-A Formula'!$A$13:$G$196,7,FALSE),0)</f>
        <v>31148</v>
      </c>
      <c r="G58" s="91">
        <f>IFERROR(VLOOKUP(A58,'ESSA Title III-A '!$A$13:$I$191,7,FALSE),0)</f>
        <v>0</v>
      </c>
      <c r="H58" s="91">
        <f>IFERROR(VLOOKUP(A58,'ESSA Title III SAI'!$A$13:$G$48,7,FALSE),0)</f>
        <v>0</v>
      </c>
      <c r="I58" s="91">
        <f>IFERROR(VLOOKUP(A58,#REF!,5,FALSE),0)</f>
        <v>0</v>
      </c>
    </row>
    <row r="59" spans="1:9" ht="18.75" x14ac:dyDescent="0.3">
      <c r="A59" s="92" t="s">
        <v>62</v>
      </c>
      <c r="B59" s="93" t="s">
        <v>240</v>
      </c>
      <c r="C59" s="91">
        <f>IFERROR(VLOOKUP(A59,'ESSA Title I-A Formula'!$A$13:$G$191,7,FALSE),0)</f>
        <v>763122</v>
      </c>
      <c r="D59" s="227">
        <f>IFERROR(VLOOKUP(A59,'[1]Title I-C Migrant'!$A$11:$E$15,5,FALSE),0)</f>
        <v>0</v>
      </c>
      <c r="E59" s="91">
        <f>IFERROR(VLOOKUP(A59,'ESSA Title I-Delinquent'!$A$11:$E$22,5,FALSE),0)</f>
        <v>0</v>
      </c>
      <c r="F59" s="91">
        <f>IFERROR(VLOOKUP(A59,'ESSA Title II-A Formula'!$A$13:$G$196,7,FALSE),0)</f>
        <v>268490</v>
      </c>
      <c r="G59" s="91">
        <f>IFERROR(VLOOKUP(A59,'ESSA Title III-A '!$A$13:$I$191,7,FALSE),0)</f>
        <v>0</v>
      </c>
      <c r="H59" s="91">
        <f>IFERROR(VLOOKUP(A59,'ESSA Title III SAI'!$A$13:$G$48,7,FALSE),0)</f>
        <v>44742</v>
      </c>
      <c r="I59" s="91">
        <f>IFERROR(VLOOKUP(A59,#REF!,5,FALSE),0)</f>
        <v>0</v>
      </c>
    </row>
    <row r="60" spans="1:9" ht="18.75" x14ac:dyDescent="0.3">
      <c r="A60" s="92" t="s">
        <v>63</v>
      </c>
      <c r="B60" s="93" t="s">
        <v>241</v>
      </c>
      <c r="C60" s="91">
        <f>IFERROR(VLOOKUP(A60,'ESSA Title I-A Formula'!$A$13:$G$191,7,FALSE),0)</f>
        <v>144627</v>
      </c>
      <c r="D60" s="227">
        <f>IFERROR(VLOOKUP(A60,'[1]Title I-C Migrant'!$A$11:$E$15,5,FALSE),0)</f>
        <v>0</v>
      </c>
      <c r="E60" s="91">
        <f>IFERROR(VLOOKUP(A60,'ESSA Title I-Delinquent'!$A$11:$E$22,5,FALSE),0)</f>
        <v>0</v>
      </c>
      <c r="F60" s="91">
        <f>IFERROR(VLOOKUP(A60,'ESSA Title II-A Formula'!$A$13:$G$196,7,FALSE),0)</f>
        <v>27281</v>
      </c>
      <c r="G60" s="91">
        <f>IFERROR(VLOOKUP(A60,'ESSA Title III-A '!$A$13:$I$191,7,FALSE),0)</f>
        <v>-9435</v>
      </c>
      <c r="H60" s="91">
        <f>IFERROR(VLOOKUP(A60,'ESSA Title III SAI'!$A$13:$G$48,7,FALSE),0)</f>
        <v>0</v>
      </c>
      <c r="I60" s="91">
        <f>IFERROR(VLOOKUP(A60,#REF!,5,FALSE),0)</f>
        <v>0</v>
      </c>
    </row>
    <row r="61" spans="1:9" ht="18.75" x14ac:dyDescent="0.3">
      <c r="A61" s="92" t="s">
        <v>64</v>
      </c>
      <c r="B61" s="93" t="s">
        <v>242</v>
      </c>
      <c r="C61" s="91">
        <f>IFERROR(VLOOKUP(A61,'ESSA Title I-A Formula'!$A$13:$G$191,7,FALSE),0)</f>
        <v>84252</v>
      </c>
      <c r="D61" s="227">
        <f>IFERROR(VLOOKUP(A61,'[1]Title I-C Migrant'!$A$11:$E$15,5,FALSE),0)</f>
        <v>0</v>
      </c>
      <c r="E61" s="91">
        <f>IFERROR(VLOOKUP(A61,'ESSA Title I-Delinquent'!$A$11:$E$22,5,FALSE),0)</f>
        <v>0</v>
      </c>
      <c r="F61" s="91">
        <f>IFERROR(VLOOKUP(A61,'ESSA Title II-A Formula'!$A$13:$G$196,7,FALSE),0)</f>
        <v>12799</v>
      </c>
      <c r="G61" s="91">
        <f>IFERROR(VLOOKUP(A61,'ESSA Title III-A '!$A$13:$I$191,7,FALSE),0)</f>
        <v>0</v>
      </c>
      <c r="H61" s="91">
        <f>IFERROR(VLOOKUP(A61,'ESSA Title III SAI'!$A$13:$G$48,7,FALSE),0)</f>
        <v>0</v>
      </c>
      <c r="I61" s="91">
        <f>IFERROR(VLOOKUP(A61,#REF!,5,FALSE),0)</f>
        <v>0</v>
      </c>
    </row>
    <row r="62" spans="1:9" ht="18.75" x14ac:dyDescent="0.3">
      <c r="A62" s="92" t="s">
        <v>65</v>
      </c>
      <c r="B62" s="93" t="s">
        <v>243</v>
      </c>
      <c r="C62" s="91">
        <f>IFERROR(VLOOKUP(A62,'ESSA Title I-A Formula'!$A$13:$G$191,7,FALSE),0)</f>
        <v>42092</v>
      </c>
      <c r="D62" s="227">
        <f>IFERROR(VLOOKUP(A62,'[1]Title I-C Migrant'!$A$11:$E$15,5,FALSE),0)</f>
        <v>0</v>
      </c>
      <c r="E62" s="91">
        <f>IFERROR(VLOOKUP(A62,'ESSA Title I-Delinquent'!$A$11:$E$22,5,FALSE),0)</f>
        <v>0</v>
      </c>
      <c r="F62" s="91">
        <f>IFERROR(VLOOKUP(A62,'ESSA Title II-A Formula'!$A$13:$G$196,7,FALSE),0)</f>
        <v>8373</v>
      </c>
      <c r="G62" s="91">
        <f>IFERROR(VLOOKUP(A62,'ESSA Title III-A '!$A$13:$I$191,7,FALSE),0)</f>
        <v>0</v>
      </c>
      <c r="H62" s="91">
        <f>IFERROR(VLOOKUP(A62,'ESSA Title III SAI'!$A$13:$G$48,7,FALSE),0)</f>
        <v>0</v>
      </c>
      <c r="I62" s="91">
        <f>IFERROR(VLOOKUP(A62,#REF!,5,FALSE),0)</f>
        <v>0</v>
      </c>
    </row>
    <row r="63" spans="1:9" ht="18.75" x14ac:dyDescent="0.3">
      <c r="A63" s="92" t="s">
        <v>66</v>
      </c>
      <c r="B63" s="93" t="s">
        <v>244</v>
      </c>
      <c r="C63" s="91">
        <f>IFERROR(VLOOKUP(A63,'ESSA Title I-A Formula'!$A$13:$G$191,7,FALSE),0)</f>
        <v>149621</v>
      </c>
      <c r="D63" s="227">
        <f>IFERROR(VLOOKUP(A63,'[1]Title I-C Migrant'!$A$11:$E$15,5,FALSE),0)</f>
        <v>0</v>
      </c>
      <c r="E63" s="91">
        <f>IFERROR(VLOOKUP(A63,'ESSA Title I-Delinquent'!$A$11:$E$22,5,FALSE),0)</f>
        <v>0</v>
      </c>
      <c r="F63" s="91">
        <f>IFERROR(VLOOKUP(A63,'ESSA Title II-A Formula'!$A$13:$G$196,7,FALSE),0)</f>
        <v>64183</v>
      </c>
      <c r="G63" s="91">
        <f>IFERROR(VLOOKUP(A63,'ESSA Title III-A '!$A$13:$I$191,7,FALSE),0)</f>
        <v>0</v>
      </c>
      <c r="H63" s="91">
        <f>IFERROR(VLOOKUP(A63,'ESSA Title III SAI'!$A$13:$G$48,7,FALSE),0)</f>
        <v>262</v>
      </c>
      <c r="I63" s="91">
        <f>IFERROR(VLOOKUP(A63,#REF!,5,FALSE),0)</f>
        <v>0</v>
      </c>
    </row>
    <row r="64" spans="1:9" ht="18.75" x14ac:dyDescent="0.3">
      <c r="A64" s="92" t="s">
        <v>67</v>
      </c>
      <c r="B64" s="93" t="s">
        <v>245</v>
      </c>
      <c r="C64" s="91">
        <f>IFERROR(VLOOKUP(A64,'ESSA Title I-A Formula'!$A$13:$G$191,7,FALSE),0)</f>
        <v>673100</v>
      </c>
      <c r="D64" s="227">
        <f>IFERROR(VLOOKUP(A64,'[1]Title I-C Migrant'!$A$11:$E$15,5,FALSE),0)</f>
        <v>0</v>
      </c>
      <c r="E64" s="91">
        <f>IFERROR(VLOOKUP(A64,'ESSA Title I-Delinquent'!$A$11:$E$22,5,FALSE),0)</f>
        <v>0</v>
      </c>
      <c r="F64" s="91">
        <f>IFERROR(VLOOKUP(A64,'ESSA Title II-A Formula'!$A$13:$G$196,7,FALSE),0)</f>
        <v>234426</v>
      </c>
      <c r="G64" s="91">
        <f>IFERROR(VLOOKUP(A64,'ESSA Title III-A '!$A$13:$I$191,7,FALSE),0)</f>
        <v>0</v>
      </c>
      <c r="H64" s="91">
        <f>IFERROR(VLOOKUP(A64,'ESSA Title III SAI'!$A$13:$G$48,7,FALSE),0)</f>
        <v>4903</v>
      </c>
      <c r="I64" s="91">
        <f>IFERROR(VLOOKUP(A64,#REF!,5,FALSE),0)</f>
        <v>0</v>
      </c>
    </row>
    <row r="65" spans="1:9" ht="18.75" x14ac:dyDescent="0.3">
      <c r="A65" s="92" t="s">
        <v>68</v>
      </c>
      <c r="B65" s="93" t="s">
        <v>246</v>
      </c>
      <c r="C65" s="91">
        <f>IFERROR(VLOOKUP(A65,'ESSA Title I-A Formula'!$A$13:$G$191,7,FALSE),0)</f>
        <v>8585</v>
      </c>
      <c r="D65" s="227">
        <f>IFERROR(VLOOKUP(A65,'[1]Title I-C Migrant'!$A$11:$E$15,5,FALSE),0)</f>
        <v>0</v>
      </c>
      <c r="E65" s="91">
        <f>IFERROR(VLOOKUP(A65,'ESSA Title I-Delinquent'!$A$11:$E$22,5,FALSE),0)</f>
        <v>0</v>
      </c>
      <c r="F65" s="91">
        <f>IFERROR(VLOOKUP(A65,'ESSA Title II-A Formula'!$A$13:$G$196,7,FALSE),0)</f>
        <v>0</v>
      </c>
      <c r="G65" s="91">
        <f>IFERROR(VLOOKUP(A65,'ESSA Title III-A '!$A$13:$I$191,7,FALSE),0)</f>
        <v>0</v>
      </c>
      <c r="H65" s="91">
        <f>IFERROR(VLOOKUP(A65,'ESSA Title III SAI'!$A$13:$G$48,7,FALSE),0)</f>
        <v>0</v>
      </c>
      <c r="I65" s="91">
        <f>IFERROR(VLOOKUP(A65,#REF!,5,FALSE),0)</f>
        <v>0</v>
      </c>
    </row>
    <row r="66" spans="1:9" ht="18.75" x14ac:dyDescent="0.3">
      <c r="A66" s="92" t="s">
        <v>69</v>
      </c>
      <c r="B66" s="93" t="s">
        <v>247</v>
      </c>
      <c r="C66" s="91">
        <f>IFERROR(VLOOKUP(A66,'ESSA Title I-A Formula'!$A$13:$G$191,7,FALSE),0)</f>
        <v>101671</v>
      </c>
      <c r="D66" s="227">
        <f>IFERROR(VLOOKUP(A66,'[1]Title I-C Migrant'!$A$11:$E$15,5,FALSE),0)</f>
        <v>0</v>
      </c>
      <c r="E66" s="91">
        <f>IFERROR(VLOOKUP(A66,'ESSA Title I-Delinquent'!$A$11:$E$22,5,FALSE),0)</f>
        <v>0</v>
      </c>
      <c r="F66" s="91">
        <f>IFERROR(VLOOKUP(A66,'ESSA Title II-A Formula'!$A$13:$G$196,7,FALSE),0)</f>
        <v>11230</v>
      </c>
      <c r="G66" s="91">
        <f>IFERROR(VLOOKUP(A66,'ESSA Title III-A '!$A$13:$I$191,7,FALSE),0)</f>
        <v>0</v>
      </c>
      <c r="H66" s="91">
        <f>IFERROR(VLOOKUP(A66,'ESSA Title III SAI'!$A$13:$G$48,7,FALSE),0)</f>
        <v>0</v>
      </c>
      <c r="I66" s="91">
        <f>IFERROR(VLOOKUP(A66,#REF!,5,FALSE),0)</f>
        <v>0</v>
      </c>
    </row>
    <row r="67" spans="1:9" ht="18.75" x14ac:dyDescent="0.3">
      <c r="A67" s="92" t="s">
        <v>70</v>
      </c>
      <c r="B67" s="93" t="s">
        <v>248</v>
      </c>
      <c r="C67" s="91">
        <f>IFERROR(VLOOKUP(A67,'ESSA Title I-A Formula'!$A$13:$G$191,7,FALSE),0)</f>
        <v>439399</v>
      </c>
      <c r="D67" s="227">
        <f>IFERROR(VLOOKUP(A67,'[1]Title I-C Migrant'!$A$11:$E$15,5,FALSE),0)</f>
        <v>0</v>
      </c>
      <c r="E67" s="91">
        <f>IFERROR(VLOOKUP(A67,'ESSA Title I-Delinquent'!$A$11:$E$22,5,FALSE),0)</f>
        <v>117920</v>
      </c>
      <c r="F67" s="91">
        <f>IFERROR(VLOOKUP(A67,'ESSA Title II-A Formula'!$A$13:$G$196,7,FALSE),0)</f>
        <v>129200</v>
      </c>
      <c r="G67" s="91">
        <f>IFERROR(VLOOKUP(A67,'ESSA Title III-A '!$A$13:$I$191,7,FALSE),0)</f>
        <v>0</v>
      </c>
      <c r="H67" s="91">
        <f>IFERROR(VLOOKUP(A67,'ESSA Title III SAI'!$A$13:$G$48,7,FALSE),0)</f>
        <v>0</v>
      </c>
      <c r="I67" s="91">
        <f>IFERROR(VLOOKUP(A67,#REF!,5,FALSE),0)</f>
        <v>0</v>
      </c>
    </row>
    <row r="68" spans="1:9" ht="18.75" x14ac:dyDescent="0.3">
      <c r="A68" s="92" t="s">
        <v>71</v>
      </c>
      <c r="B68" s="93" t="s">
        <v>249</v>
      </c>
      <c r="C68" s="91">
        <f>IFERROR(VLOOKUP(A68,'ESSA Title I-A Formula'!$A$13:$G$191,7,FALSE),0)</f>
        <v>297026</v>
      </c>
      <c r="D68" s="227">
        <f>IFERROR(VLOOKUP(A68,'[1]Title I-C Migrant'!$A$11:$E$15,5,FALSE),0)</f>
        <v>0</v>
      </c>
      <c r="E68" s="91">
        <f>IFERROR(VLOOKUP(A68,'ESSA Title I-Delinquent'!$A$11:$E$22,5,FALSE),0)</f>
        <v>0</v>
      </c>
      <c r="F68" s="91">
        <f>IFERROR(VLOOKUP(A68,'ESSA Title II-A Formula'!$A$13:$G$196,7,FALSE),0)</f>
        <v>56804</v>
      </c>
      <c r="G68" s="91">
        <f>IFERROR(VLOOKUP(A68,'ESSA Title III-A '!$A$13:$I$191,7,FALSE),0)</f>
        <v>0</v>
      </c>
      <c r="H68" s="91">
        <f>IFERROR(VLOOKUP(A68,'ESSA Title III SAI'!$A$13:$G$48,7,FALSE),0)</f>
        <v>0</v>
      </c>
      <c r="I68" s="91">
        <f>IFERROR(VLOOKUP(A68,#REF!,5,FALSE),0)</f>
        <v>0</v>
      </c>
    </row>
    <row r="69" spans="1:9" ht="18.75" x14ac:dyDescent="0.3">
      <c r="A69" s="92" t="s">
        <v>72</v>
      </c>
      <c r="B69" s="93" t="s">
        <v>250</v>
      </c>
      <c r="C69" s="91">
        <f>IFERROR(VLOOKUP(A69,'ESSA Title I-A Formula'!$A$13:$G$191,7,FALSE),0)</f>
        <v>64793</v>
      </c>
      <c r="D69" s="227">
        <f>IFERROR(VLOOKUP(A69,'[1]Title I-C Migrant'!$A$11:$E$15,5,FALSE),0)</f>
        <v>0</v>
      </c>
      <c r="E69" s="91">
        <f>IFERROR(VLOOKUP(A69,'ESSA Title I-Delinquent'!$A$11:$E$22,5,FALSE),0)</f>
        <v>0</v>
      </c>
      <c r="F69" s="91">
        <f>IFERROR(VLOOKUP(A69,'ESSA Title II-A Formula'!$A$13:$G$196,7,FALSE),0)</f>
        <v>10048</v>
      </c>
      <c r="G69" s="91">
        <f>IFERROR(VLOOKUP(A69,'ESSA Title III-A '!$A$13:$I$191,7,FALSE),0)</f>
        <v>0</v>
      </c>
      <c r="H69" s="91">
        <f>IFERROR(VLOOKUP(A69,'ESSA Title III SAI'!$A$13:$G$48,7,FALSE),0)</f>
        <v>0</v>
      </c>
      <c r="I69" s="91">
        <f>IFERROR(VLOOKUP(A69,#REF!,5,FALSE),0)</f>
        <v>0</v>
      </c>
    </row>
    <row r="70" spans="1:9" ht="18.75" x14ac:dyDescent="0.3">
      <c r="A70" s="92" t="s">
        <v>73</v>
      </c>
      <c r="B70" s="93" t="s">
        <v>251</v>
      </c>
      <c r="C70" s="91">
        <f>IFERROR(VLOOKUP(A70,'ESSA Title I-A Formula'!$A$13:$G$191,7,FALSE),0)</f>
        <v>517131</v>
      </c>
      <c r="D70" s="227">
        <f>IFERROR(VLOOKUP(A70,'[1]Title I-C Migrant'!$A$11:$E$15,5,FALSE),0)</f>
        <v>0</v>
      </c>
      <c r="E70" s="91">
        <f>IFERROR(VLOOKUP(A70,'ESSA Title I-Delinquent'!$A$11:$E$22,5,FALSE),0)</f>
        <v>0</v>
      </c>
      <c r="F70" s="91">
        <f>IFERROR(VLOOKUP(A70,'ESSA Title II-A Formula'!$A$13:$G$196,7,FALSE),0)</f>
        <v>114086</v>
      </c>
      <c r="G70" s="91">
        <f>IFERROR(VLOOKUP(A70,'ESSA Title III-A '!$A$13:$I$191,7,FALSE),0)</f>
        <v>0</v>
      </c>
      <c r="H70" s="91">
        <f>IFERROR(VLOOKUP(A70,'ESSA Title III SAI'!$A$13:$G$48,7,FALSE),0)</f>
        <v>6742</v>
      </c>
      <c r="I70" s="91">
        <f>IFERROR(VLOOKUP(A70,#REF!,5,FALSE),0)</f>
        <v>0</v>
      </c>
    </row>
    <row r="71" spans="1:9" ht="18.75" x14ac:dyDescent="0.3">
      <c r="A71" s="92" t="s">
        <v>74</v>
      </c>
      <c r="B71" s="93" t="s">
        <v>252</v>
      </c>
      <c r="C71" s="91">
        <f>IFERROR(VLOOKUP(A71,'ESSA Title I-A Formula'!$A$13:$G$191,7,FALSE),0)</f>
        <v>414187</v>
      </c>
      <c r="D71" s="227">
        <f>IFERROR(VLOOKUP(A71,'[1]Title I-C Migrant'!$A$11:$E$15,5,FALSE),0)</f>
        <v>0</v>
      </c>
      <c r="E71" s="91">
        <f>IFERROR(VLOOKUP(A71,'ESSA Title I-Delinquent'!$A$11:$E$22,5,FALSE),0)</f>
        <v>0</v>
      </c>
      <c r="F71" s="91">
        <f>IFERROR(VLOOKUP(A71,'ESSA Title II-A Formula'!$A$13:$G$196,7,FALSE),0)</f>
        <v>107955</v>
      </c>
      <c r="G71" s="91">
        <f>IFERROR(VLOOKUP(A71,'ESSA Title III-A '!$A$13:$I$191,7,FALSE),0)</f>
        <v>0</v>
      </c>
      <c r="H71" s="91">
        <f>IFERROR(VLOOKUP(A71,'ESSA Title III SAI'!$A$13:$G$48,7,FALSE),0)</f>
        <v>8581</v>
      </c>
      <c r="I71" s="91">
        <f>IFERROR(VLOOKUP(A71,#REF!,5,FALSE),0)</f>
        <v>0</v>
      </c>
    </row>
    <row r="72" spans="1:9" ht="18.75" x14ac:dyDescent="0.3">
      <c r="A72" s="92" t="s">
        <v>75</v>
      </c>
      <c r="B72" s="93" t="s">
        <v>253</v>
      </c>
      <c r="C72" s="91">
        <f>IFERROR(VLOOKUP(A72,'ESSA Title I-A Formula'!$A$13:$G$191,7,FALSE),0)</f>
        <v>195171</v>
      </c>
      <c r="D72" s="227">
        <f>IFERROR(VLOOKUP(A72,'[1]Title I-C Migrant'!$A$11:$E$15,5,FALSE),0)</f>
        <v>0</v>
      </c>
      <c r="E72" s="91">
        <f>IFERROR(VLOOKUP(A72,'ESSA Title I-Delinquent'!$A$11:$E$22,5,FALSE),0)</f>
        <v>0</v>
      </c>
      <c r="F72" s="91">
        <f>IFERROR(VLOOKUP(A72,'ESSA Title II-A Formula'!$A$13:$G$196,7,FALSE),0)</f>
        <v>29216</v>
      </c>
      <c r="G72" s="91">
        <f>IFERROR(VLOOKUP(A72,'ESSA Title III-A '!$A$13:$I$191,7,FALSE),0)</f>
        <v>0</v>
      </c>
      <c r="H72" s="91">
        <f>IFERROR(VLOOKUP(A72,'ESSA Title III SAI'!$A$13:$G$48,7,FALSE),0)</f>
        <v>0</v>
      </c>
      <c r="I72" s="91">
        <f>IFERROR(VLOOKUP(A72,#REF!,5,FALSE),0)</f>
        <v>0</v>
      </c>
    </row>
    <row r="73" spans="1:9" ht="18.75" x14ac:dyDescent="0.3">
      <c r="A73" s="92" t="s">
        <v>76</v>
      </c>
      <c r="B73" s="93" t="s">
        <v>254</v>
      </c>
      <c r="C73" s="91">
        <f>IFERROR(VLOOKUP(A73,'ESSA Title I-A Formula'!$A$13:$G$191,7,FALSE),0)</f>
        <v>9980</v>
      </c>
      <c r="D73" s="227">
        <f>IFERROR(VLOOKUP(A73,'[1]Title I-C Migrant'!$A$11:$E$15,5,FALSE),0)</f>
        <v>0</v>
      </c>
      <c r="E73" s="91">
        <f>IFERROR(VLOOKUP(A73,'ESSA Title I-Delinquent'!$A$11:$E$22,5,FALSE),0)</f>
        <v>0</v>
      </c>
      <c r="F73" s="91">
        <f>IFERROR(VLOOKUP(A73,'ESSA Title II-A Formula'!$A$13:$G$196,7,FALSE),0)</f>
        <v>4284</v>
      </c>
      <c r="G73" s="91">
        <f>IFERROR(VLOOKUP(A73,'ESSA Title III-A '!$A$13:$I$191,7,FALSE),0)</f>
        <v>0</v>
      </c>
      <c r="H73" s="91">
        <f>IFERROR(VLOOKUP(A73,'ESSA Title III SAI'!$A$13:$G$48,7,FALSE),0)</f>
        <v>0</v>
      </c>
      <c r="I73" s="91">
        <f>IFERROR(VLOOKUP(A73,#REF!,5,FALSE),0)</f>
        <v>0</v>
      </c>
    </row>
    <row r="74" spans="1:9" ht="18.75" x14ac:dyDescent="0.3">
      <c r="A74" s="92" t="s">
        <v>77</v>
      </c>
      <c r="B74" s="93" t="s">
        <v>255</v>
      </c>
      <c r="C74" s="91">
        <f>IFERROR(VLOOKUP(A74,'ESSA Title I-A Formula'!$A$13:$G$191,7,FALSE),0)</f>
        <v>87041</v>
      </c>
      <c r="D74" s="227">
        <f>IFERROR(VLOOKUP(A74,'[1]Title I-C Migrant'!$A$11:$E$15,5,FALSE),0)</f>
        <v>0</v>
      </c>
      <c r="E74" s="91">
        <f>IFERROR(VLOOKUP(A74,'ESSA Title I-Delinquent'!$A$11:$E$22,5,FALSE),0)</f>
        <v>0</v>
      </c>
      <c r="F74" s="91">
        <f>IFERROR(VLOOKUP(A74,'ESSA Title II-A Formula'!$A$13:$G$196,7,FALSE),0)</f>
        <v>13840</v>
      </c>
      <c r="G74" s="91">
        <f>IFERROR(VLOOKUP(A74,'ESSA Title III-A '!$A$13:$I$191,7,FALSE),0)</f>
        <v>-2818</v>
      </c>
      <c r="H74" s="91">
        <f>IFERROR(VLOOKUP(A74,'ESSA Title III SAI'!$A$13:$G$48,7,FALSE),0)</f>
        <v>0</v>
      </c>
      <c r="I74" s="91">
        <f>IFERROR(VLOOKUP(A74,#REF!,5,FALSE),0)</f>
        <v>0</v>
      </c>
    </row>
    <row r="75" spans="1:9" ht="18.75" x14ac:dyDescent="0.3">
      <c r="A75" s="92" t="s">
        <v>78</v>
      </c>
      <c r="B75" s="93" t="s">
        <v>256</v>
      </c>
      <c r="C75" s="91">
        <f>IFERROR(VLOOKUP(A75,'ESSA Title I-A Formula'!$A$13:$G$191,7,FALSE),0)</f>
        <v>83025</v>
      </c>
      <c r="D75" s="227">
        <f>IFERROR(VLOOKUP(A75,'[1]Title I-C Migrant'!$A$11:$E$15,5,FALSE),0)</f>
        <v>0</v>
      </c>
      <c r="E75" s="91">
        <f>IFERROR(VLOOKUP(A75,'ESSA Title I-Delinquent'!$A$11:$E$22,5,FALSE),0)</f>
        <v>0</v>
      </c>
      <c r="F75" s="91">
        <f>IFERROR(VLOOKUP(A75,'ESSA Title II-A Formula'!$A$13:$G$196,7,FALSE),0)</f>
        <v>0</v>
      </c>
      <c r="G75" s="91">
        <f>IFERROR(VLOOKUP(A75,'ESSA Title III-A '!$A$13:$I$191,7,FALSE),0)</f>
        <v>-6028</v>
      </c>
      <c r="H75" s="91">
        <f>IFERROR(VLOOKUP(A75,'ESSA Title III SAI'!$A$13:$G$48,7,FALSE),0)</f>
        <v>0</v>
      </c>
      <c r="I75" s="91">
        <f>IFERROR(VLOOKUP(A75,#REF!,5,FALSE),0)</f>
        <v>0</v>
      </c>
    </row>
    <row r="76" spans="1:9" ht="18.75" x14ac:dyDescent="0.3">
      <c r="A76" s="92" t="s">
        <v>79</v>
      </c>
      <c r="B76" s="93" t="s">
        <v>257</v>
      </c>
      <c r="C76" s="91">
        <f>IFERROR(VLOOKUP(A76,'ESSA Title I-A Formula'!$A$13:$G$191,7,FALSE),0)</f>
        <v>172638</v>
      </c>
      <c r="D76" s="227">
        <f>IFERROR(VLOOKUP(A76,'[1]Title I-C Migrant'!$A$11:$E$15,5,FALSE),0)</f>
        <v>0</v>
      </c>
      <c r="E76" s="91">
        <f>IFERROR(VLOOKUP(A76,'ESSA Title I-Delinquent'!$A$11:$E$22,5,FALSE),0)</f>
        <v>0</v>
      </c>
      <c r="F76" s="91">
        <f>IFERROR(VLOOKUP(A76,'ESSA Title II-A Formula'!$A$13:$G$196,7,FALSE),0)</f>
        <v>26023</v>
      </c>
      <c r="G76" s="91">
        <f>IFERROR(VLOOKUP(A76,'ESSA Title III-A '!$A$13:$I$191,7,FALSE),0)</f>
        <v>0</v>
      </c>
      <c r="H76" s="91">
        <f>IFERROR(VLOOKUP(A76,'ESSA Title III SAI'!$A$13:$G$48,7,FALSE),0)</f>
        <v>0</v>
      </c>
      <c r="I76" s="91">
        <f>IFERROR(VLOOKUP(A76,#REF!,5,FALSE),0)</f>
        <v>0</v>
      </c>
    </row>
    <row r="77" spans="1:9" ht="18.75" x14ac:dyDescent="0.3">
      <c r="A77" s="92" t="s">
        <v>80</v>
      </c>
      <c r="B77" s="93" t="s">
        <v>258</v>
      </c>
      <c r="C77" s="91">
        <f>IFERROR(VLOOKUP(A77,'ESSA Title I-A Formula'!$A$13:$G$191,7,FALSE),0)</f>
        <v>23645</v>
      </c>
      <c r="D77" s="227">
        <f>IFERROR(VLOOKUP(A77,'[1]Title I-C Migrant'!$A$11:$E$15,5,FALSE),0)</f>
        <v>0</v>
      </c>
      <c r="E77" s="91">
        <f>IFERROR(VLOOKUP(A77,'ESSA Title I-Delinquent'!$A$11:$E$22,5,FALSE),0)</f>
        <v>0</v>
      </c>
      <c r="F77" s="91">
        <f>IFERROR(VLOOKUP(A77,'ESSA Title II-A Formula'!$A$13:$G$196,7,FALSE),0)</f>
        <v>4207</v>
      </c>
      <c r="G77" s="91">
        <f>IFERROR(VLOOKUP(A77,'ESSA Title III-A '!$A$13:$I$191,7,FALSE),0)</f>
        <v>0</v>
      </c>
      <c r="H77" s="91">
        <f>IFERROR(VLOOKUP(A77,'ESSA Title III SAI'!$A$13:$G$48,7,FALSE),0)</f>
        <v>0</v>
      </c>
      <c r="I77" s="91">
        <f>IFERROR(VLOOKUP(A77,#REF!,5,FALSE),0)</f>
        <v>0</v>
      </c>
    </row>
    <row r="78" spans="1:9" ht="18.75" x14ac:dyDescent="0.3">
      <c r="A78" s="92" t="s">
        <v>81</v>
      </c>
      <c r="B78" s="93" t="s">
        <v>259</v>
      </c>
      <c r="C78" s="91">
        <f>IFERROR(VLOOKUP(A78,'ESSA Title I-A Formula'!$A$13:$G$191,7,FALSE),0)</f>
        <v>195781</v>
      </c>
      <c r="D78" s="227">
        <f>IFERROR(VLOOKUP(A78,'[1]Title I-C Migrant'!$A$11:$E$15,5,FALSE),0)</f>
        <v>0</v>
      </c>
      <c r="E78" s="91">
        <f>IFERROR(VLOOKUP(A78,'ESSA Title I-Delinquent'!$A$11:$E$22,5,FALSE),0)</f>
        <v>0</v>
      </c>
      <c r="F78" s="91">
        <f>IFERROR(VLOOKUP(A78,'ESSA Title II-A Formula'!$A$13:$G$196,7,FALSE),0)</f>
        <v>16276</v>
      </c>
      <c r="G78" s="91">
        <f>IFERROR(VLOOKUP(A78,'ESSA Title III-A '!$A$13:$I$191,7,FALSE),0)</f>
        <v>-393</v>
      </c>
      <c r="H78" s="91">
        <f>IFERROR(VLOOKUP(A78,'ESSA Title III SAI'!$A$13:$G$48,7,FALSE),0)</f>
        <v>0</v>
      </c>
      <c r="I78" s="91">
        <f>IFERROR(VLOOKUP(A78,#REF!,5,FALSE),0)</f>
        <v>0</v>
      </c>
    </row>
    <row r="79" spans="1:9" ht="18.75" x14ac:dyDescent="0.3">
      <c r="A79" s="92" t="s">
        <v>82</v>
      </c>
      <c r="B79" s="93" t="s">
        <v>260</v>
      </c>
      <c r="C79" s="91">
        <f>IFERROR(VLOOKUP(A79,'ESSA Title I-A Formula'!$A$13:$G$191,7,FALSE),0)</f>
        <v>50884</v>
      </c>
      <c r="D79" s="227">
        <f>IFERROR(VLOOKUP(A79,'[1]Title I-C Migrant'!$A$11:$E$15,5,FALSE),0)</f>
        <v>0</v>
      </c>
      <c r="E79" s="91">
        <f>IFERROR(VLOOKUP(A79,'ESSA Title I-Delinquent'!$A$11:$E$22,5,FALSE),0)</f>
        <v>0</v>
      </c>
      <c r="F79" s="91">
        <f>IFERROR(VLOOKUP(A79,'ESSA Title II-A Formula'!$A$13:$G$196,7,FALSE),0)</f>
        <v>4504</v>
      </c>
      <c r="G79" s="91">
        <f>IFERROR(VLOOKUP(A79,'ESSA Title III-A '!$A$13:$I$191,7,FALSE),0)</f>
        <v>0</v>
      </c>
      <c r="H79" s="91">
        <f>IFERROR(VLOOKUP(A79,'ESSA Title III SAI'!$A$13:$G$48,7,FALSE),0)</f>
        <v>0</v>
      </c>
      <c r="I79" s="91">
        <f>IFERROR(VLOOKUP(A79,#REF!,5,FALSE),0)</f>
        <v>0</v>
      </c>
    </row>
    <row r="80" spans="1:9" ht="18.75" x14ac:dyDescent="0.3">
      <c r="A80" s="92" t="s">
        <v>83</v>
      </c>
      <c r="B80" s="93" t="s">
        <v>261</v>
      </c>
      <c r="C80" s="91">
        <f>IFERROR(VLOOKUP(A80,'ESSA Title I-A Formula'!$A$13:$G$191,7,FALSE),0)</f>
        <v>0</v>
      </c>
      <c r="D80" s="227">
        <f>IFERROR(VLOOKUP(A80,'[1]Title I-C Migrant'!$A$11:$E$15,5,FALSE),0)</f>
        <v>0</v>
      </c>
      <c r="E80" s="91">
        <f>IFERROR(VLOOKUP(A80,'ESSA Title I-Delinquent'!$A$11:$E$22,5,FALSE),0)</f>
        <v>0</v>
      </c>
      <c r="F80" s="91">
        <f>IFERROR(VLOOKUP(A80,'ESSA Title II-A Formula'!$A$13:$G$196,7,FALSE),0)</f>
        <v>6492</v>
      </c>
      <c r="G80" s="91">
        <f>IFERROR(VLOOKUP(A80,'ESSA Title III-A '!$A$13:$I$191,7,FALSE),0)</f>
        <v>-983</v>
      </c>
      <c r="H80" s="91">
        <f>IFERROR(VLOOKUP(A80,'ESSA Title III SAI'!$A$13:$G$48,7,FALSE),0)</f>
        <v>0</v>
      </c>
      <c r="I80" s="91">
        <f>IFERROR(VLOOKUP(A80,#REF!,5,FALSE),0)</f>
        <v>0</v>
      </c>
    </row>
    <row r="81" spans="1:9" ht="18.75" x14ac:dyDescent="0.3">
      <c r="A81" s="92" t="s">
        <v>84</v>
      </c>
      <c r="B81" s="93" t="s">
        <v>262</v>
      </c>
      <c r="C81" s="91">
        <f>IFERROR(VLOOKUP(A81,'ESSA Title I-A Formula'!$A$13:$G$191,7,FALSE),0)</f>
        <v>6381189</v>
      </c>
      <c r="D81" s="227">
        <f>IFERROR(VLOOKUP(A81,'[1]Title I-C Migrant'!$A$11:$E$15,5,FALSE),0)</f>
        <v>0</v>
      </c>
      <c r="E81" s="91">
        <f>IFERROR(VLOOKUP(A81,'ESSA Title I-Delinquent'!$A$11:$E$22,5,FALSE),0)</f>
        <v>31479</v>
      </c>
      <c r="F81" s="91">
        <f>IFERROR(VLOOKUP(A81,'ESSA Title II-A Formula'!$A$13:$G$196,7,FALSE),0)</f>
        <v>1478504</v>
      </c>
      <c r="G81" s="91">
        <f>IFERROR(VLOOKUP(A81,'ESSA Title III-A '!$A$13:$I$191,7,FALSE),0)</f>
        <v>0</v>
      </c>
      <c r="H81" s="91">
        <f>IFERROR(VLOOKUP(A81,'ESSA Title III SAI'!$A$13:$G$48,7,FALSE),0)</f>
        <v>22371</v>
      </c>
      <c r="I81" s="91">
        <f>IFERROR(VLOOKUP(A81,#REF!,5,FALSE),0)</f>
        <v>0</v>
      </c>
    </row>
    <row r="82" spans="1:9" ht="18.75" x14ac:dyDescent="0.3">
      <c r="A82" s="92" t="s">
        <v>85</v>
      </c>
      <c r="B82" s="93" t="s">
        <v>263</v>
      </c>
      <c r="C82" s="91">
        <f>IFERROR(VLOOKUP(A82,'ESSA Title I-A Formula'!$A$13:$G$191,7,FALSE),0)</f>
        <v>23877</v>
      </c>
      <c r="D82" s="227">
        <f>IFERROR(VLOOKUP(A82,'[1]Title I-C Migrant'!$A$11:$E$15,5,FALSE),0)</f>
        <v>0</v>
      </c>
      <c r="E82" s="91">
        <f>IFERROR(VLOOKUP(A82,'ESSA Title I-Delinquent'!$A$11:$E$22,5,FALSE),0)</f>
        <v>0</v>
      </c>
      <c r="F82" s="91">
        <f>IFERROR(VLOOKUP(A82,'ESSA Title II-A Formula'!$A$13:$G$196,7,FALSE),0)</f>
        <v>4481</v>
      </c>
      <c r="G82" s="91">
        <f>IFERROR(VLOOKUP(A82,'ESSA Title III-A '!$A$13:$I$191,7,FALSE),0)</f>
        <v>0</v>
      </c>
      <c r="H82" s="91">
        <f>IFERROR(VLOOKUP(A82,'ESSA Title III SAI'!$A$13:$G$48,7,FALSE),0)</f>
        <v>0</v>
      </c>
      <c r="I82" s="91">
        <f>IFERROR(VLOOKUP(A82,#REF!,5,FALSE),0)</f>
        <v>0</v>
      </c>
    </row>
    <row r="83" spans="1:9" ht="18.75" x14ac:dyDescent="0.3">
      <c r="A83" s="92" t="s">
        <v>86</v>
      </c>
      <c r="B83" s="93" t="s">
        <v>264</v>
      </c>
      <c r="C83" s="91">
        <f>IFERROR(VLOOKUP(A83,'ESSA Title I-A Formula'!$A$13:$G$191,7,FALSE),0)</f>
        <v>16277</v>
      </c>
      <c r="D83" s="227">
        <f>IFERROR(VLOOKUP(A83,'[1]Title I-C Migrant'!$A$11:$E$15,5,FALSE),0)</f>
        <v>0</v>
      </c>
      <c r="E83" s="91">
        <f>IFERROR(VLOOKUP(A83,'ESSA Title I-Delinquent'!$A$11:$E$22,5,FALSE),0)</f>
        <v>0</v>
      </c>
      <c r="F83" s="91">
        <f>IFERROR(VLOOKUP(A83,'ESSA Title II-A Formula'!$A$13:$G$196,7,FALSE),0)</f>
        <v>3018</v>
      </c>
      <c r="G83" s="91">
        <f>IFERROR(VLOOKUP(A83,'ESSA Title III-A '!$A$13:$I$191,7,FALSE),0)</f>
        <v>0</v>
      </c>
      <c r="H83" s="91">
        <f>IFERROR(VLOOKUP(A83,'ESSA Title III SAI'!$A$13:$G$48,7,FALSE),0)</f>
        <v>0</v>
      </c>
      <c r="I83" s="91">
        <f>IFERROR(VLOOKUP(A83,#REF!,5,FALSE),0)</f>
        <v>0</v>
      </c>
    </row>
    <row r="84" spans="1:9" ht="18.75" x14ac:dyDescent="0.3">
      <c r="A84" s="92" t="s">
        <v>87</v>
      </c>
      <c r="B84" s="93" t="s">
        <v>265</v>
      </c>
      <c r="C84" s="91">
        <f>IFERROR(VLOOKUP(A84,'ESSA Title I-A Formula'!$A$13:$G$191,7,FALSE),0)</f>
        <v>0</v>
      </c>
      <c r="D84" s="227">
        <f>IFERROR(VLOOKUP(A84,'[1]Title I-C Migrant'!$A$11:$E$15,5,FALSE),0)</f>
        <v>0</v>
      </c>
      <c r="E84" s="91">
        <f>IFERROR(VLOOKUP(A84,'ESSA Title I-Delinquent'!$A$11:$E$22,5,FALSE),0)</f>
        <v>0</v>
      </c>
      <c r="F84" s="91">
        <f>IFERROR(VLOOKUP(A84,'ESSA Title II-A Formula'!$A$13:$G$196,7,FALSE),0)</f>
        <v>0</v>
      </c>
      <c r="G84" s="91">
        <f>IFERROR(VLOOKUP(A84,'ESSA Title III-A '!$A$13:$I$191,7,FALSE),0)</f>
        <v>0</v>
      </c>
      <c r="H84" s="91">
        <f>IFERROR(VLOOKUP(A84,'ESSA Title III SAI'!$A$13:$G$48,7,FALSE),0)</f>
        <v>0</v>
      </c>
      <c r="I84" s="91">
        <f>IFERROR(VLOOKUP(A84,#REF!,5,FALSE),0)</f>
        <v>0</v>
      </c>
    </row>
    <row r="85" spans="1:9" ht="18.75" x14ac:dyDescent="0.3">
      <c r="A85" s="92" t="s">
        <v>88</v>
      </c>
      <c r="B85" s="93" t="s">
        <v>266</v>
      </c>
      <c r="C85" s="91">
        <f>IFERROR(VLOOKUP(A85,'ESSA Title I-A Formula'!$A$13:$G$191,7,FALSE),0)</f>
        <v>0</v>
      </c>
      <c r="D85" s="227">
        <f>IFERROR(VLOOKUP(A85,'[1]Title I-C Migrant'!$A$11:$E$15,5,FALSE),0)</f>
        <v>0</v>
      </c>
      <c r="E85" s="91">
        <f>IFERROR(VLOOKUP(A85,'ESSA Title I-Delinquent'!$A$11:$E$22,5,FALSE),0)</f>
        <v>0</v>
      </c>
      <c r="F85" s="91">
        <f>IFERROR(VLOOKUP(A85,'ESSA Title II-A Formula'!$A$13:$G$196,7,FALSE),0)</f>
        <v>0</v>
      </c>
      <c r="G85" s="91">
        <f>IFERROR(VLOOKUP(A85,'ESSA Title III-A '!$A$13:$I$191,7,FALSE),0)</f>
        <v>-197</v>
      </c>
      <c r="H85" s="91">
        <f>IFERROR(VLOOKUP(A85,'ESSA Title III SAI'!$A$13:$G$48,7,FALSE),0)</f>
        <v>1226</v>
      </c>
      <c r="I85" s="91">
        <f>IFERROR(VLOOKUP(A85,#REF!,5,FALSE),0)</f>
        <v>0</v>
      </c>
    </row>
    <row r="86" spans="1:9" ht="18.75" x14ac:dyDescent="0.3">
      <c r="A86" s="92" t="s">
        <v>89</v>
      </c>
      <c r="B86" s="93" t="s">
        <v>267</v>
      </c>
      <c r="C86" s="91">
        <f>IFERROR(VLOOKUP(A86,'ESSA Title I-A Formula'!$A$13:$G$191,7,FALSE),0)</f>
        <v>0</v>
      </c>
      <c r="D86" s="227">
        <f>IFERROR(VLOOKUP(A86,'[1]Title I-C Migrant'!$A$11:$E$15,5,FALSE),0)</f>
        <v>0</v>
      </c>
      <c r="E86" s="91">
        <f>IFERROR(VLOOKUP(A86,'ESSA Title I-Delinquent'!$A$11:$E$22,5,FALSE),0)</f>
        <v>0</v>
      </c>
      <c r="F86" s="91">
        <f>IFERROR(VLOOKUP(A86,'ESSA Title II-A Formula'!$A$13:$G$196,7,FALSE),0)</f>
        <v>0</v>
      </c>
      <c r="G86" s="91">
        <f>IFERROR(VLOOKUP(A86,'ESSA Title III-A '!$A$13:$I$191,7,FALSE),0)</f>
        <v>-1638</v>
      </c>
      <c r="H86" s="91">
        <f>IFERROR(VLOOKUP(A86,'ESSA Title III SAI'!$A$13:$G$48,7,FALSE),0)</f>
        <v>0</v>
      </c>
      <c r="I86" s="91">
        <f>IFERROR(VLOOKUP(A86,#REF!,5,FALSE),0)</f>
        <v>0</v>
      </c>
    </row>
    <row r="87" spans="1:9" ht="18.75" x14ac:dyDescent="0.3">
      <c r="A87" s="92" t="s">
        <v>90</v>
      </c>
      <c r="B87" s="93" t="s">
        <v>268</v>
      </c>
      <c r="C87" s="91">
        <f>IFERROR(VLOOKUP(A87,'ESSA Title I-A Formula'!$A$13:$G$191,7,FALSE),0)</f>
        <v>0</v>
      </c>
      <c r="D87" s="227">
        <f>IFERROR(VLOOKUP(A87,'[1]Title I-C Migrant'!$A$11:$E$15,5,FALSE),0)</f>
        <v>0</v>
      </c>
      <c r="E87" s="91">
        <f>IFERROR(VLOOKUP(A87,'ESSA Title I-Delinquent'!$A$11:$E$22,5,FALSE),0)</f>
        <v>0</v>
      </c>
      <c r="F87" s="91">
        <f>IFERROR(VLOOKUP(A87,'ESSA Title II-A Formula'!$A$13:$G$196,7,FALSE),0)</f>
        <v>0</v>
      </c>
      <c r="G87" s="91">
        <f>IFERROR(VLOOKUP(A87,'ESSA Title III-A '!$A$13:$I$191,7,FALSE),0)</f>
        <v>-1769</v>
      </c>
      <c r="H87" s="91">
        <f>IFERROR(VLOOKUP(A87,'ESSA Title III SAI'!$A$13:$G$48,7,FALSE),0)</f>
        <v>0</v>
      </c>
      <c r="I87" s="91">
        <f>IFERROR(VLOOKUP(A87,#REF!,5,FALSE),0)</f>
        <v>0</v>
      </c>
    </row>
    <row r="88" spans="1:9" ht="18.75" x14ac:dyDescent="0.3">
      <c r="A88" s="92" t="s">
        <v>91</v>
      </c>
      <c r="B88" s="93" t="s">
        <v>269</v>
      </c>
      <c r="C88" s="91">
        <f>IFERROR(VLOOKUP(A88,'ESSA Title I-A Formula'!$A$13:$G$191,7,FALSE),0)</f>
        <v>0</v>
      </c>
      <c r="D88" s="227">
        <f>IFERROR(VLOOKUP(A88,'[1]Title I-C Migrant'!$A$11:$E$15,5,FALSE),0)</f>
        <v>0</v>
      </c>
      <c r="E88" s="91">
        <f>IFERROR(VLOOKUP(A88,'ESSA Title I-Delinquent'!$A$11:$E$22,5,FALSE),0)</f>
        <v>0</v>
      </c>
      <c r="F88" s="91">
        <f>IFERROR(VLOOKUP(A88,'ESSA Title II-A Formula'!$A$13:$G$196,7,FALSE),0)</f>
        <v>0</v>
      </c>
      <c r="G88" s="91">
        <f>IFERROR(VLOOKUP(A88,'ESSA Title III-A '!$A$13:$I$191,7,FALSE),0)</f>
        <v>-12253</v>
      </c>
      <c r="H88" s="91">
        <f>IFERROR(VLOOKUP(A88,'ESSA Title III SAI'!$A$13:$G$48,7,FALSE),0)</f>
        <v>0</v>
      </c>
      <c r="I88" s="91">
        <f>IFERROR(VLOOKUP(A88,#REF!,5,FALSE),0)</f>
        <v>0</v>
      </c>
    </row>
    <row r="89" spans="1:9" ht="18.75" x14ac:dyDescent="0.3">
      <c r="A89" s="92" t="s">
        <v>92</v>
      </c>
      <c r="B89" s="93" t="s">
        <v>270</v>
      </c>
      <c r="C89" s="91">
        <f>IFERROR(VLOOKUP(A89,'ESSA Title I-A Formula'!$A$13:$G$191,7,FALSE),0)</f>
        <v>186935</v>
      </c>
      <c r="D89" s="227">
        <f>IFERROR(VLOOKUP(A89,'[1]Title I-C Migrant'!$A$11:$E$15,5,FALSE),0)</f>
        <v>0</v>
      </c>
      <c r="E89" s="91">
        <f>IFERROR(VLOOKUP(A89,'ESSA Title I-Delinquent'!$A$11:$E$22,5,FALSE),0)</f>
        <v>0</v>
      </c>
      <c r="F89" s="91">
        <f>IFERROR(VLOOKUP(A89,'ESSA Title II-A Formula'!$A$13:$G$196,7,FALSE),0)</f>
        <v>26928</v>
      </c>
      <c r="G89" s="91">
        <f>IFERROR(VLOOKUP(A89,'ESSA Title III-A '!$A$13:$I$191,7,FALSE),0)</f>
        <v>0</v>
      </c>
      <c r="H89" s="91">
        <f>IFERROR(VLOOKUP(A89,'ESSA Title III SAI'!$A$13:$G$48,7,FALSE),0)</f>
        <v>1532</v>
      </c>
      <c r="I89" s="91">
        <f>IFERROR(VLOOKUP(A89,#REF!,5,FALSE),0)</f>
        <v>0</v>
      </c>
    </row>
    <row r="90" spans="1:9" ht="18.75" x14ac:dyDescent="0.3">
      <c r="A90" s="92" t="s">
        <v>93</v>
      </c>
      <c r="B90" s="93" t="s">
        <v>271</v>
      </c>
      <c r="C90" s="91">
        <f>IFERROR(VLOOKUP(A90,'ESSA Title I-A Formula'!$A$13:$G$191,7,FALSE),0)</f>
        <v>354122</v>
      </c>
      <c r="D90" s="227">
        <f>IFERROR(VLOOKUP(A90,'[1]Title I-C Migrant'!$A$11:$E$15,5,FALSE),0)</f>
        <v>0</v>
      </c>
      <c r="E90" s="91">
        <f>IFERROR(VLOOKUP(A90,'ESSA Title I-Delinquent'!$A$11:$E$22,5,FALSE),0)</f>
        <v>14206</v>
      </c>
      <c r="F90" s="91">
        <f>IFERROR(VLOOKUP(A90,'ESSA Title II-A Formula'!$A$13:$G$196,7,FALSE),0)</f>
        <v>67550</v>
      </c>
      <c r="G90" s="91">
        <f>IFERROR(VLOOKUP(A90,'ESSA Title III-A '!$A$13:$I$191,7,FALSE),0)</f>
        <v>0</v>
      </c>
      <c r="H90" s="91">
        <f>IFERROR(VLOOKUP(A90,'ESSA Title III SAI'!$A$13:$G$48,7,FALSE),0)</f>
        <v>0</v>
      </c>
      <c r="I90" s="91">
        <f>IFERROR(VLOOKUP(A90,#REF!,5,FALSE),0)</f>
        <v>0</v>
      </c>
    </row>
    <row r="91" spans="1:9" ht="18.75" x14ac:dyDescent="0.3">
      <c r="A91" s="92" t="s">
        <v>94</v>
      </c>
      <c r="B91" s="93" t="s">
        <v>272</v>
      </c>
      <c r="C91" s="91">
        <f>IFERROR(VLOOKUP(A91,'ESSA Title I-A Formula'!$A$13:$G$191,7,FALSE),0)</f>
        <v>101870</v>
      </c>
      <c r="D91" s="227">
        <f>IFERROR(VLOOKUP(A91,'[1]Title I-C Migrant'!$A$11:$E$15,5,FALSE),0)</f>
        <v>0</v>
      </c>
      <c r="E91" s="91">
        <f>IFERROR(VLOOKUP(A91,'ESSA Title I-Delinquent'!$A$11:$E$22,5,FALSE),0)</f>
        <v>0</v>
      </c>
      <c r="F91" s="91">
        <f>IFERROR(VLOOKUP(A91,'ESSA Title II-A Formula'!$A$13:$G$196,7,FALSE),0)</f>
        <v>23497</v>
      </c>
      <c r="G91" s="91">
        <f>IFERROR(VLOOKUP(A91,'ESSA Title III-A '!$A$13:$I$191,7,FALSE),0)</f>
        <v>0</v>
      </c>
      <c r="H91" s="91">
        <f>IFERROR(VLOOKUP(A91,'ESSA Title III SAI'!$A$13:$G$48,7,FALSE),0)</f>
        <v>306</v>
      </c>
      <c r="I91" s="91">
        <f>IFERROR(VLOOKUP(A91,#REF!,5,FALSE),0)</f>
        <v>0</v>
      </c>
    </row>
    <row r="92" spans="1:9" ht="18.75" x14ac:dyDescent="0.3">
      <c r="A92" s="92" t="s">
        <v>95</v>
      </c>
      <c r="B92" s="93" t="s">
        <v>273</v>
      </c>
      <c r="C92" s="91">
        <f>IFERROR(VLOOKUP(A92,'ESSA Title I-A Formula'!$A$13:$G$191,7,FALSE),0)</f>
        <v>85072</v>
      </c>
      <c r="D92" s="227">
        <f>IFERROR(VLOOKUP(A92,'[1]Title I-C Migrant'!$A$11:$E$15,5,FALSE),0)</f>
        <v>0</v>
      </c>
      <c r="E92" s="91">
        <f>IFERROR(VLOOKUP(A92,'ESSA Title I-Delinquent'!$A$11:$E$22,5,FALSE),0)</f>
        <v>0</v>
      </c>
      <c r="F92" s="91">
        <f>IFERROR(VLOOKUP(A92,'ESSA Title II-A Formula'!$A$13:$G$196,7,FALSE),0)</f>
        <v>23739</v>
      </c>
      <c r="G92" s="91">
        <f>IFERROR(VLOOKUP(A92,'ESSA Title III-A '!$A$13:$I$191,7,FALSE),0)</f>
        <v>0</v>
      </c>
      <c r="H92" s="91">
        <f>IFERROR(VLOOKUP(A92,'ESSA Title III SAI'!$A$13:$G$48,7,FALSE),0)</f>
        <v>613</v>
      </c>
      <c r="I92" s="91">
        <f>IFERROR(VLOOKUP(A92,#REF!,5,FALSE),0)</f>
        <v>0</v>
      </c>
    </row>
    <row r="93" spans="1:9" ht="18.75" x14ac:dyDescent="0.3">
      <c r="A93" s="92" t="s">
        <v>96</v>
      </c>
      <c r="B93" s="93" t="s">
        <v>274</v>
      </c>
      <c r="C93" s="91">
        <f>IFERROR(VLOOKUP(A93,'ESSA Title I-A Formula'!$A$13:$G$191,7,FALSE),0)</f>
        <v>1930306</v>
      </c>
      <c r="D93" s="227">
        <f>IFERROR(VLOOKUP(A93,'[1]Title I-C Migrant'!$A$11:$E$15,5,FALSE),0)</f>
        <v>0</v>
      </c>
      <c r="E93" s="91">
        <f>IFERROR(VLOOKUP(A93,'ESSA Title I-Delinquent'!$A$11:$E$22,5,FALSE),0)</f>
        <v>44987</v>
      </c>
      <c r="F93" s="91">
        <f>IFERROR(VLOOKUP(A93,'ESSA Title II-A Formula'!$A$13:$G$196,7,FALSE),0)</f>
        <v>457859</v>
      </c>
      <c r="G93" s="91">
        <f>IFERROR(VLOOKUP(A93,'ESSA Title III-A '!$A$13:$I$191,7,FALSE),0)</f>
        <v>0</v>
      </c>
      <c r="H93" s="91">
        <f>IFERROR(VLOOKUP(A93,'ESSA Title III SAI'!$A$13:$G$48,7,FALSE),0)</f>
        <v>0</v>
      </c>
      <c r="I93" s="91">
        <f>IFERROR(VLOOKUP(A93,#REF!,5,FALSE),0)</f>
        <v>0</v>
      </c>
    </row>
    <row r="94" spans="1:9" ht="18.75" x14ac:dyDescent="0.3">
      <c r="A94" s="92" t="s">
        <v>97</v>
      </c>
      <c r="B94" s="93" t="s">
        <v>275</v>
      </c>
      <c r="C94" s="91">
        <f>IFERROR(VLOOKUP(A94,'ESSA Title I-A Formula'!$A$13:$G$191,7,FALSE),0)</f>
        <v>1157584</v>
      </c>
      <c r="D94" s="227">
        <f>IFERROR(VLOOKUP(A94,'[1]Title I-C Migrant'!$A$11:$E$15,5,FALSE),0)</f>
        <v>0</v>
      </c>
      <c r="E94" s="91">
        <f>IFERROR(VLOOKUP(A94,'ESSA Title I-Delinquent'!$A$11:$E$22,5,FALSE),0)</f>
        <v>0</v>
      </c>
      <c r="F94" s="91">
        <f>IFERROR(VLOOKUP(A94,'ESSA Title II-A Formula'!$A$13:$G$196,7,FALSE),0)</f>
        <v>329710</v>
      </c>
      <c r="G94" s="91">
        <f>IFERROR(VLOOKUP(A94,'ESSA Title III-A '!$A$13:$I$191,7,FALSE),0)</f>
        <v>0</v>
      </c>
      <c r="H94" s="91">
        <f>IFERROR(VLOOKUP(A94,'ESSA Title III SAI'!$A$13:$G$48,7,FALSE),0)</f>
        <v>0</v>
      </c>
      <c r="I94" s="91">
        <f>IFERROR(VLOOKUP(A94,#REF!,5,FALSE),0)</f>
        <v>0</v>
      </c>
    </row>
    <row r="95" spans="1:9" ht="18.75" x14ac:dyDescent="0.3">
      <c r="A95" s="92" t="s">
        <v>98</v>
      </c>
      <c r="B95" s="93" t="s">
        <v>276</v>
      </c>
      <c r="C95" s="91">
        <f>IFERROR(VLOOKUP(A95,'ESSA Title I-A Formula'!$A$13:$G$191,7,FALSE),0)</f>
        <v>233591</v>
      </c>
      <c r="D95" s="227">
        <f>IFERROR(VLOOKUP(A95,'[1]Title I-C Migrant'!$A$11:$E$15,5,FALSE),0)</f>
        <v>0</v>
      </c>
      <c r="E95" s="91">
        <f>IFERROR(VLOOKUP(A95,'ESSA Title I-Delinquent'!$A$11:$E$22,5,FALSE),0)</f>
        <v>0</v>
      </c>
      <c r="F95" s="91">
        <f>IFERROR(VLOOKUP(A95,'ESSA Title II-A Formula'!$A$13:$G$196,7,FALSE),0)</f>
        <v>49101</v>
      </c>
      <c r="G95" s="91">
        <f>IFERROR(VLOOKUP(A95,'ESSA Title III-A '!$A$13:$I$191,7,FALSE),0)</f>
        <v>0</v>
      </c>
      <c r="H95" s="91">
        <f>IFERROR(VLOOKUP(A95,'ESSA Title III SAI'!$A$13:$G$48,7,FALSE),0)</f>
        <v>1226</v>
      </c>
      <c r="I95" s="91">
        <f>IFERROR(VLOOKUP(A95,#REF!,5,FALSE),0)</f>
        <v>0</v>
      </c>
    </row>
    <row r="96" spans="1:9" ht="18.75" x14ac:dyDescent="0.3">
      <c r="A96" s="92" t="s">
        <v>99</v>
      </c>
      <c r="B96" s="93" t="s">
        <v>277</v>
      </c>
      <c r="C96" s="91">
        <f>IFERROR(VLOOKUP(A96,'ESSA Title I-A Formula'!$A$13:$G$191,7,FALSE),0)</f>
        <v>263574</v>
      </c>
      <c r="D96" s="227">
        <f>IFERROR(VLOOKUP(A96,'[1]Title I-C Migrant'!$A$11:$E$15,5,FALSE),0)</f>
        <v>0</v>
      </c>
      <c r="E96" s="91">
        <f>IFERROR(VLOOKUP(A96,'ESSA Title I-Delinquent'!$A$11:$E$22,5,FALSE),0)</f>
        <v>0</v>
      </c>
      <c r="F96" s="91">
        <f>IFERROR(VLOOKUP(A96,'ESSA Title II-A Formula'!$A$13:$G$196,7,FALSE),0)</f>
        <v>57490</v>
      </c>
      <c r="G96" s="91">
        <f>IFERROR(VLOOKUP(A96,'ESSA Title III-A '!$A$13:$I$191,7,FALSE),0)</f>
        <v>0</v>
      </c>
      <c r="H96" s="91">
        <f>IFERROR(VLOOKUP(A96,'ESSA Title III SAI'!$A$13:$G$48,7,FALSE),0)</f>
        <v>0</v>
      </c>
      <c r="I96" s="91">
        <f>IFERROR(VLOOKUP(A96,#REF!,5,FALSE),0)</f>
        <v>0</v>
      </c>
    </row>
    <row r="97" spans="1:9" ht="18.75" x14ac:dyDescent="0.3">
      <c r="A97" s="92" t="s">
        <v>100</v>
      </c>
      <c r="B97" s="93" t="s">
        <v>278</v>
      </c>
      <c r="C97" s="91">
        <f>IFERROR(VLOOKUP(A97,'ESSA Title I-A Formula'!$A$13:$G$191,7,FALSE),0)</f>
        <v>33210</v>
      </c>
      <c r="D97" s="227">
        <f>IFERROR(VLOOKUP(A97,'[1]Title I-C Migrant'!$A$11:$E$15,5,FALSE),0)</f>
        <v>0</v>
      </c>
      <c r="E97" s="91">
        <f>IFERROR(VLOOKUP(A97,'ESSA Title I-Delinquent'!$A$11:$E$22,5,FALSE),0)</f>
        <v>0</v>
      </c>
      <c r="F97" s="91">
        <f>IFERROR(VLOOKUP(A97,'ESSA Title II-A Formula'!$A$13:$G$196,7,FALSE),0)</f>
        <v>5838</v>
      </c>
      <c r="G97" s="91">
        <f>IFERROR(VLOOKUP(A97,'ESSA Title III-A '!$A$13:$I$191,7,FALSE),0)</f>
        <v>0</v>
      </c>
      <c r="H97" s="91">
        <f>IFERROR(VLOOKUP(A97,'ESSA Title III SAI'!$A$13:$G$48,7,FALSE),0)</f>
        <v>0</v>
      </c>
      <c r="I97" s="91">
        <f>IFERROR(VLOOKUP(A97,#REF!,5,FALSE),0)</f>
        <v>0</v>
      </c>
    </row>
    <row r="98" spans="1:9" ht="18.75" x14ac:dyDescent="0.3">
      <c r="A98" s="92" t="s">
        <v>101</v>
      </c>
      <c r="B98" s="93" t="s">
        <v>279</v>
      </c>
      <c r="C98" s="91">
        <f>IFERROR(VLOOKUP(A98,'ESSA Title I-A Formula'!$A$13:$G$191,7,FALSE),0)</f>
        <v>40792</v>
      </c>
      <c r="D98" s="227">
        <f>IFERROR(VLOOKUP(A98,'[1]Title I-C Migrant'!$A$11:$E$15,5,FALSE),0)</f>
        <v>0</v>
      </c>
      <c r="E98" s="91">
        <f>IFERROR(VLOOKUP(A98,'ESSA Title I-Delinquent'!$A$11:$E$22,5,FALSE),0)</f>
        <v>0</v>
      </c>
      <c r="F98" s="91">
        <f>IFERROR(VLOOKUP(A98,'ESSA Title II-A Formula'!$A$13:$G$196,7,FALSE),0)</f>
        <v>7578</v>
      </c>
      <c r="G98" s="91">
        <f>IFERROR(VLOOKUP(A98,'ESSA Title III-A '!$A$13:$I$191,7,FALSE),0)</f>
        <v>0</v>
      </c>
      <c r="H98" s="91">
        <f>IFERROR(VLOOKUP(A98,'ESSA Title III SAI'!$A$13:$G$48,7,FALSE),0)</f>
        <v>0</v>
      </c>
      <c r="I98" s="91">
        <f>IFERROR(VLOOKUP(A98,#REF!,5,FALSE),0)</f>
        <v>0</v>
      </c>
    </row>
    <row r="99" spans="1:9" ht="18.75" x14ac:dyDescent="0.3">
      <c r="A99" s="92" t="s">
        <v>102</v>
      </c>
      <c r="B99" s="93" t="s">
        <v>280</v>
      </c>
      <c r="C99" s="91">
        <f>IFERROR(VLOOKUP(A99,'ESSA Title I-A Formula'!$A$13:$G$191,7,FALSE),0)</f>
        <v>60183</v>
      </c>
      <c r="D99" s="227">
        <f>IFERROR(VLOOKUP(A99,'[1]Title I-C Migrant'!$A$11:$E$15,5,FALSE),0)</f>
        <v>0</v>
      </c>
      <c r="E99" s="91">
        <f>IFERROR(VLOOKUP(A99,'ESSA Title I-Delinquent'!$A$11:$E$22,5,FALSE),0)</f>
        <v>0</v>
      </c>
      <c r="F99" s="91">
        <f>IFERROR(VLOOKUP(A99,'ESSA Title II-A Formula'!$A$13:$G$196,7,FALSE),0)</f>
        <v>6</v>
      </c>
      <c r="G99" s="91">
        <f>IFERROR(VLOOKUP(A99,'ESSA Title III-A '!$A$13:$I$191,7,FALSE),0)</f>
        <v>0</v>
      </c>
      <c r="H99" s="91">
        <f>IFERROR(VLOOKUP(A99,'ESSA Title III SAI'!$A$13:$G$48,7,FALSE),0)</f>
        <v>0</v>
      </c>
      <c r="I99" s="91">
        <f>IFERROR(VLOOKUP(A99,#REF!,5,FALSE),0)</f>
        <v>0</v>
      </c>
    </row>
    <row r="100" spans="1:9" ht="18.75" x14ac:dyDescent="0.3">
      <c r="A100" s="92" t="s">
        <v>103</v>
      </c>
      <c r="B100" s="93" t="s">
        <v>281</v>
      </c>
      <c r="C100" s="91">
        <f>IFERROR(VLOOKUP(A100,'ESSA Title I-A Formula'!$A$13:$G$191,7,FALSE),0)</f>
        <v>0</v>
      </c>
      <c r="D100" s="227">
        <f>IFERROR(VLOOKUP(A100,'[1]Title I-C Migrant'!$A$11:$E$15,5,FALSE),0)</f>
        <v>0</v>
      </c>
      <c r="E100" s="91">
        <f>IFERROR(VLOOKUP(A100,'ESSA Title I-Delinquent'!$A$11:$E$22,5,FALSE),0)</f>
        <v>0</v>
      </c>
      <c r="F100" s="91">
        <f>IFERROR(VLOOKUP(A100,'ESSA Title II-A Formula'!$A$13:$G$196,7,FALSE),0)</f>
        <v>1228</v>
      </c>
      <c r="G100" s="91">
        <f>IFERROR(VLOOKUP(A100,'ESSA Title III-A '!$A$13:$I$191,7,FALSE),0)</f>
        <v>0</v>
      </c>
      <c r="H100" s="91">
        <f>IFERROR(VLOOKUP(A100,'ESSA Title III SAI'!$A$13:$G$48,7,FALSE),0)</f>
        <v>0</v>
      </c>
      <c r="I100" s="91">
        <f>IFERROR(VLOOKUP(A100,#REF!,5,FALSE),0)</f>
        <v>0</v>
      </c>
    </row>
    <row r="101" spans="1:9" ht="18.75" x14ac:dyDescent="0.3">
      <c r="A101" s="92" t="s">
        <v>104</v>
      </c>
      <c r="B101" s="93" t="s">
        <v>282</v>
      </c>
      <c r="C101" s="91">
        <f>IFERROR(VLOOKUP(A101,'ESSA Title I-A Formula'!$A$13:$G$191,7,FALSE),0)</f>
        <v>0</v>
      </c>
      <c r="D101" s="227">
        <f>IFERROR(VLOOKUP(A101,'[1]Title I-C Migrant'!$A$11:$E$15,5,FALSE),0)</f>
        <v>0</v>
      </c>
      <c r="E101" s="91">
        <f>IFERROR(VLOOKUP(A101,'ESSA Title I-Delinquent'!$A$11:$E$22,5,FALSE),0)</f>
        <v>0</v>
      </c>
      <c r="F101" s="91">
        <f>IFERROR(VLOOKUP(A101,'ESSA Title II-A Formula'!$A$13:$G$196,7,FALSE),0)</f>
        <v>0</v>
      </c>
      <c r="G101" s="91">
        <f>IFERROR(VLOOKUP(A101,'ESSA Title III-A '!$A$13:$I$191,7,FALSE),0)</f>
        <v>0</v>
      </c>
      <c r="H101" s="91">
        <f>IFERROR(VLOOKUP(A101,'ESSA Title III SAI'!$A$13:$G$48,7,FALSE),0)</f>
        <v>0</v>
      </c>
      <c r="I101" s="91">
        <f>IFERROR(VLOOKUP(A101,#REF!,5,FALSE),0)</f>
        <v>0</v>
      </c>
    </row>
    <row r="102" spans="1:9" ht="18.75" x14ac:dyDescent="0.3">
      <c r="A102" s="92" t="s">
        <v>105</v>
      </c>
      <c r="B102" s="93" t="s">
        <v>283</v>
      </c>
      <c r="C102" s="91">
        <f>IFERROR(VLOOKUP(A102,'ESSA Title I-A Formula'!$A$13:$G$191,7,FALSE),0)</f>
        <v>0</v>
      </c>
      <c r="D102" s="227">
        <f>IFERROR(VLOOKUP(A102,'[1]Title I-C Migrant'!$A$11:$E$15,5,FALSE),0)</f>
        <v>0</v>
      </c>
      <c r="E102" s="91">
        <f>IFERROR(VLOOKUP(A102,'ESSA Title I-Delinquent'!$A$11:$E$22,5,FALSE),0)</f>
        <v>0</v>
      </c>
      <c r="F102" s="91">
        <f>IFERROR(VLOOKUP(A102,'ESSA Title II-A Formula'!$A$13:$G$196,7,FALSE),0)</f>
        <v>0</v>
      </c>
      <c r="G102" s="91">
        <f>IFERROR(VLOOKUP(A102,'ESSA Title III-A '!$A$13:$I$191,7,FALSE),0)</f>
        <v>0</v>
      </c>
      <c r="H102" s="91">
        <f>IFERROR(VLOOKUP(A102,'ESSA Title III SAI'!$A$13:$G$48,7,FALSE),0)</f>
        <v>0</v>
      </c>
      <c r="I102" s="91">
        <f>IFERROR(VLOOKUP(A102,#REF!,5,FALSE),0)</f>
        <v>0</v>
      </c>
    </row>
    <row r="103" spans="1:9" ht="18.75" x14ac:dyDescent="0.3">
      <c r="A103" s="92" t="s">
        <v>106</v>
      </c>
      <c r="B103" s="93" t="s">
        <v>284</v>
      </c>
      <c r="C103" s="91">
        <f>IFERROR(VLOOKUP(A103,'ESSA Title I-A Formula'!$A$13:$G$191,7,FALSE),0)</f>
        <v>0</v>
      </c>
      <c r="D103" s="227">
        <f>IFERROR(VLOOKUP(A103,'[1]Title I-C Migrant'!$A$11:$E$15,5,FALSE),0)</f>
        <v>0</v>
      </c>
      <c r="E103" s="91">
        <f>IFERROR(VLOOKUP(A103,'ESSA Title I-Delinquent'!$A$11:$E$22,5,FALSE),0)</f>
        <v>0</v>
      </c>
      <c r="F103" s="91">
        <f>IFERROR(VLOOKUP(A103,'ESSA Title II-A Formula'!$A$13:$G$196,7,FALSE),0)</f>
        <v>0</v>
      </c>
      <c r="G103" s="91">
        <f>IFERROR(VLOOKUP(A103,'ESSA Title III-A '!$A$13:$I$191,7,FALSE),0)</f>
        <v>-1638</v>
      </c>
      <c r="H103" s="91">
        <f>IFERROR(VLOOKUP(A103,'ESSA Title III SAI'!$A$13:$G$48,7,FALSE),0)</f>
        <v>0</v>
      </c>
      <c r="I103" s="91">
        <f>IFERROR(VLOOKUP(A103,#REF!,5,FALSE),0)</f>
        <v>0</v>
      </c>
    </row>
    <row r="104" spans="1:9" ht="18.75" x14ac:dyDescent="0.3">
      <c r="A104" s="92" t="s">
        <v>107</v>
      </c>
      <c r="B104" s="93" t="s">
        <v>285</v>
      </c>
      <c r="C104" s="91">
        <f>IFERROR(VLOOKUP(A104,'ESSA Title I-A Formula'!$A$13:$G$191,7,FALSE),0)</f>
        <v>0</v>
      </c>
      <c r="D104" s="227">
        <f>IFERROR(VLOOKUP(A104,'[1]Title I-C Migrant'!$A$11:$E$15,5,FALSE),0)</f>
        <v>0</v>
      </c>
      <c r="E104" s="91">
        <f>IFERROR(VLOOKUP(A104,'ESSA Title I-Delinquent'!$A$11:$E$22,5,FALSE),0)</f>
        <v>0</v>
      </c>
      <c r="F104" s="91">
        <f>IFERROR(VLOOKUP(A104,'ESSA Title II-A Formula'!$A$13:$G$196,7,FALSE),0)</f>
        <v>0</v>
      </c>
      <c r="G104" s="91">
        <f>IFERROR(VLOOKUP(A104,'ESSA Title III-A '!$A$13:$I$191,7,FALSE),0)</f>
        <v>0</v>
      </c>
      <c r="H104" s="91">
        <f>IFERROR(VLOOKUP(A104,'ESSA Title III SAI'!$A$13:$G$48,7,FALSE),0)</f>
        <v>306</v>
      </c>
      <c r="I104" s="91">
        <f>IFERROR(VLOOKUP(A104,#REF!,5,FALSE),0)</f>
        <v>0</v>
      </c>
    </row>
    <row r="105" spans="1:9" ht="18.75" x14ac:dyDescent="0.3">
      <c r="A105" s="92" t="s">
        <v>108</v>
      </c>
      <c r="B105" s="93" t="s">
        <v>286</v>
      </c>
      <c r="C105" s="91">
        <f>IFERROR(VLOOKUP(A105,'ESSA Title I-A Formula'!$A$13:$G$191,7,FALSE),0)</f>
        <v>430743</v>
      </c>
      <c r="D105" s="227">
        <f>IFERROR(VLOOKUP(A105,'[1]Title I-C Migrant'!$A$11:$E$15,5,FALSE),0)</f>
        <v>0</v>
      </c>
      <c r="E105" s="91">
        <f>IFERROR(VLOOKUP(A105,'ESSA Title I-Delinquent'!$A$11:$E$22,5,FALSE),0)</f>
        <v>0</v>
      </c>
      <c r="F105" s="91">
        <f>IFERROR(VLOOKUP(A105,'ESSA Title II-A Formula'!$A$13:$G$196,7,FALSE),0)</f>
        <v>0</v>
      </c>
      <c r="G105" s="91">
        <f>IFERROR(VLOOKUP(A105,'ESSA Title III-A '!$A$13:$I$191,7,FALSE),0)</f>
        <v>-7928</v>
      </c>
      <c r="H105" s="91">
        <f>IFERROR(VLOOKUP(A105,'ESSA Title III SAI'!$A$13:$G$48,7,FALSE),0)</f>
        <v>0</v>
      </c>
      <c r="I105" s="91">
        <f>IFERROR(VLOOKUP(A105,#REF!,5,FALSE),0)</f>
        <v>0</v>
      </c>
    </row>
    <row r="106" spans="1:9" ht="18.75" x14ac:dyDescent="0.3">
      <c r="A106" s="92" t="s">
        <v>109</v>
      </c>
      <c r="B106" s="93" t="s">
        <v>287</v>
      </c>
      <c r="C106" s="91">
        <f>IFERROR(VLOOKUP(A106,'ESSA Title I-A Formula'!$A$13:$G$191,7,FALSE),0)</f>
        <v>0</v>
      </c>
      <c r="D106" s="227">
        <f>IFERROR(VLOOKUP(A106,'[1]Title I-C Migrant'!$A$11:$E$15,5,FALSE),0)</f>
        <v>0</v>
      </c>
      <c r="E106" s="91">
        <f>IFERROR(VLOOKUP(A106,'ESSA Title I-Delinquent'!$A$11:$E$22,5,FALSE),0)</f>
        <v>0</v>
      </c>
      <c r="F106" s="91">
        <f>IFERROR(VLOOKUP(A106,'ESSA Title II-A Formula'!$A$13:$G$196,7,FALSE),0)</f>
        <v>0</v>
      </c>
      <c r="G106" s="91">
        <f>IFERROR(VLOOKUP(A106,'ESSA Title III-A '!$A$13:$I$191,7,FALSE),0)</f>
        <v>0</v>
      </c>
      <c r="H106" s="91">
        <f>IFERROR(VLOOKUP(A106,'ESSA Title III SAI'!$A$13:$G$48,7,FALSE),0)</f>
        <v>0</v>
      </c>
      <c r="I106" s="91">
        <f>IFERROR(VLOOKUP(A106,#REF!,5,FALSE),0)</f>
        <v>0</v>
      </c>
    </row>
    <row r="107" spans="1:9" ht="18.75" x14ac:dyDescent="0.3">
      <c r="A107" s="92" t="s">
        <v>110</v>
      </c>
      <c r="B107" s="93" t="s">
        <v>288</v>
      </c>
      <c r="C107" s="91">
        <f>IFERROR(VLOOKUP(A107,'ESSA Title I-A Formula'!$A$13:$G$191,7,FALSE),0)</f>
        <v>0</v>
      </c>
      <c r="D107" s="227">
        <f>IFERROR(VLOOKUP(A107,'[1]Title I-C Migrant'!$A$11:$E$15,5,FALSE),0)</f>
        <v>0</v>
      </c>
      <c r="E107" s="91">
        <f>IFERROR(VLOOKUP(A107,'ESSA Title I-Delinquent'!$A$11:$E$22,5,FALSE),0)</f>
        <v>0</v>
      </c>
      <c r="F107" s="91">
        <f>IFERROR(VLOOKUP(A107,'ESSA Title II-A Formula'!$A$13:$G$196,7,FALSE),0)</f>
        <v>4248</v>
      </c>
      <c r="G107" s="91">
        <f>IFERROR(VLOOKUP(A107,'ESSA Title III-A '!$A$13:$I$191,7,FALSE),0)</f>
        <v>0</v>
      </c>
      <c r="H107" s="91">
        <f>IFERROR(VLOOKUP(A107,'ESSA Title III SAI'!$A$13:$G$48,7,FALSE),0)</f>
        <v>0</v>
      </c>
      <c r="I107" s="91">
        <f>IFERROR(VLOOKUP(A107,#REF!,5,FALSE),0)</f>
        <v>0</v>
      </c>
    </row>
    <row r="108" spans="1:9" ht="18.75" x14ac:dyDescent="0.3">
      <c r="A108" s="92" t="s">
        <v>111</v>
      </c>
      <c r="B108" s="93" t="s">
        <v>289</v>
      </c>
      <c r="C108" s="91">
        <f>IFERROR(VLOOKUP(A108,'ESSA Title I-A Formula'!$A$13:$G$191,7,FALSE),0)</f>
        <v>0</v>
      </c>
      <c r="D108" s="227">
        <f>IFERROR(VLOOKUP(A108,'[1]Title I-C Migrant'!$A$11:$E$15,5,FALSE),0)</f>
        <v>0</v>
      </c>
      <c r="E108" s="91">
        <f>IFERROR(VLOOKUP(A108,'ESSA Title I-Delinquent'!$A$11:$E$22,5,FALSE),0)</f>
        <v>0</v>
      </c>
      <c r="F108" s="91">
        <f>IFERROR(VLOOKUP(A108,'ESSA Title II-A Formula'!$A$13:$G$196,7,FALSE),0)</f>
        <v>0</v>
      </c>
      <c r="G108" s="91">
        <f>IFERROR(VLOOKUP(A108,'ESSA Title III-A '!$A$13:$I$191,7,FALSE),0)</f>
        <v>0</v>
      </c>
      <c r="H108" s="91">
        <f>IFERROR(VLOOKUP(A108,'ESSA Title III SAI'!$A$13:$G$48,7,FALSE),0)</f>
        <v>0</v>
      </c>
      <c r="I108" s="91">
        <f>IFERROR(VLOOKUP(A108,#REF!,5,FALSE),0)</f>
        <v>0</v>
      </c>
    </row>
    <row r="109" spans="1:9" ht="18.75" x14ac:dyDescent="0.3">
      <c r="A109" s="92" t="s">
        <v>112</v>
      </c>
      <c r="B109" s="93" t="s">
        <v>290</v>
      </c>
      <c r="C109" s="91">
        <f>IFERROR(VLOOKUP(A109,'ESSA Title I-A Formula'!$A$13:$G$191,7,FALSE),0)</f>
        <v>18044</v>
      </c>
      <c r="D109" s="227">
        <f>IFERROR(VLOOKUP(A109,'[1]Title I-C Migrant'!$A$11:$E$15,5,FALSE),0)</f>
        <v>0</v>
      </c>
      <c r="E109" s="91">
        <f>IFERROR(VLOOKUP(A109,'ESSA Title I-Delinquent'!$A$11:$E$22,5,FALSE),0)</f>
        <v>0</v>
      </c>
      <c r="F109" s="91">
        <f>IFERROR(VLOOKUP(A109,'ESSA Title II-A Formula'!$A$13:$G$196,7,FALSE),0)</f>
        <v>2325</v>
      </c>
      <c r="G109" s="91">
        <f>IFERROR(VLOOKUP(A109,'ESSA Title III-A '!$A$13:$I$191,7,FALSE),0)</f>
        <v>0</v>
      </c>
      <c r="H109" s="91">
        <f>IFERROR(VLOOKUP(A109,'ESSA Title III SAI'!$A$13:$G$48,7,FALSE),0)</f>
        <v>0</v>
      </c>
      <c r="I109" s="91">
        <f>IFERROR(VLOOKUP(A109,#REF!,5,FALSE),0)</f>
        <v>0</v>
      </c>
    </row>
    <row r="110" spans="1:9" ht="18.75" x14ac:dyDescent="0.3">
      <c r="A110" s="92" t="s">
        <v>113</v>
      </c>
      <c r="B110" s="93" t="s">
        <v>291</v>
      </c>
      <c r="C110" s="91">
        <f>IFERROR(VLOOKUP(A110,'ESSA Title I-A Formula'!$A$13:$G$191,7,FALSE),0)</f>
        <v>24199</v>
      </c>
      <c r="D110" s="227">
        <f>IFERROR(VLOOKUP(A110,'[1]Title I-C Migrant'!$A$11:$E$15,5,FALSE),0)</f>
        <v>0</v>
      </c>
      <c r="E110" s="91">
        <f>IFERROR(VLOOKUP(A110,'ESSA Title I-Delinquent'!$A$11:$E$22,5,FALSE),0)</f>
        <v>0</v>
      </c>
      <c r="F110" s="91">
        <f>IFERROR(VLOOKUP(A110,'ESSA Title II-A Formula'!$A$13:$G$196,7,FALSE),0)</f>
        <v>12663</v>
      </c>
      <c r="G110" s="91">
        <f>IFERROR(VLOOKUP(A110,'ESSA Title III-A '!$A$13:$I$191,7,FALSE),0)</f>
        <v>0</v>
      </c>
      <c r="H110" s="91">
        <f>IFERROR(VLOOKUP(A110,'ESSA Title III SAI'!$A$13:$G$48,7,FALSE),0)</f>
        <v>0</v>
      </c>
      <c r="I110" s="91">
        <f>IFERROR(VLOOKUP(A110,#REF!,5,FALSE),0)</f>
        <v>0</v>
      </c>
    </row>
    <row r="111" spans="1:9" ht="18.75" x14ac:dyDescent="0.3">
      <c r="A111" s="92" t="s">
        <v>114</v>
      </c>
      <c r="B111" s="93" t="s">
        <v>292</v>
      </c>
      <c r="C111" s="91">
        <f>IFERROR(VLOOKUP(A111,'ESSA Title I-A Formula'!$A$13:$G$191,7,FALSE),0)</f>
        <v>3252169</v>
      </c>
      <c r="D111" s="227">
        <f>IFERROR(VLOOKUP(A111,'[1]Title I-C Migrant'!$A$11:$E$15,5,FALSE),0)</f>
        <v>551381</v>
      </c>
      <c r="E111" s="91">
        <f>IFERROR(VLOOKUP(A111,'ESSA Title I-Delinquent'!$A$11:$E$22,5,FALSE),0)</f>
        <v>31215</v>
      </c>
      <c r="F111" s="91">
        <f>IFERROR(VLOOKUP(A111,'ESSA Title II-A Formula'!$A$13:$G$196,7,FALSE),0)</f>
        <v>604023</v>
      </c>
      <c r="G111" s="91">
        <f>IFERROR(VLOOKUP(A111,'ESSA Title III-A '!$A$13:$I$191,7,FALSE),0)</f>
        <v>0</v>
      </c>
      <c r="H111" s="91">
        <f>IFERROR(VLOOKUP(A111,'ESSA Title III SAI'!$A$13:$G$48,7,FALSE),0)</f>
        <v>0</v>
      </c>
      <c r="I111" s="91">
        <f>IFERROR(VLOOKUP(A111,#REF!,5,FALSE),0)</f>
        <v>0</v>
      </c>
    </row>
    <row r="112" spans="1:9" ht="18.75" x14ac:dyDescent="0.3">
      <c r="A112" s="92" t="s">
        <v>115</v>
      </c>
      <c r="B112" s="93" t="s">
        <v>293</v>
      </c>
      <c r="C112" s="91">
        <f>IFERROR(VLOOKUP(A112,'ESSA Title I-A Formula'!$A$13:$G$191,7,FALSE),0)</f>
        <v>9231</v>
      </c>
      <c r="D112" s="227">
        <f>IFERROR(VLOOKUP(A112,'[1]Title I-C Migrant'!$A$11:$E$15,5,FALSE),0)</f>
        <v>0</v>
      </c>
      <c r="E112" s="91">
        <f>IFERROR(VLOOKUP(A112,'ESSA Title I-Delinquent'!$A$11:$E$22,5,FALSE),0)</f>
        <v>0</v>
      </c>
      <c r="F112" s="91">
        <f>IFERROR(VLOOKUP(A112,'ESSA Title II-A Formula'!$A$13:$G$196,7,FALSE),0)</f>
        <v>2252</v>
      </c>
      <c r="G112" s="91">
        <f>IFERROR(VLOOKUP(A112,'ESSA Title III-A '!$A$13:$I$191,7,FALSE),0)</f>
        <v>0</v>
      </c>
      <c r="H112" s="91">
        <f>IFERROR(VLOOKUP(A112,'ESSA Title III SAI'!$A$13:$G$48,7,FALSE),0)</f>
        <v>0</v>
      </c>
      <c r="I112" s="91">
        <f>IFERROR(VLOOKUP(A112,#REF!,5,FALSE),0)</f>
        <v>0</v>
      </c>
    </row>
    <row r="113" spans="1:9" ht="18.75" x14ac:dyDescent="0.3">
      <c r="A113" s="92" t="s">
        <v>116</v>
      </c>
      <c r="B113" s="93" t="s">
        <v>294</v>
      </c>
      <c r="C113" s="91">
        <f>IFERROR(VLOOKUP(A113,'ESSA Title I-A Formula'!$A$13:$G$191,7,FALSE),0)</f>
        <v>185290</v>
      </c>
      <c r="D113" s="227">
        <f>IFERROR(VLOOKUP(A113,'[1]Title I-C Migrant'!$A$11:$E$15,5,FALSE),0)</f>
        <v>0</v>
      </c>
      <c r="E113" s="91">
        <f>IFERROR(VLOOKUP(A113,'ESSA Title I-Delinquent'!$A$11:$E$22,5,FALSE),0)</f>
        <v>0</v>
      </c>
      <c r="F113" s="91">
        <f>IFERROR(VLOOKUP(A113,'ESSA Title II-A Formula'!$A$13:$G$196,7,FALSE),0)</f>
        <v>10628</v>
      </c>
      <c r="G113" s="91">
        <f>IFERROR(VLOOKUP(A113,'ESSA Title III-A '!$A$13:$I$191,7,FALSE),0)</f>
        <v>0</v>
      </c>
      <c r="H113" s="91">
        <f>IFERROR(VLOOKUP(A113,'ESSA Title III SAI'!$A$13:$G$48,7,FALSE),0)</f>
        <v>0</v>
      </c>
      <c r="I113" s="91">
        <f>IFERROR(VLOOKUP(A113,#REF!,5,FALSE),0)</f>
        <v>0</v>
      </c>
    </row>
    <row r="114" spans="1:9" ht="18.75" x14ac:dyDescent="0.3">
      <c r="A114" s="92" t="s">
        <v>117</v>
      </c>
      <c r="B114" s="93" t="s">
        <v>295</v>
      </c>
      <c r="C114" s="91">
        <f>IFERROR(VLOOKUP(A114,'ESSA Title I-A Formula'!$A$13:$G$191,7,FALSE),0)</f>
        <v>440499</v>
      </c>
      <c r="D114" s="227">
        <f>IFERROR(VLOOKUP(A114,'[1]Title I-C Migrant'!$A$11:$E$15,5,FALSE),0)</f>
        <v>0</v>
      </c>
      <c r="E114" s="91">
        <f>IFERROR(VLOOKUP(A114,'ESSA Title I-Delinquent'!$A$11:$E$22,5,FALSE),0)</f>
        <v>0</v>
      </c>
      <c r="F114" s="91">
        <f>IFERROR(VLOOKUP(A114,'ESSA Title II-A Formula'!$A$13:$G$196,7,FALSE),0)</f>
        <v>63030</v>
      </c>
      <c r="G114" s="91">
        <f>IFERROR(VLOOKUP(A114,'ESSA Title III-A '!$A$13:$I$191,7,FALSE),0)</f>
        <v>0</v>
      </c>
      <c r="H114" s="91">
        <f>IFERROR(VLOOKUP(A114,'ESSA Title III SAI'!$A$13:$G$48,7,FALSE),0)</f>
        <v>0</v>
      </c>
      <c r="I114" s="91">
        <f>IFERROR(VLOOKUP(A114,#REF!,5,FALSE),0)</f>
        <v>0</v>
      </c>
    </row>
    <row r="115" spans="1:9" ht="18.75" x14ac:dyDescent="0.3">
      <c r="A115" s="92" t="s">
        <v>118</v>
      </c>
      <c r="B115" s="93" t="s">
        <v>296</v>
      </c>
      <c r="C115" s="91">
        <f>IFERROR(VLOOKUP(A115,'ESSA Title I-A Formula'!$A$13:$G$191,7,FALSE),0)</f>
        <v>106988</v>
      </c>
      <c r="D115" s="227">
        <f>IFERROR(VLOOKUP(A115,'[1]Title I-C Migrant'!$A$11:$E$15,5,FALSE),0)</f>
        <v>0</v>
      </c>
      <c r="E115" s="91">
        <f>IFERROR(VLOOKUP(A115,'ESSA Title I-Delinquent'!$A$11:$E$22,5,FALSE),0)</f>
        <v>0</v>
      </c>
      <c r="F115" s="91">
        <f>IFERROR(VLOOKUP(A115,'ESSA Title II-A Formula'!$A$13:$G$196,7,FALSE),0)</f>
        <v>15815</v>
      </c>
      <c r="G115" s="91">
        <f>IFERROR(VLOOKUP(A115,'ESSA Title III-A '!$A$13:$I$191,7,FALSE),0)</f>
        <v>0</v>
      </c>
      <c r="H115" s="91">
        <f>IFERROR(VLOOKUP(A115,'ESSA Title III SAI'!$A$13:$G$48,7,FALSE),0)</f>
        <v>0</v>
      </c>
      <c r="I115" s="91">
        <f>IFERROR(VLOOKUP(A115,#REF!,5,FALSE),0)</f>
        <v>0</v>
      </c>
    </row>
    <row r="116" spans="1:9" ht="18.75" x14ac:dyDescent="0.3">
      <c r="A116" s="92" t="s">
        <v>119</v>
      </c>
      <c r="B116" s="93" t="s">
        <v>297</v>
      </c>
      <c r="C116" s="91">
        <f>IFERROR(VLOOKUP(A116,'ESSA Title I-A Formula'!$A$13:$G$191,7,FALSE),0)</f>
        <v>49961</v>
      </c>
      <c r="D116" s="227">
        <f>IFERROR(VLOOKUP(A116,'[1]Title I-C Migrant'!$A$11:$E$15,5,FALSE),0)</f>
        <v>0</v>
      </c>
      <c r="E116" s="91">
        <f>IFERROR(VLOOKUP(A116,'ESSA Title I-Delinquent'!$A$11:$E$22,5,FALSE),0)</f>
        <v>0</v>
      </c>
      <c r="F116" s="91">
        <f>IFERROR(VLOOKUP(A116,'ESSA Title II-A Formula'!$A$13:$G$196,7,FALSE),0)</f>
        <v>11518</v>
      </c>
      <c r="G116" s="91">
        <f>IFERROR(VLOOKUP(A116,'ESSA Title III-A '!$A$13:$I$191,7,FALSE),0)</f>
        <v>0</v>
      </c>
      <c r="H116" s="91">
        <f>IFERROR(VLOOKUP(A116,'ESSA Title III SAI'!$A$13:$G$48,7,FALSE),0)</f>
        <v>0</v>
      </c>
      <c r="I116" s="91">
        <f>IFERROR(VLOOKUP(A116,#REF!,5,FALSE),0)</f>
        <v>0</v>
      </c>
    </row>
    <row r="117" spans="1:9" ht="18.75" x14ac:dyDescent="0.3">
      <c r="A117" s="92" t="s">
        <v>120</v>
      </c>
      <c r="B117" s="93" t="s">
        <v>298</v>
      </c>
      <c r="C117" s="91">
        <f>IFERROR(VLOOKUP(A117,'ESSA Title I-A Formula'!$A$13:$G$191,7,FALSE),0)</f>
        <v>732143</v>
      </c>
      <c r="D117" s="227">
        <f>IFERROR(VLOOKUP(A117,'[1]Title I-C Migrant'!$A$11:$E$15,5,FALSE),0)</f>
        <v>0</v>
      </c>
      <c r="E117" s="91">
        <f>IFERROR(VLOOKUP(A117,'ESSA Title I-Delinquent'!$A$11:$E$22,5,FALSE),0)</f>
        <v>0</v>
      </c>
      <c r="F117" s="91">
        <f>IFERROR(VLOOKUP(A117,'ESSA Title II-A Formula'!$A$13:$G$196,7,FALSE),0)</f>
        <v>112652</v>
      </c>
      <c r="G117" s="91">
        <f>IFERROR(VLOOKUP(A117,'ESSA Title III-A '!$A$13:$I$191,7,FALSE),0)</f>
        <v>7273</v>
      </c>
      <c r="H117" s="91">
        <f>IFERROR(VLOOKUP(A117,'ESSA Title III SAI'!$A$13:$G$48,7,FALSE),0)</f>
        <v>0</v>
      </c>
      <c r="I117" s="91">
        <f>IFERROR(VLOOKUP(A117,#REF!,5,FALSE),0)</f>
        <v>0</v>
      </c>
    </row>
    <row r="118" spans="1:9" ht="18.75" x14ac:dyDescent="0.3">
      <c r="A118" s="92" t="s">
        <v>121</v>
      </c>
      <c r="B118" s="93" t="s">
        <v>299</v>
      </c>
      <c r="C118" s="91">
        <f>IFERROR(VLOOKUP(A118,'ESSA Title I-A Formula'!$A$13:$G$191,7,FALSE),0)</f>
        <v>59253</v>
      </c>
      <c r="D118" s="227">
        <f>IFERROR(VLOOKUP(A118,'[1]Title I-C Migrant'!$A$11:$E$15,5,FALSE),0)</f>
        <v>0</v>
      </c>
      <c r="E118" s="91">
        <f>IFERROR(VLOOKUP(A118,'ESSA Title I-Delinquent'!$A$11:$E$22,5,FALSE),0)</f>
        <v>0</v>
      </c>
      <c r="F118" s="91">
        <f>IFERROR(VLOOKUP(A118,'ESSA Title II-A Formula'!$A$13:$G$196,7,FALSE),0)</f>
        <v>12579</v>
      </c>
      <c r="G118" s="91">
        <f>IFERROR(VLOOKUP(A118,'ESSA Title III-A '!$A$13:$I$191,7,FALSE),0)</f>
        <v>0</v>
      </c>
      <c r="H118" s="91">
        <f>IFERROR(VLOOKUP(A118,'ESSA Title III SAI'!$A$13:$G$48,7,FALSE),0)</f>
        <v>0</v>
      </c>
      <c r="I118" s="91">
        <f>IFERROR(VLOOKUP(A118,#REF!,5,FALSE),0)</f>
        <v>0</v>
      </c>
    </row>
    <row r="119" spans="1:9" ht="18.75" x14ac:dyDescent="0.3">
      <c r="A119" s="92" t="s">
        <v>122</v>
      </c>
      <c r="B119" s="93" t="s">
        <v>300</v>
      </c>
      <c r="C119" s="91">
        <f>IFERROR(VLOOKUP(A119,'ESSA Title I-A Formula'!$A$13:$G$191,7,FALSE),0)</f>
        <v>0</v>
      </c>
      <c r="D119" s="227">
        <f>IFERROR(VLOOKUP(A119,'[1]Title I-C Migrant'!$A$11:$E$15,5,FALSE),0)</f>
        <v>0</v>
      </c>
      <c r="E119" s="91">
        <f>IFERROR(VLOOKUP(A119,'ESSA Title I-Delinquent'!$A$11:$E$22,5,FALSE),0)</f>
        <v>0</v>
      </c>
      <c r="F119" s="91">
        <f>IFERROR(VLOOKUP(A119,'ESSA Title II-A Formula'!$A$13:$G$196,7,FALSE),0)</f>
        <v>0</v>
      </c>
      <c r="G119" s="91">
        <f>IFERROR(VLOOKUP(A119,'ESSA Title III-A '!$A$13:$I$191,7,FALSE),0)</f>
        <v>-13891</v>
      </c>
      <c r="H119" s="91">
        <f>IFERROR(VLOOKUP(A119,'ESSA Title III SAI'!$A$13:$G$48,7,FALSE),0)</f>
        <v>0</v>
      </c>
      <c r="I119" s="91">
        <f>IFERROR(VLOOKUP(A119,#REF!,5,FALSE),0)</f>
        <v>0</v>
      </c>
    </row>
    <row r="120" spans="1:9" ht="18.75" x14ac:dyDescent="0.3">
      <c r="A120" s="92" t="s">
        <v>123</v>
      </c>
      <c r="B120" s="93" t="s">
        <v>301</v>
      </c>
      <c r="C120" s="91">
        <f>IFERROR(VLOOKUP(A120,'ESSA Title I-A Formula'!$A$13:$G$191,7,FALSE),0)</f>
        <v>327784</v>
      </c>
      <c r="D120" s="227">
        <f>IFERROR(VLOOKUP(A120,'[1]Title I-C Migrant'!$A$11:$E$15,5,FALSE),0)</f>
        <v>0</v>
      </c>
      <c r="E120" s="91">
        <f>IFERROR(VLOOKUP(A120,'ESSA Title I-Delinquent'!$A$11:$E$22,5,FALSE),0)</f>
        <v>0</v>
      </c>
      <c r="F120" s="91">
        <f>IFERROR(VLOOKUP(A120,'ESSA Title II-A Formula'!$A$13:$G$196,7,FALSE),0)</f>
        <v>59344</v>
      </c>
      <c r="G120" s="91">
        <f>IFERROR(VLOOKUP(A120,'ESSA Title III-A '!$A$13:$I$191,7,FALSE),0)</f>
        <v>0</v>
      </c>
      <c r="H120" s="91">
        <f>IFERROR(VLOOKUP(A120,'ESSA Title III SAI'!$A$13:$G$48,7,FALSE),0)</f>
        <v>7048</v>
      </c>
      <c r="I120" s="91">
        <f>IFERROR(VLOOKUP(A120,#REF!,5,FALSE),0)</f>
        <v>0</v>
      </c>
    </row>
    <row r="121" spans="1:9" ht="18.75" x14ac:dyDescent="0.3">
      <c r="A121" s="92" t="s">
        <v>124</v>
      </c>
      <c r="B121" s="93" t="s">
        <v>302</v>
      </c>
      <c r="C121" s="91">
        <f>IFERROR(VLOOKUP(A121,'ESSA Title I-A Formula'!$A$13:$G$191,7,FALSE),0)</f>
        <v>0</v>
      </c>
      <c r="D121" s="227">
        <f>IFERROR(VLOOKUP(A121,'[1]Title I-C Migrant'!$A$11:$E$15,5,FALSE),0)</f>
        <v>0</v>
      </c>
      <c r="E121" s="91">
        <f>IFERROR(VLOOKUP(A121,'ESSA Title I-Delinquent'!$A$11:$E$22,5,FALSE),0)</f>
        <v>0</v>
      </c>
      <c r="F121" s="91">
        <f>IFERROR(VLOOKUP(A121,'ESSA Title II-A Formula'!$A$13:$G$196,7,FALSE),0)</f>
        <v>0</v>
      </c>
      <c r="G121" s="91">
        <f>IFERROR(VLOOKUP(A121,'ESSA Title III-A '!$A$13:$I$191,7,FALSE),0)</f>
        <v>0</v>
      </c>
      <c r="H121" s="91">
        <f>IFERROR(VLOOKUP(A121,'ESSA Title III SAI'!$A$13:$G$48,7,FALSE),0)</f>
        <v>0</v>
      </c>
      <c r="I121" s="91">
        <f>IFERROR(VLOOKUP(A121,#REF!,5,FALSE),0)</f>
        <v>0</v>
      </c>
    </row>
    <row r="122" spans="1:9" ht="18.75" x14ac:dyDescent="0.3">
      <c r="A122" s="92" t="s">
        <v>125</v>
      </c>
      <c r="B122" s="93" t="s">
        <v>303</v>
      </c>
      <c r="C122" s="91">
        <f>IFERROR(VLOOKUP(A122,'ESSA Title I-A Formula'!$A$13:$G$191,7,FALSE),0)</f>
        <v>0</v>
      </c>
      <c r="D122" s="227">
        <f>IFERROR(VLOOKUP(A122,'[1]Title I-C Migrant'!$A$11:$E$15,5,FALSE),0)</f>
        <v>0</v>
      </c>
      <c r="E122" s="91">
        <f>IFERROR(VLOOKUP(A122,'ESSA Title I-Delinquent'!$A$11:$E$22,5,FALSE),0)</f>
        <v>0</v>
      </c>
      <c r="F122" s="91">
        <f>IFERROR(VLOOKUP(A122,'ESSA Title II-A Formula'!$A$13:$G$196,7,FALSE),0)</f>
        <v>0</v>
      </c>
      <c r="G122" s="91">
        <f>IFERROR(VLOOKUP(A122,'ESSA Title III-A '!$A$13:$I$191,7,FALSE),0)</f>
        <v>-3604</v>
      </c>
      <c r="H122" s="91">
        <f>IFERROR(VLOOKUP(A122,'ESSA Title III SAI'!$A$13:$G$48,7,FALSE),0)</f>
        <v>0</v>
      </c>
      <c r="I122" s="91">
        <f>IFERROR(VLOOKUP(A122,#REF!,5,FALSE),0)</f>
        <v>0</v>
      </c>
    </row>
    <row r="123" spans="1:9" ht="18.75" x14ac:dyDescent="0.3">
      <c r="A123" s="92" t="s">
        <v>126</v>
      </c>
      <c r="B123" s="93" t="s">
        <v>304</v>
      </c>
      <c r="C123" s="91">
        <f>IFERROR(VLOOKUP(A123,'ESSA Title I-A Formula'!$A$13:$G$191,7,FALSE),0)</f>
        <v>440809</v>
      </c>
      <c r="D123" s="227">
        <f>IFERROR(VLOOKUP(A123,'[1]Title I-C Migrant'!$A$11:$E$15,5,FALSE),0)</f>
        <v>0</v>
      </c>
      <c r="E123" s="91">
        <f>IFERROR(VLOOKUP(A123,'ESSA Title I-Delinquent'!$A$11:$E$22,5,FALSE),0)</f>
        <v>0</v>
      </c>
      <c r="F123" s="91">
        <f>IFERROR(VLOOKUP(A123,'ESSA Title II-A Formula'!$A$13:$G$196,7,FALSE),0)</f>
        <v>14837</v>
      </c>
      <c r="G123" s="91">
        <f>IFERROR(VLOOKUP(A123,'ESSA Title III-A '!$A$13:$I$191,7,FALSE),0)</f>
        <v>-2293</v>
      </c>
      <c r="H123" s="91">
        <f>IFERROR(VLOOKUP(A123,'ESSA Title III SAI'!$A$13:$G$48,7,FALSE),0)</f>
        <v>0</v>
      </c>
      <c r="I123" s="91">
        <f>IFERROR(VLOOKUP(A123,#REF!,5,FALSE),0)</f>
        <v>0</v>
      </c>
    </row>
    <row r="124" spans="1:9" ht="18.75" x14ac:dyDescent="0.3">
      <c r="A124" s="92" t="s">
        <v>127</v>
      </c>
      <c r="B124" s="93" t="s">
        <v>305</v>
      </c>
      <c r="C124" s="91">
        <f>IFERROR(VLOOKUP(A124,'ESSA Title I-A Formula'!$A$13:$G$191,7,FALSE),0)</f>
        <v>463047</v>
      </c>
      <c r="D124" s="227">
        <f>IFERROR(VLOOKUP(A124,'[1]Title I-C Migrant'!$A$11:$E$15,5,FALSE),0)</f>
        <v>0</v>
      </c>
      <c r="E124" s="91">
        <f>IFERROR(VLOOKUP(A124,'ESSA Title I-Delinquent'!$A$11:$E$22,5,FALSE),0)</f>
        <v>0</v>
      </c>
      <c r="F124" s="91">
        <f>IFERROR(VLOOKUP(A124,'ESSA Title II-A Formula'!$A$13:$G$196,7,FALSE),0)</f>
        <v>45932</v>
      </c>
      <c r="G124" s="91">
        <f>IFERROR(VLOOKUP(A124,'ESSA Title III-A '!$A$13:$I$191,7,FALSE),0)</f>
        <v>-3014</v>
      </c>
      <c r="H124" s="91">
        <f>IFERROR(VLOOKUP(A124,'ESSA Title III SAI'!$A$13:$G$48,7,FALSE),0)</f>
        <v>0</v>
      </c>
      <c r="I124" s="91">
        <f>IFERROR(VLOOKUP(A124,#REF!,5,FALSE),0)</f>
        <v>0</v>
      </c>
    </row>
    <row r="125" spans="1:9" ht="18.75" x14ac:dyDescent="0.3">
      <c r="A125" s="92" t="s">
        <v>128</v>
      </c>
      <c r="B125" s="93" t="s">
        <v>306</v>
      </c>
      <c r="C125" s="91">
        <f>IFERROR(VLOOKUP(A125,'ESSA Title I-A Formula'!$A$13:$G$191,7,FALSE),0)</f>
        <v>90715</v>
      </c>
      <c r="D125" s="227">
        <f>IFERROR(VLOOKUP(A125,'[1]Title I-C Migrant'!$A$11:$E$15,5,FALSE),0)</f>
        <v>0</v>
      </c>
      <c r="E125" s="91">
        <f>IFERROR(VLOOKUP(A125,'ESSA Title I-Delinquent'!$A$11:$E$22,5,FALSE),0)</f>
        <v>0</v>
      </c>
      <c r="F125" s="91">
        <f>IFERROR(VLOOKUP(A125,'ESSA Title II-A Formula'!$A$13:$G$196,7,FALSE),0)</f>
        <v>7981</v>
      </c>
      <c r="G125" s="91">
        <f>IFERROR(VLOOKUP(A125,'ESSA Title III-A '!$A$13:$I$191,7,FALSE),0)</f>
        <v>0</v>
      </c>
      <c r="H125" s="91">
        <f>IFERROR(VLOOKUP(A125,'ESSA Title III SAI'!$A$13:$G$48,7,FALSE),0)</f>
        <v>0</v>
      </c>
      <c r="I125" s="91">
        <f>IFERROR(VLOOKUP(A125,#REF!,5,FALSE),0)</f>
        <v>0</v>
      </c>
    </row>
    <row r="126" spans="1:9" ht="18.75" x14ac:dyDescent="0.3">
      <c r="A126" s="92" t="s">
        <v>129</v>
      </c>
      <c r="B126" s="93" t="s">
        <v>307</v>
      </c>
      <c r="C126" s="91">
        <f>IFERROR(VLOOKUP(A126,'ESSA Title I-A Formula'!$A$13:$G$191,7,FALSE),0)</f>
        <v>104214</v>
      </c>
      <c r="D126" s="227">
        <f>IFERROR(VLOOKUP(A126,'[1]Title I-C Migrant'!$A$11:$E$15,5,FALSE),0)</f>
        <v>0</v>
      </c>
      <c r="E126" s="91">
        <f>IFERROR(VLOOKUP(A126,'ESSA Title I-Delinquent'!$A$11:$E$22,5,FALSE),0)</f>
        <v>0</v>
      </c>
      <c r="F126" s="91">
        <f>IFERROR(VLOOKUP(A126,'ESSA Title II-A Formula'!$A$13:$G$196,7,FALSE),0)</f>
        <v>13308</v>
      </c>
      <c r="G126" s="91">
        <f>IFERROR(VLOOKUP(A126,'ESSA Title III-A '!$A$13:$I$191,7,FALSE),0)</f>
        <v>0</v>
      </c>
      <c r="H126" s="91">
        <f>IFERROR(VLOOKUP(A126,'ESSA Title III SAI'!$A$13:$G$48,7,FALSE),0)</f>
        <v>0</v>
      </c>
      <c r="I126" s="91">
        <f>IFERROR(VLOOKUP(A126,#REF!,5,FALSE),0)</f>
        <v>0</v>
      </c>
    </row>
    <row r="127" spans="1:9" ht="18.75" x14ac:dyDescent="0.3">
      <c r="A127" s="92" t="s">
        <v>130</v>
      </c>
      <c r="B127" s="93" t="s">
        <v>308</v>
      </c>
      <c r="C127" s="91">
        <f>IFERROR(VLOOKUP(A127,'ESSA Title I-A Formula'!$A$13:$G$191,7,FALSE),0)</f>
        <v>28760</v>
      </c>
      <c r="D127" s="227">
        <f>IFERROR(VLOOKUP(A127,'[1]Title I-C Migrant'!$A$11:$E$15,5,FALSE),0)</f>
        <v>0</v>
      </c>
      <c r="E127" s="91">
        <f>IFERROR(VLOOKUP(A127,'ESSA Title I-Delinquent'!$A$11:$E$22,5,FALSE),0)</f>
        <v>0</v>
      </c>
      <c r="F127" s="91">
        <f>IFERROR(VLOOKUP(A127,'ESSA Title II-A Formula'!$A$13:$G$196,7,FALSE),0)</f>
        <v>2931</v>
      </c>
      <c r="G127" s="91">
        <f>IFERROR(VLOOKUP(A127,'ESSA Title III-A '!$A$13:$I$191,7,FALSE),0)</f>
        <v>0</v>
      </c>
      <c r="H127" s="91">
        <f>IFERROR(VLOOKUP(A127,'ESSA Title III SAI'!$A$13:$G$48,7,FALSE),0)</f>
        <v>0</v>
      </c>
      <c r="I127" s="91">
        <f>IFERROR(VLOOKUP(A127,#REF!,5,FALSE),0)</f>
        <v>0</v>
      </c>
    </row>
    <row r="128" spans="1:9" ht="18.75" x14ac:dyDescent="0.3">
      <c r="A128" s="92" t="s">
        <v>131</v>
      </c>
      <c r="B128" s="93" t="s">
        <v>309</v>
      </c>
      <c r="C128" s="91">
        <f>IFERROR(VLOOKUP(A128,'ESSA Title I-A Formula'!$A$13:$G$191,7,FALSE),0)</f>
        <v>23580</v>
      </c>
      <c r="D128" s="227">
        <f>IFERROR(VLOOKUP(A128,'[1]Title I-C Migrant'!$A$11:$E$15,5,FALSE),0)</f>
        <v>0</v>
      </c>
      <c r="E128" s="91">
        <f>IFERROR(VLOOKUP(A128,'ESSA Title I-Delinquent'!$A$11:$E$22,5,FALSE),0)</f>
        <v>0</v>
      </c>
      <c r="F128" s="91">
        <f>IFERROR(VLOOKUP(A128,'ESSA Title II-A Formula'!$A$13:$G$196,7,FALSE),0)</f>
        <v>3784</v>
      </c>
      <c r="G128" s="91">
        <f>IFERROR(VLOOKUP(A128,'ESSA Title III-A '!$A$13:$I$191,7,FALSE),0)</f>
        <v>0</v>
      </c>
      <c r="H128" s="91">
        <f>IFERROR(VLOOKUP(A128,'ESSA Title III SAI'!$A$13:$G$48,7,FALSE),0)</f>
        <v>0</v>
      </c>
      <c r="I128" s="91">
        <f>IFERROR(VLOOKUP(A128,#REF!,5,FALSE),0)</f>
        <v>0</v>
      </c>
    </row>
    <row r="129" spans="1:9" ht="18.75" x14ac:dyDescent="0.3">
      <c r="A129" s="92" t="s">
        <v>132</v>
      </c>
      <c r="B129" s="93" t="s">
        <v>310</v>
      </c>
      <c r="C129" s="91">
        <f>IFERROR(VLOOKUP(A129,'ESSA Title I-A Formula'!$A$13:$G$191,7,FALSE),0)</f>
        <v>24228</v>
      </c>
      <c r="D129" s="227">
        <f>IFERROR(VLOOKUP(A129,'[1]Title I-C Migrant'!$A$11:$E$15,5,FALSE),0)</f>
        <v>0</v>
      </c>
      <c r="E129" s="91">
        <f>IFERROR(VLOOKUP(A129,'ESSA Title I-Delinquent'!$A$11:$E$22,5,FALSE),0)</f>
        <v>0</v>
      </c>
      <c r="F129" s="91">
        <f>IFERROR(VLOOKUP(A129,'ESSA Title II-A Formula'!$A$13:$G$196,7,FALSE),0)</f>
        <v>6376</v>
      </c>
      <c r="G129" s="91">
        <f>IFERROR(VLOOKUP(A129,'ESSA Title III-A '!$A$13:$I$191,7,FALSE),0)</f>
        <v>0</v>
      </c>
      <c r="H129" s="91">
        <f>IFERROR(VLOOKUP(A129,'ESSA Title III SAI'!$A$13:$G$48,7,FALSE),0)</f>
        <v>0</v>
      </c>
      <c r="I129" s="91">
        <f>IFERROR(VLOOKUP(A129,#REF!,5,FALSE),0)</f>
        <v>0</v>
      </c>
    </row>
    <row r="130" spans="1:9" ht="18.75" x14ac:dyDescent="0.3">
      <c r="A130" s="92" t="s">
        <v>133</v>
      </c>
      <c r="B130" s="93" t="s">
        <v>311</v>
      </c>
      <c r="C130" s="91">
        <f>IFERROR(VLOOKUP(A130,'ESSA Title I-A Formula'!$A$13:$G$191,7,FALSE),0)</f>
        <v>14015</v>
      </c>
      <c r="D130" s="227">
        <f>IFERROR(VLOOKUP(A130,'[1]Title I-C Migrant'!$A$11:$E$15,5,FALSE),0)</f>
        <v>0</v>
      </c>
      <c r="E130" s="91">
        <f>IFERROR(VLOOKUP(A130,'ESSA Title I-Delinquent'!$A$11:$E$22,5,FALSE),0)</f>
        <v>0</v>
      </c>
      <c r="F130" s="91">
        <f>IFERROR(VLOOKUP(A130,'ESSA Title II-A Formula'!$A$13:$G$196,7,FALSE),0)</f>
        <v>7310</v>
      </c>
      <c r="G130" s="91">
        <f>IFERROR(VLOOKUP(A130,'ESSA Title III-A '!$A$13:$I$191,7,FALSE),0)</f>
        <v>0</v>
      </c>
      <c r="H130" s="91">
        <f>IFERROR(VLOOKUP(A130,'ESSA Title III SAI'!$A$13:$G$48,7,FALSE),0)</f>
        <v>0</v>
      </c>
      <c r="I130" s="91">
        <f>IFERROR(VLOOKUP(A130,#REF!,5,FALSE),0)</f>
        <v>0</v>
      </c>
    </row>
    <row r="131" spans="1:9" ht="18.75" x14ac:dyDescent="0.3">
      <c r="A131" s="92" t="s">
        <v>134</v>
      </c>
      <c r="B131" s="93" t="s">
        <v>312</v>
      </c>
      <c r="C131" s="91">
        <f>IFERROR(VLOOKUP(A131,'ESSA Title I-A Formula'!$A$13:$G$191,7,FALSE),0)</f>
        <v>128461</v>
      </c>
      <c r="D131" s="227">
        <f>IFERROR(VLOOKUP(A131,'[1]Title I-C Migrant'!$A$11:$E$15,5,FALSE),0)</f>
        <v>0</v>
      </c>
      <c r="E131" s="91">
        <f>IFERROR(VLOOKUP(A131,'ESSA Title I-Delinquent'!$A$11:$E$22,5,FALSE),0)</f>
        <v>0</v>
      </c>
      <c r="F131" s="91">
        <f>IFERROR(VLOOKUP(A131,'ESSA Title II-A Formula'!$A$13:$G$196,7,FALSE),0)</f>
        <v>26232</v>
      </c>
      <c r="G131" s="91">
        <f>IFERROR(VLOOKUP(A131,'ESSA Title III-A '!$A$13:$I$191,7,FALSE),0)</f>
        <v>0</v>
      </c>
      <c r="H131" s="91">
        <f>IFERROR(VLOOKUP(A131,'ESSA Title III SAI'!$A$13:$G$48,7,FALSE),0)</f>
        <v>0</v>
      </c>
      <c r="I131" s="91">
        <f>IFERROR(VLOOKUP(A131,#REF!,5,FALSE),0)</f>
        <v>0</v>
      </c>
    </row>
    <row r="132" spans="1:9" ht="18.75" x14ac:dyDescent="0.3">
      <c r="A132" s="92" t="s">
        <v>135</v>
      </c>
      <c r="B132" s="93" t="s">
        <v>313</v>
      </c>
      <c r="C132" s="91">
        <f>IFERROR(VLOOKUP(A132,'ESSA Title I-A Formula'!$A$13:$G$191,7,FALSE),0)</f>
        <v>109961</v>
      </c>
      <c r="D132" s="227">
        <f>IFERROR(VLOOKUP(A132,'[1]Title I-C Migrant'!$A$11:$E$15,5,FALSE),0)</f>
        <v>0</v>
      </c>
      <c r="E132" s="91">
        <f>IFERROR(VLOOKUP(A132,'ESSA Title I-Delinquent'!$A$11:$E$22,5,FALSE),0)</f>
        <v>0</v>
      </c>
      <c r="F132" s="91">
        <f>IFERROR(VLOOKUP(A132,'ESSA Title II-A Formula'!$A$13:$G$196,7,FALSE),0)</f>
        <v>19868</v>
      </c>
      <c r="G132" s="91">
        <f>IFERROR(VLOOKUP(A132,'ESSA Title III-A '!$A$13:$I$191,7,FALSE),0)</f>
        <v>0</v>
      </c>
      <c r="H132" s="91">
        <f>IFERROR(VLOOKUP(A132,'ESSA Title III SAI'!$A$13:$G$48,7,FALSE),0)</f>
        <v>0</v>
      </c>
      <c r="I132" s="91">
        <f>IFERROR(VLOOKUP(A132,#REF!,5,FALSE),0)</f>
        <v>0</v>
      </c>
    </row>
    <row r="133" spans="1:9" ht="18.75" x14ac:dyDescent="0.3">
      <c r="A133" s="92" t="s">
        <v>136</v>
      </c>
      <c r="B133" s="93" t="s">
        <v>314</v>
      </c>
      <c r="C133" s="91">
        <f>IFERROR(VLOOKUP(A133,'ESSA Title I-A Formula'!$A$13:$G$191,7,FALSE),0)</f>
        <v>424</v>
      </c>
      <c r="D133" s="227">
        <f>IFERROR(VLOOKUP(A133,'[1]Title I-C Migrant'!$A$11:$E$15,5,FALSE),0)</f>
        <v>0</v>
      </c>
      <c r="E133" s="91">
        <f>IFERROR(VLOOKUP(A133,'ESSA Title I-Delinquent'!$A$11:$E$22,5,FALSE),0)</f>
        <v>0</v>
      </c>
      <c r="F133" s="91">
        <f>IFERROR(VLOOKUP(A133,'ESSA Title II-A Formula'!$A$13:$G$196,7,FALSE),0)</f>
        <v>4</v>
      </c>
      <c r="G133" s="91">
        <f>IFERROR(VLOOKUP(A133,'ESSA Title III-A '!$A$13:$I$191,7,FALSE),0)</f>
        <v>-9370</v>
      </c>
      <c r="H133" s="91">
        <f>IFERROR(VLOOKUP(A133,'ESSA Title III SAI'!$A$13:$G$48,7,FALSE),0)</f>
        <v>0</v>
      </c>
      <c r="I133" s="91">
        <f>IFERROR(VLOOKUP(A133,#REF!,5,FALSE),0)</f>
        <v>0</v>
      </c>
    </row>
    <row r="134" spans="1:9" ht="18.75" x14ac:dyDescent="0.3">
      <c r="A134" s="92" t="s">
        <v>137</v>
      </c>
      <c r="B134" s="93" t="s">
        <v>315</v>
      </c>
      <c r="C134" s="91">
        <f>IFERROR(VLOOKUP(A134,'ESSA Title I-A Formula'!$A$13:$G$191,7,FALSE),0)</f>
        <v>0</v>
      </c>
      <c r="D134" s="227">
        <f>IFERROR(VLOOKUP(A134,'[1]Title I-C Migrant'!$A$11:$E$15,5,FALSE),0)</f>
        <v>0</v>
      </c>
      <c r="E134" s="91">
        <f>IFERROR(VLOOKUP(A134,'ESSA Title I-Delinquent'!$A$11:$E$22,5,FALSE),0)</f>
        <v>0</v>
      </c>
      <c r="F134" s="91">
        <f>IFERROR(VLOOKUP(A134,'ESSA Title II-A Formula'!$A$13:$G$196,7,FALSE),0)</f>
        <v>0</v>
      </c>
      <c r="G134" s="91">
        <f>IFERROR(VLOOKUP(A134,'ESSA Title III-A '!$A$13:$I$191,7,FALSE),0)</f>
        <v>0</v>
      </c>
      <c r="H134" s="91">
        <f>IFERROR(VLOOKUP(A134,'ESSA Title III SAI'!$A$13:$G$48,7,FALSE),0)</f>
        <v>0</v>
      </c>
      <c r="I134" s="91">
        <f>IFERROR(VLOOKUP(A134,#REF!,5,FALSE),0)</f>
        <v>0</v>
      </c>
    </row>
    <row r="135" spans="1:9" ht="18.75" x14ac:dyDescent="0.3">
      <c r="A135" s="92" t="s">
        <v>138</v>
      </c>
      <c r="B135" s="93" t="s">
        <v>316</v>
      </c>
      <c r="C135" s="91">
        <f>IFERROR(VLOOKUP(A135,'ESSA Title I-A Formula'!$A$13:$G$191,7,FALSE),0)</f>
        <v>42549</v>
      </c>
      <c r="D135" s="227">
        <f>IFERROR(VLOOKUP(A135,'[1]Title I-C Migrant'!$A$11:$E$15,5,FALSE),0)</f>
        <v>0</v>
      </c>
      <c r="E135" s="91">
        <f>IFERROR(VLOOKUP(A135,'ESSA Title I-Delinquent'!$A$11:$E$22,5,FALSE),0)</f>
        <v>0</v>
      </c>
      <c r="F135" s="91">
        <f>IFERROR(VLOOKUP(A135,'ESSA Title II-A Formula'!$A$13:$G$196,7,FALSE),0)</f>
        <v>14982</v>
      </c>
      <c r="G135" s="91">
        <f>IFERROR(VLOOKUP(A135,'ESSA Title III-A '!$A$13:$I$191,7,FALSE),0)</f>
        <v>0</v>
      </c>
      <c r="H135" s="91">
        <f>IFERROR(VLOOKUP(A135,'ESSA Title III SAI'!$A$13:$G$48,7,FALSE),0)</f>
        <v>0</v>
      </c>
      <c r="I135" s="91">
        <f>IFERROR(VLOOKUP(A135,#REF!,5,FALSE),0)</f>
        <v>0</v>
      </c>
    </row>
    <row r="136" spans="1:9" ht="18.75" x14ac:dyDescent="0.3">
      <c r="A136" s="92" t="s">
        <v>139</v>
      </c>
      <c r="B136" s="93" t="s">
        <v>317</v>
      </c>
      <c r="C136" s="91">
        <f>IFERROR(VLOOKUP(A136,'ESSA Title I-A Formula'!$A$13:$G$191,7,FALSE),0)</f>
        <v>25370</v>
      </c>
      <c r="D136" s="227">
        <f>IFERROR(VLOOKUP(A136,'[1]Title I-C Migrant'!$A$11:$E$15,5,FALSE),0)</f>
        <v>0</v>
      </c>
      <c r="E136" s="91">
        <f>IFERROR(VLOOKUP(A136,'ESSA Title I-Delinquent'!$A$11:$E$22,5,FALSE),0)</f>
        <v>0</v>
      </c>
      <c r="F136" s="91">
        <f>IFERROR(VLOOKUP(A136,'ESSA Title II-A Formula'!$A$13:$G$196,7,FALSE),0)</f>
        <v>1991</v>
      </c>
      <c r="G136" s="91">
        <f>IFERROR(VLOOKUP(A136,'ESSA Title III-A '!$A$13:$I$191,7,FALSE),0)</f>
        <v>-1966</v>
      </c>
      <c r="H136" s="91">
        <f>IFERROR(VLOOKUP(A136,'ESSA Title III SAI'!$A$13:$G$48,7,FALSE),0)</f>
        <v>0</v>
      </c>
      <c r="I136" s="91">
        <f>IFERROR(VLOOKUP(A136,#REF!,5,FALSE),0)</f>
        <v>0</v>
      </c>
    </row>
    <row r="137" spans="1:9" ht="18.75" x14ac:dyDescent="0.3">
      <c r="A137" s="92" t="s">
        <v>140</v>
      </c>
      <c r="B137" s="93" t="s">
        <v>318</v>
      </c>
      <c r="C137" s="91">
        <f>IFERROR(VLOOKUP(A137,'ESSA Title I-A Formula'!$A$13:$G$191,7,FALSE),0)</f>
        <v>279628</v>
      </c>
      <c r="D137" s="227">
        <f>IFERROR(VLOOKUP(A137,'[1]Title I-C Migrant'!$A$11:$E$15,5,FALSE),0)</f>
        <v>0</v>
      </c>
      <c r="E137" s="91">
        <f>IFERROR(VLOOKUP(A137,'ESSA Title I-Delinquent'!$A$11:$E$22,5,FALSE),0)</f>
        <v>0</v>
      </c>
      <c r="F137" s="91">
        <f>IFERROR(VLOOKUP(A137,'ESSA Title II-A Formula'!$A$13:$G$196,7,FALSE),0)</f>
        <v>33755</v>
      </c>
      <c r="G137" s="91">
        <f>IFERROR(VLOOKUP(A137,'ESSA Title III-A '!$A$13:$I$191,7,FALSE),0)</f>
        <v>-8190</v>
      </c>
      <c r="H137" s="91">
        <f>IFERROR(VLOOKUP(A137,'ESSA Title III SAI'!$A$13:$G$48,7,FALSE),0)</f>
        <v>0</v>
      </c>
      <c r="I137" s="91">
        <f>IFERROR(VLOOKUP(A137,#REF!,5,FALSE),0)</f>
        <v>0</v>
      </c>
    </row>
    <row r="138" spans="1:9" ht="18.75" x14ac:dyDescent="0.3">
      <c r="A138" s="92" t="s">
        <v>141</v>
      </c>
      <c r="B138" s="93" t="s">
        <v>319</v>
      </c>
      <c r="C138" s="91">
        <f>IFERROR(VLOOKUP(A138,'ESSA Title I-A Formula'!$A$13:$G$191,7,FALSE),0)</f>
        <v>81179</v>
      </c>
      <c r="D138" s="227">
        <f>IFERROR(VLOOKUP(A138,'[1]Title I-C Migrant'!$A$11:$E$15,5,FALSE),0)</f>
        <v>0</v>
      </c>
      <c r="E138" s="91">
        <f>IFERROR(VLOOKUP(A138,'ESSA Title I-Delinquent'!$A$11:$E$22,5,FALSE),0)</f>
        <v>0</v>
      </c>
      <c r="F138" s="91">
        <f>IFERROR(VLOOKUP(A138,'ESSA Title II-A Formula'!$A$13:$G$196,7,FALSE),0)</f>
        <v>8211</v>
      </c>
      <c r="G138" s="91">
        <f>IFERROR(VLOOKUP(A138,'ESSA Title III-A '!$A$13:$I$191,7,FALSE),0)</f>
        <v>-3997</v>
      </c>
      <c r="H138" s="91">
        <f>IFERROR(VLOOKUP(A138,'ESSA Title III SAI'!$A$13:$G$48,7,FALSE),0)</f>
        <v>0</v>
      </c>
      <c r="I138" s="91">
        <f>IFERROR(VLOOKUP(A138,#REF!,5,FALSE),0)</f>
        <v>0</v>
      </c>
    </row>
    <row r="139" spans="1:9" ht="18.75" x14ac:dyDescent="0.3">
      <c r="A139" s="92" t="s">
        <v>142</v>
      </c>
      <c r="B139" s="93" t="s">
        <v>320</v>
      </c>
      <c r="C139" s="91">
        <f>IFERROR(VLOOKUP(A139,'ESSA Title I-A Formula'!$A$13:$G$191,7,FALSE),0)</f>
        <v>31677</v>
      </c>
      <c r="D139" s="227">
        <f>IFERROR(VLOOKUP(A139,'[1]Title I-C Migrant'!$A$11:$E$15,5,FALSE),0)</f>
        <v>0</v>
      </c>
      <c r="E139" s="91">
        <f>IFERROR(VLOOKUP(A139,'ESSA Title I-Delinquent'!$A$11:$E$22,5,FALSE),0)</f>
        <v>0</v>
      </c>
      <c r="F139" s="91">
        <f>IFERROR(VLOOKUP(A139,'ESSA Title II-A Formula'!$A$13:$G$196,7,FALSE),0)</f>
        <v>5916</v>
      </c>
      <c r="G139" s="91">
        <f>IFERROR(VLOOKUP(A139,'ESSA Title III-A '!$A$13:$I$191,7,FALSE),0)</f>
        <v>-590</v>
      </c>
      <c r="H139" s="91">
        <f>IFERROR(VLOOKUP(A139,'ESSA Title III SAI'!$A$13:$G$48,7,FALSE),0)</f>
        <v>0</v>
      </c>
      <c r="I139" s="91">
        <f>IFERROR(VLOOKUP(A139,#REF!,5,FALSE),0)</f>
        <v>0</v>
      </c>
    </row>
    <row r="140" spans="1:9" ht="18.75" x14ac:dyDescent="0.3">
      <c r="A140" s="92" t="s">
        <v>143</v>
      </c>
      <c r="B140" s="93" t="s">
        <v>321</v>
      </c>
      <c r="C140" s="91">
        <f>IFERROR(VLOOKUP(A140,'ESSA Title I-A Formula'!$A$13:$G$191,7,FALSE),0)</f>
        <v>4416011</v>
      </c>
      <c r="D140" s="227">
        <f>IFERROR(VLOOKUP(A140,'[1]Title I-C Migrant'!$A$11:$E$15,5,FALSE),0)</f>
        <v>0</v>
      </c>
      <c r="E140" s="91">
        <f>IFERROR(VLOOKUP(A140,'ESSA Title I-Delinquent'!$A$11:$E$22,5,FALSE),0)</f>
        <v>95805</v>
      </c>
      <c r="F140" s="91">
        <f>IFERROR(VLOOKUP(A140,'ESSA Title II-A Formula'!$A$13:$G$196,7,FALSE),0)</f>
        <v>878698</v>
      </c>
      <c r="G140" s="91">
        <f>IFERROR(VLOOKUP(A140,'ESSA Title III-A '!$A$13:$I$191,7,FALSE),0)</f>
        <v>0</v>
      </c>
      <c r="H140" s="91">
        <f>IFERROR(VLOOKUP(A140,'ESSA Title III SAI'!$A$13:$G$48,7,FALSE),0)</f>
        <v>2758</v>
      </c>
      <c r="I140" s="91">
        <f>IFERROR(VLOOKUP(A140,#REF!,5,FALSE),0)</f>
        <v>0</v>
      </c>
    </row>
    <row r="141" spans="1:9" ht="18.75" x14ac:dyDescent="0.3">
      <c r="A141" s="92" t="s">
        <v>144</v>
      </c>
      <c r="B141" s="93" t="s">
        <v>322</v>
      </c>
      <c r="C141" s="91">
        <f>IFERROR(VLOOKUP(A141,'ESSA Title I-A Formula'!$A$13:$G$191,7,FALSE),0)</f>
        <v>954315</v>
      </c>
      <c r="D141" s="227">
        <f>IFERROR(VLOOKUP(A141,'[1]Title I-C Migrant'!$A$11:$E$15,5,FALSE),0)</f>
        <v>437462</v>
      </c>
      <c r="E141" s="91">
        <f>IFERROR(VLOOKUP(A141,'ESSA Title I-Delinquent'!$A$11:$E$22,5,FALSE),0)</f>
        <v>0</v>
      </c>
      <c r="F141" s="91">
        <f>IFERROR(VLOOKUP(A141,'ESSA Title II-A Formula'!$A$13:$G$196,7,FALSE),0)</f>
        <v>181149</v>
      </c>
      <c r="G141" s="91">
        <f>IFERROR(VLOOKUP(A141,'ESSA Title III-A '!$A$13:$I$191,7,FALSE),0)</f>
        <v>0</v>
      </c>
      <c r="H141" s="91">
        <f>IFERROR(VLOOKUP(A141,'ESSA Title III SAI'!$A$13:$G$48,7,FALSE),0)</f>
        <v>0</v>
      </c>
      <c r="I141" s="91">
        <f>IFERROR(VLOOKUP(A141,#REF!,5,FALSE),0)</f>
        <v>0</v>
      </c>
    </row>
    <row r="142" spans="1:9" ht="18.75" x14ac:dyDescent="0.3">
      <c r="A142" s="92" t="s">
        <v>145</v>
      </c>
      <c r="B142" s="93" t="s">
        <v>323</v>
      </c>
      <c r="C142" s="91">
        <f>IFERROR(VLOOKUP(A142,'ESSA Title I-A Formula'!$A$13:$G$191,7,FALSE),0)</f>
        <v>57014</v>
      </c>
      <c r="D142" s="227">
        <f>IFERROR(VLOOKUP(A142,'[1]Title I-C Migrant'!$A$11:$E$15,5,FALSE),0)</f>
        <v>0</v>
      </c>
      <c r="E142" s="91">
        <f>IFERROR(VLOOKUP(A142,'ESSA Title I-Delinquent'!$A$11:$E$22,5,FALSE),0)</f>
        <v>0</v>
      </c>
      <c r="F142" s="91">
        <f>IFERROR(VLOOKUP(A142,'ESSA Title II-A Formula'!$A$13:$G$196,7,FALSE),0)</f>
        <v>15857</v>
      </c>
      <c r="G142" s="91">
        <f>IFERROR(VLOOKUP(A142,'ESSA Title III-A '!$A$13:$I$191,7,FALSE),0)</f>
        <v>-3604</v>
      </c>
      <c r="H142" s="91">
        <f>IFERROR(VLOOKUP(A142,'ESSA Title III SAI'!$A$13:$G$48,7,FALSE),0)</f>
        <v>0</v>
      </c>
      <c r="I142" s="91">
        <f>IFERROR(VLOOKUP(A142,#REF!,5,FALSE),0)</f>
        <v>0</v>
      </c>
    </row>
    <row r="143" spans="1:9" ht="18.75" x14ac:dyDescent="0.3">
      <c r="A143" s="92" t="s">
        <v>146</v>
      </c>
      <c r="B143" s="93" t="s">
        <v>324</v>
      </c>
      <c r="C143" s="91">
        <f>IFERROR(VLOOKUP(A143,'ESSA Title I-A Formula'!$A$13:$G$191,7,FALSE),0)</f>
        <v>47978</v>
      </c>
      <c r="D143" s="227">
        <f>IFERROR(VLOOKUP(A143,'[1]Title I-C Migrant'!$A$11:$E$15,5,FALSE),0)</f>
        <v>0</v>
      </c>
      <c r="E143" s="91">
        <f>IFERROR(VLOOKUP(A143,'ESSA Title I-Delinquent'!$A$11:$E$22,5,FALSE),0)</f>
        <v>0</v>
      </c>
      <c r="F143" s="91">
        <f>IFERROR(VLOOKUP(A143,'ESSA Title II-A Formula'!$A$13:$G$196,7,FALSE),0)</f>
        <v>7311</v>
      </c>
      <c r="G143" s="91">
        <f>IFERROR(VLOOKUP(A143,'ESSA Title III-A '!$A$13:$I$191,7,FALSE),0)</f>
        <v>0</v>
      </c>
      <c r="H143" s="91">
        <f>IFERROR(VLOOKUP(A143,'ESSA Title III SAI'!$A$13:$G$48,7,FALSE),0)</f>
        <v>0</v>
      </c>
      <c r="I143" s="91">
        <f>IFERROR(VLOOKUP(A143,#REF!,5,FALSE),0)</f>
        <v>0</v>
      </c>
    </row>
    <row r="144" spans="1:9" ht="18.75" x14ac:dyDescent="0.3">
      <c r="A144" s="92" t="s">
        <v>147</v>
      </c>
      <c r="B144" s="93" t="s">
        <v>325</v>
      </c>
      <c r="C144" s="91">
        <f>IFERROR(VLOOKUP(A144,'ESSA Title I-A Formula'!$A$13:$G$191,7,FALSE),0)</f>
        <v>246831</v>
      </c>
      <c r="D144" s="227">
        <f>IFERROR(VLOOKUP(A144,'[1]Title I-C Migrant'!$A$11:$E$15,5,FALSE),0)</f>
        <v>0</v>
      </c>
      <c r="E144" s="91">
        <f>IFERROR(VLOOKUP(A144,'ESSA Title I-Delinquent'!$A$11:$E$22,5,FALSE),0)</f>
        <v>0</v>
      </c>
      <c r="F144" s="91">
        <f>IFERROR(VLOOKUP(A144,'ESSA Title II-A Formula'!$A$13:$G$196,7,FALSE),0)</f>
        <v>28209</v>
      </c>
      <c r="G144" s="91">
        <f>IFERROR(VLOOKUP(A144,'ESSA Title III-A '!$A$13:$I$191,7,FALSE),0)</f>
        <v>-983</v>
      </c>
      <c r="H144" s="91">
        <f>IFERROR(VLOOKUP(A144,'ESSA Title III SAI'!$A$13:$G$48,7,FALSE),0)</f>
        <v>0</v>
      </c>
      <c r="I144" s="91">
        <f>IFERROR(VLOOKUP(A144,#REF!,5,FALSE),0)</f>
        <v>0</v>
      </c>
    </row>
    <row r="145" spans="1:9" ht="18.75" x14ac:dyDescent="0.3">
      <c r="A145" s="92" t="s">
        <v>148</v>
      </c>
      <c r="B145" s="93" t="s">
        <v>326</v>
      </c>
      <c r="C145" s="91">
        <f>IFERROR(VLOOKUP(A145,'ESSA Title I-A Formula'!$A$13:$G$191,7,FALSE),0)</f>
        <v>221853</v>
      </c>
      <c r="D145" s="227">
        <f>IFERROR(VLOOKUP(A145,'[1]Title I-C Migrant'!$A$11:$E$15,5,FALSE),0)</f>
        <v>0</v>
      </c>
      <c r="E145" s="91">
        <f>IFERROR(VLOOKUP(A145,'ESSA Title I-Delinquent'!$A$11:$E$22,5,FALSE),0)</f>
        <v>0</v>
      </c>
      <c r="F145" s="91">
        <f>IFERROR(VLOOKUP(A145,'ESSA Title II-A Formula'!$A$13:$G$196,7,FALSE),0)</f>
        <v>26962</v>
      </c>
      <c r="G145" s="91">
        <f>IFERROR(VLOOKUP(A145,'ESSA Title III-A '!$A$13:$I$191,7,FALSE),0)</f>
        <v>-6814</v>
      </c>
      <c r="H145" s="91">
        <f>IFERROR(VLOOKUP(A145,'ESSA Title III SAI'!$A$13:$G$48,7,FALSE),0)</f>
        <v>0</v>
      </c>
      <c r="I145" s="91">
        <f>IFERROR(VLOOKUP(A145,#REF!,5,FALSE),0)</f>
        <v>0</v>
      </c>
    </row>
    <row r="146" spans="1:9" ht="18.75" x14ac:dyDescent="0.3">
      <c r="A146" s="92" t="s">
        <v>149</v>
      </c>
      <c r="B146" s="93" t="s">
        <v>327</v>
      </c>
      <c r="C146" s="91">
        <f>IFERROR(VLOOKUP(A146,'ESSA Title I-A Formula'!$A$13:$G$191,7,FALSE),0)</f>
        <v>51511</v>
      </c>
      <c r="D146" s="227">
        <f>IFERROR(VLOOKUP(A146,'[1]Title I-C Migrant'!$A$11:$E$15,5,FALSE),0)</f>
        <v>0</v>
      </c>
      <c r="E146" s="91">
        <f>IFERROR(VLOOKUP(A146,'ESSA Title I-Delinquent'!$A$11:$E$22,5,FALSE),0)</f>
        <v>0</v>
      </c>
      <c r="F146" s="91">
        <f>IFERROR(VLOOKUP(A146,'ESSA Title II-A Formula'!$A$13:$G$196,7,FALSE),0)</f>
        <v>6676</v>
      </c>
      <c r="G146" s="91">
        <f>IFERROR(VLOOKUP(A146,'ESSA Title III-A '!$A$13:$I$191,7,FALSE),0)</f>
        <v>-786</v>
      </c>
      <c r="H146" s="91">
        <f>IFERROR(VLOOKUP(A146,'ESSA Title III SAI'!$A$13:$G$48,7,FALSE),0)</f>
        <v>0</v>
      </c>
      <c r="I146" s="91">
        <f>IFERROR(VLOOKUP(A146,#REF!,5,FALSE),0)</f>
        <v>0</v>
      </c>
    </row>
    <row r="147" spans="1:9" ht="18.75" x14ac:dyDescent="0.3">
      <c r="A147" s="92" t="s">
        <v>150</v>
      </c>
      <c r="B147" s="93" t="s">
        <v>328</v>
      </c>
      <c r="C147" s="91">
        <f>IFERROR(VLOOKUP(A147,'ESSA Title I-A Formula'!$A$13:$G$191,7,FALSE),0)</f>
        <v>52315</v>
      </c>
      <c r="D147" s="227">
        <f>IFERROR(VLOOKUP(A147,'[1]Title I-C Migrant'!$A$11:$E$15,5,FALSE),0)</f>
        <v>0</v>
      </c>
      <c r="E147" s="91">
        <f>IFERROR(VLOOKUP(A147,'ESSA Title I-Delinquent'!$A$11:$E$22,5,FALSE),0)</f>
        <v>0</v>
      </c>
      <c r="F147" s="91">
        <f>IFERROR(VLOOKUP(A147,'ESSA Title II-A Formula'!$A$13:$G$196,7,FALSE),0)</f>
        <v>9200</v>
      </c>
      <c r="G147" s="91">
        <f>IFERROR(VLOOKUP(A147,'ESSA Title III-A '!$A$13:$I$191,7,FALSE),0)</f>
        <v>-1310</v>
      </c>
      <c r="H147" s="91">
        <f>IFERROR(VLOOKUP(A147,'ESSA Title III SAI'!$A$13:$G$48,7,FALSE),0)</f>
        <v>1226</v>
      </c>
      <c r="I147" s="91">
        <f>IFERROR(VLOOKUP(A147,#REF!,5,FALSE),0)</f>
        <v>0</v>
      </c>
    </row>
    <row r="148" spans="1:9" ht="18.75" x14ac:dyDescent="0.3">
      <c r="A148" s="92" t="s">
        <v>151</v>
      </c>
      <c r="B148" s="93" t="s">
        <v>329</v>
      </c>
      <c r="C148" s="91">
        <f>IFERROR(VLOOKUP(A148,'ESSA Title I-A Formula'!$A$13:$G$191,7,FALSE),0)</f>
        <v>119117</v>
      </c>
      <c r="D148" s="227">
        <f>IFERROR(VLOOKUP(A148,'[1]Title I-C Migrant'!$A$11:$E$15,5,FALSE),0)</f>
        <v>0</v>
      </c>
      <c r="E148" s="91">
        <f>IFERROR(VLOOKUP(A148,'ESSA Title I-Delinquent'!$A$11:$E$22,5,FALSE),0)</f>
        <v>0</v>
      </c>
      <c r="F148" s="91">
        <f>IFERROR(VLOOKUP(A148,'ESSA Title II-A Formula'!$A$13:$G$196,7,FALSE),0)</f>
        <v>31066</v>
      </c>
      <c r="G148" s="91">
        <f>IFERROR(VLOOKUP(A148,'ESSA Title III-A '!$A$13:$I$191,7,FALSE),0)</f>
        <v>590</v>
      </c>
      <c r="H148" s="91">
        <f>IFERROR(VLOOKUP(A148,'ESSA Title III SAI'!$A$13:$G$48,7,FALSE),0)</f>
        <v>6742</v>
      </c>
      <c r="I148" s="91">
        <f>IFERROR(VLOOKUP(A148,#REF!,5,FALSE),0)</f>
        <v>0</v>
      </c>
    </row>
    <row r="149" spans="1:9" ht="18.75" x14ac:dyDescent="0.3">
      <c r="A149" s="92" t="s">
        <v>152</v>
      </c>
      <c r="B149" s="93" t="s">
        <v>330</v>
      </c>
      <c r="C149" s="91">
        <f>IFERROR(VLOOKUP(A149,'ESSA Title I-A Formula'!$A$13:$G$191,7,FALSE),0)</f>
        <v>104630</v>
      </c>
      <c r="D149" s="227">
        <f>IFERROR(VLOOKUP(A149,'[1]Title I-C Migrant'!$A$11:$E$15,5,FALSE),0)</f>
        <v>0</v>
      </c>
      <c r="E149" s="91">
        <f>IFERROR(VLOOKUP(A149,'ESSA Title I-Delinquent'!$A$11:$E$22,5,FALSE),0)</f>
        <v>0</v>
      </c>
      <c r="F149" s="91">
        <f>IFERROR(VLOOKUP(A149,'ESSA Title II-A Formula'!$A$13:$G$196,7,FALSE),0)</f>
        <v>21941</v>
      </c>
      <c r="G149" s="91">
        <f>IFERROR(VLOOKUP(A149,'ESSA Title III-A '!$A$13:$I$191,7,FALSE),0)</f>
        <v>-590</v>
      </c>
      <c r="H149" s="91">
        <f>IFERROR(VLOOKUP(A149,'ESSA Title III SAI'!$A$13:$G$48,7,FALSE),0)</f>
        <v>0</v>
      </c>
      <c r="I149" s="91">
        <f>IFERROR(VLOOKUP(A149,#REF!,5,FALSE),0)</f>
        <v>0</v>
      </c>
    </row>
    <row r="150" spans="1:9" ht="18.75" x14ac:dyDescent="0.3">
      <c r="A150" s="92" t="s">
        <v>153</v>
      </c>
      <c r="B150" s="93" t="s">
        <v>331</v>
      </c>
      <c r="C150" s="91">
        <f>IFERROR(VLOOKUP(A150,'ESSA Title I-A Formula'!$A$13:$G$191,7,FALSE),0)</f>
        <v>84864</v>
      </c>
      <c r="D150" s="227">
        <f>IFERROR(VLOOKUP(A150,'[1]Title I-C Migrant'!$A$11:$E$15,5,FALSE),0)</f>
        <v>0</v>
      </c>
      <c r="E150" s="91">
        <f>IFERROR(VLOOKUP(A150,'ESSA Title I-Delinquent'!$A$11:$E$22,5,FALSE),0)</f>
        <v>0</v>
      </c>
      <c r="F150" s="91">
        <f>IFERROR(VLOOKUP(A150,'ESSA Title II-A Formula'!$A$13:$G$196,7,FALSE),0)</f>
        <v>10227</v>
      </c>
      <c r="G150" s="91">
        <f>IFERROR(VLOOKUP(A150,'ESSA Title III-A '!$A$13:$I$191,7,FALSE),0)</f>
        <v>0</v>
      </c>
      <c r="H150" s="91">
        <f>IFERROR(VLOOKUP(A150,'ESSA Title III SAI'!$A$13:$G$48,7,FALSE),0)</f>
        <v>0</v>
      </c>
      <c r="I150" s="91">
        <f>IFERROR(VLOOKUP(A150,#REF!,5,FALSE),0)</f>
        <v>0</v>
      </c>
    </row>
    <row r="151" spans="1:9" ht="18.75" x14ac:dyDescent="0.3">
      <c r="A151" s="92" t="s">
        <v>154</v>
      </c>
      <c r="B151" s="93" t="s">
        <v>332</v>
      </c>
      <c r="C151" s="91">
        <f>IFERROR(VLOOKUP(A151,'ESSA Title I-A Formula'!$A$13:$G$191,7,FALSE),0)</f>
        <v>69811</v>
      </c>
      <c r="D151" s="227">
        <f>IFERROR(VLOOKUP(A151,'[1]Title I-C Migrant'!$A$11:$E$15,5,FALSE),0)</f>
        <v>0</v>
      </c>
      <c r="E151" s="91">
        <f>IFERROR(VLOOKUP(A151,'ESSA Title I-Delinquent'!$A$11:$E$22,5,FALSE),0)</f>
        <v>0</v>
      </c>
      <c r="F151" s="91">
        <f>IFERROR(VLOOKUP(A151,'ESSA Title II-A Formula'!$A$13:$G$196,7,FALSE),0)</f>
        <v>10287</v>
      </c>
      <c r="G151" s="91">
        <f>IFERROR(VLOOKUP(A151,'ESSA Title III-A '!$A$13:$I$191,7,FALSE),0)</f>
        <v>0</v>
      </c>
      <c r="H151" s="91">
        <f>IFERROR(VLOOKUP(A151,'ESSA Title III SAI'!$A$13:$G$48,7,FALSE),0)</f>
        <v>0</v>
      </c>
      <c r="I151" s="91">
        <f>IFERROR(VLOOKUP(A151,#REF!,5,FALSE),0)</f>
        <v>0</v>
      </c>
    </row>
    <row r="152" spans="1:9" ht="18.75" x14ac:dyDescent="0.3">
      <c r="A152" s="92" t="s">
        <v>155</v>
      </c>
      <c r="B152" s="93" t="s">
        <v>333</v>
      </c>
      <c r="C152" s="91">
        <f>IFERROR(VLOOKUP(A152,'ESSA Title I-A Formula'!$A$13:$G$191,7,FALSE),0)</f>
        <v>428302</v>
      </c>
      <c r="D152" s="227">
        <f>IFERROR(VLOOKUP(A152,'[1]Title I-C Migrant'!$A$11:$E$15,5,FALSE),0)</f>
        <v>0</v>
      </c>
      <c r="E152" s="91">
        <f>IFERROR(VLOOKUP(A152,'ESSA Title I-Delinquent'!$A$11:$E$22,5,FALSE),0)</f>
        <v>0</v>
      </c>
      <c r="F152" s="91">
        <f>IFERROR(VLOOKUP(A152,'ESSA Title II-A Formula'!$A$13:$G$196,7,FALSE),0)</f>
        <v>43780</v>
      </c>
      <c r="G152" s="91">
        <f>IFERROR(VLOOKUP(A152,'ESSA Title III-A '!$A$13:$I$191,7,FALSE),0)</f>
        <v>0</v>
      </c>
      <c r="H152" s="91">
        <f>IFERROR(VLOOKUP(A152,'ESSA Title III SAI'!$A$13:$G$48,7,FALSE),0)</f>
        <v>0</v>
      </c>
      <c r="I152" s="91">
        <f>IFERROR(VLOOKUP(A152,#REF!,5,FALSE),0)</f>
        <v>0</v>
      </c>
    </row>
    <row r="153" spans="1:9" ht="18.75" x14ac:dyDescent="0.3">
      <c r="A153" s="92" t="s">
        <v>156</v>
      </c>
      <c r="B153" s="93" t="s">
        <v>334</v>
      </c>
      <c r="C153" s="91">
        <f>IFERROR(VLOOKUP(A153,'ESSA Title I-A Formula'!$A$13:$G$191,7,FALSE),0)</f>
        <v>6172</v>
      </c>
      <c r="D153" s="227">
        <f>IFERROR(VLOOKUP(A153,'[1]Title I-C Migrant'!$A$11:$E$15,5,FALSE),0)</f>
        <v>0</v>
      </c>
      <c r="E153" s="91">
        <f>IFERROR(VLOOKUP(A153,'ESSA Title I-Delinquent'!$A$11:$E$22,5,FALSE),0)</f>
        <v>0</v>
      </c>
      <c r="F153" s="91">
        <f>IFERROR(VLOOKUP(A153,'ESSA Title II-A Formula'!$A$13:$G$196,7,FALSE),0)</f>
        <v>1513</v>
      </c>
      <c r="G153" s="91">
        <f>IFERROR(VLOOKUP(A153,'ESSA Title III-A '!$A$13:$I$191,7,FALSE),0)</f>
        <v>0</v>
      </c>
      <c r="H153" s="91">
        <f>IFERROR(VLOOKUP(A153,'ESSA Title III SAI'!$A$13:$G$48,7,FALSE),0)</f>
        <v>1</v>
      </c>
      <c r="I153" s="91">
        <f>IFERROR(VLOOKUP(A153,#REF!,5,FALSE),0)</f>
        <v>0</v>
      </c>
    </row>
    <row r="154" spans="1:9" ht="18.75" x14ac:dyDescent="0.3">
      <c r="A154" s="92" t="s">
        <v>157</v>
      </c>
      <c r="B154" s="93" t="s">
        <v>335</v>
      </c>
      <c r="C154" s="91">
        <f>IFERROR(VLOOKUP(A154,'ESSA Title I-A Formula'!$A$13:$G$191,7,FALSE),0)</f>
        <v>69945</v>
      </c>
      <c r="D154" s="227">
        <f>IFERROR(VLOOKUP(A154,'[1]Title I-C Migrant'!$A$11:$E$15,5,FALSE),0)</f>
        <v>0</v>
      </c>
      <c r="E154" s="91">
        <f>IFERROR(VLOOKUP(A154,'ESSA Title I-Delinquent'!$A$11:$E$22,5,FALSE),0)</f>
        <v>0</v>
      </c>
      <c r="F154" s="91">
        <f>IFERROR(VLOOKUP(A154,'ESSA Title II-A Formula'!$A$13:$G$196,7,FALSE),0)</f>
        <v>15280</v>
      </c>
      <c r="G154" s="91">
        <f>IFERROR(VLOOKUP(A154,'ESSA Title III-A '!$A$13:$I$191,7,FALSE),0)</f>
        <v>-7273</v>
      </c>
      <c r="H154" s="91">
        <f>IFERROR(VLOOKUP(A154,'ESSA Title III SAI'!$A$13:$G$48,7,FALSE),0)</f>
        <v>1839</v>
      </c>
      <c r="I154" s="91">
        <f>IFERROR(VLOOKUP(A154,#REF!,5,FALSE),0)</f>
        <v>0</v>
      </c>
    </row>
    <row r="155" spans="1:9" ht="18.75" x14ac:dyDescent="0.3">
      <c r="A155" s="92" t="s">
        <v>158</v>
      </c>
      <c r="B155" s="93" t="s">
        <v>336</v>
      </c>
      <c r="C155" s="91">
        <f>IFERROR(VLOOKUP(A155,'ESSA Title I-A Formula'!$A$13:$G$191,7,FALSE),0)</f>
        <v>65812</v>
      </c>
      <c r="D155" s="227">
        <f>IFERROR(VLOOKUP(A155,'[1]Title I-C Migrant'!$A$11:$E$15,5,FALSE),0)</f>
        <v>0</v>
      </c>
      <c r="E155" s="91">
        <f>IFERROR(VLOOKUP(A155,'ESSA Title I-Delinquent'!$A$11:$E$22,5,FALSE),0)</f>
        <v>0</v>
      </c>
      <c r="F155" s="91">
        <f>IFERROR(VLOOKUP(A155,'ESSA Title II-A Formula'!$A$13:$G$196,7,FALSE),0)</f>
        <v>10090</v>
      </c>
      <c r="G155" s="91">
        <f>IFERROR(VLOOKUP(A155,'ESSA Title III-A '!$A$13:$I$191,7,FALSE),0)</f>
        <v>0</v>
      </c>
      <c r="H155" s="91">
        <f>IFERROR(VLOOKUP(A155,'ESSA Title III SAI'!$A$13:$G$48,7,FALSE),0)</f>
        <v>0</v>
      </c>
      <c r="I155" s="91">
        <f>IFERROR(VLOOKUP(A155,#REF!,5,FALSE),0)</f>
        <v>0</v>
      </c>
    </row>
    <row r="156" spans="1:9" ht="18.75" x14ac:dyDescent="0.3">
      <c r="A156" s="92" t="s">
        <v>159</v>
      </c>
      <c r="B156" s="93" t="s">
        <v>337</v>
      </c>
      <c r="C156" s="91">
        <f>IFERROR(VLOOKUP(A156,'ESSA Title I-A Formula'!$A$13:$G$191,7,FALSE),0)</f>
        <v>0</v>
      </c>
      <c r="D156" s="227">
        <f>IFERROR(VLOOKUP(A156,'[1]Title I-C Migrant'!$A$11:$E$15,5,FALSE),0)</f>
        <v>0</v>
      </c>
      <c r="E156" s="91">
        <f>IFERROR(VLOOKUP(A156,'ESSA Title I-Delinquent'!$A$11:$E$22,5,FALSE),0)</f>
        <v>0</v>
      </c>
      <c r="F156" s="91">
        <f>IFERROR(VLOOKUP(A156,'ESSA Title II-A Formula'!$A$13:$G$196,7,FALSE),0)</f>
        <v>0</v>
      </c>
      <c r="G156" s="91">
        <f>IFERROR(VLOOKUP(A156,'ESSA Title III-A '!$A$13:$I$191,7,FALSE),0)</f>
        <v>-917</v>
      </c>
      <c r="H156" s="91">
        <f>IFERROR(VLOOKUP(A156,'ESSA Title III SAI'!$A$13:$G$48,7,FALSE),0)</f>
        <v>0</v>
      </c>
      <c r="I156" s="91">
        <f>IFERROR(VLOOKUP(A156,#REF!,5,FALSE),0)</f>
        <v>0</v>
      </c>
    </row>
    <row r="157" spans="1:9" ht="18.75" x14ac:dyDescent="0.3">
      <c r="A157" s="92" t="s">
        <v>160</v>
      </c>
      <c r="B157" s="93" t="s">
        <v>411</v>
      </c>
      <c r="C157" s="91">
        <f>IFERROR(VLOOKUP(A157,'ESSA Title I-A Formula'!$A$13:$G$191,7,FALSE),0)</f>
        <v>0</v>
      </c>
      <c r="D157" s="227">
        <f>IFERROR(VLOOKUP(A157,'[1]Title I-C Migrant'!$A$11:$E$15,5,FALSE),0)</f>
        <v>0</v>
      </c>
      <c r="E157" s="91">
        <f>IFERROR(VLOOKUP(A157,'ESSA Title I-Delinquent'!$A$11:$E$22,5,FALSE),0)</f>
        <v>0</v>
      </c>
      <c r="F157" s="91">
        <f>IFERROR(VLOOKUP(A157,'ESSA Title II-A Formula'!$A$13:$G$196,7,FALSE),0)</f>
        <v>0</v>
      </c>
      <c r="G157" s="91">
        <f>IFERROR(VLOOKUP(A157,'ESSA Title III-A '!$A$13:$I$191,7,FALSE),0)</f>
        <v>0</v>
      </c>
      <c r="H157" s="91">
        <f>IFERROR(VLOOKUP(A157,'ESSA Title III SAI'!$A$13:$G$48,7,FALSE),0)</f>
        <v>0</v>
      </c>
      <c r="I157" s="91">
        <f>IFERROR(VLOOKUP(A157,#REF!,5,FALSE),0)</f>
        <v>0</v>
      </c>
    </row>
    <row r="158" spans="1:9" ht="18.75" x14ac:dyDescent="0.3">
      <c r="A158" s="92" t="s">
        <v>161</v>
      </c>
      <c r="B158" s="93" t="s">
        <v>338</v>
      </c>
      <c r="C158" s="91">
        <f>IFERROR(VLOOKUP(A158,'ESSA Title I-A Formula'!$A$13:$G$191,7,FALSE),0)</f>
        <v>146432</v>
      </c>
      <c r="D158" s="227">
        <f>IFERROR(VLOOKUP(A158,'[1]Title I-C Migrant'!$A$11:$E$15,5,FALSE),0)</f>
        <v>0</v>
      </c>
      <c r="E158" s="91">
        <f>IFERROR(VLOOKUP(A158,'ESSA Title I-Delinquent'!$A$11:$E$22,5,FALSE),0)</f>
        <v>0</v>
      </c>
      <c r="F158" s="91">
        <f>IFERROR(VLOOKUP(A158,'ESSA Title II-A Formula'!$A$13:$G$196,7,FALSE),0)</f>
        <v>37011</v>
      </c>
      <c r="G158" s="91">
        <f>IFERROR(VLOOKUP(A158,'ESSA Title III-A '!$A$13:$I$191,7,FALSE),0)</f>
        <v>0</v>
      </c>
      <c r="H158" s="91">
        <f>IFERROR(VLOOKUP(A158,'ESSA Title III SAI'!$A$13:$G$48,7,FALSE),0)</f>
        <v>13790</v>
      </c>
      <c r="I158" s="91">
        <f>IFERROR(VLOOKUP(A158,#REF!,5,FALSE),0)</f>
        <v>0</v>
      </c>
    </row>
    <row r="159" spans="1:9" ht="18.75" x14ac:dyDescent="0.3">
      <c r="A159" s="92" t="s">
        <v>162</v>
      </c>
      <c r="B159" s="93" t="s">
        <v>339</v>
      </c>
      <c r="C159" s="91">
        <f>IFERROR(VLOOKUP(A159,'ESSA Title I-A Formula'!$A$13:$G$191,7,FALSE),0)</f>
        <v>42866</v>
      </c>
      <c r="D159" s="227">
        <f>IFERROR(VLOOKUP(A159,'[1]Title I-C Migrant'!$A$11:$E$15,5,FALSE),0)</f>
        <v>0</v>
      </c>
      <c r="E159" s="91">
        <f>IFERROR(VLOOKUP(A159,'ESSA Title I-Delinquent'!$A$11:$E$22,5,FALSE),0)</f>
        <v>0</v>
      </c>
      <c r="F159" s="91">
        <f>IFERROR(VLOOKUP(A159,'ESSA Title II-A Formula'!$A$13:$G$196,7,FALSE),0)</f>
        <v>8534</v>
      </c>
      <c r="G159" s="91">
        <f>IFERROR(VLOOKUP(A159,'ESSA Title III-A '!$A$13:$I$191,7,FALSE),0)</f>
        <v>0</v>
      </c>
      <c r="H159" s="91">
        <f>IFERROR(VLOOKUP(A159,'ESSA Title III SAI'!$A$13:$G$48,7,FALSE),0)</f>
        <v>0</v>
      </c>
      <c r="I159" s="91">
        <f>IFERROR(VLOOKUP(A159,#REF!,5,FALSE),0)</f>
        <v>0</v>
      </c>
    </row>
    <row r="160" spans="1:9" ht="18.75" x14ac:dyDescent="0.3">
      <c r="A160" s="92" t="s">
        <v>163</v>
      </c>
      <c r="B160" s="93" t="s">
        <v>340</v>
      </c>
      <c r="C160" s="91">
        <f>IFERROR(VLOOKUP(A160,'ESSA Title I-A Formula'!$A$13:$G$191,7,FALSE),0)</f>
        <v>159951</v>
      </c>
      <c r="D160" s="227">
        <f>IFERROR(VLOOKUP(A160,'[1]Title I-C Migrant'!$A$11:$E$15,5,FALSE),0)</f>
        <v>0</v>
      </c>
      <c r="E160" s="91">
        <f>IFERROR(VLOOKUP(A160,'ESSA Title I-Delinquent'!$A$11:$E$22,5,FALSE),0)</f>
        <v>0</v>
      </c>
      <c r="F160" s="91">
        <f>IFERROR(VLOOKUP(A160,'ESSA Title II-A Formula'!$A$13:$G$196,7,FALSE),0)</f>
        <v>20746</v>
      </c>
      <c r="G160" s="91">
        <f>IFERROR(VLOOKUP(A160,'ESSA Title III-A '!$A$13:$I$191,7,FALSE),0)</f>
        <v>-3866</v>
      </c>
      <c r="H160" s="91">
        <f>IFERROR(VLOOKUP(A160,'ESSA Title III SAI'!$A$13:$G$48,7,FALSE),0)</f>
        <v>0</v>
      </c>
      <c r="I160" s="91">
        <f>IFERROR(VLOOKUP(A160,#REF!,5,FALSE),0)</f>
        <v>0</v>
      </c>
    </row>
    <row r="161" spans="1:9" ht="18.75" x14ac:dyDescent="0.3">
      <c r="A161" s="92" t="s">
        <v>164</v>
      </c>
      <c r="B161" s="93" t="s">
        <v>341</v>
      </c>
      <c r="C161" s="91">
        <f>IFERROR(VLOOKUP(A161,'ESSA Title I-A Formula'!$A$13:$G$191,7,FALSE),0)</f>
        <v>22735</v>
      </c>
      <c r="D161" s="227">
        <f>IFERROR(VLOOKUP(A161,'[1]Title I-C Migrant'!$A$11:$E$15,5,FALSE),0)</f>
        <v>0</v>
      </c>
      <c r="E161" s="91">
        <f>IFERROR(VLOOKUP(A161,'ESSA Title I-Delinquent'!$A$11:$E$22,5,FALSE),0)</f>
        <v>0</v>
      </c>
      <c r="F161" s="91">
        <f>IFERROR(VLOOKUP(A161,'ESSA Title II-A Formula'!$A$13:$G$196,7,FALSE),0)</f>
        <v>406</v>
      </c>
      <c r="G161" s="91">
        <f>IFERROR(VLOOKUP(A161,'ESSA Title III-A '!$A$13:$I$191,7,FALSE),0)</f>
        <v>0</v>
      </c>
      <c r="H161" s="91">
        <f>IFERROR(VLOOKUP(A161,'ESSA Title III SAI'!$A$13:$G$48,7,FALSE),0)</f>
        <v>0</v>
      </c>
      <c r="I161" s="91">
        <f>IFERROR(VLOOKUP(A161,#REF!,5,FALSE),0)</f>
        <v>0</v>
      </c>
    </row>
    <row r="162" spans="1:9" ht="18.75" x14ac:dyDescent="0.3">
      <c r="A162" s="92" t="s">
        <v>165</v>
      </c>
      <c r="B162" s="93" t="s">
        <v>342</v>
      </c>
      <c r="C162" s="91">
        <f>IFERROR(VLOOKUP(A162,'ESSA Title I-A Formula'!$A$13:$G$191,7,FALSE),0)</f>
        <v>0</v>
      </c>
      <c r="D162" s="227">
        <f>IFERROR(VLOOKUP(A162,'[1]Title I-C Migrant'!$A$11:$E$15,5,FALSE),0)</f>
        <v>0</v>
      </c>
      <c r="E162" s="91">
        <f>IFERROR(VLOOKUP(A162,'ESSA Title I-Delinquent'!$A$11:$E$22,5,FALSE),0)</f>
        <v>0</v>
      </c>
      <c r="F162" s="91">
        <f>IFERROR(VLOOKUP(A162,'ESSA Title II-A Formula'!$A$13:$G$196,7,FALSE),0)</f>
        <v>0</v>
      </c>
      <c r="G162" s="91">
        <f>IFERROR(VLOOKUP(A162,'ESSA Title III-A '!$A$13:$I$191,7,FALSE),0)</f>
        <v>-1507</v>
      </c>
      <c r="H162" s="91">
        <f>IFERROR(VLOOKUP(A162,'ESSA Title III SAI'!$A$13:$G$48,7,FALSE),0)</f>
        <v>0</v>
      </c>
      <c r="I162" s="91">
        <f>IFERROR(VLOOKUP(A162,#REF!,5,FALSE),0)</f>
        <v>0</v>
      </c>
    </row>
    <row r="163" spans="1:9" ht="18.75" x14ac:dyDescent="0.3">
      <c r="A163" s="92" t="s">
        <v>166</v>
      </c>
      <c r="B163" s="93" t="s">
        <v>343</v>
      </c>
      <c r="C163" s="91">
        <f>IFERROR(VLOOKUP(A163,'ESSA Title I-A Formula'!$A$13:$G$191,7,FALSE),0)</f>
        <v>0</v>
      </c>
      <c r="D163" s="227">
        <f>IFERROR(VLOOKUP(A163,'[1]Title I-C Migrant'!$A$11:$E$15,5,FALSE),0)</f>
        <v>0</v>
      </c>
      <c r="E163" s="91">
        <f>IFERROR(VLOOKUP(A163,'ESSA Title I-Delinquent'!$A$11:$E$22,5,FALSE),0)</f>
        <v>0</v>
      </c>
      <c r="F163" s="91">
        <f>IFERROR(VLOOKUP(A163,'ESSA Title II-A Formula'!$A$13:$G$196,7,FALSE),0)</f>
        <v>0</v>
      </c>
      <c r="G163" s="91">
        <f>IFERROR(VLOOKUP(A163,'ESSA Title III-A '!$A$13:$I$191,7,FALSE),0)</f>
        <v>0</v>
      </c>
      <c r="H163" s="91">
        <f>IFERROR(VLOOKUP(A163,'ESSA Title III SAI'!$A$13:$G$48,7,FALSE),0)</f>
        <v>0</v>
      </c>
      <c r="I163" s="91">
        <f>IFERROR(VLOOKUP(A163,#REF!,5,FALSE),0)</f>
        <v>0</v>
      </c>
    </row>
    <row r="164" spans="1:9" ht="18.75" x14ac:dyDescent="0.3">
      <c r="A164" s="92" t="s">
        <v>167</v>
      </c>
      <c r="B164" s="93" t="s">
        <v>344</v>
      </c>
      <c r="C164" s="91">
        <f>IFERROR(VLOOKUP(A164,'ESSA Title I-A Formula'!$A$13:$G$191,7,FALSE),0)</f>
        <v>0</v>
      </c>
      <c r="D164" s="227">
        <f>IFERROR(VLOOKUP(A164,'[1]Title I-C Migrant'!$A$11:$E$15,5,FALSE),0)</f>
        <v>0</v>
      </c>
      <c r="E164" s="91">
        <f>IFERROR(VLOOKUP(A164,'ESSA Title I-Delinquent'!$A$11:$E$22,5,FALSE),0)</f>
        <v>0</v>
      </c>
      <c r="F164" s="91">
        <f>IFERROR(VLOOKUP(A164,'ESSA Title II-A Formula'!$A$13:$G$196,7,FALSE),0)</f>
        <v>0</v>
      </c>
      <c r="G164" s="91">
        <f>IFERROR(VLOOKUP(A164,'ESSA Title III-A '!$A$13:$I$191,7,FALSE),0)</f>
        <v>0</v>
      </c>
      <c r="H164" s="91">
        <f>IFERROR(VLOOKUP(A164,'ESSA Title III SAI'!$A$13:$G$48,7,FALSE),0)</f>
        <v>0</v>
      </c>
      <c r="I164" s="91">
        <f>IFERROR(VLOOKUP(A164,#REF!,5,FALSE),0)</f>
        <v>0</v>
      </c>
    </row>
    <row r="165" spans="1:9" ht="18.75" x14ac:dyDescent="0.3">
      <c r="A165" s="92" t="s">
        <v>168</v>
      </c>
      <c r="B165" s="93" t="s">
        <v>345</v>
      </c>
      <c r="C165" s="91">
        <f>IFERROR(VLOOKUP(A165,'ESSA Title I-A Formula'!$A$13:$G$191,7,FALSE),0)</f>
        <v>0</v>
      </c>
      <c r="D165" s="227">
        <f>IFERROR(VLOOKUP(A165,'[1]Title I-C Migrant'!$A$11:$E$15,5,FALSE),0)</f>
        <v>0</v>
      </c>
      <c r="E165" s="91">
        <f>IFERROR(VLOOKUP(A165,'ESSA Title I-Delinquent'!$A$11:$E$22,5,FALSE),0)</f>
        <v>0</v>
      </c>
      <c r="F165" s="91">
        <f>IFERROR(VLOOKUP(A165,'ESSA Title II-A Formula'!$A$13:$G$196,7,FALSE),0)</f>
        <v>0</v>
      </c>
      <c r="G165" s="91">
        <f>IFERROR(VLOOKUP(A165,'ESSA Title III-A '!$A$13:$I$191,7,FALSE),0)</f>
        <v>-66</v>
      </c>
      <c r="H165" s="91">
        <f>IFERROR(VLOOKUP(A165,'ESSA Title III SAI'!$A$13:$G$48,7,FALSE),0)</f>
        <v>0</v>
      </c>
      <c r="I165" s="91">
        <f>IFERROR(VLOOKUP(A165,#REF!,5,FALSE),0)</f>
        <v>0</v>
      </c>
    </row>
    <row r="166" spans="1:9" ht="18.75" x14ac:dyDescent="0.3">
      <c r="A166" s="92" t="s">
        <v>169</v>
      </c>
      <c r="B166" s="93" t="s">
        <v>346</v>
      </c>
      <c r="C166" s="91">
        <f>IFERROR(VLOOKUP(A166,'ESSA Title I-A Formula'!$A$13:$G$191,7,FALSE),0)</f>
        <v>0</v>
      </c>
      <c r="D166" s="227">
        <f>IFERROR(VLOOKUP(A166,'[1]Title I-C Migrant'!$A$11:$E$15,5,FALSE),0)</f>
        <v>0</v>
      </c>
      <c r="E166" s="91">
        <f>IFERROR(VLOOKUP(A166,'ESSA Title I-Delinquent'!$A$11:$E$22,5,FALSE),0)</f>
        <v>0</v>
      </c>
      <c r="F166" s="91">
        <f>IFERROR(VLOOKUP(A166,'ESSA Title II-A Formula'!$A$13:$G$196,7,FALSE),0)</f>
        <v>0</v>
      </c>
      <c r="G166" s="91">
        <f>IFERROR(VLOOKUP(A166,'ESSA Title III-A '!$A$13:$I$191,7,FALSE),0)</f>
        <v>-24571</v>
      </c>
      <c r="H166" s="91">
        <f>IFERROR(VLOOKUP(A166,'ESSA Title III SAI'!$A$13:$G$48,7,FALSE),0)</f>
        <v>0</v>
      </c>
      <c r="I166" s="91">
        <f>IFERROR(VLOOKUP(A166,#REF!,5,FALSE),0)</f>
        <v>0</v>
      </c>
    </row>
    <row r="167" spans="1:9" ht="18.75" x14ac:dyDescent="0.3">
      <c r="A167" s="92" t="s">
        <v>170</v>
      </c>
      <c r="B167" s="93" t="s">
        <v>347</v>
      </c>
      <c r="C167" s="91">
        <f>IFERROR(VLOOKUP(A167,'ESSA Title I-A Formula'!$A$13:$G$191,7,FALSE),0)</f>
        <v>94239</v>
      </c>
      <c r="D167" s="227">
        <f>IFERROR(VLOOKUP(A167,'[1]Title I-C Migrant'!$A$11:$E$15,5,FALSE),0)</f>
        <v>0</v>
      </c>
      <c r="E167" s="91">
        <f>IFERROR(VLOOKUP(A167,'ESSA Title I-Delinquent'!$A$11:$E$22,5,FALSE),0)</f>
        <v>0</v>
      </c>
      <c r="F167" s="91">
        <f>IFERROR(VLOOKUP(A167,'ESSA Title II-A Formula'!$A$13:$G$196,7,FALSE),0)</f>
        <v>27394</v>
      </c>
      <c r="G167" s="91">
        <f>IFERROR(VLOOKUP(A167,'ESSA Title III-A '!$A$13:$I$191,7,FALSE),0)</f>
        <v>-7732</v>
      </c>
      <c r="H167" s="91">
        <f>IFERROR(VLOOKUP(A167,'ESSA Title III SAI'!$A$13:$G$48,7,FALSE),0)</f>
        <v>0</v>
      </c>
      <c r="I167" s="91">
        <f>IFERROR(VLOOKUP(A167,#REF!,5,FALSE),0)</f>
        <v>0</v>
      </c>
    </row>
    <row r="168" spans="1:9" ht="18.75" x14ac:dyDescent="0.3">
      <c r="A168" s="92" t="s">
        <v>171</v>
      </c>
      <c r="B168" s="93" t="s">
        <v>412</v>
      </c>
      <c r="C168" s="91">
        <f>IFERROR(VLOOKUP(A168,'ESSA Title I-A Formula'!$A$13:$G$191,7,FALSE),0)</f>
        <v>283379</v>
      </c>
      <c r="D168" s="227">
        <f>IFERROR(VLOOKUP(A168,'[1]Title I-C Migrant'!$A$11:$E$15,5,FALSE),0)</f>
        <v>0</v>
      </c>
      <c r="E168" s="91">
        <f>IFERROR(VLOOKUP(A168,'ESSA Title I-Delinquent'!$A$11:$E$22,5,FALSE),0)</f>
        <v>0</v>
      </c>
      <c r="F168" s="91">
        <f>IFERROR(VLOOKUP(A168,'ESSA Title II-A Formula'!$A$13:$G$196,7,FALSE),0)</f>
        <v>74343</v>
      </c>
      <c r="G168" s="91">
        <f>IFERROR(VLOOKUP(A168,'ESSA Title III-A '!$A$13:$I$191,7,FALSE),0)</f>
        <v>0</v>
      </c>
      <c r="H168" s="91">
        <f>IFERROR(VLOOKUP(A168,'ESSA Title III SAI'!$A$13:$G$48,7,FALSE),0)</f>
        <v>0</v>
      </c>
      <c r="I168" s="91">
        <f>IFERROR(VLOOKUP(A168,#REF!,5,FALSE),0)</f>
        <v>0</v>
      </c>
    </row>
    <row r="169" spans="1:9" ht="18.75" x14ac:dyDescent="0.3">
      <c r="A169" s="92" t="s">
        <v>172</v>
      </c>
      <c r="B169" s="93" t="s">
        <v>348</v>
      </c>
      <c r="C169" s="91">
        <f>IFERROR(VLOOKUP(A169,'ESSA Title I-A Formula'!$A$13:$G$191,7,FALSE),0)</f>
        <v>126886</v>
      </c>
      <c r="D169" s="227">
        <f>IFERROR(VLOOKUP(A169,'[1]Title I-C Migrant'!$A$11:$E$15,5,FALSE),0)</f>
        <v>0</v>
      </c>
      <c r="E169" s="91">
        <f>IFERROR(VLOOKUP(A169,'ESSA Title I-Delinquent'!$A$11:$E$22,5,FALSE),0)</f>
        <v>0</v>
      </c>
      <c r="F169" s="91">
        <f>IFERROR(VLOOKUP(A169,'ESSA Title II-A Formula'!$A$13:$G$196,7,FALSE),0)</f>
        <v>52279</v>
      </c>
      <c r="G169" s="91">
        <f>IFERROR(VLOOKUP(A169,'ESSA Title III-A '!$A$13:$I$200,7,FALSE),0)</f>
        <v>-6552</v>
      </c>
      <c r="H169" s="91">
        <f>IFERROR(VLOOKUP(A169,'ESSA Title III SAI'!$A$13:$G$48,7,FALSE),0)</f>
        <v>0</v>
      </c>
      <c r="I169" s="91">
        <f>IFERROR(VLOOKUP(A169,#REF!,5,FALSE),0)</f>
        <v>0</v>
      </c>
    </row>
    <row r="170" spans="1:9" ht="18.75" x14ac:dyDescent="0.3">
      <c r="A170" s="92" t="s">
        <v>173</v>
      </c>
      <c r="B170" s="93" t="s">
        <v>349</v>
      </c>
      <c r="C170" s="91">
        <f>IFERROR(VLOOKUP(A170,'ESSA Title I-A Formula'!$A$13:$G$191,7,FALSE),0)</f>
        <v>92719</v>
      </c>
      <c r="D170" s="227">
        <f>IFERROR(VLOOKUP(A170,'[1]Title I-C Migrant'!$A$11:$E$15,5,FALSE),0)</f>
        <v>0</v>
      </c>
      <c r="E170" s="91">
        <f>IFERROR(VLOOKUP(A170,'ESSA Title I-Delinquent'!$A$11:$E$22,5,FALSE),0)</f>
        <v>0</v>
      </c>
      <c r="F170" s="91">
        <f>IFERROR(VLOOKUP(A170,'ESSA Title II-A Formula'!$A$13:$G$196,7,FALSE),0)</f>
        <v>27086</v>
      </c>
      <c r="G170" s="227">
        <f>IFERROR(VLOOKUP(A170,'ESSA Title III-A '!$A$13:$I$200,7,FALSE),0)</f>
        <v>0</v>
      </c>
      <c r="H170" s="227">
        <f>IFERROR(VLOOKUP(A170,'ESSA Title III SAI'!$A$13:$G$48,7,FALSE),0)</f>
        <v>0</v>
      </c>
      <c r="I170" s="227">
        <f>IFERROR(VLOOKUP(A170,#REF!,5,FALSE),0)</f>
        <v>0</v>
      </c>
    </row>
    <row r="171" spans="1:9" ht="18.75" x14ac:dyDescent="0.3">
      <c r="A171" s="92" t="s">
        <v>174</v>
      </c>
      <c r="B171" s="93" t="s">
        <v>350</v>
      </c>
      <c r="C171" s="91">
        <f>IFERROR(VLOOKUP(A171,'ESSA Title I-A Formula'!$A$13:$G$191,7,FALSE),0)</f>
        <v>3194885</v>
      </c>
      <c r="D171" s="227">
        <f>IFERROR(VLOOKUP(A171,'[1]Title I-C Migrant'!$A$11:$E$15,5,FALSE),0)</f>
        <v>0</v>
      </c>
      <c r="E171" s="91">
        <f>IFERROR(VLOOKUP(A171,'ESSA Title I-Delinquent'!$A$11:$E$22,5,FALSE),0)</f>
        <v>1038</v>
      </c>
      <c r="F171" s="91">
        <f>IFERROR(VLOOKUP(A171,'ESSA Title II-A Formula'!$A$13:$G$196,7,FALSE),0)</f>
        <v>387262</v>
      </c>
      <c r="G171" s="227">
        <f>IFERROR(VLOOKUP(A171,'ESSA Title III-A '!$A$13:$I$200,7,FALSE),0)</f>
        <v>0</v>
      </c>
      <c r="H171" s="227">
        <f>IFERROR(VLOOKUP(A171,'ESSA Title III SAI'!$A$13:$G$48,7,FALSE),0)</f>
        <v>8581</v>
      </c>
      <c r="I171" s="227">
        <f>IFERROR(VLOOKUP(A171,#REF!,5,FALSE),0)</f>
        <v>0</v>
      </c>
    </row>
    <row r="172" spans="1:9" ht="18.75" x14ac:dyDescent="0.3">
      <c r="A172" s="92" t="s">
        <v>175</v>
      </c>
      <c r="B172" s="93" t="s">
        <v>351</v>
      </c>
      <c r="C172" s="91">
        <f>IFERROR(VLOOKUP(A172,'ESSA Title I-A Formula'!$A$13:$G$191,7,FALSE),0)</f>
        <v>0</v>
      </c>
      <c r="D172" s="227">
        <f>IFERROR(VLOOKUP(A172,'[1]Title I-C Migrant'!$A$11:$E$15,5,FALSE),0)</f>
        <v>0</v>
      </c>
      <c r="E172" s="91">
        <f>IFERROR(VLOOKUP(A172,'ESSA Title I-Delinquent'!$A$11:$E$22,5,FALSE),0)</f>
        <v>0</v>
      </c>
      <c r="F172" s="91">
        <f>IFERROR(VLOOKUP(A172,'ESSA Title II-A Formula'!$A$13:$G$196,7,FALSE),0)</f>
        <v>0</v>
      </c>
      <c r="G172" s="227">
        <f>IFERROR(VLOOKUP(A172,'ESSA Title III-A '!$A$13:$I$200,7,FALSE),0)</f>
        <v>-7404</v>
      </c>
      <c r="H172" s="227">
        <f>IFERROR(VLOOKUP(A172,'ESSA Title III SAI'!$A$13:$G$48,7,FALSE),0)</f>
        <v>0</v>
      </c>
      <c r="I172" s="227">
        <f>IFERROR(VLOOKUP(A172,#REF!,5,FALSE),0)</f>
        <v>0</v>
      </c>
    </row>
    <row r="173" spans="1:9" ht="18.75" x14ac:dyDescent="0.3">
      <c r="A173" s="92" t="s">
        <v>176</v>
      </c>
      <c r="B173" s="93" t="s">
        <v>352</v>
      </c>
      <c r="C173" s="91">
        <f>IFERROR(VLOOKUP(A173,'ESSA Title I-A Formula'!$A$13:$G$191,7,FALSE),0)</f>
        <v>262542</v>
      </c>
      <c r="D173" s="227">
        <f>IFERROR(VLOOKUP(A173,'[1]Title I-C Migrant'!$A$11:$E$15,5,FALSE),0)</f>
        <v>0</v>
      </c>
      <c r="E173" s="91">
        <f>IFERROR(VLOOKUP(A173,'ESSA Title I-Delinquent'!$A$11:$E$22,5,FALSE),0)</f>
        <v>0</v>
      </c>
      <c r="F173" s="91">
        <f>IFERROR(VLOOKUP(A173,'ESSA Title II-A Formula'!$A$13:$G$196,7,FALSE),0)</f>
        <v>49362</v>
      </c>
      <c r="G173" s="227">
        <f>IFERROR(VLOOKUP(A173,'ESSA Title III-A '!$A$13:$I$200,7,FALSE),0)</f>
        <v>0</v>
      </c>
      <c r="H173" s="227">
        <f>IFERROR(VLOOKUP(A173,'ESSA Title III SAI'!$A$13:$G$48,7,FALSE),0)</f>
        <v>0</v>
      </c>
      <c r="I173" s="227">
        <f>IFERROR(VLOOKUP(A173,#REF!,5,FALSE),0)</f>
        <v>0</v>
      </c>
    </row>
    <row r="174" spans="1:9" ht="18.75" x14ac:dyDescent="0.3">
      <c r="A174" s="92" t="s">
        <v>177</v>
      </c>
      <c r="B174" s="93" t="s">
        <v>353</v>
      </c>
      <c r="C174" s="91">
        <f>IFERROR(VLOOKUP(A174,'ESSA Title I-A Formula'!$A$13:$G$191,7,FALSE),0)</f>
        <v>124982</v>
      </c>
      <c r="D174" s="227">
        <f>IFERROR(VLOOKUP(A174,'[1]Title I-C Migrant'!$A$11:$E$15,5,FALSE),0)</f>
        <v>0</v>
      </c>
      <c r="E174" s="91">
        <f>IFERROR(VLOOKUP(A174,'ESSA Title I-Delinquent'!$A$11:$E$22,5,FALSE),0)</f>
        <v>0</v>
      </c>
      <c r="F174" s="91">
        <f>IFERROR(VLOOKUP(A174,'ESSA Title II-A Formula'!$A$13:$G$196,7,FALSE),0)</f>
        <v>21499</v>
      </c>
      <c r="G174" s="227">
        <f>IFERROR(VLOOKUP(A174,'ESSA Title III-A '!$A$13:$I$200,7,FALSE),0)</f>
        <v>-6814</v>
      </c>
      <c r="H174" s="227">
        <f>IFERROR(VLOOKUP(A174,'ESSA Title III SAI'!$A$13:$G$48,7,FALSE),0)</f>
        <v>0</v>
      </c>
      <c r="I174" s="227">
        <f>IFERROR(VLOOKUP(A174,#REF!,5,FALSE),0)</f>
        <v>0</v>
      </c>
    </row>
    <row r="175" spans="1:9" ht="18.75" x14ac:dyDescent="0.3">
      <c r="A175" s="92" t="s">
        <v>178</v>
      </c>
      <c r="B175" s="93" t="s">
        <v>354</v>
      </c>
      <c r="C175" s="91">
        <f>IFERROR(VLOOKUP(A175,'ESSA Title I-A Formula'!$A$13:$G$191,7,FALSE),0)</f>
        <v>0</v>
      </c>
      <c r="D175" s="227">
        <f>IFERROR(VLOOKUP(A175,'[1]Title I-C Migrant'!$A$11:$E$15,5,FALSE),0)</f>
        <v>0</v>
      </c>
      <c r="E175" s="91">
        <f>IFERROR(VLOOKUP(A175,'ESSA Title I-Delinquent'!$A$11:$E$22,5,FALSE),0)</f>
        <v>0</v>
      </c>
      <c r="F175" s="91">
        <f>IFERROR(VLOOKUP(A175,'ESSA Title II-A Formula'!$A$13:$G$196,7,FALSE),0)</f>
        <v>0</v>
      </c>
      <c r="G175" s="227">
        <f>IFERROR(VLOOKUP(A175,'ESSA Title III-A '!$A$13:$I$200,7,FALSE),0)</f>
        <v>-197</v>
      </c>
      <c r="H175" s="227">
        <f>IFERROR(VLOOKUP(A175,'ESSA Title III SAI'!$A$13:$G$48,7,FALSE),0)</f>
        <v>0</v>
      </c>
      <c r="I175" s="227">
        <f>IFERROR(VLOOKUP(A175,#REF!,5,FALSE),0)</f>
        <v>0</v>
      </c>
    </row>
    <row r="176" spans="1:9" ht="18.75" x14ac:dyDescent="0.3">
      <c r="A176" s="92" t="s">
        <v>179</v>
      </c>
      <c r="B176" s="93" t="s">
        <v>355</v>
      </c>
      <c r="C176" s="91">
        <f>IFERROR(VLOOKUP(A176,'ESSA Title I-A Formula'!$A$13:$G$191,7,FALSE),0)</f>
        <v>0</v>
      </c>
      <c r="D176" s="227">
        <f>IFERROR(VLOOKUP(A176,'[1]Title I-C Migrant'!$A$11:$E$15,5,FALSE),0)</f>
        <v>0</v>
      </c>
      <c r="E176" s="91">
        <f>IFERROR(VLOOKUP(A176,'ESSA Title I-Delinquent'!$A$11:$E$22,5,FALSE),0)</f>
        <v>0</v>
      </c>
      <c r="F176" s="91">
        <f>IFERROR(VLOOKUP(A176,'ESSA Title II-A Formula'!$A$13:$G$196,7,FALSE),0)</f>
        <v>0</v>
      </c>
      <c r="G176" s="227">
        <f>IFERROR(VLOOKUP(A176,'ESSA Title III-A '!$A$13:$I$200,7,FALSE),0)</f>
        <v>0</v>
      </c>
      <c r="H176" s="227">
        <f>IFERROR(VLOOKUP(A176,'ESSA Title III SAI'!$A$13:$G$48,7,FALSE),0)</f>
        <v>0</v>
      </c>
      <c r="I176" s="227">
        <f>IFERROR(VLOOKUP(A176,#REF!,5,FALSE),0)</f>
        <v>0</v>
      </c>
    </row>
    <row r="177" spans="1:9" ht="18.75" x14ac:dyDescent="0.3">
      <c r="A177" s="92" t="s">
        <v>180</v>
      </c>
      <c r="B177" s="93" t="s">
        <v>356</v>
      </c>
      <c r="C177" s="91">
        <f>IFERROR(VLOOKUP(A177,'ESSA Title I-A Formula'!$A$13:$G$191,7,FALSE),0)</f>
        <v>0</v>
      </c>
      <c r="D177" s="227">
        <f>IFERROR(VLOOKUP(A177,'[1]Title I-C Migrant'!$A$11:$E$15,5,FALSE),0)</f>
        <v>0</v>
      </c>
      <c r="E177" s="91">
        <f>IFERROR(VLOOKUP(A177,'ESSA Title I-Delinquent'!$A$11:$E$22,5,FALSE),0)</f>
        <v>0</v>
      </c>
      <c r="F177" s="91">
        <f>IFERROR(VLOOKUP(A177,'ESSA Title II-A Formula'!$A$13:$G$196,7,FALSE),0)</f>
        <v>0</v>
      </c>
      <c r="G177" s="227">
        <f>IFERROR(VLOOKUP(A177,'ESSA Title III-A '!$A$13:$I$200,7,FALSE),0)</f>
        <v>0</v>
      </c>
      <c r="H177" s="227">
        <f>IFERROR(VLOOKUP(A177,'ESSA Title III SAI'!$A$13:$G$48,7,FALSE),0)</f>
        <v>0</v>
      </c>
      <c r="I177" s="227">
        <f>IFERROR(VLOOKUP(A177,#REF!,5,FALSE),0)</f>
        <v>0</v>
      </c>
    </row>
    <row r="178" spans="1:9" ht="18.75" x14ac:dyDescent="0.3">
      <c r="A178" s="92" t="s">
        <v>181</v>
      </c>
      <c r="B178" s="93" t="s">
        <v>357</v>
      </c>
      <c r="C178" s="91">
        <f>IFERROR(VLOOKUP(A178,'ESSA Title I-A Formula'!$A$13:$G$191,7,FALSE),0)</f>
        <v>147618</v>
      </c>
      <c r="D178" s="227">
        <f>IFERROR(VLOOKUP(A178,'[1]Title I-C Migrant'!$A$11:$E$15,5,FALSE),0)</f>
        <v>0</v>
      </c>
      <c r="E178" s="91">
        <f>IFERROR(VLOOKUP(A178,'ESSA Title I-Delinquent'!$A$11:$E$22,5,FALSE),0)</f>
        <v>0</v>
      </c>
      <c r="F178" s="91">
        <f>IFERROR(VLOOKUP(A178,'ESSA Title II-A Formula'!$A$13:$G$196,7,FALSE),0)</f>
        <v>26501</v>
      </c>
      <c r="G178" s="227">
        <f>IFERROR(VLOOKUP(A178,'ESSA Title III-A '!$A$13:$I$200,7,FALSE),0)</f>
        <v>0</v>
      </c>
      <c r="H178" s="227">
        <f>IFERROR(VLOOKUP(A178,'ESSA Title III SAI'!$A$13:$G$48,7,FALSE),0)</f>
        <v>919</v>
      </c>
      <c r="I178" s="227">
        <f>IFERROR(VLOOKUP(A178,#REF!,5,FALSE),0)</f>
        <v>0</v>
      </c>
    </row>
    <row r="179" spans="1:9" ht="18.75" x14ac:dyDescent="0.3">
      <c r="A179" s="92" t="s">
        <v>182</v>
      </c>
      <c r="B179" s="93" t="s">
        <v>358</v>
      </c>
      <c r="C179" s="91">
        <f>IFERROR(VLOOKUP(A179,'ESSA Title I-A Formula'!$A$13:$G$191,7,FALSE),0)</f>
        <v>64767</v>
      </c>
      <c r="D179" s="227">
        <f>IFERROR(VLOOKUP(A179,'[1]Title I-C Migrant'!$A$11:$E$15,5,FALSE),0)</f>
        <v>0</v>
      </c>
      <c r="E179" s="91">
        <f>IFERROR(VLOOKUP(A179,'ESSA Title I-Delinquent'!$A$11:$E$22,5,FALSE),0)</f>
        <v>0</v>
      </c>
      <c r="F179" s="91">
        <f>IFERROR(VLOOKUP(A179,'ESSA Title II-A Formula'!$A$13:$G$196,7,FALSE),0)</f>
        <v>22085</v>
      </c>
      <c r="G179" s="227">
        <f>IFERROR(VLOOKUP(A179,'ESSA Title III-A '!$A$13:$I$200,7,FALSE),0)</f>
        <v>-6749</v>
      </c>
      <c r="H179" s="227">
        <f>IFERROR(VLOOKUP(A179,'ESSA Title III SAI'!$A$13:$G$48,7,FALSE),0)</f>
        <v>919</v>
      </c>
      <c r="I179" s="227">
        <f>IFERROR(VLOOKUP(A179,#REF!,5,FALSE),0)</f>
        <v>0</v>
      </c>
    </row>
    <row r="180" spans="1:9" ht="18.75" x14ac:dyDescent="0.3">
      <c r="A180" s="92" t="s">
        <v>183</v>
      </c>
      <c r="B180" s="93" t="s">
        <v>359</v>
      </c>
      <c r="C180" s="91">
        <f>IFERROR(VLOOKUP(A180,'ESSA Title I-A Formula'!$A$13:$G$191,7,FALSE),0)</f>
        <v>0</v>
      </c>
      <c r="D180" s="227">
        <f>IFERROR(VLOOKUP(A180,'[1]Title I-C Migrant'!$A$11:$E$15,5,FALSE),0)</f>
        <v>0</v>
      </c>
      <c r="E180" s="91">
        <f>IFERROR(VLOOKUP(A180,'ESSA Title I-Delinquent'!$A$11:$E$22,5,FALSE),0)</f>
        <v>0</v>
      </c>
      <c r="F180" s="91">
        <f>IFERROR(VLOOKUP(A180,'ESSA Title II-A Formula'!$A$13:$G$196,7,FALSE),0)</f>
        <v>0</v>
      </c>
      <c r="G180" s="227">
        <f>IFERROR(VLOOKUP(A180,'ESSA Title III-A '!$A$13:$I$200,7,FALSE),0)</f>
        <v>-2686</v>
      </c>
      <c r="H180" s="227">
        <f>IFERROR(VLOOKUP(A180,'ESSA Title III SAI'!$A$13:$G$48,7,FALSE),0)</f>
        <v>0</v>
      </c>
      <c r="I180" s="227">
        <f>IFERROR(VLOOKUP(A180,#REF!,5,FALSE),0)</f>
        <v>0</v>
      </c>
    </row>
    <row r="181" spans="1:9" ht="18.75" x14ac:dyDescent="0.3">
      <c r="A181" s="92" t="s">
        <v>184</v>
      </c>
      <c r="B181" s="93" t="s">
        <v>360</v>
      </c>
      <c r="C181" s="91">
        <f>IFERROR(VLOOKUP(A181,'ESSA Title I-A Formula'!$A$13:$G$191,7,FALSE),0)</f>
        <v>0</v>
      </c>
      <c r="D181" s="227">
        <f>IFERROR(VLOOKUP(A181,'[1]Title I-C Migrant'!$A$11:$E$15,5,FALSE),0)</f>
        <v>0</v>
      </c>
      <c r="E181" s="91">
        <f>IFERROR(VLOOKUP(A181,'ESSA Title I-Delinquent'!$A$11:$E$22,5,FALSE),0)</f>
        <v>0</v>
      </c>
      <c r="F181" s="91">
        <f>IFERROR(VLOOKUP(A181,'ESSA Title II-A Formula'!$A$13:$G$196,7,FALSE),0)</f>
        <v>0</v>
      </c>
      <c r="G181" s="227">
        <f>IFERROR(VLOOKUP(A181,'ESSA Title III-A '!$A$13:$I$200,7,FALSE),0)</f>
        <v>0</v>
      </c>
      <c r="H181" s="227">
        <f>IFERROR(VLOOKUP(A181,'ESSA Title III SAI'!$A$13:$G$48,7,FALSE),0)</f>
        <v>0</v>
      </c>
      <c r="I181" s="227">
        <f>IFERROR(VLOOKUP(A181,#REF!,5,FALSE),0)</f>
        <v>0</v>
      </c>
    </row>
    <row r="182" spans="1:9" ht="18.75" x14ac:dyDescent="0.3">
      <c r="A182" s="163" t="s">
        <v>416</v>
      </c>
      <c r="B182" s="93" t="s">
        <v>362</v>
      </c>
      <c r="C182" s="91">
        <f>IFERROR(VLOOKUP(A182,'ESSA Title I-A Formula'!$A$13:$G$191,7,FALSE),0)</f>
        <v>1528832</v>
      </c>
      <c r="D182" s="227">
        <f>IFERROR(VLOOKUP(A182,'[1]Title I-C Migrant'!$A$11:$E$15,5,FALSE),0)</f>
        <v>0</v>
      </c>
      <c r="E182" s="91">
        <f>IFERROR(VLOOKUP(A182,'ESSA Title I-Delinquent'!$A$11:$E$22,5,FALSE),0)</f>
        <v>0</v>
      </c>
      <c r="F182" s="91">
        <f>IFERROR(VLOOKUP(A182,'ESSA Title II-A Formula'!$A$13:$G$196,7,FALSE),0)</f>
        <v>259211</v>
      </c>
      <c r="G182" s="227">
        <f>IFERROR(VLOOKUP(A182,'ESSA Title III-A '!$A$13:$I$200,7,FALSE),0)</f>
        <v>0</v>
      </c>
      <c r="H182" s="227">
        <f>IFERROR(VLOOKUP(A182,'ESSA Title III SAI'!$A$13:$G$48,7,FALSE),0)</f>
        <v>0</v>
      </c>
      <c r="I182" s="227">
        <f>IFERROR(VLOOKUP(A182,#REF!,5,FALSE),0)</f>
        <v>0</v>
      </c>
    </row>
    <row r="183" spans="1:9" ht="18.75" x14ac:dyDescent="0.3">
      <c r="A183" s="92" t="s">
        <v>364</v>
      </c>
      <c r="B183" s="93" t="s">
        <v>363</v>
      </c>
      <c r="C183" s="91">
        <f>IFERROR(VLOOKUP(A183,'ESSA Title I-A Formula'!$A$13:$G$196,7,FALSE),0)</f>
        <v>77959</v>
      </c>
      <c r="D183" s="227">
        <f>IFERROR(VLOOKUP(A183,'[1]Title I-C Migrant'!$A$11:$E$15,5,FALSE),0)</f>
        <v>0</v>
      </c>
      <c r="E183" s="91">
        <f>IFERROR(VLOOKUP(A183,'ESSA Title I-Delinquent'!$A$11:$E$22,5,FALSE),0)</f>
        <v>0</v>
      </c>
      <c r="F183" s="91">
        <f>IFERROR(VLOOKUP(A183,'ESSA Title II-A Formula'!$A$13:$G$196,7,FALSE),0)</f>
        <v>6030</v>
      </c>
      <c r="G183" s="227">
        <f>IFERROR(VLOOKUP(A183,'ESSA Title III-A '!$A$13:$I$200,7,FALSE),0)</f>
        <v>0</v>
      </c>
      <c r="H183" s="227">
        <f>IFERROR(VLOOKUP(A183,'ESSA Title III SAI'!$A$13:$G$48,7,FALSE),0)</f>
        <v>0</v>
      </c>
      <c r="I183" s="227">
        <f>IFERROR(VLOOKUP(A183,#REF!,5,FALSE),0)</f>
        <v>0</v>
      </c>
    </row>
    <row r="184" spans="1:9" ht="18.75" x14ac:dyDescent="0.3">
      <c r="A184" s="94" t="s">
        <v>372</v>
      </c>
      <c r="B184" s="95" t="s">
        <v>376</v>
      </c>
      <c r="C184" s="227">
        <f>IFERROR(VLOOKUP(A184,'ESSA Title I-A Formula'!$A$13:$G$196,7,FALSE),0)</f>
        <v>425175</v>
      </c>
      <c r="D184" s="227">
        <f>IFERROR(VLOOKUP(A184,'[1]Title I-C Migrant'!$A$11:$E$15,5,FALSE),0)</f>
        <v>0</v>
      </c>
      <c r="E184" s="91">
        <f>IFERROR(VLOOKUP(A184,'ESSA Title I-Delinquent'!$A$11:$E$22,5,FALSE),0)</f>
        <v>0</v>
      </c>
      <c r="F184" s="91">
        <f>IFERROR(VLOOKUP(A184,'ESSA Title II-A Formula'!$A$13:$G$196,7,FALSE),0)</f>
        <v>151761</v>
      </c>
      <c r="G184" s="227">
        <f>IFERROR(VLOOKUP(A184,'ESSA Title III-A '!$A$13:$I$200,7,FALSE),0)</f>
        <v>43837</v>
      </c>
      <c r="H184" s="227">
        <f>IFERROR(VLOOKUP(A184,'ESSA Title III SAI'!$A$13:$G$48,7,FALSE),0)</f>
        <v>0</v>
      </c>
      <c r="I184" s="227">
        <f>IFERROR(VLOOKUP(A184,#REF!,5,FALSE),0)</f>
        <v>0</v>
      </c>
    </row>
    <row r="185" spans="1:9" ht="18.75" x14ac:dyDescent="0.3">
      <c r="A185" s="94" t="s">
        <v>373</v>
      </c>
      <c r="B185" s="95" t="s">
        <v>377</v>
      </c>
      <c r="C185" s="227">
        <f>IFERROR(VLOOKUP(A185,'ESSA Title I-A Formula'!$A$13:$G$196,7,FALSE),0)</f>
        <v>261317</v>
      </c>
      <c r="D185" s="227">
        <f>IFERROR(VLOOKUP(A185,'[1]Title I-C Migrant'!$A$11:$E$15,5,FALSE),0)</f>
        <v>1425286</v>
      </c>
      <c r="E185" s="91">
        <f>IFERROR(VLOOKUP(A185,'ESSA Title I-Delinquent'!$A$11:$E$22,5,FALSE),0)</f>
        <v>0</v>
      </c>
      <c r="F185" s="91">
        <f>IFERROR(VLOOKUP(A185,'ESSA Title II-A Formula'!$A$13:$G$196,7,FALSE),0)</f>
        <v>149472</v>
      </c>
      <c r="G185" s="227">
        <f>IFERROR(VLOOKUP(A185,'ESSA Title III-A '!$A$13:$I$200,7,FALSE),0)</f>
        <v>78693</v>
      </c>
      <c r="H185" s="227">
        <f>IFERROR(VLOOKUP(A185,'ESSA Title III SAI'!$A$13:$G$48,7,FALSE),0)</f>
        <v>0</v>
      </c>
      <c r="I185" s="227">
        <f>IFERROR(VLOOKUP(A185,#REF!,5,FALSE),0)</f>
        <v>0</v>
      </c>
    </row>
    <row r="186" spans="1:9" ht="18.75" x14ac:dyDescent="0.3">
      <c r="A186" s="94" t="s">
        <v>374</v>
      </c>
      <c r="B186" s="96" t="s">
        <v>378</v>
      </c>
      <c r="C186" s="227">
        <f>IFERROR(VLOOKUP(A186,'ESSA Title I-A Formula'!$A$13:$G$196,7,FALSE),0)</f>
        <v>97889</v>
      </c>
      <c r="D186" s="227">
        <f>IFERROR(VLOOKUP(A186,'[1]Title I-C Migrant'!$A$11:$E$15,5,FALSE),0)</f>
        <v>0</v>
      </c>
      <c r="E186" s="91">
        <f>IFERROR(VLOOKUP(A186,'ESSA Title I-Delinquent'!$A$11:$E$22,5,FALSE),0)</f>
        <v>0</v>
      </c>
      <c r="F186" s="91">
        <f>IFERROR(VLOOKUP(A186,'ESSA Title II-A Formula'!$A$13:$G$196,7,FALSE),0)</f>
        <v>29712</v>
      </c>
      <c r="G186" s="227">
        <f>IFERROR(VLOOKUP(A186,'ESSA Title III-A '!$A$13:$I$200,7,FALSE),0)</f>
        <v>17036</v>
      </c>
      <c r="H186" s="227">
        <f>IFERROR(VLOOKUP(A186,'ESSA Title III SAI'!$A$13:$G$48,7,FALSE),0)</f>
        <v>0</v>
      </c>
      <c r="I186" s="227">
        <f>IFERROR(VLOOKUP(A186,#REF!,5,FALSE),0)</f>
        <v>0</v>
      </c>
    </row>
    <row r="187" spans="1:9" ht="18.75" x14ac:dyDescent="0.3">
      <c r="A187" s="94" t="s">
        <v>417</v>
      </c>
      <c r="B187" s="96" t="s">
        <v>398</v>
      </c>
      <c r="C187" s="227">
        <f>IFERROR(VLOOKUP(A187,'ESSA Title I-A Formula'!$A$13:$G$196,7,FALSE),0)</f>
        <v>0</v>
      </c>
      <c r="D187" s="227">
        <f>IFERROR(VLOOKUP(A187,'[1]Title I-C Migrant'!$A$11:$E$15,5,FALSE),0)</f>
        <v>0</v>
      </c>
      <c r="E187" s="91">
        <f>IFERROR(VLOOKUP(A187,'ESSA Title I-Delinquent'!$A$11:$E$22,5,FALSE),0)</f>
        <v>0</v>
      </c>
      <c r="F187" s="91">
        <f>IFERROR(VLOOKUP(A187,'ESSA Title II-A Formula'!$A$13:$G$196,7,FALSE),0)</f>
        <v>0</v>
      </c>
      <c r="G187" s="227">
        <f>IFERROR(VLOOKUP(A187,'ESSA Title III-A '!$A$13:$I$200,7,FALSE),0)</f>
        <v>0</v>
      </c>
      <c r="H187" s="227">
        <f>IFERROR(VLOOKUP(A187,'ESSA Title III SAI'!$A$13:$G$48,7,FALSE),0)</f>
        <v>0</v>
      </c>
      <c r="I187" s="227">
        <f>IFERROR(VLOOKUP(A187,#REF!,5,FALSE),0)</f>
        <v>0</v>
      </c>
    </row>
    <row r="188" spans="1:9" ht="18.75" x14ac:dyDescent="0.3">
      <c r="A188" s="94" t="s">
        <v>414</v>
      </c>
      <c r="B188" s="96" t="s">
        <v>399</v>
      </c>
      <c r="C188" s="227">
        <f>IFERROR(VLOOKUP(A188,'ESSA Title I-A Formula'!$A$13:$G$196,7,FALSE),0)</f>
        <v>0</v>
      </c>
      <c r="D188" s="227">
        <f>IFERROR(VLOOKUP(A188,'[1]Title I-C Migrant'!$A$11:$E$15,5,FALSE),0)</f>
        <v>0</v>
      </c>
      <c r="E188" s="91">
        <f>IFERROR(VLOOKUP(A188,'ESSA Title I-Delinquent'!$A$11:$E$22,5,FALSE),0)</f>
        <v>0</v>
      </c>
      <c r="F188" s="91">
        <f>IFERROR(VLOOKUP(A188,'ESSA Title II-A Formula'!$A$13:$G$196,7,FALSE),0)</f>
        <v>0</v>
      </c>
      <c r="G188" s="227">
        <f>IFERROR(VLOOKUP(A188,'ESSA Title III-A '!$A$13:$I$200,7,FALSE),0)</f>
        <v>15857</v>
      </c>
      <c r="H188" s="227">
        <f>IFERROR(VLOOKUP(A188,'ESSA Title III SAI'!$A$13:$G$48,7,FALSE),0)</f>
        <v>0</v>
      </c>
      <c r="I188" s="227">
        <f>IFERROR(VLOOKUP(A188,#REF!,5,FALSE),0)</f>
        <v>0</v>
      </c>
    </row>
    <row r="189" spans="1:9" ht="18.75" x14ac:dyDescent="0.3">
      <c r="A189" s="94" t="s">
        <v>413</v>
      </c>
      <c r="B189" s="96" t="s">
        <v>400</v>
      </c>
      <c r="C189" s="227">
        <f>IFERROR(VLOOKUP(A189,'ESSA Title I-A Formula'!$A$13:$G$196,7,FALSE),0)</f>
        <v>0</v>
      </c>
      <c r="D189" s="227">
        <f>IFERROR(VLOOKUP(A189,'[1]Title I-C Migrant'!$A$11:$E$15,5,FALSE),0)</f>
        <v>0</v>
      </c>
      <c r="E189" s="91">
        <f>IFERROR(VLOOKUP(A189,'ESSA Title I-Delinquent'!$A$11:$E$22,5,FALSE),0)</f>
        <v>0</v>
      </c>
      <c r="F189" s="91">
        <f>IFERROR(VLOOKUP(A189,'ESSA Title II-A Formula'!$A$13:$G$196,7,FALSE),0)</f>
        <v>0</v>
      </c>
      <c r="G189" s="227">
        <f>IFERROR(VLOOKUP(A189,'ESSA Title III-A '!$A$13:$I$200,7,FALSE),0)</f>
        <v>0</v>
      </c>
      <c r="H189" s="227">
        <f>IFERROR(VLOOKUP(A189,'ESSA Title III SAI'!$A$13:$G$48,7,FALSE),0)</f>
        <v>0</v>
      </c>
      <c r="I189" s="227">
        <f>IFERROR(VLOOKUP(A189,#REF!,5,FALSE),0)</f>
        <v>0</v>
      </c>
    </row>
    <row r="190" spans="1:9" ht="18.75" x14ac:dyDescent="0.3">
      <c r="A190" s="94" t="s">
        <v>415</v>
      </c>
      <c r="B190" s="96" t="s">
        <v>404</v>
      </c>
      <c r="C190" s="227">
        <f>IFERROR(VLOOKUP(A190,'ESSA Title I-A Formula'!$A$13:$G$196,7,FALSE),0)</f>
        <v>0</v>
      </c>
      <c r="D190" s="227">
        <f>IFERROR(VLOOKUP(A190,'[1]Title I-C Migrant'!$A$11:$E$15,5,FALSE),0)</f>
        <v>0</v>
      </c>
      <c r="E190" s="91">
        <f>IFERROR(VLOOKUP(A190,'ESSA Title I-Delinquent'!$A$11:$E$22,5,FALSE),0)</f>
        <v>0</v>
      </c>
      <c r="F190" s="91">
        <f>IFERROR(VLOOKUP(A190,'ESSA Title II-A Formula'!$A$13:$G$196,7,FALSE),0)</f>
        <v>0</v>
      </c>
      <c r="G190" s="227">
        <f>IFERROR(VLOOKUP(A190,'ESSA Title III-A '!$A$13:$I$200,7,FALSE),0)</f>
        <v>22802</v>
      </c>
      <c r="H190" s="227">
        <f>IFERROR(VLOOKUP(A190,'ESSA Title III SAI'!$A$13:$G$48,7,FALSE),0)</f>
        <v>0</v>
      </c>
      <c r="I190" s="227">
        <f>IFERROR(VLOOKUP(A190,#REF!,5,FALSE),0)</f>
        <v>0</v>
      </c>
    </row>
    <row r="191" spans="1:9" ht="19.5" thickBot="1" x14ac:dyDescent="0.35">
      <c r="A191" s="97" t="s">
        <v>375</v>
      </c>
      <c r="B191" s="228" t="s">
        <v>379</v>
      </c>
      <c r="C191" s="229">
        <f>IFERROR(VLOOKUP(A191,'ESSA Title I-A Formula'!$A$13:$G$196,7,FALSE),0)</f>
        <v>40670</v>
      </c>
      <c r="D191" s="229">
        <f>IFERROR(VLOOKUP(A191,'[1]Title I-C Migrant'!$A$11:$E$15,5,FALSE),0)</f>
        <v>0</v>
      </c>
      <c r="E191" s="98">
        <f>IFERROR(VLOOKUP(A191,'ESSA Title I-Delinquent'!$A$11:$E$22,5,FALSE),0)</f>
        <v>0</v>
      </c>
      <c r="F191" s="98">
        <f>IFERROR(VLOOKUP(A191,'ESSA Title II-A Formula'!$A$13:$G$196,7,FALSE),0)</f>
        <v>0</v>
      </c>
      <c r="G191" s="229">
        <f>IFERROR(VLOOKUP(A191,'ESSA Title III-A '!$A$13:$I$200,7,FALSE),0)</f>
        <v>14743</v>
      </c>
      <c r="H191" s="229">
        <f>IFERROR(VLOOKUP(A191,'ESSA Title III SAI'!$A$13:$G$48,7,FALSE),0)</f>
        <v>0</v>
      </c>
      <c r="I191" s="229">
        <f>IFERROR(VLOOKUP(A191,#REF!,5,FALSE),0)</f>
        <v>0</v>
      </c>
    </row>
    <row r="192" spans="1:9" ht="18.75" x14ac:dyDescent="0.3">
      <c r="A192" s="99"/>
      <c r="B192" s="99"/>
      <c r="C192" s="100"/>
      <c r="D192" s="100"/>
      <c r="E192" s="100"/>
      <c r="F192" s="100"/>
      <c r="G192" s="100"/>
      <c r="H192" s="100"/>
      <c r="I192" s="100"/>
    </row>
    <row r="193" spans="1:9" ht="18.75" x14ac:dyDescent="0.3">
      <c r="A193" s="99"/>
      <c r="B193" s="99"/>
      <c r="C193" s="100">
        <f t="shared" ref="C193:I193" si="0">SUM(C4:C191)</f>
        <v>102315904</v>
      </c>
      <c r="D193" s="100">
        <f t="shared" si="0"/>
        <v>3808515</v>
      </c>
      <c r="E193" s="100">
        <f t="shared" si="0"/>
        <v>898498</v>
      </c>
      <c r="F193" s="100">
        <f t="shared" si="0"/>
        <v>17046916</v>
      </c>
      <c r="G193" s="100">
        <f t="shared" si="0"/>
        <v>0</v>
      </c>
      <c r="H193" s="100">
        <f t="shared" si="0"/>
        <v>437033</v>
      </c>
      <c r="I193" s="100">
        <f t="shared" si="0"/>
        <v>0</v>
      </c>
    </row>
    <row r="194" spans="1:9" x14ac:dyDescent="0.25">
      <c r="A194" s="101"/>
      <c r="B194" s="101"/>
      <c r="C194" s="102"/>
      <c r="D194" s="102"/>
      <c r="E194" s="102"/>
      <c r="F194" s="102"/>
      <c r="G194" s="102"/>
      <c r="H194" s="102"/>
      <c r="I194" s="102"/>
    </row>
    <row r="195" spans="1:9" x14ac:dyDescent="0.25">
      <c r="A195" s="101"/>
      <c r="B195" s="101"/>
      <c r="C195" s="102"/>
      <c r="D195" s="102"/>
      <c r="E195" s="102"/>
      <c r="F195" s="102"/>
      <c r="G195" s="102"/>
      <c r="H195" s="102"/>
      <c r="I195" s="102"/>
    </row>
    <row r="196" spans="1:9" x14ac:dyDescent="0.25">
      <c r="C196" s="88"/>
      <c r="D196" s="88"/>
      <c r="E196" s="88"/>
      <c r="F196" s="88"/>
      <c r="G196" s="88"/>
      <c r="H196" s="88"/>
      <c r="I196" s="88"/>
    </row>
    <row r="197" spans="1:9" x14ac:dyDescent="0.25">
      <c r="C197" s="88"/>
      <c r="D197" s="88"/>
      <c r="E197" s="88"/>
      <c r="F197" s="88"/>
      <c r="G197" s="88"/>
      <c r="H197" s="88"/>
      <c r="I197" s="88"/>
    </row>
    <row r="198" spans="1:9" x14ac:dyDescent="0.25">
      <c r="C198" s="88"/>
      <c r="D198" s="88"/>
      <c r="E198" s="88"/>
      <c r="F198" s="88"/>
      <c r="G198" s="88"/>
      <c r="H198" s="88"/>
      <c r="I198" s="88"/>
    </row>
    <row r="199" spans="1:9" x14ac:dyDescent="0.25">
      <c r="C199" s="88"/>
      <c r="D199" s="88"/>
      <c r="E199" s="88"/>
      <c r="F199" s="88"/>
      <c r="G199" s="88"/>
      <c r="H199" s="88"/>
      <c r="I199" s="88"/>
    </row>
    <row r="200" spans="1:9" x14ac:dyDescent="0.25">
      <c r="C200" s="88"/>
      <c r="D200" s="88"/>
      <c r="E200" s="88"/>
      <c r="F200" s="88"/>
      <c r="G200" s="88"/>
      <c r="H200" s="88"/>
      <c r="I200" s="88"/>
    </row>
    <row r="201" spans="1:9" x14ac:dyDescent="0.25">
      <c r="C201" s="88"/>
      <c r="D201" s="88"/>
      <c r="E201" s="88"/>
      <c r="F201" s="88"/>
      <c r="G201" s="88"/>
      <c r="H201" s="88"/>
      <c r="I201" s="88"/>
    </row>
    <row r="202" spans="1:9" x14ac:dyDescent="0.25">
      <c r="C202" s="88"/>
      <c r="D202" s="88"/>
      <c r="E202" s="88"/>
      <c r="F202" s="88"/>
      <c r="G202" s="88"/>
      <c r="H202" s="88"/>
      <c r="I202" s="88"/>
    </row>
    <row r="203" spans="1:9" x14ac:dyDescent="0.25">
      <c r="C203" s="88"/>
      <c r="D203" s="88"/>
      <c r="E203" s="88"/>
      <c r="F203" s="88"/>
      <c r="G203" s="88"/>
      <c r="H203" s="88"/>
      <c r="I203" s="88"/>
    </row>
    <row r="204" spans="1:9" x14ac:dyDescent="0.25">
      <c r="C204" s="88"/>
      <c r="D204" s="88"/>
      <c r="E204" s="88"/>
      <c r="F204" s="88"/>
      <c r="G204" s="88"/>
      <c r="H204" s="88"/>
      <c r="I204" s="88"/>
    </row>
    <row r="205" spans="1:9" x14ac:dyDescent="0.25">
      <c r="C205" s="88"/>
      <c r="D205" s="88"/>
      <c r="E205" s="88"/>
      <c r="F205" s="88"/>
      <c r="G205" s="88"/>
      <c r="H205" s="88"/>
      <c r="I205" s="88"/>
    </row>
    <row r="206" spans="1:9" x14ac:dyDescent="0.25">
      <c r="C206" s="88"/>
      <c r="D206" s="88"/>
      <c r="E206" s="88"/>
      <c r="F206" s="88"/>
      <c r="G206" s="88"/>
      <c r="H206" s="88"/>
      <c r="I206" s="88"/>
    </row>
    <row r="207" spans="1:9" x14ac:dyDescent="0.25">
      <c r="C207" s="88"/>
      <c r="D207" s="88"/>
      <c r="E207" s="88"/>
      <c r="F207" s="88"/>
      <c r="G207" s="88"/>
      <c r="H207" s="88"/>
      <c r="I207" s="88"/>
    </row>
    <row r="208" spans="1:9" x14ac:dyDescent="0.25">
      <c r="C208" s="88"/>
      <c r="D208" s="88"/>
      <c r="E208" s="88"/>
      <c r="F208" s="88"/>
      <c r="G208" s="88"/>
      <c r="H208" s="88"/>
      <c r="I208" s="88"/>
    </row>
    <row r="209" spans="3:9" x14ac:dyDescent="0.25">
      <c r="C209" s="88"/>
      <c r="D209" s="88"/>
      <c r="E209" s="88"/>
      <c r="F209" s="88"/>
      <c r="G209" s="88"/>
      <c r="H209" s="88"/>
      <c r="I209" s="88"/>
    </row>
    <row r="210" spans="3:9" x14ac:dyDescent="0.25">
      <c r="C210" s="88"/>
      <c r="D210" s="88"/>
      <c r="E210" s="88"/>
      <c r="F210" s="88"/>
      <c r="G210" s="88"/>
      <c r="H210" s="88"/>
      <c r="I210" s="88"/>
    </row>
    <row r="211" spans="3:9" x14ac:dyDescent="0.25">
      <c r="C211" s="88"/>
      <c r="D211" s="88"/>
      <c r="E211" s="88"/>
      <c r="F211" s="88"/>
      <c r="G211" s="88"/>
      <c r="H211" s="88"/>
      <c r="I211" s="88"/>
    </row>
    <row r="212" spans="3:9" x14ac:dyDescent="0.25">
      <c r="C212" s="88"/>
      <c r="D212" s="88"/>
      <c r="E212" s="88"/>
      <c r="F212" s="88"/>
      <c r="G212" s="88"/>
      <c r="H212" s="88"/>
      <c r="I212" s="88"/>
    </row>
    <row r="213" spans="3:9" x14ac:dyDescent="0.25">
      <c r="C213" s="88"/>
      <c r="D213" s="88"/>
      <c r="E213" s="88"/>
      <c r="F213" s="88"/>
      <c r="G213" s="88"/>
      <c r="H213" s="88"/>
      <c r="I213" s="88"/>
    </row>
    <row r="214" spans="3:9" x14ac:dyDescent="0.25">
      <c r="C214" s="88"/>
      <c r="D214" s="88"/>
      <c r="E214" s="88"/>
      <c r="F214" s="88"/>
      <c r="G214" s="88"/>
      <c r="H214" s="88"/>
      <c r="I214" s="88"/>
    </row>
    <row r="215" spans="3:9" x14ac:dyDescent="0.25">
      <c r="C215" s="88"/>
      <c r="D215" s="88"/>
      <c r="E215" s="88"/>
      <c r="F215" s="88"/>
      <c r="G215" s="88"/>
      <c r="H215" s="88"/>
      <c r="I215" s="88"/>
    </row>
    <row r="216" spans="3:9" x14ac:dyDescent="0.25">
      <c r="C216" s="88"/>
      <c r="D216" s="88"/>
      <c r="E216" s="88"/>
      <c r="F216" s="88"/>
      <c r="G216" s="88"/>
      <c r="H216" s="88"/>
      <c r="I216" s="88"/>
    </row>
    <row r="217" spans="3:9" x14ac:dyDescent="0.25">
      <c r="C217" s="88"/>
      <c r="D217" s="88"/>
      <c r="E217" s="88"/>
      <c r="F217" s="88"/>
      <c r="G217" s="88"/>
      <c r="H217" s="88"/>
      <c r="I217" s="88"/>
    </row>
    <row r="218" spans="3:9" x14ac:dyDescent="0.25">
      <c r="C218" s="88"/>
      <c r="D218" s="88"/>
      <c r="E218" s="88"/>
      <c r="F218" s="88"/>
      <c r="G218" s="88"/>
      <c r="H218" s="88"/>
      <c r="I218" s="88"/>
    </row>
    <row r="219" spans="3:9" x14ac:dyDescent="0.25">
      <c r="C219" s="88"/>
      <c r="D219" s="88"/>
      <c r="E219" s="88"/>
      <c r="F219" s="88"/>
      <c r="G219" s="88"/>
      <c r="H219" s="88"/>
      <c r="I219" s="88"/>
    </row>
    <row r="220" spans="3:9" x14ac:dyDescent="0.25">
      <c r="C220" s="88"/>
      <c r="D220" s="88"/>
      <c r="E220" s="88"/>
      <c r="F220" s="88"/>
      <c r="G220" s="88"/>
      <c r="H220" s="88"/>
      <c r="I220" s="88"/>
    </row>
    <row r="221" spans="3:9" x14ac:dyDescent="0.25">
      <c r="C221" s="88"/>
      <c r="D221" s="88"/>
      <c r="E221" s="88"/>
      <c r="F221" s="88"/>
      <c r="G221" s="88"/>
      <c r="H221" s="88"/>
      <c r="I221" s="88"/>
    </row>
    <row r="222" spans="3:9" x14ac:dyDescent="0.25">
      <c r="C222" s="88"/>
      <c r="D222" s="88"/>
      <c r="E222" s="88"/>
      <c r="F222" s="88"/>
      <c r="G222" s="88"/>
      <c r="H222" s="88"/>
      <c r="I222" s="88"/>
    </row>
    <row r="223" spans="3:9" x14ac:dyDescent="0.25">
      <c r="C223" s="88"/>
      <c r="D223" s="88"/>
      <c r="E223" s="88"/>
      <c r="F223" s="88"/>
      <c r="G223" s="88"/>
      <c r="H223" s="88"/>
      <c r="I223" s="88"/>
    </row>
    <row r="224" spans="3:9" x14ac:dyDescent="0.25">
      <c r="C224" s="88"/>
      <c r="D224" s="88"/>
      <c r="E224" s="88"/>
      <c r="F224" s="88"/>
      <c r="G224" s="88"/>
      <c r="H224" s="88"/>
      <c r="I224" s="88"/>
    </row>
  </sheetData>
  <sheetProtection algorithmName="SHA-512" hashValue="CTIxWfOzcTMGglZGSJxnlsqN/7fb+Hosc6Qxa7pj7T0Mer15XZLMMV9LhwHPQlTxeJ9Tn4s7MsTekNIAt0cjMA==" saltValue="zsrEurT+OcD7SVclwl54ZQ==" spinCount="100000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81"/>
  <sheetViews>
    <sheetView workbookViewId="0">
      <pane ySplit="1" topLeftCell="A92" activePane="bottomLeft" state="frozen"/>
      <selection pane="bottomLeft" activeCell="E10" sqref="E10"/>
    </sheetView>
  </sheetViews>
  <sheetFormatPr defaultColWidth="9.140625" defaultRowHeight="15" x14ac:dyDescent="0.25"/>
  <cols>
    <col min="1" max="1" width="7" style="134" bestFit="1" customWidth="1"/>
    <col min="2" max="2" width="31.140625" style="134" bestFit="1" customWidth="1"/>
    <col min="3" max="3" width="11.5703125" style="134" bestFit="1" customWidth="1"/>
    <col min="4" max="4" width="9" style="134" bestFit="1" customWidth="1"/>
    <col min="5" max="5" width="7.28515625" style="134" bestFit="1" customWidth="1"/>
    <col min="6" max="6" width="8" style="134" bestFit="1" customWidth="1"/>
    <col min="7" max="7" width="10.28515625" style="134" bestFit="1" customWidth="1"/>
    <col min="8" max="8" width="9.140625" style="134" bestFit="1" customWidth="1"/>
    <col min="9" max="9" width="10.42578125" style="134" bestFit="1" customWidth="1"/>
    <col min="10" max="10" width="7.28515625" style="134" bestFit="1" customWidth="1"/>
    <col min="11" max="16384" width="9.140625" style="134"/>
  </cols>
  <sheetData>
    <row r="1" spans="1:10" x14ac:dyDescent="0.25">
      <c r="A1" s="133" t="s">
        <v>588</v>
      </c>
      <c r="B1" s="133" t="s">
        <v>418</v>
      </c>
      <c r="C1" s="133" t="s">
        <v>419</v>
      </c>
      <c r="D1" s="133" t="s">
        <v>420</v>
      </c>
      <c r="E1" s="133" t="s">
        <v>421</v>
      </c>
      <c r="F1" s="133" t="s">
        <v>422</v>
      </c>
      <c r="G1" s="133" t="s">
        <v>423</v>
      </c>
      <c r="H1" s="133" t="s">
        <v>424</v>
      </c>
      <c r="I1" s="133" t="s">
        <v>425</v>
      </c>
      <c r="J1" s="133" t="s">
        <v>397</v>
      </c>
    </row>
    <row r="2" spans="1:10" x14ac:dyDescent="0.25">
      <c r="A2" s="135" t="s">
        <v>7</v>
      </c>
      <c r="B2" s="135" t="s">
        <v>185</v>
      </c>
      <c r="C2" s="135" t="s">
        <v>426</v>
      </c>
      <c r="D2" s="136">
        <v>1133906</v>
      </c>
      <c r="E2" s="136">
        <v>0</v>
      </c>
      <c r="F2" s="136">
        <v>177255</v>
      </c>
      <c r="G2" s="136">
        <v>161273</v>
      </c>
      <c r="H2" s="136">
        <v>0</v>
      </c>
      <c r="I2" s="136">
        <v>0</v>
      </c>
      <c r="J2" s="136">
        <v>0</v>
      </c>
    </row>
    <row r="3" spans="1:10" x14ac:dyDescent="0.25">
      <c r="A3" s="135" t="s">
        <v>8</v>
      </c>
      <c r="B3" s="135" t="s">
        <v>427</v>
      </c>
      <c r="C3" s="135" t="s">
        <v>426</v>
      </c>
      <c r="D3" s="136">
        <v>4239216</v>
      </c>
      <c r="E3" s="136">
        <v>0</v>
      </c>
      <c r="F3" s="136">
        <v>700052</v>
      </c>
      <c r="G3" s="136">
        <v>439350</v>
      </c>
      <c r="H3" s="136">
        <v>0</v>
      </c>
      <c r="I3" s="136">
        <v>0</v>
      </c>
      <c r="J3" s="136">
        <v>0</v>
      </c>
    </row>
    <row r="4" spans="1:10" x14ac:dyDescent="0.25">
      <c r="A4" s="135" t="s">
        <v>9</v>
      </c>
      <c r="B4" s="135" t="s">
        <v>187</v>
      </c>
      <c r="C4" s="135" t="s">
        <v>426</v>
      </c>
      <c r="D4" s="136">
        <v>2219724</v>
      </c>
      <c r="E4" s="136">
        <v>0</v>
      </c>
      <c r="F4" s="136">
        <v>360029</v>
      </c>
      <c r="G4" s="136">
        <v>193055</v>
      </c>
      <c r="H4" s="136">
        <v>259</v>
      </c>
      <c r="I4" s="136">
        <v>1415</v>
      </c>
      <c r="J4" s="136">
        <v>0</v>
      </c>
    </row>
    <row r="5" spans="1:10" x14ac:dyDescent="0.25">
      <c r="A5" s="135" t="s">
        <v>10</v>
      </c>
      <c r="B5" s="135" t="s">
        <v>410</v>
      </c>
      <c r="C5" s="135" t="s">
        <v>426</v>
      </c>
      <c r="D5" s="136">
        <v>1291616</v>
      </c>
      <c r="E5" s="136">
        <v>0</v>
      </c>
      <c r="F5" s="136">
        <v>181827</v>
      </c>
      <c r="G5" s="136">
        <v>150638</v>
      </c>
      <c r="H5" s="136">
        <v>0</v>
      </c>
      <c r="I5" s="136">
        <v>0</v>
      </c>
      <c r="J5" s="136">
        <v>0</v>
      </c>
    </row>
    <row r="6" spans="1:10" x14ac:dyDescent="0.25">
      <c r="A6" s="135" t="s">
        <v>11</v>
      </c>
      <c r="B6" s="135" t="s">
        <v>189</v>
      </c>
      <c r="C6" s="135" t="s">
        <v>426</v>
      </c>
      <c r="D6" s="136">
        <v>107756</v>
      </c>
      <c r="E6" s="136">
        <v>0</v>
      </c>
      <c r="F6" s="136">
        <v>28866</v>
      </c>
      <c r="G6" s="136">
        <v>5287</v>
      </c>
      <c r="H6" s="136">
        <v>0</v>
      </c>
      <c r="I6" s="136">
        <v>0</v>
      </c>
      <c r="J6" s="136">
        <v>0</v>
      </c>
    </row>
    <row r="7" spans="1:10" x14ac:dyDescent="0.25">
      <c r="A7" s="135" t="s">
        <v>12</v>
      </c>
      <c r="B7" s="135" t="s">
        <v>190</v>
      </c>
      <c r="C7" s="135" t="s">
        <v>426</v>
      </c>
      <c r="D7" s="136">
        <v>70669</v>
      </c>
      <c r="E7" s="136">
        <v>0</v>
      </c>
      <c r="F7" s="136">
        <v>9078</v>
      </c>
      <c r="G7" s="136">
        <v>2239</v>
      </c>
      <c r="H7" s="136">
        <v>0</v>
      </c>
      <c r="I7" s="136">
        <v>0</v>
      </c>
      <c r="J7" s="136">
        <v>0</v>
      </c>
    </row>
    <row r="8" spans="1:10" x14ac:dyDescent="0.25">
      <c r="A8" s="135" t="s">
        <v>13</v>
      </c>
      <c r="B8" s="135" t="s">
        <v>191</v>
      </c>
      <c r="C8" s="135" t="s">
        <v>426</v>
      </c>
      <c r="D8" s="136">
        <v>3162431</v>
      </c>
      <c r="E8" s="136">
        <v>0</v>
      </c>
      <c r="F8" s="136">
        <v>417424</v>
      </c>
      <c r="G8" s="136">
        <v>251581</v>
      </c>
      <c r="H8" s="136">
        <v>2676</v>
      </c>
      <c r="I8" s="136">
        <v>14617</v>
      </c>
      <c r="J8" s="136">
        <v>0</v>
      </c>
    </row>
    <row r="9" spans="1:10" x14ac:dyDescent="0.25">
      <c r="A9" s="135" t="s">
        <v>14</v>
      </c>
      <c r="B9" s="135" t="s">
        <v>428</v>
      </c>
      <c r="C9" s="135" t="s">
        <v>429</v>
      </c>
      <c r="D9" s="136">
        <v>866152</v>
      </c>
      <c r="E9" s="136">
        <v>9173</v>
      </c>
      <c r="F9" s="136">
        <v>164655</v>
      </c>
      <c r="G9" s="136">
        <v>19654</v>
      </c>
      <c r="H9" s="136">
        <v>90</v>
      </c>
      <c r="I9" s="136">
        <v>472</v>
      </c>
      <c r="J9" s="136">
        <v>40761</v>
      </c>
    </row>
    <row r="10" spans="1:10" x14ac:dyDescent="0.25">
      <c r="A10" s="135" t="s">
        <v>15</v>
      </c>
      <c r="B10" s="135" t="s">
        <v>430</v>
      </c>
      <c r="C10" s="135" t="s">
        <v>429</v>
      </c>
      <c r="D10" s="136">
        <v>109209</v>
      </c>
      <c r="E10" s="136">
        <v>0</v>
      </c>
      <c r="F10" s="136">
        <v>13394</v>
      </c>
      <c r="G10" s="136">
        <v>2177</v>
      </c>
      <c r="H10" s="136">
        <v>0</v>
      </c>
      <c r="I10" s="136">
        <v>0</v>
      </c>
      <c r="J10" s="136">
        <v>0</v>
      </c>
    </row>
    <row r="11" spans="1:10" x14ac:dyDescent="0.25">
      <c r="A11" s="135" t="s">
        <v>16</v>
      </c>
      <c r="B11" s="135" t="s">
        <v>194</v>
      </c>
      <c r="C11" s="135" t="s">
        <v>431</v>
      </c>
      <c r="D11" s="136">
        <v>606895</v>
      </c>
      <c r="E11" s="136">
        <v>0</v>
      </c>
      <c r="F11" s="136">
        <v>173773</v>
      </c>
      <c r="G11" s="136">
        <v>23137</v>
      </c>
      <c r="H11" s="136">
        <v>259</v>
      </c>
      <c r="I11" s="136">
        <v>1415</v>
      </c>
      <c r="J11" s="136">
        <v>0</v>
      </c>
    </row>
    <row r="12" spans="1:10" x14ac:dyDescent="0.25">
      <c r="A12" s="135" t="s">
        <v>17</v>
      </c>
      <c r="B12" s="135" t="s">
        <v>195</v>
      </c>
      <c r="C12" s="135" t="s">
        <v>431</v>
      </c>
      <c r="D12" s="136">
        <v>935415</v>
      </c>
      <c r="E12" s="136">
        <v>0</v>
      </c>
      <c r="F12" s="136">
        <v>90140</v>
      </c>
      <c r="G12" s="136">
        <v>37255</v>
      </c>
      <c r="H12" s="136">
        <v>0</v>
      </c>
      <c r="I12" s="136">
        <v>0</v>
      </c>
      <c r="J12" s="136">
        <v>0</v>
      </c>
    </row>
    <row r="13" spans="1:10" x14ac:dyDescent="0.25">
      <c r="A13" s="135" t="s">
        <v>18</v>
      </c>
      <c r="B13" s="135" t="s">
        <v>196</v>
      </c>
      <c r="C13" s="135" t="s">
        <v>431</v>
      </c>
      <c r="D13" s="136">
        <v>4700413</v>
      </c>
      <c r="E13" s="136">
        <v>218315</v>
      </c>
      <c r="F13" s="136">
        <v>710985</v>
      </c>
      <c r="G13" s="136">
        <v>357376</v>
      </c>
      <c r="H13" s="136">
        <v>0</v>
      </c>
      <c r="I13" s="136">
        <v>0</v>
      </c>
      <c r="J13" s="136">
        <v>0</v>
      </c>
    </row>
    <row r="14" spans="1:10" x14ac:dyDescent="0.25">
      <c r="A14" s="135" t="s">
        <v>19</v>
      </c>
      <c r="B14" s="135" t="s">
        <v>197</v>
      </c>
      <c r="C14" s="135" t="s">
        <v>431</v>
      </c>
      <c r="D14" s="136">
        <v>1184243</v>
      </c>
      <c r="E14" s="136">
        <v>0</v>
      </c>
      <c r="F14" s="136">
        <v>373606</v>
      </c>
      <c r="G14" s="136">
        <v>44719</v>
      </c>
      <c r="H14" s="136">
        <v>1899</v>
      </c>
      <c r="I14" s="136">
        <v>10374</v>
      </c>
      <c r="J14" s="136">
        <v>0</v>
      </c>
    </row>
    <row r="15" spans="1:10" x14ac:dyDescent="0.25">
      <c r="A15" s="135" t="s">
        <v>20</v>
      </c>
      <c r="B15" s="135" t="s">
        <v>198</v>
      </c>
      <c r="C15" s="135" t="s">
        <v>431</v>
      </c>
      <c r="D15" s="136">
        <v>35353</v>
      </c>
      <c r="E15" s="136">
        <v>0</v>
      </c>
      <c r="F15" s="136">
        <v>8329</v>
      </c>
      <c r="G15" s="136">
        <v>1244</v>
      </c>
      <c r="H15" s="136">
        <v>0</v>
      </c>
      <c r="I15" s="136">
        <v>0</v>
      </c>
      <c r="J15" s="136">
        <v>0</v>
      </c>
    </row>
    <row r="16" spans="1:10" x14ac:dyDescent="0.25">
      <c r="A16" s="135" t="s">
        <v>21</v>
      </c>
      <c r="B16" s="135" t="s">
        <v>199</v>
      </c>
      <c r="C16" s="135" t="s">
        <v>431</v>
      </c>
      <c r="D16" s="136">
        <v>11151156</v>
      </c>
      <c r="E16" s="136">
        <v>79492</v>
      </c>
      <c r="F16" s="136">
        <v>1187501</v>
      </c>
      <c r="G16" s="136">
        <v>1013291</v>
      </c>
      <c r="H16" s="136">
        <v>36085</v>
      </c>
      <c r="I16" s="136">
        <v>197093</v>
      </c>
      <c r="J16" s="136">
        <v>0</v>
      </c>
    </row>
    <row r="17" spans="1:10" x14ac:dyDescent="0.25">
      <c r="A17" s="135" t="s">
        <v>22</v>
      </c>
      <c r="B17" s="135" t="s">
        <v>200</v>
      </c>
      <c r="C17" s="135" t="s">
        <v>431</v>
      </c>
      <c r="D17" s="136">
        <v>64682</v>
      </c>
      <c r="E17" s="136">
        <v>0</v>
      </c>
      <c r="F17" s="136">
        <v>20196</v>
      </c>
      <c r="G17" s="136">
        <v>2612</v>
      </c>
      <c r="H17" s="136">
        <v>0</v>
      </c>
      <c r="I17" s="136">
        <v>0</v>
      </c>
      <c r="J17" s="136">
        <v>0</v>
      </c>
    </row>
    <row r="18" spans="1:10" x14ac:dyDescent="0.25">
      <c r="A18" s="135" t="s">
        <v>23</v>
      </c>
      <c r="B18" s="135" t="s">
        <v>432</v>
      </c>
      <c r="C18" s="135" t="s">
        <v>433</v>
      </c>
      <c r="D18" s="136">
        <v>349049</v>
      </c>
      <c r="E18" s="136">
        <v>0</v>
      </c>
      <c r="F18" s="136">
        <v>74291</v>
      </c>
      <c r="G18" s="136">
        <v>0</v>
      </c>
      <c r="H18" s="136">
        <v>0</v>
      </c>
      <c r="I18" s="136">
        <v>0</v>
      </c>
      <c r="J18" s="136">
        <v>0</v>
      </c>
    </row>
    <row r="19" spans="1:10" x14ac:dyDescent="0.25">
      <c r="A19" s="135" t="s">
        <v>24</v>
      </c>
      <c r="B19" s="135" t="s">
        <v>434</v>
      </c>
      <c r="C19" s="135" t="s">
        <v>435</v>
      </c>
      <c r="D19" s="136">
        <v>49963</v>
      </c>
      <c r="E19" s="136">
        <v>0</v>
      </c>
      <c r="F19" s="136">
        <v>12252</v>
      </c>
      <c r="G19" s="136">
        <v>684</v>
      </c>
      <c r="H19" s="136">
        <v>0</v>
      </c>
      <c r="I19" s="136">
        <v>0</v>
      </c>
      <c r="J19" s="136">
        <v>0</v>
      </c>
    </row>
    <row r="20" spans="1:10" x14ac:dyDescent="0.25">
      <c r="A20" s="135" t="s">
        <v>25</v>
      </c>
      <c r="B20" s="135" t="s">
        <v>436</v>
      </c>
      <c r="C20" s="135" t="s">
        <v>435</v>
      </c>
      <c r="D20" s="136">
        <v>18082</v>
      </c>
      <c r="E20" s="136">
        <v>0</v>
      </c>
      <c r="F20" s="136">
        <v>5839</v>
      </c>
      <c r="G20" s="136">
        <v>0</v>
      </c>
      <c r="H20" s="136">
        <v>0</v>
      </c>
      <c r="I20" s="136">
        <v>0</v>
      </c>
      <c r="J20" s="136">
        <v>0</v>
      </c>
    </row>
    <row r="21" spans="1:10" x14ac:dyDescent="0.25">
      <c r="A21" s="135" t="s">
        <v>26</v>
      </c>
      <c r="B21" s="135" t="s">
        <v>437</v>
      </c>
      <c r="C21" s="135" t="s">
        <v>435</v>
      </c>
      <c r="D21" s="136">
        <v>69771</v>
      </c>
      <c r="E21" s="136">
        <v>0</v>
      </c>
      <c r="F21" s="136">
        <v>16714</v>
      </c>
      <c r="G21" s="136">
        <v>249</v>
      </c>
      <c r="H21" s="136">
        <v>0</v>
      </c>
      <c r="I21" s="136">
        <v>0</v>
      </c>
      <c r="J21" s="136">
        <v>0</v>
      </c>
    </row>
    <row r="22" spans="1:10" x14ac:dyDescent="0.25">
      <c r="A22" s="135" t="s">
        <v>27</v>
      </c>
      <c r="B22" s="135" t="s">
        <v>438</v>
      </c>
      <c r="C22" s="135" t="s">
        <v>435</v>
      </c>
      <c r="D22" s="136">
        <v>816</v>
      </c>
      <c r="E22" s="136">
        <v>0</v>
      </c>
      <c r="F22" s="136">
        <v>1184</v>
      </c>
      <c r="G22" s="136">
        <v>62</v>
      </c>
      <c r="H22" s="136">
        <v>0</v>
      </c>
      <c r="I22" s="136">
        <v>0</v>
      </c>
      <c r="J22" s="136">
        <v>0</v>
      </c>
    </row>
    <row r="23" spans="1:10" x14ac:dyDescent="0.25">
      <c r="A23" s="135" t="s">
        <v>28</v>
      </c>
      <c r="B23" s="135" t="s">
        <v>439</v>
      </c>
      <c r="C23" s="135" t="s">
        <v>435</v>
      </c>
      <c r="D23" s="136">
        <v>1799</v>
      </c>
      <c r="E23" s="136">
        <v>0</v>
      </c>
      <c r="F23" s="136">
        <v>2190</v>
      </c>
      <c r="G23" s="136">
        <v>0</v>
      </c>
      <c r="H23" s="136">
        <v>0</v>
      </c>
      <c r="I23" s="136">
        <v>0</v>
      </c>
      <c r="J23" s="136">
        <v>0</v>
      </c>
    </row>
    <row r="24" spans="1:10" x14ac:dyDescent="0.25">
      <c r="A24" s="135" t="s">
        <v>29</v>
      </c>
      <c r="B24" s="135" t="s">
        <v>440</v>
      </c>
      <c r="C24" s="135" t="s">
        <v>441</v>
      </c>
      <c r="D24" s="136">
        <v>234982</v>
      </c>
      <c r="E24" s="136">
        <v>0</v>
      </c>
      <c r="F24" s="136">
        <v>50373</v>
      </c>
      <c r="G24" s="136">
        <v>124</v>
      </c>
      <c r="H24" s="136">
        <v>0</v>
      </c>
      <c r="I24" s="136">
        <v>0</v>
      </c>
      <c r="J24" s="136">
        <v>0</v>
      </c>
    </row>
    <row r="25" spans="1:10" x14ac:dyDescent="0.25">
      <c r="A25" s="135" t="s">
        <v>30</v>
      </c>
      <c r="B25" s="135" t="s">
        <v>442</v>
      </c>
      <c r="C25" s="135" t="s">
        <v>441</v>
      </c>
      <c r="D25" s="136">
        <v>37907</v>
      </c>
      <c r="E25" s="136">
        <v>0</v>
      </c>
      <c r="F25" s="136">
        <v>10898</v>
      </c>
      <c r="G25" s="136">
        <v>1493</v>
      </c>
      <c r="H25" s="136">
        <v>0</v>
      </c>
      <c r="I25" s="136">
        <v>0</v>
      </c>
      <c r="J25" s="136">
        <v>0</v>
      </c>
    </row>
    <row r="26" spans="1:10" x14ac:dyDescent="0.25">
      <c r="A26" s="135" t="s">
        <v>31</v>
      </c>
      <c r="B26" s="135" t="s">
        <v>443</v>
      </c>
      <c r="C26" s="135" t="s">
        <v>444</v>
      </c>
      <c r="D26" s="136">
        <v>3275511</v>
      </c>
      <c r="E26" s="136">
        <v>0</v>
      </c>
      <c r="F26" s="136">
        <v>467170</v>
      </c>
      <c r="G26" s="136">
        <v>280316</v>
      </c>
      <c r="H26" s="136">
        <v>0</v>
      </c>
      <c r="I26" s="136">
        <v>0</v>
      </c>
      <c r="J26" s="136">
        <v>0</v>
      </c>
    </row>
    <row r="27" spans="1:10" x14ac:dyDescent="0.25">
      <c r="A27" s="135" t="s">
        <v>32</v>
      </c>
      <c r="B27" s="135" t="s">
        <v>445</v>
      </c>
      <c r="C27" s="135" t="s">
        <v>444</v>
      </c>
      <c r="D27" s="136">
        <v>2119660</v>
      </c>
      <c r="E27" s="136">
        <v>0</v>
      </c>
      <c r="F27" s="136">
        <v>686897</v>
      </c>
      <c r="G27" s="136">
        <v>184348</v>
      </c>
      <c r="H27" s="136">
        <v>0</v>
      </c>
      <c r="I27" s="136">
        <v>0</v>
      </c>
      <c r="J27" s="136">
        <v>0</v>
      </c>
    </row>
    <row r="28" spans="1:10" x14ac:dyDescent="0.25">
      <c r="A28" s="135" t="s">
        <v>33</v>
      </c>
      <c r="B28" s="135" t="s">
        <v>211</v>
      </c>
      <c r="C28" s="135" t="s">
        <v>446</v>
      </c>
      <c r="D28" s="136">
        <v>160970</v>
      </c>
      <c r="E28" s="136">
        <v>0</v>
      </c>
      <c r="F28" s="136">
        <v>37339</v>
      </c>
      <c r="G28" s="136">
        <v>498</v>
      </c>
      <c r="H28" s="136">
        <v>0</v>
      </c>
      <c r="I28" s="136">
        <v>0</v>
      </c>
      <c r="J28" s="136">
        <v>0</v>
      </c>
    </row>
    <row r="29" spans="1:10" x14ac:dyDescent="0.25">
      <c r="A29" s="135" t="s">
        <v>34</v>
      </c>
      <c r="B29" s="135" t="s">
        <v>212</v>
      </c>
      <c r="C29" s="135" t="s">
        <v>446</v>
      </c>
      <c r="D29" s="136">
        <v>169563</v>
      </c>
      <c r="E29" s="136">
        <v>0</v>
      </c>
      <c r="F29" s="136">
        <v>57158</v>
      </c>
      <c r="G29" s="136">
        <v>1368</v>
      </c>
      <c r="H29" s="136">
        <v>0</v>
      </c>
      <c r="I29" s="136">
        <v>0</v>
      </c>
      <c r="J29" s="136">
        <v>0</v>
      </c>
    </row>
    <row r="30" spans="1:10" x14ac:dyDescent="0.25">
      <c r="A30" s="135" t="s">
        <v>35</v>
      </c>
      <c r="B30" s="135" t="s">
        <v>213</v>
      </c>
      <c r="C30" s="135" t="s">
        <v>447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</row>
    <row r="31" spans="1:10" x14ac:dyDescent="0.25">
      <c r="A31" s="135" t="s">
        <v>36</v>
      </c>
      <c r="B31" s="135" t="s">
        <v>448</v>
      </c>
      <c r="C31" s="135" t="s">
        <v>447</v>
      </c>
      <c r="D31" s="136">
        <v>28551</v>
      </c>
      <c r="E31" s="136">
        <v>0</v>
      </c>
      <c r="F31" s="136">
        <v>11573</v>
      </c>
      <c r="G31" s="136">
        <v>746</v>
      </c>
      <c r="H31" s="136">
        <v>0</v>
      </c>
      <c r="I31" s="136">
        <v>0</v>
      </c>
      <c r="J31" s="136">
        <v>0</v>
      </c>
    </row>
    <row r="32" spans="1:10" x14ac:dyDescent="0.25">
      <c r="A32" s="135" t="s">
        <v>37</v>
      </c>
      <c r="B32" s="135" t="s">
        <v>449</v>
      </c>
      <c r="C32" s="135" t="s">
        <v>450</v>
      </c>
      <c r="D32" s="136">
        <v>97087</v>
      </c>
      <c r="E32" s="136">
        <v>0</v>
      </c>
      <c r="F32" s="136">
        <v>38253</v>
      </c>
      <c r="G32" s="136">
        <v>0</v>
      </c>
      <c r="H32" s="136">
        <v>0</v>
      </c>
      <c r="I32" s="136">
        <v>0</v>
      </c>
      <c r="J32" s="136">
        <v>0</v>
      </c>
    </row>
    <row r="33" spans="1:10" x14ac:dyDescent="0.25">
      <c r="A33" s="135" t="s">
        <v>38</v>
      </c>
      <c r="B33" s="135" t="s">
        <v>451</v>
      </c>
      <c r="C33" s="135" t="s">
        <v>452</v>
      </c>
      <c r="D33" s="136">
        <v>298501</v>
      </c>
      <c r="E33" s="136">
        <v>0</v>
      </c>
      <c r="F33" s="136">
        <v>72282</v>
      </c>
      <c r="G33" s="136">
        <v>0</v>
      </c>
      <c r="H33" s="136">
        <v>0</v>
      </c>
      <c r="I33" s="136">
        <v>0</v>
      </c>
      <c r="J33" s="136">
        <v>0</v>
      </c>
    </row>
    <row r="34" spans="1:10" x14ac:dyDescent="0.25">
      <c r="A34" s="135" t="s">
        <v>39</v>
      </c>
      <c r="B34" s="135" t="s">
        <v>217</v>
      </c>
      <c r="C34" s="135" t="s">
        <v>452</v>
      </c>
      <c r="D34" s="136">
        <v>52992</v>
      </c>
      <c r="E34" s="136">
        <v>0</v>
      </c>
      <c r="F34" s="136">
        <v>23483</v>
      </c>
      <c r="G34" s="136">
        <v>249</v>
      </c>
      <c r="H34" s="136">
        <v>0</v>
      </c>
      <c r="I34" s="136">
        <v>0</v>
      </c>
      <c r="J34" s="136">
        <v>0</v>
      </c>
    </row>
    <row r="35" spans="1:10" x14ac:dyDescent="0.25">
      <c r="A35" s="135" t="s">
        <v>40</v>
      </c>
      <c r="B35" s="135" t="s">
        <v>453</v>
      </c>
      <c r="C35" s="135" t="s">
        <v>452</v>
      </c>
      <c r="D35" s="136">
        <v>153777</v>
      </c>
      <c r="E35" s="136">
        <v>0</v>
      </c>
      <c r="F35" s="136">
        <v>34398</v>
      </c>
      <c r="G35" s="136">
        <v>1741</v>
      </c>
      <c r="H35" s="136">
        <v>0</v>
      </c>
      <c r="I35" s="136">
        <v>0</v>
      </c>
      <c r="J35" s="136">
        <v>0</v>
      </c>
    </row>
    <row r="36" spans="1:10" x14ac:dyDescent="0.25">
      <c r="A36" s="135" t="s">
        <v>41</v>
      </c>
      <c r="B36" s="135" t="s">
        <v>219</v>
      </c>
      <c r="C36" s="135" t="s">
        <v>454</v>
      </c>
      <c r="D36" s="136">
        <v>132791</v>
      </c>
      <c r="E36" s="136">
        <v>0</v>
      </c>
      <c r="F36" s="136">
        <v>37411</v>
      </c>
      <c r="G36" s="136">
        <v>1182</v>
      </c>
      <c r="H36" s="136">
        <v>0</v>
      </c>
      <c r="I36" s="136">
        <v>0</v>
      </c>
      <c r="J36" s="136">
        <v>0</v>
      </c>
    </row>
    <row r="37" spans="1:10" x14ac:dyDescent="0.25">
      <c r="A37" s="135" t="s">
        <v>42</v>
      </c>
      <c r="B37" s="135" t="s">
        <v>220</v>
      </c>
      <c r="C37" s="135" t="s">
        <v>454</v>
      </c>
      <c r="D37" s="136">
        <v>98450</v>
      </c>
      <c r="E37" s="136">
        <v>0</v>
      </c>
      <c r="F37" s="136">
        <v>25178</v>
      </c>
      <c r="G37" s="136">
        <v>2550</v>
      </c>
      <c r="H37" s="136">
        <v>0</v>
      </c>
      <c r="I37" s="136">
        <v>0</v>
      </c>
      <c r="J37" s="136">
        <v>0</v>
      </c>
    </row>
    <row r="38" spans="1:10" x14ac:dyDescent="0.25">
      <c r="A38" s="135" t="s">
        <v>43</v>
      </c>
      <c r="B38" s="135" t="s">
        <v>455</v>
      </c>
      <c r="C38" s="135" t="s">
        <v>456</v>
      </c>
      <c r="D38" s="136">
        <v>211476</v>
      </c>
      <c r="E38" s="136">
        <v>0</v>
      </c>
      <c r="F38" s="136">
        <v>45429</v>
      </c>
      <c r="G38" s="136">
        <v>124</v>
      </c>
      <c r="H38" s="136">
        <v>0</v>
      </c>
      <c r="I38" s="136">
        <v>0</v>
      </c>
      <c r="J38" s="136">
        <v>0</v>
      </c>
    </row>
    <row r="39" spans="1:10" x14ac:dyDescent="0.25">
      <c r="A39" s="135" t="s">
        <v>44</v>
      </c>
      <c r="B39" s="135" t="s">
        <v>457</v>
      </c>
      <c r="C39" s="135" t="s">
        <v>458</v>
      </c>
      <c r="D39" s="136">
        <v>109885</v>
      </c>
      <c r="E39" s="136">
        <v>0</v>
      </c>
      <c r="F39" s="136">
        <v>28020</v>
      </c>
      <c r="G39" s="136">
        <v>0</v>
      </c>
      <c r="H39" s="136">
        <v>0</v>
      </c>
      <c r="I39" s="136">
        <v>0</v>
      </c>
      <c r="J39" s="136">
        <v>0</v>
      </c>
    </row>
    <row r="40" spans="1:10" x14ac:dyDescent="0.25">
      <c r="A40" s="135" t="s">
        <v>45</v>
      </c>
      <c r="B40" s="135" t="s">
        <v>223</v>
      </c>
      <c r="C40" s="135" t="s">
        <v>459</v>
      </c>
      <c r="D40" s="136">
        <v>848275</v>
      </c>
      <c r="E40" s="136">
        <v>0</v>
      </c>
      <c r="F40" s="136">
        <v>218265</v>
      </c>
      <c r="G40" s="136">
        <v>21520</v>
      </c>
      <c r="H40" s="136">
        <v>173</v>
      </c>
      <c r="I40" s="136">
        <v>943</v>
      </c>
      <c r="J40" s="136">
        <v>0</v>
      </c>
    </row>
    <row r="41" spans="1:10" x14ac:dyDescent="0.25">
      <c r="A41" s="135" t="s">
        <v>46</v>
      </c>
      <c r="B41" s="135" t="s">
        <v>224</v>
      </c>
      <c r="C41" s="135" t="s">
        <v>460</v>
      </c>
      <c r="D41" s="136">
        <v>30355586</v>
      </c>
      <c r="E41" s="136">
        <v>525874</v>
      </c>
      <c r="F41" s="136">
        <v>4132234</v>
      </c>
      <c r="G41" s="136">
        <v>1841177</v>
      </c>
      <c r="H41" s="136">
        <v>0</v>
      </c>
      <c r="I41" s="136">
        <v>0</v>
      </c>
      <c r="J41" s="136">
        <v>0</v>
      </c>
    </row>
    <row r="42" spans="1:10" x14ac:dyDescent="0.25">
      <c r="A42" s="135" t="s">
        <v>47</v>
      </c>
      <c r="B42" s="135" t="s">
        <v>461</v>
      </c>
      <c r="C42" s="135" t="s">
        <v>462</v>
      </c>
      <c r="D42" s="136">
        <v>44553</v>
      </c>
      <c r="E42" s="136">
        <v>0</v>
      </c>
      <c r="F42" s="136">
        <v>14685</v>
      </c>
      <c r="G42" s="136">
        <v>0</v>
      </c>
      <c r="H42" s="136">
        <v>0</v>
      </c>
      <c r="I42" s="136">
        <v>0</v>
      </c>
      <c r="J42" s="136">
        <v>0</v>
      </c>
    </row>
    <row r="43" spans="1:10" x14ac:dyDescent="0.25">
      <c r="A43" s="135" t="s">
        <v>48</v>
      </c>
      <c r="B43" s="135" t="s">
        <v>463</v>
      </c>
      <c r="C43" s="135" t="s">
        <v>464</v>
      </c>
      <c r="D43" s="136">
        <v>1833725</v>
      </c>
      <c r="E43" s="136">
        <v>0</v>
      </c>
      <c r="F43" s="136">
        <v>463330</v>
      </c>
      <c r="G43" s="136">
        <v>200146</v>
      </c>
      <c r="H43" s="136">
        <v>0</v>
      </c>
      <c r="I43" s="136">
        <v>0</v>
      </c>
      <c r="J43" s="136">
        <v>0</v>
      </c>
    </row>
    <row r="44" spans="1:10" x14ac:dyDescent="0.25">
      <c r="A44" s="135" t="s">
        <v>49</v>
      </c>
      <c r="B44" s="135" t="s">
        <v>465</v>
      </c>
      <c r="C44" s="135" t="s">
        <v>466</v>
      </c>
      <c r="D44" s="136">
        <v>704856</v>
      </c>
      <c r="E44" s="136">
        <v>0</v>
      </c>
      <c r="F44" s="136">
        <v>103491</v>
      </c>
      <c r="G44" s="136">
        <v>144605</v>
      </c>
      <c r="H44" s="136">
        <v>3108</v>
      </c>
      <c r="I44" s="136">
        <v>16975</v>
      </c>
      <c r="J44" s="136">
        <v>0</v>
      </c>
    </row>
    <row r="45" spans="1:10" x14ac:dyDescent="0.25">
      <c r="A45" s="135" t="s">
        <v>50</v>
      </c>
      <c r="B45" s="135" t="s">
        <v>228</v>
      </c>
      <c r="C45" s="135" t="s">
        <v>467</v>
      </c>
      <c r="D45" s="136">
        <v>154546</v>
      </c>
      <c r="E45" s="136">
        <v>0</v>
      </c>
      <c r="F45" s="136">
        <v>41282</v>
      </c>
      <c r="G45" s="136">
        <v>2052</v>
      </c>
      <c r="H45" s="136">
        <v>0</v>
      </c>
      <c r="I45" s="136">
        <v>0</v>
      </c>
      <c r="J45" s="136">
        <v>0</v>
      </c>
    </row>
    <row r="46" spans="1:10" x14ac:dyDescent="0.25">
      <c r="A46" s="135" t="s">
        <v>51</v>
      </c>
      <c r="B46" s="135" t="s">
        <v>229</v>
      </c>
      <c r="C46" s="135" t="s">
        <v>467</v>
      </c>
      <c r="D46" s="136">
        <v>24929</v>
      </c>
      <c r="E46" s="136">
        <v>0</v>
      </c>
      <c r="F46" s="136">
        <v>9704</v>
      </c>
      <c r="G46" s="136">
        <v>560</v>
      </c>
      <c r="H46" s="136">
        <v>0</v>
      </c>
      <c r="I46" s="136">
        <v>0</v>
      </c>
      <c r="J46" s="136">
        <v>0</v>
      </c>
    </row>
    <row r="47" spans="1:10" x14ac:dyDescent="0.25">
      <c r="A47" s="135" t="s">
        <v>52</v>
      </c>
      <c r="B47" s="135" t="s">
        <v>230</v>
      </c>
      <c r="C47" s="135" t="s">
        <v>467</v>
      </c>
      <c r="D47" s="136">
        <v>61728</v>
      </c>
      <c r="E47" s="136">
        <v>0</v>
      </c>
      <c r="F47" s="136">
        <v>23555</v>
      </c>
      <c r="G47" s="136">
        <v>0</v>
      </c>
      <c r="H47" s="136">
        <v>0</v>
      </c>
      <c r="I47" s="136">
        <v>0</v>
      </c>
      <c r="J47" s="136">
        <v>0</v>
      </c>
    </row>
    <row r="48" spans="1:10" x14ac:dyDescent="0.25">
      <c r="A48" s="135" t="s">
        <v>53</v>
      </c>
      <c r="B48" s="135" t="s">
        <v>231</v>
      </c>
      <c r="C48" s="135" t="s">
        <v>467</v>
      </c>
      <c r="D48" s="136">
        <v>18009</v>
      </c>
      <c r="E48" s="136">
        <v>0</v>
      </c>
      <c r="F48" s="136">
        <v>2406</v>
      </c>
      <c r="G48" s="136">
        <v>0</v>
      </c>
      <c r="H48" s="136">
        <v>0</v>
      </c>
      <c r="I48" s="136">
        <v>0</v>
      </c>
      <c r="J48" s="136">
        <v>0</v>
      </c>
    </row>
    <row r="49" spans="1:10" x14ac:dyDescent="0.25">
      <c r="A49" s="135" t="s">
        <v>54</v>
      </c>
      <c r="B49" s="135" t="s">
        <v>232</v>
      </c>
      <c r="C49" s="135" t="s">
        <v>467</v>
      </c>
      <c r="D49" s="136">
        <v>9723</v>
      </c>
      <c r="E49" s="136">
        <v>0</v>
      </c>
      <c r="F49" s="136">
        <v>987</v>
      </c>
      <c r="G49" s="136">
        <v>0</v>
      </c>
      <c r="H49" s="136">
        <v>0</v>
      </c>
      <c r="I49" s="136">
        <v>0</v>
      </c>
      <c r="J49" s="136">
        <v>0</v>
      </c>
    </row>
    <row r="50" spans="1:10" x14ac:dyDescent="0.25">
      <c r="A50" s="135" t="s">
        <v>55</v>
      </c>
      <c r="B50" s="135" t="s">
        <v>468</v>
      </c>
      <c r="C50" s="135" t="s">
        <v>469</v>
      </c>
      <c r="D50" s="136">
        <v>81203</v>
      </c>
      <c r="E50" s="136">
        <v>0</v>
      </c>
      <c r="F50" s="136">
        <v>12995</v>
      </c>
      <c r="G50" s="136">
        <v>0</v>
      </c>
      <c r="H50" s="136">
        <v>0</v>
      </c>
      <c r="I50" s="136">
        <v>0</v>
      </c>
      <c r="J50" s="136">
        <v>0</v>
      </c>
    </row>
    <row r="51" spans="1:10" x14ac:dyDescent="0.25">
      <c r="A51" s="135" t="s">
        <v>56</v>
      </c>
      <c r="B51" s="135" t="s">
        <v>234</v>
      </c>
      <c r="C51" s="135" t="s">
        <v>469</v>
      </c>
      <c r="D51" s="136">
        <v>4058972</v>
      </c>
      <c r="E51" s="136">
        <v>0</v>
      </c>
      <c r="F51" s="136">
        <v>560351</v>
      </c>
      <c r="G51" s="136">
        <v>143983</v>
      </c>
      <c r="H51" s="136">
        <v>86</v>
      </c>
      <c r="I51" s="136">
        <v>472</v>
      </c>
      <c r="J51" s="136">
        <v>0</v>
      </c>
    </row>
    <row r="52" spans="1:10" x14ac:dyDescent="0.25">
      <c r="A52" s="135" t="s">
        <v>57</v>
      </c>
      <c r="B52" s="135" t="s">
        <v>235</v>
      </c>
      <c r="C52" s="135" t="s">
        <v>469</v>
      </c>
      <c r="D52" s="136">
        <v>1249697</v>
      </c>
      <c r="E52" s="136">
        <v>0</v>
      </c>
      <c r="F52" s="136">
        <v>245896</v>
      </c>
      <c r="G52" s="136">
        <v>12874</v>
      </c>
      <c r="H52" s="134">
        <v>0</v>
      </c>
      <c r="I52" s="136">
        <v>15560</v>
      </c>
      <c r="J52" s="136">
        <v>0</v>
      </c>
    </row>
    <row r="53" spans="1:10" x14ac:dyDescent="0.25">
      <c r="A53" s="135" t="s">
        <v>58</v>
      </c>
      <c r="B53" s="135" t="s">
        <v>236</v>
      </c>
      <c r="C53" s="135" t="s">
        <v>469</v>
      </c>
      <c r="D53" s="136">
        <v>1699157</v>
      </c>
      <c r="E53" s="136">
        <v>0</v>
      </c>
      <c r="F53" s="136">
        <v>146684</v>
      </c>
      <c r="G53" s="136">
        <v>25500</v>
      </c>
      <c r="H53" s="136">
        <v>0</v>
      </c>
      <c r="I53" s="136">
        <v>0</v>
      </c>
      <c r="J53" s="136">
        <v>0</v>
      </c>
    </row>
    <row r="54" spans="1:10" x14ac:dyDescent="0.25">
      <c r="A54" s="135" t="s">
        <v>59</v>
      </c>
      <c r="B54" s="135" t="s">
        <v>237</v>
      </c>
      <c r="C54" s="135" t="s">
        <v>469</v>
      </c>
      <c r="D54" s="136">
        <v>7155565</v>
      </c>
      <c r="E54" s="136">
        <v>15287</v>
      </c>
      <c r="F54" s="136">
        <v>1234884</v>
      </c>
      <c r="G54" s="136">
        <v>161211</v>
      </c>
      <c r="H54" s="136">
        <v>0</v>
      </c>
      <c r="I54" s="136">
        <v>0</v>
      </c>
      <c r="J54" s="136">
        <v>0</v>
      </c>
    </row>
    <row r="55" spans="1:10" x14ac:dyDescent="0.25">
      <c r="A55" s="135" t="s">
        <v>60</v>
      </c>
      <c r="B55" s="135" t="s">
        <v>238</v>
      </c>
      <c r="C55" s="135" t="s">
        <v>469</v>
      </c>
      <c r="D55" s="136">
        <v>174917</v>
      </c>
      <c r="E55" s="136">
        <v>0</v>
      </c>
      <c r="F55" s="136">
        <v>65839</v>
      </c>
      <c r="G55" s="136">
        <v>9578</v>
      </c>
      <c r="H55" s="136">
        <v>0</v>
      </c>
      <c r="I55" s="136">
        <v>0</v>
      </c>
      <c r="J55" s="136">
        <v>0</v>
      </c>
    </row>
    <row r="56" spans="1:10" x14ac:dyDescent="0.25">
      <c r="A56" s="135" t="s">
        <v>61</v>
      </c>
      <c r="B56" s="135" t="s">
        <v>239</v>
      </c>
      <c r="C56" s="135" t="s">
        <v>469</v>
      </c>
      <c r="D56" s="136">
        <v>166287</v>
      </c>
      <c r="E56" s="136">
        <v>0</v>
      </c>
      <c r="F56" s="136">
        <v>87609</v>
      </c>
      <c r="G56" s="136">
        <v>0</v>
      </c>
      <c r="H56" s="136">
        <v>0</v>
      </c>
      <c r="I56" s="136">
        <v>0</v>
      </c>
      <c r="J56" s="136">
        <v>0</v>
      </c>
    </row>
    <row r="57" spans="1:10" x14ac:dyDescent="0.25">
      <c r="A57" s="135" t="s">
        <v>62</v>
      </c>
      <c r="B57" s="135" t="s">
        <v>240</v>
      </c>
      <c r="C57" s="135" t="s">
        <v>469</v>
      </c>
      <c r="D57" s="136">
        <v>543699</v>
      </c>
      <c r="E57" s="136">
        <v>0</v>
      </c>
      <c r="F57" s="136">
        <v>236546</v>
      </c>
      <c r="G57" s="136">
        <v>32591</v>
      </c>
      <c r="H57" s="136">
        <v>13900</v>
      </c>
      <c r="I57" s="136">
        <v>75916</v>
      </c>
      <c r="J57" s="136">
        <v>0</v>
      </c>
    </row>
    <row r="58" spans="1:10" x14ac:dyDescent="0.25">
      <c r="A58" s="135" t="s">
        <v>63</v>
      </c>
      <c r="B58" s="135" t="s">
        <v>241</v>
      </c>
      <c r="C58" s="135" t="s">
        <v>469</v>
      </c>
      <c r="D58" s="136">
        <v>147637</v>
      </c>
      <c r="E58" s="136">
        <v>0</v>
      </c>
      <c r="F58" s="136">
        <v>29694</v>
      </c>
      <c r="G58" s="136">
        <v>8148</v>
      </c>
      <c r="H58" s="136">
        <v>0</v>
      </c>
      <c r="I58" s="136">
        <v>0</v>
      </c>
      <c r="J58" s="136">
        <v>0</v>
      </c>
    </row>
    <row r="59" spans="1:10" x14ac:dyDescent="0.25">
      <c r="A59" s="135" t="s">
        <v>64</v>
      </c>
      <c r="B59" s="135" t="s">
        <v>470</v>
      </c>
      <c r="C59" s="135" t="s">
        <v>469</v>
      </c>
      <c r="D59" s="136">
        <v>116612</v>
      </c>
      <c r="E59" s="136">
        <v>0</v>
      </c>
      <c r="F59" s="136">
        <v>18253</v>
      </c>
      <c r="G59" s="136">
        <v>871</v>
      </c>
      <c r="H59" s="136">
        <v>0</v>
      </c>
      <c r="I59" s="136">
        <v>0</v>
      </c>
      <c r="J59" s="136">
        <v>0</v>
      </c>
    </row>
    <row r="60" spans="1:10" x14ac:dyDescent="0.25">
      <c r="A60" s="135" t="s">
        <v>65</v>
      </c>
      <c r="B60" s="135" t="s">
        <v>243</v>
      </c>
      <c r="C60" s="135" t="s">
        <v>469</v>
      </c>
      <c r="D60" s="136">
        <v>38683</v>
      </c>
      <c r="E60" s="136">
        <v>0</v>
      </c>
      <c r="F60" s="136">
        <v>6429</v>
      </c>
      <c r="G60" s="136">
        <v>1990</v>
      </c>
      <c r="H60" s="136">
        <v>0</v>
      </c>
      <c r="I60" s="136">
        <v>0</v>
      </c>
      <c r="J60" s="136">
        <v>0</v>
      </c>
    </row>
    <row r="61" spans="1:10" x14ac:dyDescent="0.25">
      <c r="A61" s="135" t="s">
        <v>66</v>
      </c>
      <c r="B61" s="135" t="s">
        <v>244</v>
      </c>
      <c r="C61" s="135" t="s">
        <v>469</v>
      </c>
      <c r="D61" s="136">
        <v>152419</v>
      </c>
      <c r="E61" s="136">
        <v>0</v>
      </c>
      <c r="F61" s="136">
        <v>59545</v>
      </c>
      <c r="G61" s="136">
        <v>14989</v>
      </c>
      <c r="H61" s="136">
        <v>0</v>
      </c>
      <c r="I61" s="136">
        <v>0</v>
      </c>
      <c r="J61" s="136">
        <v>0</v>
      </c>
    </row>
    <row r="62" spans="1:10" x14ac:dyDescent="0.25">
      <c r="A62" s="135" t="s">
        <v>67</v>
      </c>
      <c r="B62" s="135" t="s">
        <v>245</v>
      </c>
      <c r="C62" s="135" t="s">
        <v>469</v>
      </c>
      <c r="D62" s="136">
        <v>1061572</v>
      </c>
      <c r="E62" s="136">
        <v>0</v>
      </c>
      <c r="F62" s="136">
        <v>118984</v>
      </c>
      <c r="G62" s="136">
        <v>53177</v>
      </c>
      <c r="H62" s="136">
        <v>1295</v>
      </c>
      <c r="I62" s="136">
        <v>7073</v>
      </c>
      <c r="J62" s="136">
        <v>0</v>
      </c>
    </row>
    <row r="63" spans="1:10" x14ac:dyDescent="0.25">
      <c r="A63" s="135" t="s">
        <v>68</v>
      </c>
      <c r="B63" s="135" t="s">
        <v>471</v>
      </c>
      <c r="C63" s="135" t="s">
        <v>469</v>
      </c>
      <c r="D63" s="136">
        <v>22156</v>
      </c>
      <c r="E63" s="136">
        <v>0</v>
      </c>
      <c r="F63" s="136">
        <v>870</v>
      </c>
      <c r="G63" s="136">
        <v>0</v>
      </c>
      <c r="H63" s="136">
        <v>0</v>
      </c>
      <c r="I63" s="136">
        <v>0</v>
      </c>
      <c r="J63" s="136">
        <v>0</v>
      </c>
    </row>
    <row r="64" spans="1:10" x14ac:dyDescent="0.25">
      <c r="A64" s="135" t="s">
        <v>69</v>
      </c>
      <c r="B64" s="135" t="s">
        <v>472</v>
      </c>
      <c r="C64" s="135" t="s">
        <v>469</v>
      </c>
      <c r="D64" s="136">
        <v>146240</v>
      </c>
      <c r="E64" s="136">
        <v>0</v>
      </c>
      <c r="F64" s="136">
        <v>12084</v>
      </c>
      <c r="G64" s="136">
        <v>311</v>
      </c>
      <c r="H64" s="136">
        <v>0</v>
      </c>
      <c r="I64" s="136">
        <v>0</v>
      </c>
      <c r="J64" s="136">
        <v>0</v>
      </c>
    </row>
    <row r="65" spans="1:10" x14ac:dyDescent="0.25">
      <c r="A65" s="135" t="s">
        <v>70</v>
      </c>
      <c r="B65" s="135" t="s">
        <v>473</v>
      </c>
      <c r="C65" s="135" t="s">
        <v>474</v>
      </c>
      <c r="D65" s="136">
        <v>1058179</v>
      </c>
      <c r="E65" s="136">
        <v>137583</v>
      </c>
      <c r="F65" s="136">
        <v>187367</v>
      </c>
      <c r="G65" s="136">
        <v>2239</v>
      </c>
      <c r="H65" s="136">
        <v>0</v>
      </c>
      <c r="I65" s="136">
        <v>0</v>
      </c>
      <c r="J65" s="136">
        <v>68745</v>
      </c>
    </row>
    <row r="66" spans="1:10" x14ac:dyDescent="0.25">
      <c r="A66" s="135" t="s">
        <v>71</v>
      </c>
      <c r="B66" s="135" t="s">
        <v>475</v>
      </c>
      <c r="C66" s="135" t="s">
        <v>474</v>
      </c>
      <c r="D66" s="136">
        <v>447721</v>
      </c>
      <c r="E66" s="136">
        <v>0</v>
      </c>
      <c r="F66" s="136">
        <v>101193</v>
      </c>
      <c r="G66" s="136">
        <v>1493</v>
      </c>
      <c r="H66" s="134">
        <v>0</v>
      </c>
      <c r="I66" s="134">
        <v>0</v>
      </c>
      <c r="J66" s="136">
        <v>26193</v>
      </c>
    </row>
    <row r="67" spans="1:10" x14ac:dyDescent="0.25">
      <c r="A67" s="135" t="s">
        <v>72</v>
      </c>
      <c r="B67" s="135" t="s">
        <v>476</v>
      </c>
      <c r="C67" s="135" t="s">
        <v>474</v>
      </c>
      <c r="D67" s="136">
        <v>73925</v>
      </c>
      <c r="E67" s="136">
        <v>0</v>
      </c>
      <c r="F67" s="136">
        <v>6454</v>
      </c>
      <c r="G67" s="136">
        <v>0</v>
      </c>
      <c r="H67" s="136">
        <v>0</v>
      </c>
      <c r="I67" s="136">
        <v>0</v>
      </c>
      <c r="J67" s="136">
        <v>0</v>
      </c>
    </row>
    <row r="68" spans="1:10" x14ac:dyDescent="0.25">
      <c r="A68" s="135" t="s">
        <v>73</v>
      </c>
      <c r="B68" s="135" t="s">
        <v>477</v>
      </c>
      <c r="C68" s="135" t="s">
        <v>478</v>
      </c>
      <c r="D68" s="136">
        <v>555726</v>
      </c>
      <c r="E68" s="136">
        <v>0</v>
      </c>
      <c r="F68" s="136">
        <v>118797</v>
      </c>
      <c r="G68" s="136">
        <v>109029</v>
      </c>
      <c r="H68" s="136">
        <v>4230</v>
      </c>
      <c r="I68" s="136">
        <v>23105</v>
      </c>
      <c r="J68" s="136">
        <v>0</v>
      </c>
    </row>
    <row r="69" spans="1:10" x14ac:dyDescent="0.25">
      <c r="A69" s="135" t="s">
        <v>74</v>
      </c>
      <c r="B69" s="135" t="s">
        <v>479</v>
      </c>
      <c r="C69" s="135" t="s">
        <v>478</v>
      </c>
      <c r="D69" s="136">
        <v>619654</v>
      </c>
      <c r="E69" s="136">
        <v>0</v>
      </c>
      <c r="F69" s="136">
        <v>125560</v>
      </c>
      <c r="G69" s="136">
        <v>54421</v>
      </c>
      <c r="H69" s="136">
        <v>1036</v>
      </c>
      <c r="I69" s="136">
        <v>5658</v>
      </c>
      <c r="J69" s="136">
        <v>0</v>
      </c>
    </row>
    <row r="70" spans="1:10" x14ac:dyDescent="0.25">
      <c r="A70" s="135" t="s">
        <v>75</v>
      </c>
      <c r="B70" s="135" t="s">
        <v>253</v>
      </c>
      <c r="C70" s="135" t="s">
        <v>478</v>
      </c>
      <c r="D70" s="136">
        <v>216322</v>
      </c>
      <c r="E70" s="136">
        <v>0</v>
      </c>
      <c r="F70" s="136">
        <v>27861</v>
      </c>
      <c r="G70" s="136">
        <v>12564</v>
      </c>
      <c r="H70" s="136">
        <v>0</v>
      </c>
      <c r="I70" s="136">
        <v>0</v>
      </c>
      <c r="J70" s="136">
        <v>18169</v>
      </c>
    </row>
    <row r="71" spans="1:10" x14ac:dyDescent="0.25">
      <c r="A71" s="135" t="s">
        <v>76</v>
      </c>
      <c r="B71" s="135" t="s">
        <v>480</v>
      </c>
      <c r="C71" s="135" t="s">
        <v>481</v>
      </c>
      <c r="D71" s="136">
        <v>11485</v>
      </c>
      <c r="E71" s="136">
        <v>0</v>
      </c>
      <c r="F71" s="136">
        <v>10933</v>
      </c>
      <c r="G71" s="136">
        <v>0</v>
      </c>
      <c r="H71" s="136">
        <v>0</v>
      </c>
      <c r="I71" s="136">
        <v>0</v>
      </c>
      <c r="J71" s="136">
        <v>0</v>
      </c>
    </row>
    <row r="72" spans="1:10" x14ac:dyDescent="0.25">
      <c r="A72" s="135" t="s">
        <v>77</v>
      </c>
      <c r="B72" s="135" t="s">
        <v>482</v>
      </c>
      <c r="C72" s="135" t="s">
        <v>483</v>
      </c>
      <c r="D72" s="136">
        <v>85077</v>
      </c>
      <c r="E72" s="136">
        <v>0</v>
      </c>
      <c r="F72" s="136">
        <v>19354</v>
      </c>
      <c r="G72" s="136">
        <v>2488</v>
      </c>
      <c r="H72" s="136">
        <v>0</v>
      </c>
      <c r="I72" s="136">
        <v>0</v>
      </c>
      <c r="J72" s="136">
        <v>0</v>
      </c>
    </row>
    <row r="73" spans="1:10" x14ac:dyDescent="0.25">
      <c r="A73" s="135" t="s">
        <v>78</v>
      </c>
      <c r="B73" s="135" t="s">
        <v>256</v>
      </c>
      <c r="C73" s="135" t="s">
        <v>483</v>
      </c>
      <c r="D73" s="136">
        <v>172435</v>
      </c>
      <c r="E73" s="136">
        <v>0</v>
      </c>
      <c r="F73" s="136">
        <v>27572</v>
      </c>
      <c r="G73" s="136">
        <v>7215</v>
      </c>
      <c r="H73" s="136">
        <v>0</v>
      </c>
      <c r="I73" s="136">
        <v>0</v>
      </c>
      <c r="J73" s="136">
        <v>0</v>
      </c>
    </row>
    <row r="74" spans="1:10" x14ac:dyDescent="0.25">
      <c r="A74" s="135" t="s">
        <v>79</v>
      </c>
      <c r="B74" s="135" t="s">
        <v>484</v>
      </c>
      <c r="C74" s="135" t="s">
        <v>485</v>
      </c>
      <c r="D74" s="136">
        <v>277596</v>
      </c>
      <c r="E74" s="136">
        <v>0</v>
      </c>
      <c r="F74" s="136">
        <v>58240</v>
      </c>
      <c r="G74" s="136">
        <v>10573</v>
      </c>
      <c r="H74" s="136">
        <v>0</v>
      </c>
      <c r="I74" s="136">
        <v>0</v>
      </c>
      <c r="J74" s="136">
        <v>0</v>
      </c>
    </row>
    <row r="75" spans="1:10" x14ac:dyDescent="0.25">
      <c r="A75" s="135" t="s">
        <v>80</v>
      </c>
      <c r="B75" s="135" t="s">
        <v>486</v>
      </c>
      <c r="C75" s="135" t="s">
        <v>487</v>
      </c>
      <c r="D75" s="136">
        <v>24539</v>
      </c>
      <c r="E75" s="136">
        <v>0</v>
      </c>
      <c r="F75" s="136">
        <v>4042</v>
      </c>
      <c r="G75" s="136">
        <v>187</v>
      </c>
      <c r="H75" s="136">
        <v>0</v>
      </c>
      <c r="I75" s="136">
        <v>0</v>
      </c>
      <c r="J75" s="136">
        <v>0</v>
      </c>
    </row>
    <row r="76" spans="1:10" x14ac:dyDescent="0.25">
      <c r="A76" s="135" t="s">
        <v>81</v>
      </c>
      <c r="B76" s="135" t="s">
        <v>488</v>
      </c>
      <c r="C76" s="135" t="s">
        <v>489</v>
      </c>
      <c r="D76" s="136">
        <v>289633</v>
      </c>
      <c r="E76" s="136">
        <v>0</v>
      </c>
      <c r="F76" s="136">
        <v>63831</v>
      </c>
      <c r="G76" s="136">
        <v>746</v>
      </c>
      <c r="H76" s="136">
        <v>0</v>
      </c>
      <c r="I76" s="136">
        <v>0</v>
      </c>
      <c r="J76" s="136">
        <v>0</v>
      </c>
    </row>
    <row r="77" spans="1:10" x14ac:dyDescent="0.25">
      <c r="A77" s="135" t="s">
        <v>82</v>
      </c>
      <c r="B77" s="135" t="s">
        <v>490</v>
      </c>
      <c r="C77" s="135" t="s">
        <v>489</v>
      </c>
      <c r="D77" s="136">
        <v>28787</v>
      </c>
      <c r="E77" s="136">
        <v>0</v>
      </c>
      <c r="F77" s="136">
        <v>15280</v>
      </c>
      <c r="G77" s="136">
        <v>0</v>
      </c>
      <c r="H77" s="136">
        <v>0</v>
      </c>
      <c r="I77" s="136">
        <v>0</v>
      </c>
      <c r="J77" s="136">
        <v>0</v>
      </c>
    </row>
    <row r="78" spans="1:10" x14ac:dyDescent="0.25">
      <c r="A78" s="135" t="s">
        <v>83</v>
      </c>
      <c r="B78" s="135" t="s">
        <v>261</v>
      </c>
      <c r="C78" s="135" t="s">
        <v>491</v>
      </c>
      <c r="D78" s="136">
        <v>39900</v>
      </c>
      <c r="E78" s="136">
        <v>0</v>
      </c>
      <c r="F78" s="136">
        <v>11116</v>
      </c>
      <c r="G78" s="136">
        <v>1244</v>
      </c>
      <c r="H78" s="136">
        <v>0</v>
      </c>
      <c r="I78" s="136">
        <v>0</v>
      </c>
      <c r="J78" s="136">
        <v>0</v>
      </c>
    </row>
    <row r="79" spans="1:10" x14ac:dyDescent="0.25">
      <c r="A79" s="135" t="s">
        <v>84</v>
      </c>
      <c r="B79" s="135" t="s">
        <v>262</v>
      </c>
      <c r="C79" s="135" t="s">
        <v>492</v>
      </c>
      <c r="D79" s="136">
        <v>11137945</v>
      </c>
      <c r="E79" s="136">
        <v>36689</v>
      </c>
      <c r="F79" s="136">
        <v>1901702</v>
      </c>
      <c r="G79" s="136">
        <v>411548</v>
      </c>
      <c r="H79" s="136">
        <v>0</v>
      </c>
      <c r="I79" s="136">
        <v>0</v>
      </c>
      <c r="J79" s="136">
        <v>0</v>
      </c>
    </row>
    <row r="80" spans="1:10" x14ac:dyDescent="0.25">
      <c r="A80" s="135" t="s">
        <v>85</v>
      </c>
      <c r="B80" s="135" t="s">
        <v>493</v>
      </c>
      <c r="C80" s="135" t="s">
        <v>494</v>
      </c>
      <c r="D80" s="136">
        <v>24780</v>
      </c>
      <c r="E80" s="136">
        <v>0</v>
      </c>
      <c r="F80" s="136">
        <v>11912</v>
      </c>
      <c r="G80" s="136">
        <v>0</v>
      </c>
      <c r="H80" s="136">
        <v>0</v>
      </c>
      <c r="I80" s="136">
        <v>0</v>
      </c>
      <c r="J80" s="136">
        <v>0</v>
      </c>
    </row>
    <row r="81" spans="1:10" x14ac:dyDescent="0.25">
      <c r="A81" s="135" t="s">
        <v>86</v>
      </c>
      <c r="B81" s="135" t="s">
        <v>495</v>
      </c>
      <c r="C81" s="135" t="s">
        <v>494</v>
      </c>
      <c r="D81" s="136">
        <v>13620</v>
      </c>
      <c r="E81" s="136">
        <v>0</v>
      </c>
      <c r="F81" s="136">
        <v>878</v>
      </c>
      <c r="G81" s="136">
        <v>0</v>
      </c>
      <c r="H81" s="136">
        <v>0</v>
      </c>
      <c r="I81" s="136">
        <v>0</v>
      </c>
      <c r="J81" s="136">
        <v>0</v>
      </c>
    </row>
    <row r="82" spans="1:10" x14ac:dyDescent="0.25">
      <c r="A82" s="135" t="s">
        <v>87</v>
      </c>
      <c r="B82" s="135" t="s">
        <v>265</v>
      </c>
      <c r="C82" s="135" t="s">
        <v>496</v>
      </c>
      <c r="D82" s="136">
        <v>37403</v>
      </c>
      <c r="E82" s="136">
        <v>0</v>
      </c>
      <c r="F82" s="136">
        <v>11174</v>
      </c>
      <c r="G82" s="136">
        <v>0</v>
      </c>
      <c r="H82" s="136">
        <v>0</v>
      </c>
      <c r="I82" s="136">
        <v>0</v>
      </c>
      <c r="J82" s="136">
        <v>0</v>
      </c>
    </row>
    <row r="83" spans="1:10" x14ac:dyDescent="0.25">
      <c r="A83" s="135" t="s">
        <v>88</v>
      </c>
      <c r="B83" s="135" t="s">
        <v>266</v>
      </c>
      <c r="C83" s="135" t="s">
        <v>496</v>
      </c>
      <c r="D83" s="136">
        <v>22333</v>
      </c>
      <c r="E83" s="136">
        <v>0</v>
      </c>
      <c r="F83" s="136">
        <v>4350</v>
      </c>
      <c r="G83" s="136">
        <v>249</v>
      </c>
      <c r="H83" s="136">
        <v>0</v>
      </c>
      <c r="I83" s="136">
        <v>0</v>
      </c>
      <c r="J83" s="136">
        <v>0</v>
      </c>
    </row>
    <row r="84" spans="1:10" x14ac:dyDescent="0.25">
      <c r="A84" s="135" t="s">
        <v>89</v>
      </c>
      <c r="B84" s="135" t="s">
        <v>267</v>
      </c>
      <c r="C84" s="135" t="s">
        <v>496</v>
      </c>
      <c r="D84" s="136">
        <v>35451</v>
      </c>
      <c r="E84" s="136">
        <v>0</v>
      </c>
      <c r="F84" s="136">
        <v>9204</v>
      </c>
      <c r="G84" s="136">
        <v>1306</v>
      </c>
      <c r="H84" s="136">
        <v>0</v>
      </c>
      <c r="I84" s="136">
        <v>0</v>
      </c>
      <c r="J84" s="136">
        <v>0</v>
      </c>
    </row>
    <row r="85" spans="1:10" x14ac:dyDescent="0.25">
      <c r="A85" s="135" t="s">
        <v>90</v>
      </c>
      <c r="B85" s="135" t="s">
        <v>268</v>
      </c>
      <c r="C85" s="135" t="s">
        <v>496</v>
      </c>
      <c r="D85" s="136">
        <v>28638</v>
      </c>
      <c r="E85" s="136">
        <v>0</v>
      </c>
      <c r="F85" s="136">
        <v>3765</v>
      </c>
      <c r="G85" s="136">
        <v>1990</v>
      </c>
      <c r="H85" s="136">
        <v>0</v>
      </c>
      <c r="I85" s="136">
        <v>0</v>
      </c>
      <c r="J85" s="136">
        <v>0</v>
      </c>
    </row>
    <row r="86" spans="1:10" x14ac:dyDescent="0.25">
      <c r="A86" s="135" t="s">
        <v>91</v>
      </c>
      <c r="B86" s="135" t="s">
        <v>497</v>
      </c>
      <c r="C86" s="135" t="s">
        <v>496</v>
      </c>
      <c r="D86" s="136">
        <v>103490</v>
      </c>
      <c r="E86" s="136">
        <v>0</v>
      </c>
      <c r="F86" s="136">
        <v>31869</v>
      </c>
      <c r="G86" s="136">
        <v>10573</v>
      </c>
      <c r="H86" s="136">
        <v>0</v>
      </c>
      <c r="I86" s="136">
        <v>0</v>
      </c>
      <c r="J86" s="136">
        <v>0</v>
      </c>
    </row>
    <row r="87" spans="1:10" x14ac:dyDescent="0.25">
      <c r="A87" s="135" t="s">
        <v>92</v>
      </c>
      <c r="B87" s="135" t="s">
        <v>270</v>
      </c>
      <c r="C87" s="135" t="s">
        <v>498</v>
      </c>
      <c r="D87" s="136">
        <v>273952</v>
      </c>
      <c r="E87" s="136">
        <v>0</v>
      </c>
      <c r="F87" s="136">
        <v>43594</v>
      </c>
      <c r="G87" s="136">
        <v>24505</v>
      </c>
      <c r="H87" s="136">
        <v>0</v>
      </c>
      <c r="I87" s="136">
        <v>0</v>
      </c>
      <c r="J87" s="136">
        <v>18745</v>
      </c>
    </row>
    <row r="88" spans="1:10" x14ac:dyDescent="0.25">
      <c r="A88" s="135" t="s">
        <v>93</v>
      </c>
      <c r="B88" s="135" t="s">
        <v>271</v>
      </c>
      <c r="C88" s="135" t="s">
        <v>499</v>
      </c>
      <c r="D88" s="136">
        <v>492375</v>
      </c>
      <c r="E88" s="136">
        <v>3830</v>
      </c>
      <c r="F88" s="136">
        <v>165802</v>
      </c>
      <c r="G88" s="136">
        <v>12937</v>
      </c>
      <c r="H88" s="136">
        <v>0</v>
      </c>
      <c r="I88" s="136">
        <v>0</v>
      </c>
      <c r="J88" s="136">
        <v>0</v>
      </c>
    </row>
    <row r="89" spans="1:10" x14ac:dyDescent="0.25">
      <c r="A89" s="135" t="s">
        <v>94</v>
      </c>
      <c r="B89" s="135" t="s">
        <v>500</v>
      </c>
      <c r="C89" s="135" t="s">
        <v>499</v>
      </c>
      <c r="D89" s="136">
        <v>88806</v>
      </c>
      <c r="E89" s="136">
        <v>0</v>
      </c>
      <c r="F89" s="136">
        <v>29240</v>
      </c>
      <c r="G89" s="136">
        <v>0</v>
      </c>
      <c r="H89" s="136">
        <v>345</v>
      </c>
      <c r="I89" s="136">
        <v>1886</v>
      </c>
      <c r="J89" s="136">
        <v>0</v>
      </c>
    </row>
    <row r="90" spans="1:10" x14ac:dyDescent="0.25">
      <c r="A90" s="135" t="s">
        <v>95</v>
      </c>
      <c r="B90" s="135" t="s">
        <v>501</v>
      </c>
      <c r="C90" s="135" t="s">
        <v>499</v>
      </c>
      <c r="D90" s="136">
        <v>177474</v>
      </c>
      <c r="E90" s="136">
        <v>0</v>
      </c>
      <c r="F90" s="136">
        <v>51208</v>
      </c>
      <c r="G90" s="136">
        <v>0</v>
      </c>
      <c r="H90" s="136">
        <v>0</v>
      </c>
      <c r="I90" s="136">
        <v>0</v>
      </c>
      <c r="J90" s="136">
        <v>15103</v>
      </c>
    </row>
    <row r="91" spans="1:10" x14ac:dyDescent="0.25">
      <c r="A91" s="135" t="s">
        <v>96</v>
      </c>
      <c r="B91" s="135" t="s">
        <v>274</v>
      </c>
      <c r="C91" s="135" t="s">
        <v>502</v>
      </c>
      <c r="D91" s="136">
        <v>2746985</v>
      </c>
      <c r="E91" s="136">
        <v>47237</v>
      </c>
      <c r="F91" s="136">
        <v>680174</v>
      </c>
      <c r="G91" s="136">
        <v>128994</v>
      </c>
      <c r="H91" s="136">
        <v>0</v>
      </c>
      <c r="I91" s="136">
        <v>0</v>
      </c>
      <c r="J91" s="136">
        <v>0</v>
      </c>
    </row>
    <row r="92" spans="1:10" x14ac:dyDescent="0.25">
      <c r="A92" s="135" t="s">
        <v>97</v>
      </c>
      <c r="B92" s="135" t="s">
        <v>503</v>
      </c>
      <c r="C92" s="135" t="s">
        <v>502</v>
      </c>
      <c r="D92" s="136">
        <v>1592294</v>
      </c>
      <c r="E92" s="136">
        <v>0</v>
      </c>
      <c r="F92" s="136">
        <v>350837</v>
      </c>
      <c r="G92" s="136">
        <v>35452</v>
      </c>
      <c r="H92" s="136">
        <v>0</v>
      </c>
      <c r="I92" s="136">
        <v>0</v>
      </c>
      <c r="J92" s="136">
        <v>0</v>
      </c>
    </row>
    <row r="93" spans="1:10" x14ac:dyDescent="0.25">
      <c r="A93" s="135" t="s">
        <v>98</v>
      </c>
      <c r="B93" s="135" t="s">
        <v>504</v>
      </c>
      <c r="C93" s="135" t="s">
        <v>502</v>
      </c>
      <c r="D93" s="136">
        <v>83878</v>
      </c>
      <c r="E93" s="136">
        <v>0</v>
      </c>
      <c r="F93" s="136">
        <v>39492</v>
      </c>
      <c r="G93" s="136">
        <v>11817</v>
      </c>
      <c r="H93" s="136">
        <v>0</v>
      </c>
      <c r="I93" s="136">
        <v>0</v>
      </c>
      <c r="J93" s="136">
        <v>0</v>
      </c>
    </row>
    <row r="94" spans="1:10" x14ac:dyDescent="0.25">
      <c r="A94" s="135" t="s">
        <v>99</v>
      </c>
      <c r="B94" s="135" t="s">
        <v>277</v>
      </c>
      <c r="C94" s="135" t="s">
        <v>505</v>
      </c>
      <c r="D94" s="136">
        <v>366181</v>
      </c>
      <c r="E94" s="136">
        <v>0</v>
      </c>
      <c r="F94" s="136">
        <v>114895</v>
      </c>
      <c r="G94" s="136">
        <v>2674</v>
      </c>
      <c r="H94" s="136">
        <v>0</v>
      </c>
      <c r="I94" s="136">
        <v>0</v>
      </c>
      <c r="J94" s="136">
        <v>0</v>
      </c>
    </row>
    <row r="95" spans="1:10" x14ac:dyDescent="0.25">
      <c r="A95" s="135" t="s">
        <v>100</v>
      </c>
      <c r="B95" s="135" t="s">
        <v>278</v>
      </c>
      <c r="C95" s="135" t="s">
        <v>505</v>
      </c>
      <c r="D95" s="136">
        <v>32573</v>
      </c>
      <c r="E95" s="136">
        <v>0</v>
      </c>
      <c r="F95" s="136">
        <v>9054</v>
      </c>
      <c r="G95" s="136">
        <v>187</v>
      </c>
      <c r="H95" s="136">
        <v>0</v>
      </c>
      <c r="I95" s="136">
        <v>0</v>
      </c>
      <c r="J95" s="136">
        <v>0</v>
      </c>
    </row>
    <row r="96" spans="1:10" x14ac:dyDescent="0.25">
      <c r="A96" s="135" t="s">
        <v>101</v>
      </c>
      <c r="B96" s="135" t="s">
        <v>279</v>
      </c>
      <c r="C96" s="135" t="s">
        <v>505</v>
      </c>
      <c r="D96" s="136">
        <v>34711</v>
      </c>
      <c r="E96" s="136">
        <v>0</v>
      </c>
      <c r="F96" s="136">
        <v>12530</v>
      </c>
      <c r="G96" s="136">
        <v>373</v>
      </c>
      <c r="H96" s="136">
        <v>0</v>
      </c>
      <c r="I96" s="136">
        <v>0</v>
      </c>
      <c r="J96" s="136">
        <v>0</v>
      </c>
    </row>
    <row r="97" spans="1:10" x14ac:dyDescent="0.25">
      <c r="A97" s="135" t="s">
        <v>102</v>
      </c>
      <c r="B97" s="135" t="s">
        <v>506</v>
      </c>
      <c r="C97" s="135" t="s">
        <v>505</v>
      </c>
      <c r="D97" s="136">
        <v>94315</v>
      </c>
      <c r="E97" s="136">
        <v>0</v>
      </c>
      <c r="F97" s="136">
        <v>18199</v>
      </c>
      <c r="G97" s="136">
        <v>187</v>
      </c>
      <c r="H97" s="136">
        <v>0</v>
      </c>
      <c r="I97" s="136">
        <v>0</v>
      </c>
      <c r="J97" s="136">
        <v>0</v>
      </c>
    </row>
    <row r="98" spans="1:10" x14ac:dyDescent="0.25">
      <c r="A98" s="135" t="s">
        <v>103</v>
      </c>
      <c r="B98" s="135" t="s">
        <v>281</v>
      </c>
      <c r="C98" s="135" t="s">
        <v>505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</row>
    <row r="99" spans="1:10" x14ac:dyDescent="0.25">
      <c r="A99" s="135" t="s">
        <v>104</v>
      </c>
      <c r="B99" s="135" t="s">
        <v>282</v>
      </c>
      <c r="C99" s="135" t="s">
        <v>505</v>
      </c>
      <c r="D99" s="136">
        <v>1541</v>
      </c>
      <c r="E99" s="136">
        <v>0</v>
      </c>
      <c r="F99" s="136">
        <v>5204</v>
      </c>
      <c r="G99" s="136">
        <v>0</v>
      </c>
      <c r="H99" s="136">
        <v>0</v>
      </c>
      <c r="I99" s="136">
        <v>0</v>
      </c>
      <c r="J99" s="136">
        <v>0</v>
      </c>
    </row>
    <row r="100" spans="1:10" x14ac:dyDescent="0.25">
      <c r="A100" s="135" t="s">
        <v>105</v>
      </c>
      <c r="B100" s="135" t="s">
        <v>283</v>
      </c>
      <c r="C100" s="135" t="s">
        <v>507</v>
      </c>
      <c r="D100" s="136">
        <v>38757</v>
      </c>
      <c r="E100" s="136">
        <v>0</v>
      </c>
      <c r="F100" s="136">
        <v>11442</v>
      </c>
      <c r="G100" s="136">
        <v>0</v>
      </c>
      <c r="H100" s="136">
        <v>0</v>
      </c>
      <c r="I100" s="136">
        <v>0</v>
      </c>
      <c r="J100" s="136">
        <v>0</v>
      </c>
    </row>
    <row r="101" spans="1:10" x14ac:dyDescent="0.25">
      <c r="A101" s="135" t="s">
        <v>106</v>
      </c>
      <c r="B101" s="135" t="s">
        <v>508</v>
      </c>
      <c r="C101" s="135" t="s">
        <v>507</v>
      </c>
      <c r="D101" s="136">
        <v>78445</v>
      </c>
      <c r="E101" s="136">
        <v>0</v>
      </c>
      <c r="F101" s="136">
        <v>19317</v>
      </c>
      <c r="G101" s="136">
        <v>1306</v>
      </c>
      <c r="H101" s="136">
        <v>0</v>
      </c>
      <c r="I101" s="136">
        <v>0</v>
      </c>
      <c r="J101" s="136">
        <v>0</v>
      </c>
    </row>
    <row r="102" spans="1:10" x14ac:dyDescent="0.25">
      <c r="A102" s="135" t="s">
        <v>107</v>
      </c>
      <c r="B102" s="135" t="s">
        <v>509</v>
      </c>
      <c r="C102" s="135" t="s">
        <v>507</v>
      </c>
      <c r="D102" s="136">
        <v>16185</v>
      </c>
      <c r="E102" s="136">
        <v>0</v>
      </c>
      <c r="F102" s="136">
        <v>3350</v>
      </c>
      <c r="G102" s="136">
        <v>0</v>
      </c>
      <c r="H102" s="136">
        <v>0</v>
      </c>
      <c r="I102" s="136">
        <v>0</v>
      </c>
      <c r="J102" s="136">
        <v>0</v>
      </c>
    </row>
    <row r="103" spans="1:10" x14ac:dyDescent="0.25">
      <c r="A103" s="135" t="s">
        <v>108</v>
      </c>
      <c r="B103" s="135" t="s">
        <v>510</v>
      </c>
      <c r="C103" s="135" t="s">
        <v>511</v>
      </c>
      <c r="D103" s="136">
        <v>428678</v>
      </c>
      <c r="E103" s="136">
        <v>0</v>
      </c>
      <c r="F103" s="136">
        <v>121938</v>
      </c>
      <c r="G103" s="136">
        <v>7339</v>
      </c>
      <c r="H103" s="136">
        <v>0</v>
      </c>
      <c r="I103" s="136">
        <v>0</v>
      </c>
      <c r="J103" s="136">
        <v>0</v>
      </c>
    </row>
    <row r="104" spans="1:10" x14ac:dyDescent="0.25">
      <c r="A104" s="135" t="s">
        <v>109</v>
      </c>
      <c r="B104" s="135" t="s">
        <v>512</v>
      </c>
      <c r="C104" s="135" t="s">
        <v>511</v>
      </c>
      <c r="D104" s="136">
        <v>31736</v>
      </c>
      <c r="E104" s="136">
        <v>0</v>
      </c>
      <c r="F104" s="136">
        <v>5824</v>
      </c>
      <c r="G104" s="136">
        <v>0</v>
      </c>
      <c r="H104" s="136">
        <v>0</v>
      </c>
      <c r="I104" s="136">
        <v>0</v>
      </c>
      <c r="J104" s="136">
        <v>0</v>
      </c>
    </row>
    <row r="105" spans="1:10" x14ac:dyDescent="0.25">
      <c r="A105" s="135" t="s">
        <v>110</v>
      </c>
      <c r="B105" s="135" t="s">
        <v>513</v>
      </c>
      <c r="C105" s="135" t="s">
        <v>511</v>
      </c>
      <c r="D105" s="136">
        <v>22176</v>
      </c>
      <c r="E105" s="136">
        <v>0</v>
      </c>
      <c r="F105" s="136">
        <v>7606</v>
      </c>
      <c r="G105" s="136">
        <v>0</v>
      </c>
      <c r="H105" s="136">
        <v>0</v>
      </c>
      <c r="I105" s="136">
        <v>0</v>
      </c>
      <c r="J105" s="136">
        <v>0</v>
      </c>
    </row>
    <row r="106" spans="1:10" x14ac:dyDescent="0.25">
      <c r="A106" s="135" t="s">
        <v>111</v>
      </c>
      <c r="B106" s="135" t="s">
        <v>514</v>
      </c>
      <c r="C106" s="135" t="s">
        <v>511</v>
      </c>
      <c r="D106" s="136">
        <v>2101</v>
      </c>
      <c r="E106" s="136">
        <v>0</v>
      </c>
      <c r="F106" s="136">
        <v>5221</v>
      </c>
      <c r="G106" s="136">
        <v>0</v>
      </c>
      <c r="H106" s="136">
        <v>0</v>
      </c>
      <c r="I106" s="136">
        <v>0</v>
      </c>
      <c r="J106" s="136">
        <v>0</v>
      </c>
    </row>
    <row r="107" spans="1:10" x14ac:dyDescent="0.25">
      <c r="A107" s="135" t="s">
        <v>112</v>
      </c>
      <c r="B107" s="135" t="s">
        <v>515</v>
      </c>
      <c r="C107" s="135" t="s">
        <v>516</v>
      </c>
      <c r="D107" s="136">
        <v>22779</v>
      </c>
      <c r="E107" s="136">
        <v>0</v>
      </c>
      <c r="F107" s="136">
        <v>5993</v>
      </c>
      <c r="G107" s="136">
        <v>0</v>
      </c>
      <c r="H107" s="136">
        <v>0</v>
      </c>
      <c r="I107" s="136">
        <v>0</v>
      </c>
      <c r="J107" s="136">
        <v>0</v>
      </c>
    </row>
    <row r="108" spans="1:10" x14ac:dyDescent="0.25">
      <c r="A108" s="135" t="s">
        <v>113</v>
      </c>
      <c r="B108" s="135" t="s">
        <v>291</v>
      </c>
      <c r="C108" s="135" t="s">
        <v>516</v>
      </c>
      <c r="D108" s="136">
        <v>83549</v>
      </c>
      <c r="E108" s="136">
        <v>0</v>
      </c>
      <c r="F108" s="136">
        <v>16976</v>
      </c>
      <c r="G108" s="136">
        <v>0</v>
      </c>
      <c r="H108" s="136">
        <v>0</v>
      </c>
      <c r="I108" s="136">
        <v>0</v>
      </c>
      <c r="J108" s="136">
        <v>0</v>
      </c>
    </row>
    <row r="109" spans="1:10" x14ac:dyDescent="0.25">
      <c r="A109" s="135" t="s">
        <v>114</v>
      </c>
      <c r="B109" s="135" t="s">
        <v>292</v>
      </c>
      <c r="C109" s="135" t="s">
        <v>516</v>
      </c>
      <c r="D109" s="136">
        <v>4214972</v>
      </c>
      <c r="E109" s="136">
        <v>30576</v>
      </c>
      <c r="F109" s="136">
        <v>792610</v>
      </c>
      <c r="G109" s="136">
        <v>72334</v>
      </c>
      <c r="H109" s="136">
        <v>0</v>
      </c>
      <c r="I109" s="136">
        <v>0</v>
      </c>
      <c r="J109" s="136">
        <v>0</v>
      </c>
    </row>
    <row r="110" spans="1:10" x14ac:dyDescent="0.25">
      <c r="A110" s="135" t="s">
        <v>115</v>
      </c>
      <c r="B110" s="135" t="s">
        <v>517</v>
      </c>
      <c r="C110" s="135" t="s">
        <v>518</v>
      </c>
      <c r="D110" s="136">
        <v>1387</v>
      </c>
      <c r="E110" s="136">
        <v>0</v>
      </c>
      <c r="F110" s="136">
        <v>4360</v>
      </c>
      <c r="G110" s="136">
        <v>0</v>
      </c>
      <c r="H110" s="136">
        <v>0</v>
      </c>
      <c r="I110" s="136">
        <v>0</v>
      </c>
      <c r="J110" s="136">
        <v>0</v>
      </c>
    </row>
    <row r="111" spans="1:10" x14ac:dyDescent="0.25">
      <c r="A111" s="135" t="s">
        <v>116</v>
      </c>
      <c r="B111" s="135" t="s">
        <v>519</v>
      </c>
      <c r="C111" s="135" t="s">
        <v>520</v>
      </c>
      <c r="D111" s="136">
        <v>244368</v>
      </c>
      <c r="E111" s="136">
        <v>0</v>
      </c>
      <c r="F111" s="136">
        <v>89859</v>
      </c>
      <c r="G111" s="136">
        <v>14056</v>
      </c>
      <c r="H111" s="136">
        <v>0</v>
      </c>
      <c r="I111" s="136">
        <v>0</v>
      </c>
      <c r="J111" s="136">
        <v>0</v>
      </c>
    </row>
    <row r="112" spans="1:10" x14ac:dyDescent="0.25">
      <c r="A112" s="135" t="s">
        <v>117</v>
      </c>
      <c r="B112" s="135" t="s">
        <v>521</v>
      </c>
      <c r="C112" s="135" t="s">
        <v>522</v>
      </c>
      <c r="D112" s="136">
        <v>808632</v>
      </c>
      <c r="E112" s="136">
        <v>0</v>
      </c>
      <c r="F112" s="136">
        <v>186156</v>
      </c>
      <c r="G112" s="136">
        <v>11133</v>
      </c>
      <c r="H112" s="136">
        <v>0</v>
      </c>
      <c r="I112" s="136">
        <v>0</v>
      </c>
      <c r="J112" s="136">
        <v>51111</v>
      </c>
    </row>
    <row r="113" spans="1:10" x14ac:dyDescent="0.25">
      <c r="A113" s="135" t="s">
        <v>118</v>
      </c>
      <c r="B113" s="135" t="s">
        <v>523</v>
      </c>
      <c r="C113" s="135" t="s">
        <v>522</v>
      </c>
      <c r="D113" s="136">
        <v>132124</v>
      </c>
      <c r="E113" s="136">
        <v>0</v>
      </c>
      <c r="F113" s="136">
        <v>24320</v>
      </c>
      <c r="G113" s="136">
        <v>0</v>
      </c>
      <c r="H113" s="136">
        <v>0</v>
      </c>
      <c r="I113" s="136">
        <v>0</v>
      </c>
      <c r="J113" s="136">
        <v>13951</v>
      </c>
    </row>
    <row r="114" spans="1:10" x14ac:dyDescent="0.25">
      <c r="A114" s="135" t="s">
        <v>119</v>
      </c>
      <c r="B114" s="135" t="s">
        <v>524</v>
      </c>
      <c r="C114" s="135" t="s">
        <v>522</v>
      </c>
      <c r="D114" s="136">
        <v>94676</v>
      </c>
      <c r="E114" s="136">
        <v>0</v>
      </c>
      <c r="F114" s="136">
        <v>22083</v>
      </c>
      <c r="G114" s="136">
        <v>0</v>
      </c>
      <c r="H114" s="136">
        <v>345</v>
      </c>
      <c r="I114" s="136">
        <v>1886</v>
      </c>
      <c r="J114" s="136">
        <v>0</v>
      </c>
    </row>
    <row r="115" spans="1:10" x14ac:dyDescent="0.25">
      <c r="A115" s="135" t="s">
        <v>120</v>
      </c>
      <c r="B115" s="135" t="s">
        <v>525</v>
      </c>
      <c r="C115" s="135" t="s">
        <v>526</v>
      </c>
      <c r="D115" s="136">
        <v>1266562</v>
      </c>
      <c r="E115" s="136">
        <v>0</v>
      </c>
      <c r="F115" s="136">
        <v>226556</v>
      </c>
      <c r="G115" s="136">
        <v>61885</v>
      </c>
      <c r="H115" s="136">
        <v>0</v>
      </c>
      <c r="I115" s="136">
        <v>0</v>
      </c>
      <c r="J115" s="136">
        <v>110906</v>
      </c>
    </row>
    <row r="116" spans="1:10" x14ac:dyDescent="0.25">
      <c r="A116" s="135" t="s">
        <v>121</v>
      </c>
      <c r="B116" s="135" t="s">
        <v>527</v>
      </c>
      <c r="C116" s="135" t="s">
        <v>526</v>
      </c>
      <c r="D116" s="136">
        <v>67345</v>
      </c>
      <c r="E116" s="136">
        <v>0</v>
      </c>
      <c r="F116" s="136">
        <v>18077</v>
      </c>
      <c r="G116" s="136">
        <v>435</v>
      </c>
      <c r="H116" s="136">
        <v>0</v>
      </c>
      <c r="I116" s="136">
        <v>0</v>
      </c>
      <c r="J116" s="136">
        <v>0</v>
      </c>
    </row>
    <row r="117" spans="1:10" x14ac:dyDescent="0.25">
      <c r="A117" s="135" t="s">
        <v>122</v>
      </c>
      <c r="B117" s="135" t="s">
        <v>528</v>
      </c>
      <c r="C117" s="135" t="s">
        <v>529</v>
      </c>
      <c r="D117" s="136">
        <v>206970</v>
      </c>
      <c r="E117" s="136">
        <v>0</v>
      </c>
      <c r="F117" s="136">
        <v>55409</v>
      </c>
      <c r="G117" s="136">
        <v>13496</v>
      </c>
      <c r="H117" s="136">
        <v>0</v>
      </c>
      <c r="I117" s="136">
        <v>0</v>
      </c>
      <c r="J117" s="136">
        <v>0</v>
      </c>
    </row>
    <row r="118" spans="1:10" x14ac:dyDescent="0.25">
      <c r="A118" s="135" t="s">
        <v>123</v>
      </c>
      <c r="B118" s="135" t="s">
        <v>530</v>
      </c>
      <c r="C118" s="135" t="s">
        <v>529</v>
      </c>
      <c r="D118" s="136">
        <v>589685</v>
      </c>
      <c r="E118" s="136">
        <v>0</v>
      </c>
      <c r="F118" s="136">
        <v>144585</v>
      </c>
      <c r="G118" s="136">
        <v>57718</v>
      </c>
      <c r="H118" s="136">
        <v>2590</v>
      </c>
      <c r="I118" s="136">
        <v>14146</v>
      </c>
      <c r="J118" s="136">
        <v>56667</v>
      </c>
    </row>
    <row r="119" spans="1:10" x14ac:dyDescent="0.25">
      <c r="A119" s="135" t="s">
        <v>124</v>
      </c>
      <c r="B119" s="135" t="s">
        <v>531</v>
      </c>
      <c r="C119" s="135" t="s">
        <v>529</v>
      </c>
      <c r="D119" s="136">
        <v>10363</v>
      </c>
      <c r="E119" s="136">
        <v>0</v>
      </c>
      <c r="F119" s="136">
        <v>6938</v>
      </c>
      <c r="G119" s="136">
        <v>124</v>
      </c>
      <c r="H119" s="136">
        <v>0</v>
      </c>
      <c r="I119" s="136">
        <v>0</v>
      </c>
      <c r="J119" s="136">
        <v>0</v>
      </c>
    </row>
    <row r="120" spans="1:10" x14ac:dyDescent="0.25">
      <c r="A120" s="135" t="s">
        <v>125</v>
      </c>
      <c r="B120" s="135" t="s">
        <v>532</v>
      </c>
      <c r="C120" s="135" t="s">
        <v>529</v>
      </c>
      <c r="D120" s="136">
        <v>84209</v>
      </c>
      <c r="E120" s="136">
        <v>0</v>
      </c>
      <c r="F120" s="136">
        <v>14226</v>
      </c>
      <c r="G120" s="136">
        <v>5909</v>
      </c>
      <c r="H120" s="136">
        <v>0</v>
      </c>
      <c r="I120" s="136">
        <v>0</v>
      </c>
      <c r="J120" s="136">
        <v>0</v>
      </c>
    </row>
    <row r="121" spans="1:10" x14ac:dyDescent="0.25">
      <c r="A121" s="135" t="s">
        <v>126</v>
      </c>
      <c r="B121" s="135" t="s">
        <v>304</v>
      </c>
      <c r="C121" s="135" t="s">
        <v>533</v>
      </c>
      <c r="D121" s="136">
        <v>730774</v>
      </c>
      <c r="E121" s="136">
        <v>0</v>
      </c>
      <c r="F121" s="136">
        <v>102095</v>
      </c>
      <c r="G121" s="136">
        <v>1306</v>
      </c>
      <c r="H121" s="136">
        <v>0</v>
      </c>
      <c r="I121" s="136">
        <v>0</v>
      </c>
      <c r="J121" s="136">
        <v>24979</v>
      </c>
    </row>
    <row r="122" spans="1:10" x14ac:dyDescent="0.25">
      <c r="A122" s="135" t="s">
        <v>127</v>
      </c>
      <c r="B122" s="135" t="s">
        <v>305</v>
      </c>
      <c r="C122" s="135" t="s">
        <v>533</v>
      </c>
      <c r="D122" s="136">
        <v>512908</v>
      </c>
      <c r="E122" s="136">
        <v>0</v>
      </c>
      <c r="F122" s="136">
        <v>101553</v>
      </c>
      <c r="G122" s="136">
        <v>3359</v>
      </c>
      <c r="H122" s="136">
        <v>0</v>
      </c>
      <c r="I122" s="136">
        <v>0</v>
      </c>
      <c r="J122" s="136">
        <v>14856</v>
      </c>
    </row>
    <row r="123" spans="1:10" x14ac:dyDescent="0.25">
      <c r="A123" s="135" t="s">
        <v>128</v>
      </c>
      <c r="B123" s="135" t="s">
        <v>306</v>
      </c>
      <c r="C123" s="135" t="s">
        <v>533</v>
      </c>
      <c r="D123" s="136">
        <v>111959</v>
      </c>
      <c r="E123" s="136">
        <v>0</v>
      </c>
      <c r="F123" s="136">
        <v>14652</v>
      </c>
      <c r="G123" s="136">
        <v>1866</v>
      </c>
      <c r="H123" s="136">
        <v>0</v>
      </c>
      <c r="I123" s="136">
        <v>0</v>
      </c>
      <c r="J123" s="136">
        <v>0</v>
      </c>
    </row>
    <row r="124" spans="1:10" x14ac:dyDescent="0.25">
      <c r="A124" s="135" t="s">
        <v>129</v>
      </c>
      <c r="B124" s="135" t="s">
        <v>307</v>
      </c>
      <c r="C124" s="135" t="s">
        <v>533</v>
      </c>
      <c r="D124" s="136">
        <v>91106</v>
      </c>
      <c r="E124" s="136">
        <v>0</v>
      </c>
      <c r="F124" s="136">
        <v>21195</v>
      </c>
      <c r="G124" s="136">
        <v>124</v>
      </c>
      <c r="H124" s="136">
        <v>0</v>
      </c>
      <c r="I124" s="136">
        <v>0</v>
      </c>
      <c r="J124" s="136">
        <v>0</v>
      </c>
    </row>
    <row r="125" spans="1:10" x14ac:dyDescent="0.25">
      <c r="A125" s="135" t="s">
        <v>130</v>
      </c>
      <c r="B125" s="135" t="s">
        <v>308</v>
      </c>
      <c r="C125" s="135" t="s">
        <v>533</v>
      </c>
      <c r="D125" s="136">
        <v>34743</v>
      </c>
      <c r="E125" s="136">
        <v>0</v>
      </c>
      <c r="F125" s="136">
        <v>9657</v>
      </c>
      <c r="G125" s="136">
        <v>0</v>
      </c>
      <c r="H125" s="136">
        <v>0</v>
      </c>
      <c r="I125" s="136">
        <v>0</v>
      </c>
      <c r="J125" s="136">
        <v>0</v>
      </c>
    </row>
    <row r="126" spans="1:10" x14ac:dyDescent="0.25">
      <c r="A126" s="135" t="s">
        <v>131</v>
      </c>
      <c r="B126" s="135" t="s">
        <v>309</v>
      </c>
      <c r="C126" s="135" t="s">
        <v>533</v>
      </c>
      <c r="D126" s="136">
        <v>55059</v>
      </c>
      <c r="E126" s="136">
        <v>0</v>
      </c>
      <c r="F126" s="136">
        <v>10669</v>
      </c>
      <c r="G126" s="136">
        <v>0</v>
      </c>
      <c r="H126" s="136">
        <v>0</v>
      </c>
      <c r="I126" s="136">
        <v>0</v>
      </c>
      <c r="J126" s="136">
        <v>0</v>
      </c>
    </row>
    <row r="127" spans="1:10" x14ac:dyDescent="0.25">
      <c r="A127" s="135" t="s">
        <v>132</v>
      </c>
      <c r="B127" s="135" t="s">
        <v>310</v>
      </c>
      <c r="C127" s="135" t="s">
        <v>534</v>
      </c>
      <c r="D127" s="136">
        <v>24732</v>
      </c>
      <c r="E127" s="136">
        <v>0</v>
      </c>
      <c r="F127" s="136">
        <v>6036</v>
      </c>
      <c r="G127" s="136">
        <v>0</v>
      </c>
      <c r="H127" s="136">
        <v>0</v>
      </c>
      <c r="I127" s="136">
        <v>0</v>
      </c>
      <c r="J127" s="136">
        <v>0</v>
      </c>
    </row>
    <row r="128" spans="1:10" x14ac:dyDescent="0.25">
      <c r="A128" s="135" t="s">
        <v>133</v>
      </c>
      <c r="B128" s="135" t="s">
        <v>311</v>
      </c>
      <c r="C128" s="135" t="s">
        <v>534</v>
      </c>
      <c r="D128" s="136">
        <v>47202</v>
      </c>
      <c r="E128" s="136">
        <v>0</v>
      </c>
      <c r="F128" s="136">
        <v>8393</v>
      </c>
      <c r="G128" s="136">
        <v>809</v>
      </c>
      <c r="H128" s="136">
        <v>0</v>
      </c>
      <c r="I128" s="136">
        <v>0</v>
      </c>
      <c r="J128" s="136">
        <v>0</v>
      </c>
    </row>
    <row r="129" spans="1:10" x14ac:dyDescent="0.25">
      <c r="A129" s="135" t="s">
        <v>134</v>
      </c>
      <c r="B129" s="135" t="s">
        <v>312</v>
      </c>
      <c r="C129" s="135" t="s">
        <v>535</v>
      </c>
      <c r="D129" s="136">
        <v>141807</v>
      </c>
      <c r="E129" s="136">
        <v>0</v>
      </c>
      <c r="F129" s="136">
        <v>44888</v>
      </c>
      <c r="G129" s="136">
        <v>0</v>
      </c>
      <c r="H129" s="136">
        <v>0</v>
      </c>
      <c r="I129" s="136">
        <v>0</v>
      </c>
      <c r="J129" s="136">
        <v>0</v>
      </c>
    </row>
    <row r="130" spans="1:10" x14ac:dyDescent="0.25">
      <c r="A130" s="135" t="s">
        <v>135</v>
      </c>
      <c r="B130" s="135" t="s">
        <v>536</v>
      </c>
      <c r="C130" s="135" t="s">
        <v>535</v>
      </c>
      <c r="D130" s="136">
        <v>122000</v>
      </c>
      <c r="E130" s="136">
        <v>0</v>
      </c>
      <c r="F130" s="136">
        <v>17546</v>
      </c>
      <c r="G130" s="136">
        <v>0</v>
      </c>
      <c r="H130" s="136">
        <v>0</v>
      </c>
      <c r="I130" s="136">
        <v>0</v>
      </c>
      <c r="J130" s="136">
        <v>0</v>
      </c>
    </row>
    <row r="131" spans="1:10" x14ac:dyDescent="0.25">
      <c r="A131" s="135" t="s">
        <v>136</v>
      </c>
      <c r="B131" s="135" t="s">
        <v>537</v>
      </c>
      <c r="C131" s="135" t="s">
        <v>538</v>
      </c>
      <c r="D131" s="136">
        <v>89100</v>
      </c>
      <c r="E131" s="136">
        <v>0</v>
      </c>
      <c r="F131" s="136">
        <v>19811</v>
      </c>
      <c r="G131" s="136">
        <v>8956</v>
      </c>
      <c r="H131" s="136">
        <v>0</v>
      </c>
      <c r="I131" s="136">
        <v>0</v>
      </c>
      <c r="J131" s="136">
        <v>0</v>
      </c>
    </row>
    <row r="132" spans="1:10" x14ac:dyDescent="0.25">
      <c r="A132" s="135" t="s">
        <v>137</v>
      </c>
      <c r="B132" s="135" t="s">
        <v>539</v>
      </c>
      <c r="C132" s="135" t="s">
        <v>538</v>
      </c>
      <c r="D132" s="136">
        <v>29771</v>
      </c>
      <c r="E132" s="136">
        <v>0</v>
      </c>
      <c r="F132" s="136">
        <v>8958</v>
      </c>
      <c r="G132" s="136">
        <v>0</v>
      </c>
      <c r="H132" s="136">
        <v>0</v>
      </c>
      <c r="I132" s="136">
        <v>0</v>
      </c>
      <c r="J132" s="136">
        <v>0</v>
      </c>
    </row>
    <row r="133" spans="1:10" x14ac:dyDescent="0.25">
      <c r="A133" s="135" t="s">
        <v>138</v>
      </c>
      <c r="B133" s="135" t="s">
        <v>316</v>
      </c>
      <c r="C133" s="135" t="s">
        <v>540</v>
      </c>
      <c r="D133" s="136">
        <v>83319</v>
      </c>
      <c r="E133" s="136">
        <v>0</v>
      </c>
      <c r="F133" s="136">
        <v>25140</v>
      </c>
      <c r="G133" s="136">
        <v>11195</v>
      </c>
      <c r="H133" s="136">
        <v>0</v>
      </c>
      <c r="I133" s="136">
        <v>0</v>
      </c>
      <c r="J133" s="136">
        <v>0</v>
      </c>
    </row>
    <row r="134" spans="1:10" x14ac:dyDescent="0.25">
      <c r="A134" s="135" t="s">
        <v>139</v>
      </c>
      <c r="B134" s="135" t="s">
        <v>541</v>
      </c>
      <c r="C134" s="135" t="s">
        <v>542</v>
      </c>
      <c r="D134" s="136">
        <v>62658</v>
      </c>
      <c r="E134" s="136">
        <v>0</v>
      </c>
      <c r="F134" s="136">
        <v>14517</v>
      </c>
      <c r="G134" s="136">
        <v>1555</v>
      </c>
      <c r="H134" s="136">
        <v>0</v>
      </c>
      <c r="I134" s="136">
        <v>0</v>
      </c>
      <c r="J134" s="136">
        <v>0</v>
      </c>
    </row>
    <row r="135" spans="1:10" x14ac:dyDescent="0.25">
      <c r="A135" s="135" t="s">
        <v>140</v>
      </c>
      <c r="B135" s="135" t="s">
        <v>543</v>
      </c>
      <c r="C135" s="135" t="s">
        <v>542</v>
      </c>
      <c r="D135" s="136">
        <v>468449</v>
      </c>
      <c r="E135" s="136">
        <v>0</v>
      </c>
      <c r="F135" s="136">
        <v>120050</v>
      </c>
      <c r="G135" s="136">
        <v>7339</v>
      </c>
      <c r="H135" s="136">
        <v>0</v>
      </c>
      <c r="I135" s="136">
        <v>0</v>
      </c>
      <c r="J135" s="136">
        <v>0</v>
      </c>
    </row>
    <row r="136" spans="1:10" x14ac:dyDescent="0.25">
      <c r="A136" s="135" t="s">
        <v>141</v>
      </c>
      <c r="B136" s="135" t="s">
        <v>544</v>
      </c>
      <c r="C136" s="135" t="s">
        <v>542</v>
      </c>
      <c r="D136" s="136">
        <v>100173</v>
      </c>
      <c r="E136" s="136">
        <v>0</v>
      </c>
      <c r="F136" s="136">
        <v>14889</v>
      </c>
      <c r="G136" s="136">
        <v>4602</v>
      </c>
      <c r="H136" s="136">
        <v>0</v>
      </c>
      <c r="I136" s="136">
        <v>0</v>
      </c>
      <c r="J136" s="136">
        <v>0</v>
      </c>
    </row>
    <row r="137" spans="1:10" x14ac:dyDescent="0.25">
      <c r="A137" s="135" t="s">
        <v>142</v>
      </c>
      <c r="B137" s="135" t="s">
        <v>545</v>
      </c>
      <c r="C137" s="135" t="s">
        <v>542</v>
      </c>
      <c r="D137" s="136">
        <v>38363</v>
      </c>
      <c r="E137" s="136">
        <v>0</v>
      </c>
      <c r="F137" s="136">
        <v>13277</v>
      </c>
      <c r="G137" s="136">
        <v>684</v>
      </c>
      <c r="H137" s="136">
        <v>0</v>
      </c>
      <c r="I137" s="136">
        <v>0</v>
      </c>
      <c r="J137" s="136">
        <v>0</v>
      </c>
    </row>
    <row r="138" spans="1:10" x14ac:dyDescent="0.25">
      <c r="A138" s="135" t="s">
        <v>143</v>
      </c>
      <c r="B138" s="135" t="s">
        <v>321</v>
      </c>
      <c r="C138" s="135" t="s">
        <v>546</v>
      </c>
      <c r="D138" s="136">
        <v>5791514</v>
      </c>
      <c r="E138" s="136">
        <v>71849</v>
      </c>
      <c r="F138" s="136">
        <v>1116143</v>
      </c>
      <c r="G138" s="136">
        <v>67171</v>
      </c>
      <c r="H138" s="136">
        <v>0</v>
      </c>
      <c r="I138" s="136">
        <v>0</v>
      </c>
      <c r="J138" s="136">
        <v>0</v>
      </c>
    </row>
    <row r="139" spans="1:10" x14ac:dyDescent="0.25">
      <c r="A139" s="135" t="s">
        <v>144</v>
      </c>
      <c r="B139" s="135" t="s">
        <v>547</v>
      </c>
      <c r="C139" s="135" t="s">
        <v>546</v>
      </c>
      <c r="D139" s="136">
        <v>1108748</v>
      </c>
      <c r="E139" s="136">
        <v>0</v>
      </c>
      <c r="F139" s="136">
        <v>185937</v>
      </c>
      <c r="G139" s="136">
        <v>18410</v>
      </c>
      <c r="H139" s="136">
        <v>0</v>
      </c>
      <c r="I139" s="136">
        <v>0</v>
      </c>
      <c r="J139" s="136">
        <v>0</v>
      </c>
    </row>
    <row r="140" spans="1:10" x14ac:dyDescent="0.25">
      <c r="A140" s="135" t="s">
        <v>145</v>
      </c>
      <c r="B140" s="135" t="s">
        <v>548</v>
      </c>
      <c r="C140" s="135" t="s">
        <v>549</v>
      </c>
      <c r="D140" s="136">
        <v>46838</v>
      </c>
      <c r="E140" s="136">
        <v>0</v>
      </c>
      <c r="F140" s="136">
        <v>25082</v>
      </c>
      <c r="G140" s="136">
        <v>3545</v>
      </c>
      <c r="H140" s="136">
        <v>0</v>
      </c>
      <c r="I140" s="136">
        <v>0</v>
      </c>
      <c r="J140" s="136">
        <v>0</v>
      </c>
    </row>
    <row r="141" spans="1:10" x14ac:dyDescent="0.25">
      <c r="A141" s="135" t="s">
        <v>146</v>
      </c>
      <c r="B141" s="135" t="s">
        <v>550</v>
      </c>
      <c r="C141" s="135" t="s">
        <v>549</v>
      </c>
      <c r="D141" s="136">
        <v>65600</v>
      </c>
      <c r="E141" s="136">
        <v>0</v>
      </c>
      <c r="F141" s="136">
        <v>13091</v>
      </c>
      <c r="G141" s="136">
        <v>0</v>
      </c>
      <c r="H141" s="136">
        <v>0</v>
      </c>
      <c r="I141" s="136">
        <v>0</v>
      </c>
      <c r="J141" s="136">
        <v>0</v>
      </c>
    </row>
    <row r="142" spans="1:10" x14ac:dyDescent="0.25">
      <c r="A142" s="135" t="s">
        <v>147</v>
      </c>
      <c r="B142" s="135" t="s">
        <v>325</v>
      </c>
      <c r="C142" s="135" t="s">
        <v>551</v>
      </c>
      <c r="D142" s="136">
        <v>272226</v>
      </c>
      <c r="E142" s="136">
        <v>0</v>
      </c>
      <c r="F142" s="136">
        <v>39614</v>
      </c>
      <c r="G142" s="136">
        <v>1679</v>
      </c>
      <c r="H142" s="136">
        <v>0</v>
      </c>
      <c r="I142" s="136">
        <v>0</v>
      </c>
      <c r="J142" s="136">
        <v>0</v>
      </c>
    </row>
    <row r="143" spans="1:10" x14ac:dyDescent="0.25">
      <c r="A143" s="135" t="s">
        <v>148</v>
      </c>
      <c r="B143" s="135" t="s">
        <v>326</v>
      </c>
      <c r="C143" s="135" t="s">
        <v>551</v>
      </c>
      <c r="D143" s="136">
        <v>276082</v>
      </c>
      <c r="E143" s="136">
        <v>0</v>
      </c>
      <c r="F143" s="136">
        <v>92590</v>
      </c>
      <c r="G143" s="136">
        <v>8085</v>
      </c>
      <c r="H143" s="136">
        <v>0</v>
      </c>
      <c r="I143" s="136">
        <v>0</v>
      </c>
      <c r="J143" s="136">
        <v>20412</v>
      </c>
    </row>
    <row r="144" spans="1:10" x14ac:dyDescent="0.25">
      <c r="A144" s="135" t="s">
        <v>149</v>
      </c>
      <c r="B144" s="135" t="s">
        <v>552</v>
      </c>
      <c r="C144" s="135" t="s">
        <v>551</v>
      </c>
      <c r="D144" s="136">
        <v>64744</v>
      </c>
      <c r="E144" s="136">
        <v>0</v>
      </c>
      <c r="F144" s="136">
        <v>14364</v>
      </c>
      <c r="G144" s="136">
        <v>1493</v>
      </c>
      <c r="H144" s="136">
        <v>0</v>
      </c>
      <c r="I144" s="136">
        <v>0</v>
      </c>
      <c r="J144" s="136">
        <v>0</v>
      </c>
    </row>
    <row r="145" spans="1:10" x14ac:dyDescent="0.25">
      <c r="A145" s="135" t="s">
        <v>150</v>
      </c>
      <c r="B145" s="135" t="s">
        <v>553</v>
      </c>
      <c r="C145" s="135" t="s">
        <v>554</v>
      </c>
      <c r="D145" s="136">
        <v>71699</v>
      </c>
      <c r="E145" s="136">
        <v>0</v>
      </c>
      <c r="F145" s="136">
        <v>10517</v>
      </c>
      <c r="G145" s="136">
        <v>1120</v>
      </c>
      <c r="H145" s="136">
        <v>0</v>
      </c>
      <c r="I145" s="136">
        <v>0</v>
      </c>
      <c r="J145" s="136">
        <v>0</v>
      </c>
    </row>
    <row r="146" spans="1:10" x14ac:dyDescent="0.25">
      <c r="A146" s="135" t="s">
        <v>151</v>
      </c>
      <c r="B146" s="135" t="s">
        <v>555</v>
      </c>
      <c r="C146" s="135" t="s">
        <v>554</v>
      </c>
      <c r="D146" s="136">
        <v>140793</v>
      </c>
      <c r="E146" s="136">
        <v>0</v>
      </c>
      <c r="F146" s="136">
        <v>48941</v>
      </c>
      <c r="G146" s="136">
        <v>13310</v>
      </c>
      <c r="H146" s="136">
        <v>259</v>
      </c>
      <c r="I146" s="136">
        <v>1415</v>
      </c>
      <c r="J146" s="136">
        <v>0</v>
      </c>
    </row>
    <row r="147" spans="1:10" x14ac:dyDescent="0.25">
      <c r="A147" s="135" t="s">
        <v>152</v>
      </c>
      <c r="B147" s="135" t="s">
        <v>556</v>
      </c>
      <c r="C147" s="135" t="s">
        <v>554</v>
      </c>
      <c r="D147" s="136">
        <v>70955</v>
      </c>
      <c r="E147" s="136">
        <v>0</v>
      </c>
      <c r="F147" s="136">
        <v>11432</v>
      </c>
      <c r="G147" s="136">
        <v>933</v>
      </c>
      <c r="H147" s="136">
        <v>0</v>
      </c>
      <c r="I147" s="136">
        <v>0</v>
      </c>
      <c r="J147" s="136">
        <v>0</v>
      </c>
    </row>
    <row r="148" spans="1:10" x14ac:dyDescent="0.25">
      <c r="A148" s="135" t="s">
        <v>153</v>
      </c>
      <c r="B148" s="135" t="s">
        <v>557</v>
      </c>
      <c r="C148" s="135" t="s">
        <v>558</v>
      </c>
      <c r="D148" s="136">
        <v>90012</v>
      </c>
      <c r="E148" s="136">
        <v>0</v>
      </c>
      <c r="F148" s="136">
        <v>19417</v>
      </c>
      <c r="G148" s="136">
        <v>0</v>
      </c>
      <c r="H148" s="136">
        <v>0</v>
      </c>
      <c r="I148" s="136">
        <v>0</v>
      </c>
      <c r="J148" s="136">
        <v>0</v>
      </c>
    </row>
    <row r="149" spans="1:10" x14ac:dyDescent="0.25">
      <c r="A149" s="135" t="s">
        <v>154</v>
      </c>
      <c r="B149" s="135" t="s">
        <v>332</v>
      </c>
      <c r="C149" s="135" t="s">
        <v>558</v>
      </c>
      <c r="D149" s="136">
        <v>112185</v>
      </c>
      <c r="E149" s="136">
        <v>0</v>
      </c>
      <c r="F149" s="136">
        <v>10175</v>
      </c>
      <c r="G149" s="136">
        <v>0</v>
      </c>
      <c r="H149" s="134">
        <v>0</v>
      </c>
      <c r="I149" s="134">
        <v>0</v>
      </c>
      <c r="J149" s="136">
        <v>0</v>
      </c>
    </row>
    <row r="150" spans="1:10" x14ac:dyDescent="0.25">
      <c r="A150" s="135" t="s">
        <v>155</v>
      </c>
      <c r="B150" s="135" t="s">
        <v>559</v>
      </c>
      <c r="C150" s="135" t="s">
        <v>558</v>
      </c>
      <c r="D150" s="136">
        <v>455651</v>
      </c>
      <c r="E150" s="136">
        <v>0</v>
      </c>
      <c r="F150" s="136">
        <v>60228</v>
      </c>
      <c r="G150" s="136">
        <v>15425</v>
      </c>
      <c r="H150" s="136">
        <v>432</v>
      </c>
      <c r="I150" s="136">
        <v>2358</v>
      </c>
      <c r="J150" s="136">
        <v>0</v>
      </c>
    </row>
    <row r="151" spans="1:10" x14ac:dyDescent="0.25">
      <c r="A151" s="135" t="s">
        <v>156</v>
      </c>
      <c r="B151" s="135" t="s">
        <v>334</v>
      </c>
      <c r="C151" s="135" t="s">
        <v>560</v>
      </c>
      <c r="D151" s="136">
        <v>18106</v>
      </c>
      <c r="E151" s="136">
        <v>0</v>
      </c>
      <c r="F151" s="136">
        <v>6213</v>
      </c>
      <c r="G151" s="136">
        <v>0</v>
      </c>
      <c r="H151" s="136">
        <v>0</v>
      </c>
      <c r="I151" s="136">
        <v>0</v>
      </c>
      <c r="J151" s="136">
        <v>0</v>
      </c>
    </row>
    <row r="152" spans="1:10" x14ac:dyDescent="0.25">
      <c r="A152" s="135" t="s">
        <v>157</v>
      </c>
      <c r="B152" s="135" t="s">
        <v>335</v>
      </c>
      <c r="C152" s="135" t="s">
        <v>561</v>
      </c>
      <c r="D152" s="136">
        <v>74791</v>
      </c>
      <c r="E152" s="136">
        <v>0</v>
      </c>
      <c r="F152" s="136">
        <v>18786</v>
      </c>
      <c r="G152" s="136">
        <v>5846</v>
      </c>
      <c r="H152" s="136">
        <v>863</v>
      </c>
      <c r="I152" s="136">
        <v>4715</v>
      </c>
      <c r="J152" s="136">
        <v>0</v>
      </c>
    </row>
    <row r="153" spans="1:10" x14ac:dyDescent="0.25">
      <c r="A153" s="135" t="s">
        <v>158</v>
      </c>
      <c r="B153" s="135" t="s">
        <v>336</v>
      </c>
      <c r="C153" s="135" t="s">
        <v>561</v>
      </c>
      <c r="D153" s="136">
        <v>79601</v>
      </c>
      <c r="E153" s="136">
        <v>0</v>
      </c>
      <c r="F153" s="136">
        <v>9879</v>
      </c>
      <c r="G153" s="136">
        <v>1057</v>
      </c>
      <c r="H153" s="136">
        <v>0</v>
      </c>
      <c r="I153" s="136">
        <v>0</v>
      </c>
      <c r="J153" s="136">
        <v>0</v>
      </c>
    </row>
    <row r="154" spans="1:10" x14ac:dyDescent="0.25">
      <c r="A154" s="135" t="s">
        <v>159</v>
      </c>
      <c r="B154" s="135" t="s">
        <v>562</v>
      </c>
      <c r="C154" s="135" t="s">
        <v>563</v>
      </c>
      <c r="D154" s="136">
        <v>38482</v>
      </c>
      <c r="E154" s="136">
        <v>0</v>
      </c>
      <c r="F154" s="136">
        <v>10894</v>
      </c>
      <c r="G154" s="136">
        <v>1306</v>
      </c>
      <c r="H154" s="136">
        <v>0</v>
      </c>
      <c r="I154" s="136">
        <v>0</v>
      </c>
      <c r="J154" s="136">
        <v>0</v>
      </c>
    </row>
    <row r="155" spans="1:10" x14ac:dyDescent="0.25">
      <c r="A155" s="135" t="s">
        <v>160</v>
      </c>
      <c r="B155" s="135" t="s">
        <v>564</v>
      </c>
      <c r="C155" s="135" t="s">
        <v>563</v>
      </c>
      <c r="D155" s="136">
        <v>26254</v>
      </c>
      <c r="E155" s="136">
        <v>0</v>
      </c>
      <c r="F155" s="136">
        <v>8018</v>
      </c>
      <c r="G155" s="136">
        <v>0</v>
      </c>
      <c r="H155" s="136">
        <v>0</v>
      </c>
      <c r="I155" s="136">
        <v>0</v>
      </c>
      <c r="J155" s="136">
        <v>0</v>
      </c>
    </row>
    <row r="156" spans="1:10" x14ac:dyDescent="0.25">
      <c r="A156" s="135" t="s">
        <v>161</v>
      </c>
      <c r="B156" s="135" t="s">
        <v>565</v>
      </c>
      <c r="C156" s="135" t="s">
        <v>566</v>
      </c>
      <c r="D156" s="136">
        <v>256233</v>
      </c>
      <c r="E156" s="136">
        <v>0</v>
      </c>
      <c r="F156" s="136">
        <v>55814</v>
      </c>
      <c r="G156" s="136">
        <v>54048</v>
      </c>
      <c r="H156" s="136">
        <v>777</v>
      </c>
      <c r="I156" s="136">
        <v>4244</v>
      </c>
      <c r="J156" s="136">
        <v>0</v>
      </c>
    </row>
    <row r="157" spans="1:10" x14ac:dyDescent="0.25">
      <c r="A157" s="135" t="s">
        <v>162</v>
      </c>
      <c r="B157" s="135" t="s">
        <v>567</v>
      </c>
      <c r="C157" s="135" t="s">
        <v>568</v>
      </c>
      <c r="D157" s="136">
        <v>61191</v>
      </c>
      <c r="E157" s="136">
        <v>0</v>
      </c>
      <c r="F157" s="136">
        <v>15903</v>
      </c>
      <c r="G157" s="136">
        <v>435</v>
      </c>
      <c r="H157" s="136">
        <v>0</v>
      </c>
      <c r="I157" s="136">
        <v>0</v>
      </c>
      <c r="J157" s="136">
        <v>0</v>
      </c>
    </row>
    <row r="158" spans="1:10" x14ac:dyDescent="0.25">
      <c r="A158" s="135" t="s">
        <v>163</v>
      </c>
      <c r="B158" s="135" t="s">
        <v>569</v>
      </c>
      <c r="C158" s="135" t="s">
        <v>568</v>
      </c>
      <c r="D158" s="136">
        <v>282298</v>
      </c>
      <c r="E158" s="136">
        <v>0</v>
      </c>
      <c r="F158" s="136">
        <v>100826</v>
      </c>
      <c r="G158" s="136">
        <v>3048</v>
      </c>
      <c r="H158" s="136">
        <v>0</v>
      </c>
      <c r="I158" s="136">
        <v>0</v>
      </c>
      <c r="J158" s="136">
        <v>0</v>
      </c>
    </row>
    <row r="159" spans="1:10" x14ac:dyDescent="0.25">
      <c r="A159" s="135" t="s">
        <v>164</v>
      </c>
      <c r="B159" s="135" t="s">
        <v>341</v>
      </c>
      <c r="C159" s="135" t="s">
        <v>570</v>
      </c>
      <c r="D159" s="136">
        <v>54935</v>
      </c>
      <c r="E159" s="136">
        <v>0</v>
      </c>
      <c r="F159" s="136">
        <v>17950</v>
      </c>
      <c r="G159" s="136">
        <v>0</v>
      </c>
      <c r="H159" s="136">
        <v>0</v>
      </c>
      <c r="I159" s="136">
        <v>0</v>
      </c>
      <c r="J159" s="136">
        <v>0</v>
      </c>
    </row>
    <row r="160" spans="1:10" x14ac:dyDescent="0.25">
      <c r="A160" s="135" t="s">
        <v>165</v>
      </c>
      <c r="B160" s="135" t="s">
        <v>342</v>
      </c>
      <c r="C160" s="135" t="s">
        <v>570</v>
      </c>
      <c r="D160" s="136">
        <v>13895</v>
      </c>
      <c r="E160" s="136">
        <v>0</v>
      </c>
      <c r="F160" s="136">
        <v>3863</v>
      </c>
      <c r="G160" s="136">
        <v>1804</v>
      </c>
      <c r="H160" s="136">
        <v>0</v>
      </c>
      <c r="I160" s="136">
        <v>0</v>
      </c>
      <c r="J160" s="136">
        <v>0</v>
      </c>
    </row>
    <row r="161" spans="1:10" x14ac:dyDescent="0.25">
      <c r="A161" s="135" t="s">
        <v>166</v>
      </c>
      <c r="B161" s="135" t="s">
        <v>343</v>
      </c>
      <c r="C161" s="135" t="s">
        <v>570</v>
      </c>
      <c r="D161" s="136">
        <v>16736</v>
      </c>
      <c r="E161" s="136">
        <v>0</v>
      </c>
      <c r="F161" s="136">
        <v>4787</v>
      </c>
      <c r="G161" s="136">
        <v>0</v>
      </c>
      <c r="H161" s="136">
        <v>0</v>
      </c>
      <c r="I161" s="136">
        <v>0</v>
      </c>
      <c r="J161" s="136">
        <v>0</v>
      </c>
    </row>
    <row r="162" spans="1:10" x14ac:dyDescent="0.25">
      <c r="A162" s="135" t="s">
        <v>167</v>
      </c>
      <c r="B162" s="135" t="s">
        <v>344</v>
      </c>
      <c r="C162" s="135" t="s">
        <v>570</v>
      </c>
      <c r="D162" s="136">
        <v>1003</v>
      </c>
      <c r="E162" s="136">
        <v>0</v>
      </c>
      <c r="F162" s="136">
        <v>2385</v>
      </c>
      <c r="G162" s="136">
        <v>0</v>
      </c>
      <c r="H162" s="136">
        <v>0</v>
      </c>
      <c r="I162" s="136">
        <v>0</v>
      </c>
      <c r="J162" s="136">
        <v>0</v>
      </c>
    </row>
    <row r="163" spans="1:10" x14ac:dyDescent="0.25">
      <c r="A163" s="135" t="s">
        <v>168</v>
      </c>
      <c r="B163" s="135" t="s">
        <v>345</v>
      </c>
      <c r="C163" s="135" t="s">
        <v>570</v>
      </c>
      <c r="D163" s="136">
        <v>27809</v>
      </c>
      <c r="E163" s="136">
        <v>0</v>
      </c>
      <c r="F163" s="136">
        <v>3938</v>
      </c>
      <c r="G163" s="136">
        <v>124</v>
      </c>
      <c r="H163" s="136">
        <v>0</v>
      </c>
      <c r="I163" s="136">
        <v>0</v>
      </c>
      <c r="J163" s="136">
        <v>0</v>
      </c>
    </row>
    <row r="164" spans="1:10" x14ac:dyDescent="0.25">
      <c r="A164" s="135" t="s">
        <v>169</v>
      </c>
      <c r="B164" s="135" t="s">
        <v>571</v>
      </c>
      <c r="C164" s="135" t="s">
        <v>572</v>
      </c>
      <c r="D164" s="136">
        <v>320384</v>
      </c>
      <c r="E164" s="136">
        <v>0</v>
      </c>
      <c r="F164" s="136">
        <v>61651</v>
      </c>
      <c r="G164" s="136">
        <v>22577</v>
      </c>
      <c r="H164" s="136">
        <v>0</v>
      </c>
      <c r="I164" s="136">
        <v>0</v>
      </c>
      <c r="J164" s="136">
        <v>0</v>
      </c>
    </row>
    <row r="165" spans="1:10" x14ac:dyDescent="0.25">
      <c r="A165" s="135" t="s">
        <v>170</v>
      </c>
      <c r="B165" s="135" t="s">
        <v>573</v>
      </c>
      <c r="C165" s="135" t="s">
        <v>572</v>
      </c>
      <c r="D165" s="136">
        <v>142825</v>
      </c>
      <c r="E165" s="136">
        <v>0</v>
      </c>
      <c r="F165" s="136">
        <v>34393</v>
      </c>
      <c r="G165" s="136">
        <v>8023</v>
      </c>
      <c r="H165" s="136">
        <v>0</v>
      </c>
      <c r="I165" s="136">
        <v>0</v>
      </c>
      <c r="J165" s="136">
        <v>0</v>
      </c>
    </row>
    <row r="166" spans="1:10" x14ac:dyDescent="0.25">
      <c r="A166" s="135" t="s">
        <v>171</v>
      </c>
      <c r="B166" s="135" t="s">
        <v>412</v>
      </c>
      <c r="C166" s="135" t="s">
        <v>572</v>
      </c>
      <c r="D166" s="136">
        <v>211260</v>
      </c>
      <c r="E166" s="136">
        <v>0</v>
      </c>
      <c r="F166" s="136">
        <v>52170</v>
      </c>
      <c r="G166" s="136">
        <v>25438</v>
      </c>
      <c r="H166" s="136">
        <v>691</v>
      </c>
      <c r="I166" s="136">
        <v>3772</v>
      </c>
      <c r="J166" s="136">
        <v>0</v>
      </c>
    </row>
    <row r="167" spans="1:10" x14ac:dyDescent="0.25">
      <c r="A167" s="135" t="s">
        <v>172</v>
      </c>
      <c r="B167" s="135" t="s">
        <v>574</v>
      </c>
      <c r="C167" s="135" t="s">
        <v>572</v>
      </c>
      <c r="D167" s="136">
        <v>215568</v>
      </c>
      <c r="E167" s="136">
        <v>0</v>
      </c>
      <c r="F167" s="136">
        <v>52170</v>
      </c>
      <c r="G167" s="136">
        <v>4540</v>
      </c>
      <c r="H167" s="136">
        <v>0</v>
      </c>
      <c r="I167" s="136">
        <v>0</v>
      </c>
      <c r="J167" s="136">
        <v>0</v>
      </c>
    </row>
    <row r="168" spans="1:10" x14ac:dyDescent="0.25">
      <c r="A168" s="135" t="s">
        <v>173</v>
      </c>
      <c r="B168" s="135" t="s">
        <v>575</v>
      </c>
      <c r="C168" s="135" t="s">
        <v>572</v>
      </c>
      <c r="D168" s="136">
        <v>235121</v>
      </c>
      <c r="E168" s="136">
        <v>0</v>
      </c>
      <c r="F168" s="136">
        <v>52592</v>
      </c>
      <c r="G168" s="136">
        <v>16171</v>
      </c>
      <c r="H168" s="136">
        <v>0</v>
      </c>
      <c r="I168" s="136">
        <v>0</v>
      </c>
      <c r="J168" s="136">
        <v>0</v>
      </c>
    </row>
    <row r="169" spans="1:10" x14ac:dyDescent="0.25">
      <c r="A169" s="135" t="s">
        <v>174</v>
      </c>
      <c r="B169" s="135" t="s">
        <v>350</v>
      </c>
      <c r="C169" s="135" t="s">
        <v>572</v>
      </c>
      <c r="D169" s="136">
        <v>4868735</v>
      </c>
      <c r="E169" s="136">
        <v>15286</v>
      </c>
      <c r="F169" s="136">
        <v>662721</v>
      </c>
      <c r="G169" s="136">
        <v>301960</v>
      </c>
      <c r="H169" s="136">
        <v>0</v>
      </c>
      <c r="I169" s="136">
        <v>0</v>
      </c>
      <c r="J169" s="136">
        <v>0</v>
      </c>
    </row>
    <row r="170" spans="1:10" x14ac:dyDescent="0.25">
      <c r="A170" s="135" t="s">
        <v>175</v>
      </c>
      <c r="B170" s="135" t="s">
        <v>576</v>
      </c>
      <c r="C170" s="135" t="s">
        <v>572</v>
      </c>
      <c r="D170" s="136">
        <v>90035</v>
      </c>
      <c r="E170" s="136">
        <v>0</v>
      </c>
      <c r="F170" s="136">
        <v>20182</v>
      </c>
      <c r="G170" s="136">
        <v>5411</v>
      </c>
      <c r="H170" s="136">
        <v>0</v>
      </c>
      <c r="I170" s="136">
        <v>0</v>
      </c>
      <c r="J170" s="136">
        <v>0</v>
      </c>
    </row>
    <row r="171" spans="1:10" x14ac:dyDescent="0.25">
      <c r="A171" s="135" t="s">
        <v>176</v>
      </c>
      <c r="B171" s="135" t="s">
        <v>577</v>
      </c>
      <c r="C171" s="135" t="s">
        <v>572</v>
      </c>
      <c r="D171" s="136">
        <v>412385</v>
      </c>
      <c r="E171" s="136">
        <v>0</v>
      </c>
      <c r="F171" s="136">
        <v>100885</v>
      </c>
      <c r="G171" s="136">
        <v>47206</v>
      </c>
      <c r="H171" s="136">
        <v>0</v>
      </c>
      <c r="I171" s="136">
        <v>0</v>
      </c>
      <c r="J171" s="136">
        <v>0</v>
      </c>
    </row>
    <row r="172" spans="1:10" x14ac:dyDescent="0.25">
      <c r="A172" s="135" t="s">
        <v>177</v>
      </c>
      <c r="B172" s="135" t="s">
        <v>578</v>
      </c>
      <c r="C172" s="135" t="s">
        <v>572</v>
      </c>
      <c r="D172" s="136">
        <v>159149</v>
      </c>
      <c r="E172" s="136">
        <v>0</v>
      </c>
      <c r="F172" s="136">
        <v>45014</v>
      </c>
      <c r="G172" s="136">
        <v>5535</v>
      </c>
      <c r="H172" s="136">
        <v>0</v>
      </c>
      <c r="I172" s="136">
        <v>0</v>
      </c>
      <c r="J172" s="136">
        <v>0</v>
      </c>
    </row>
    <row r="173" spans="1:10" x14ac:dyDescent="0.25">
      <c r="A173" s="135" t="s">
        <v>178</v>
      </c>
      <c r="B173" s="135" t="s">
        <v>579</v>
      </c>
      <c r="C173" s="135" t="s">
        <v>572</v>
      </c>
      <c r="D173" s="136">
        <v>13128</v>
      </c>
      <c r="E173" s="136">
        <v>0</v>
      </c>
      <c r="F173" s="136">
        <v>3701</v>
      </c>
      <c r="G173" s="136">
        <v>124</v>
      </c>
      <c r="H173" s="136">
        <v>0</v>
      </c>
      <c r="I173" s="136">
        <v>0</v>
      </c>
      <c r="J173" s="136">
        <v>0</v>
      </c>
    </row>
    <row r="174" spans="1:10" x14ac:dyDescent="0.25">
      <c r="A174" s="135" t="s">
        <v>179</v>
      </c>
      <c r="B174" s="135" t="s">
        <v>580</v>
      </c>
      <c r="C174" s="135" t="s">
        <v>572</v>
      </c>
      <c r="D174" s="136">
        <v>15043</v>
      </c>
      <c r="E174" s="136">
        <v>0</v>
      </c>
      <c r="F174" s="136">
        <v>5613</v>
      </c>
      <c r="G174" s="136">
        <v>0</v>
      </c>
      <c r="H174" s="136">
        <v>0</v>
      </c>
      <c r="I174" s="136">
        <v>0</v>
      </c>
      <c r="J174" s="136">
        <v>0</v>
      </c>
    </row>
    <row r="175" spans="1:10" x14ac:dyDescent="0.25">
      <c r="A175" s="135" t="s">
        <v>180</v>
      </c>
      <c r="B175" s="135" t="s">
        <v>581</v>
      </c>
      <c r="C175" s="135" t="s">
        <v>572</v>
      </c>
      <c r="D175" s="136">
        <v>6281</v>
      </c>
      <c r="E175" s="136">
        <v>0</v>
      </c>
      <c r="F175" s="136">
        <v>4827</v>
      </c>
      <c r="G175" s="136">
        <v>0</v>
      </c>
      <c r="H175" s="136">
        <v>0</v>
      </c>
      <c r="I175" s="136">
        <v>0</v>
      </c>
      <c r="J175" s="136">
        <v>0</v>
      </c>
    </row>
    <row r="176" spans="1:10" x14ac:dyDescent="0.25">
      <c r="A176" s="135" t="s">
        <v>181</v>
      </c>
      <c r="B176" s="135" t="s">
        <v>357</v>
      </c>
      <c r="C176" s="135" t="s">
        <v>582</v>
      </c>
      <c r="D176" s="136">
        <v>151015</v>
      </c>
      <c r="E176" s="136">
        <v>0</v>
      </c>
      <c r="F176" s="136">
        <v>34559</v>
      </c>
      <c r="G176" s="136">
        <v>18596</v>
      </c>
      <c r="H176" s="136">
        <v>259</v>
      </c>
      <c r="I176" s="136">
        <v>1415</v>
      </c>
      <c r="J176" s="136">
        <v>0</v>
      </c>
    </row>
    <row r="177" spans="1:10" x14ac:dyDescent="0.25">
      <c r="A177" s="135" t="s">
        <v>182</v>
      </c>
      <c r="B177" s="135" t="s">
        <v>583</v>
      </c>
      <c r="C177" s="135" t="s">
        <v>582</v>
      </c>
      <c r="D177" s="136">
        <v>106817</v>
      </c>
      <c r="E177" s="136">
        <v>0</v>
      </c>
      <c r="F177" s="136">
        <v>22126</v>
      </c>
      <c r="G177" s="136">
        <v>7650</v>
      </c>
      <c r="H177" s="136">
        <v>0</v>
      </c>
      <c r="I177" s="136">
        <v>0</v>
      </c>
      <c r="J177" s="136">
        <v>0</v>
      </c>
    </row>
    <row r="178" spans="1:10" x14ac:dyDescent="0.25">
      <c r="A178" s="135" t="s">
        <v>183</v>
      </c>
      <c r="B178" s="135" t="s">
        <v>584</v>
      </c>
      <c r="C178" s="135" t="s">
        <v>582</v>
      </c>
      <c r="D178" s="136">
        <v>37779</v>
      </c>
      <c r="E178" s="136">
        <v>0</v>
      </c>
      <c r="F178" s="136">
        <v>6746</v>
      </c>
      <c r="G178" s="136">
        <v>2488</v>
      </c>
      <c r="H178" s="136">
        <v>173</v>
      </c>
      <c r="I178" s="136">
        <v>943</v>
      </c>
      <c r="J178" s="136">
        <v>0</v>
      </c>
    </row>
    <row r="179" spans="1:10" x14ac:dyDescent="0.25">
      <c r="A179" s="135" t="s">
        <v>184</v>
      </c>
      <c r="B179" s="135" t="s">
        <v>360</v>
      </c>
      <c r="C179" s="135" t="s">
        <v>582</v>
      </c>
      <c r="D179" s="136">
        <v>9402</v>
      </c>
      <c r="E179" s="136">
        <v>0</v>
      </c>
      <c r="F179" s="136">
        <v>5090</v>
      </c>
      <c r="G179" s="136">
        <v>311</v>
      </c>
      <c r="H179" s="136">
        <v>0</v>
      </c>
      <c r="I179" s="136">
        <v>0</v>
      </c>
      <c r="J179" s="136">
        <v>0</v>
      </c>
    </row>
    <row r="180" spans="1:10" x14ac:dyDescent="0.25">
      <c r="A180" s="135" t="s">
        <v>416</v>
      </c>
      <c r="B180" s="135" t="s">
        <v>585</v>
      </c>
      <c r="C180" s="135" t="s">
        <v>586</v>
      </c>
      <c r="D180" s="136">
        <v>1937006</v>
      </c>
      <c r="E180" s="136">
        <v>0</v>
      </c>
      <c r="F180" s="136">
        <v>31916</v>
      </c>
      <c r="G180" s="136">
        <v>207609</v>
      </c>
      <c r="H180" s="136">
        <v>5180</v>
      </c>
      <c r="I180" s="136">
        <v>28292</v>
      </c>
      <c r="J180" s="136">
        <v>0</v>
      </c>
    </row>
    <row r="181" spans="1:10" x14ac:dyDescent="0.25">
      <c r="A181" s="135" t="s">
        <v>364</v>
      </c>
      <c r="B181" s="135" t="s">
        <v>587</v>
      </c>
      <c r="C181" s="135" t="s">
        <v>586</v>
      </c>
      <c r="D181" s="134">
        <v>96246</v>
      </c>
      <c r="E181" s="136">
        <v>0</v>
      </c>
      <c r="F181" s="136">
        <v>9762</v>
      </c>
      <c r="G181" s="137">
        <v>0</v>
      </c>
      <c r="H181" s="137">
        <v>0</v>
      </c>
      <c r="I181" s="137">
        <v>0</v>
      </c>
      <c r="J181" s="137">
        <v>0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9CCFF"/>
  </sheetPr>
  <dimension ref="A1:AM229"/>
  <sheetViews>
    <sheetView tabSelected="1" zoomScaleNormal="100" workbookViewId="0">
      <pane xSplit="7" ySplit="12" topLeftCell="N13" activePane="bottomRight" state="frozen"/>
      <selection activeCell="AH13" sqref="AH13"/>
      <selection pane="topRight" activeCell="AH13" sqref="AH13"/>
      <selection pane="bottomLeft" activeCell="AH13" sqref="AH13"/>
      <selection pane="bottomRight" activeCell="O23" sqref="O23"/>
    </sheetView>
  </sheetViews>
  <sheetFormatPr defaultColWidth="9.140625" defaultRowHeight="15" x14ac:dyDescent="0.25"/>
  <cols>
    <col min="1" max="1" width="9.140625" style="186"/>
    <col min="2" max="2" width="33" style="12" bestFit="1" customWidth="1"/>
    <col min="3" max="3" width="18.5703125" style="12" customWidth="1"/>
    <col min="4" max="4" width="18.28515625" style="174" customWidth="1"/>
    <col min="5" max="5" width="12.42578125" style="12" customWidth="1"/>
    <col min="6" max="6" width="15.7109375" style="12" customWidth="1"/>
    <col min="7" max="7" width="17.42578125" style="12" customWidth="1"/>
    <col min="8" max="16" width="15.7109375" style="12" customWidth="1"/>
    <col min="17" max="17" width="15.7109375" style="146" customWidth="1"/>
    <col min="18" max="34" width="15.7109375" style="12" customWidth="1"/>
    <col min="35" max="16384" width="9.140625" style="12"/>
  </cols>
  <sheetData>
    <row r="1" spans="1:39" s="103" customFormat="1" ht="21" x14ac:dyDescent="0.35">
      <c r="A1" s="194" t="s">
        <v>0</v>
      </c>
      <c r="B1" s="105"/>
      <c r="C1" s="106" t="s">
        <v>6</v>
      </c>
      <c r="D1" s="166"/>
      <c r="E1" s="106"/>
      <c r="F1" s="104"/>
      <c r="G1" s="104"/>
      <c r="H1" s="107"/>
      <c r="I1" s="107"/>
      <c r="J1" s="106" t="str">
        <f>C1</f>
        <v>Title I-A Formula</v>
      </c>
      <c r="K1" s="106"/>
      <c r="L1" s="104"/>
      <c r="M1" s="104"/>
      <c r="N1" s="104"/>
      <c r="O1" s="104"/>
      <c r="P1" s="106" t="str">
        <f>C1</f>
        <v>Title I-A Formula</v>
      </c>
      <c r="Q1" s="158"/>
      <c r="R1" s="106"/>
      <c r="S1" s="106"/>
      <c r="T1" s="104"/>
      <c r="U1" s="104"/>
      <c r="V1" s="106" t="str">
        <f>C1</f>
        <v>Title I-A Formula</v>
      </c>
      <c r="W1" s="104"/>
      <c r="X1" s="107"/>
      <c r="Y1" s="107"/>
      <c r="Z1" s="106"/>
      <c r="AA1" s="106"/>
      <c r="AB1" s="106" t="str">
        <f>C1</f>
        <v>Title I-A Formula</v>
      </c>
      <c r="AC1" s="104"/>
      <c r="AD1" s="104"/>
      <c r="AE1" s="104"/>
      <c r="AF1" s="106" t="str">
        <f>C1</f>
        <v>Title I-A Formula</v>
      </c>
      <c r="AG1" s="107"/>
      <c r="AH1" s="106"/>
    </row>
    <row r="2" spans="1:39" s="103" customFormat="1" ht="15.75" x14ac:dyDescent="0.25">
      <c r="A2" s="195" t="s">
        <v>1</v>
      </c>
      <c r="B2" s="105"/>
      <c r="C2" s="109" t="s">
        <v>365</v>
      </c>
      <c r="D2" s="167"/>
      <c r="E2" s="109"/>
      <c r="F2" s="108"/>
      <c r="G2" s="108"/>
      <c r="H2" s="107"/>
      <c r="I2" s="107"/>
      <c r="J2" s="108" t="str">
        <f>"FY"&amp;C4</f>
        <v>FY2017-18</v>
      </c>
      <c r="K2" s="108"/>
      <c r="L2" s="110"/>
      <c r="M2" s="110"/>
      <c r="N2" s="108"/>
      <c r="O2" s="108"/>
      <c r="P2" s="108" t="str">
        <f>"FY"&amp;C4</f>
        <v>FY2017-18</v>
      </c>
      <c r="Q2" s="159"/>
      <c r="R2" s="108"/>
      <c r="S2" s="108"/>
      <c r="T2" s="110"/>
      <c r="U2" s="110"/>
      <c r="V2" s="108" t="str">
        <f>"FY"&amp;C4</f>
        <v>FY2017-18</v>
      </c>
      <c r="W2" s="108"/>
      <c r="X2" s="108"/>
      <c r="Y2" s="108"/>
      <c r="Z2" s="108"/>
      <c r="AA2" s="108"/>
      <c r="AB2" s="108" t="str">
        <f>"FY"&amp;C4</f>
        <v>FY2017-18</v>
      </c>
      <c r="AC2" s="110"/>
      <c r="AD2" s="108"/>
      <c r="AE2" s="108"/>
      <c r="AF2" s="108" t="str">
        <f>"FY"&amp;C4</f>
        <v>FY2017-18</v>
      </c>
      <c r="AG2" s="108"/>
      <c r="AH2" s="108"/>
    </row>
    <row r="3" spans="1:39" s="103" customFormat="1" ht="15.75" x14ac:dyDescent="0.25">
      <c r="A3" s="195" t="s">
        <v>3</v>
      </c>
      <c r="B3" s="105"/>
      <c r="C3" s="110">
        <v>4010</v>
      </c>
      <c r="D3" s="168"/>
      <c r="E3" s="110"/>
      <c r="F3" s="108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58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9" s="103" customFormat="1" ht="21" x14ac:dyDescent="0.35">
      <c r="A4" s="195" t="s">
        <v>2</v>
      </c>
      <c r="B4" s="105"/>
      <c r="C4" s="106" t="s">
        <v>615</v>
      </c>
      <c r="D4" s="168"/>
      <c r="E4" s="110"/>
      <c r="F4" s="108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58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9" s="103" customFormat="1" ht="15.75" x14ac:dyDescent="0.25">
      <c r="A5" s="195" t="s">
        <v>405</v>
      </c>
      <c r="B5" s="105"/>
      <c r="C5" s="108" t="s">
        <v>613</v>
      </c>
      <c r="D5" s="169"/>
      <c r="E5" s="108"/>
      <c r="F5" s="108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6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9" s="103" customFormat="1" ht="15.75" x14ac:dyDescent="0.25">
      <c r="A6" s="195" t="s">
        <v>4</v>
      </c>
      <c r="B6" s="105"/>
      <c r="C6" s="108" t="s">
        <v>366</v>
      </c>
      <c r="D6" s="169"/>
      <c r="E6" s="108"/>
      <c r="F6" s="108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60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9" s="103" customFormat="1" ht="15.75" x14ac:dyDescent="0.25">
      <c r="A7" s="195"/>
      <c r="B7" s="105"/>
      <c r="C7" s="108" t="s">
        <v>409</v>
      </c>
      <c r="D7" s="169"/>
      <c r="E7" s="108"/>
      <c r="F7" s="108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6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9" s="103" customFormat="1" ht="15.75" x14ac:dyDescent="0.25">
      <c r="A8" s="195"/>
      <c r="B8" s="105"/>
      <c r="C8" s="108"/>
      <c r="D8" s="169"/>
      <c r="E8" s="108"/>
      <c r="F8" s="108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6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9" s="103" customFormat="1" ht="15.75" x14ac:dyDescent="0.25">
      <c r="A9" s="195" t="s">
        <v>380</v>
      </c>
      <c r="B9" s="105"/>
      <c r="C9" s="108" t="s">
        <v>612</v>
      </c>
      <c r="D9" s="169"/>
      <c r="E9" s="108"/>
      <c r="F9" s="108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60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9" s="103" customFormat="1" ht="15.75" x14ac:dyDescent="0.25">
      <c r="A10" s="195" t="s">
        <v>381</v>
      </c>
      <c r="B10" s="105"/>
      <c r="C10" s="108" t="s">
        <v>382</v>
      </c>
      <c r="D10" s="169"/>
      <c r="E10" s="108"/>
      <c r="F10" s="108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6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9" s="103" customFormat="1" ht="16.5" thickBot="1" x14ac:dyDescent="0.3">
      <c r="A11" s="195" t="s">
        <v>406</v>
      </c>
      <c r="B11" s="105"/>
      <c r="C11" s="108" t="s">
        <v>616</v>
      </c>
      <c r="D11" s="169"/>
      <c r="E11" s="108"/>
      <c r="F11" s="108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6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9" s="57" customFormat="1" ht="48.75" customHeight="1" thickBot="1" x14ac:dyDescent="0.3">
      <c r="A12" s="181" t="s">
        <v>367</v>
      </c>
      <c r="B12" s="62" t="s">
        <v>368</v>
      </c>
      <c r="C12" s="128" t="s">
        <v>369</v>
      </c>
      <c r="D12" s="170" t="s">
        <v>386</v>
      </c>
      <c r="E12" s="63" t="s">
        <v>402</v>
      </c>
      <c r="F12" s="66" t="s">
        <v>370</v>
      </c>
      <c r="G12" s="78" t="s">
        <v>371</v>
      </c>
      <c r="H12" s="161" t="s">
        <v>592</v>
      </c>
      <c r="I12" s="161" t="s">
        <v>593</v>
      </c>
      <c r="J12" s="161" t="s">
        <v>594</v>
      </c>
      <c r="K12" s="161" t="s">
        <v>595</v>
      </c>
      <c r="L12" s="161" t="s">
        <v>596</v>
      </c>
      <c r="M12" s="161" t="s">
        <v>597</v>
      </c>
      <c r="N12" s="161" t="s">
        <v>598</v>
      </c>
      <c r="O12" s="161" t="s">
        <v>599</v>
      </c>
      <c r="P12" s="161" t="s">
        <v>600</v>
      </c>
      <c r="Q12" s="162" t="s">
        <v>601</v>
      </c>
      <c r="R12" s="161" t="s">
        <v>602</v>
      </c>
      <c r="S12" s="161" t="s">
        <v>603</v>
      </c>
      <c r="T12" s="161" t="s">
        <v>604</v>
      </c>
      <c r="U12" s="161" t="s">
        <v>605</v>
      </c>
      <c r="V12" s="161" t="s">
        <v>606</v>
      </c>
      <c r="W12" s="161" t="s">
        <v>617</v>
      </c>
      <c r="X12" s="161" t="s">
        <v>618</v>
      </c>
      <c r="Y12" s="161" t="s">
        <v>619</v>
      </c>
      <c r="Z12" s="161" t="s">
        <v>620</v>
      </c>
      <c r="AA12" s="161" t="s">
        <v>621</v>
      </c>
      <c r="AB12" s="161" t="s">
        <v>622</v>
      </c>
      <c r="AC12" s="161" t="s">
        <v>623</v>
      </c>
      <c r="AD12" s="161" t="s">
        <v>624</v>
      </c>
      <c r="AE12" s="161" t="s">
        <v>625</v>
      </c>
      <c r="AF12" s="161" t="s">
        <v>626</v>
      </c>
      <c r="AG12" s="161" t="s">
        <v>627</v>
      </c>
      <c r="AH12" s="161" t="s">
        <v>628</v>
      </c>
    </row>
    <row r="13" spans="1:39" s="6" customFormat="1" ht="18" customHeight="1" thickBot="1" x14ac:dyDescent="0.35">
      <c r="A13" s="183" t="s">
        <v>7</v>
      </c>
      <c r="B13" s="183" t="s">
        <v>185</v>
      </c>
      <c r="C13" s="140">
        <v>1097227</v>
      </c>
      <c r="D13" s="165"/>
      <c r="E13" s="230"/>
      <c r="F13" s="139">
        <f t="shared" ref="F13:F44" si="0">SUM(H13:AH13)</f>
        <v>75030</v>
      </c>
      <c r="G13" s="139">
        <f>IF(ISBLANK(E13),C13-F13,C13-E13)</f>
        <v>1022197</v>
      </c>
      <c r="H13" s="141"/>
      <c r="I13" s="141"/>
      <c r="J13" s="141"/>
      <c r="K13" s="141"/>
      <c r="L13" s="141">
        <v>3096</v>
      </c>
      <c r="M13" s="141">
        <v>71934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54"/>
      <c r="AJ13" s="54"/>
      <c r="AK13" s="54"/>
      <c r="AL13" s="54"/>
      <c r="AM13" s="54"/>
    </row>
    <row r="14" spans="1:39" s="6" customFormat="1" ht="18" customHeight="1" thickBot="1" x14ac:dyDescent="0.35">
      <c r="A14" s="183" t="s">
        <v>8</v>
      </c>
      <c r="B14" s="183" t="s">
        <v>186</v>
      </c>
      <c r="C14" s="140">
        <v>4284834</v>
      </c>
      <c r="D14" s="165"/>
      <c r="E14" s="230"/>
      <c r="F14" s="139">
        <f t="shared" si="0"/>
        <v>1316156</v>
      </c>
      <c r="G14" s="139">
        <f t="shared" ref="G14:G44" si="1">IF(ISBLANK(E14),C14-F14,C14-E14)</f>
        <v>2968678</v>
      </c>
      <c r="H14" s="141"/>
      <c r="I14" s="141"/>
      <c r="J14" s="141"/>
      <c r="K14" s="141"/>
      <c r="L14" s="141">
        <v>193301</v>
      </c>
      <c r="M14" s="141">
        <v>347921</v>
      </c>
      <c r="N14" s="141">
        <v>416096</v>
      </c>
      <c r="O14" s="141">
        <v>358838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54"/>
      <c r="AJ14" s="54"/>
      <c r="AK14" s="54"/>
      <c r="AL14" s="54"/>
      <c r="AM14" s="54"/>
    </row>
    <row r="15" spans="1:39" s="6" customFormat="1" ht="18" customHeight="1" thickBot="1" x14ac:dyDescent="0.35">
      <c r="A15" s="183" t="s">
        <v>9</v>
      </c>
      <c r="B15" s="183" t="s">
        <v>187</v>
      </c>
      <c r="C15" s="140">
        <v>2097914</v>
      </c>
      <c r="D15" s="165"/>
      <c r="E15" s="230"/>
      <c r="F15" s="139">
        <f t="shared" si="0"/>
        <v>271733</v>
      </c>
      <c r="G15" s="139">
        <f t="shared" si="1"/>
        <v>1826181</v>
      </c>
      <c r="H15" s="141"/>
      <c r="I15" s="141"/>
      <c r="J15" s="141"/>
      <c r="K15" s="141"/>
      <c r="L15" s="141"/>
      <c r="M15" s="141"/>
      <c r="N15" s="141">
        <v>130758</v>
      </c>
      <c r="O15" s="141">
        <v>140975</v>
      </c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54"/>
      <c r="AJ15" s="54"/>
      <c r="AK15" s="54"/>
      <c r="AL15" s="54"/>
      <c r="AM15" s="54"/>
    </row>
    <row r="16" spans="1:39" s="6" customFormat="1" ht="18" customHeight="1" thickBot="1" x14ac:dyDescent="0.35">
      <c r="A16" s="183" t="s">
        <v>10</v>
      </c>
      <c r="B16" s="183" t="s">
        <v>188</v>
      </c>
      <c r="C16" s="140">
        <v>1265286</v>
      </c>
      <c r="D16" s="165"/>
      <c r="E16" s="230"/>
      <c r="F16" s="139">
        <f t="shared" si="0"/>
        <v>415773</v>
      </c>
      <c r="G16" s="139">
        <f t="shared" si="1"/>
        <v>849513</v>
      </c>
      <c r="H16" s="141"/>
      <c r="I16" s="141"/>
      <c r="J16" s="141"/>
      <c r="K16" s="141"/>
      <c r="L16" s="141">
        <v>56031</v>
      </c>
      <c r="M16" s="141"/>
      <c r="N16" s="141">
        <v>232245</v>
      </c>
      <c r="O16" s="141">
        <v>127497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54"/>
      <c r="AJ16" s="54"/>
      <c r="AK16" s="54"/>
      <c r="AL16" s="54"/>
      <c r="AM16" s="54"/>
    </row>
    <row r="17" spans="1:39" s="6" customFormat="1" ht="18" customHeight="1" thickBot="1" x14ac:dyDescent="0.35">
      <c r="A17" s="183" t="s">
        <v>11</v>
      </c>
      <c r="B17" s="183" t="s">
        <v>189</v>
      </c>
      <c r="C17" s="140">
        <v>105573</v>
      </c>
      <c r="D17" s="165" t="s">
        <v>372</v>
      </c>
      <c r="E17" s="230">
        <f t="shared" ref="E17:E60" si="2">IF(ISBLANK(D17),,C17)</f>
        <v>105573</v>
      </c>
      <c r="F17" s="139">
        <f t="shared" si="0"/>
        <v>0</v>
      </c>
      <c r="G17" s="139">
        <f t="shared" si="1"/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54"/>
      <c r="AJ17" s="54"/>
      <c r="AK17" s="54"/>
      <c r="AL17" s="54"/>
      <c r="AM17" s="54"/>
    </row>
    <row r="18" spans="1:39" s="6" customFormat="1" ht="18" customHeight="1" thickBot="1" x14ac:dyDescent="0.35">
      <c r="A18" s="183" t="s">
        <v>12</v>
      </c>
      <c r="B18" s="183" t="s">
        <v>190</v>
      </c>
      <c r="C18" s="140">
        <v>69228</v>
      </c>
      <c r="D18" s="165" t="s">
        <v>372</v>
      </c>
      <c r="E18" s="230">
        <f t="shared" si="2"/>
        <v>69228</v>
      </c>
      <c r="F18" s="139">
        <f t="shared" si="0"/>
        <v>0</v>
      </c>
      <c r="G18" s="139">
        <f t="shared" si="1"/>
        <v>0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54"/>
      <c r="AJ18" s="54"/>
      <c r="AK18" s="54"/>
      <c r="AL18" s="54"/>
      <c r="AM18" s="54"/>
    </row>
    <row r="19" spans="1:39" s="6" customFormat="1" ht="18" customHeight="1" thickBot="1" x14ac:dyDescent="0.35">
      <c r="A19" s="183" t="s">
        <v>13</v>
      </c>
      <c r="B19" s="183" t="s">
        <v>191</v>
      </c>
      <c r="C19" s="140">
        <v>2855022</v>
      </c>
      <c r="D19" s="165"/>
      <c r="E19" s="230"/>
      <c r="F19" s="139">
        <f t="shared" si="0"/>
        <v>808069</v>
      </c>
      <c r="G19" s="139">
        <f t="shared" si="1"/>
        <v>2046953</v>
      </c>
      <c r="H19" s="141"/>
      <c r="I19" s="141"/>
      <c r="J19" s="141"/>
      <c r="K19" s="141"/>
      <c r="L19" s="141">
        <v>109238</v>
      </c>
      <c r="M19" s="141">
        <v>456671</v>
      </c>
      <c r="N19" s="141"/>
      <c r="O19" s="141">
        <v>242160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54"/>
      <c r="AJ19" s="54"/>
      <c r="AK19" s="54"/>
      <c r="AL19" s="54"/>
      <c r="AM19" s="54"/>
    </row>
    <row r="20" spans="1:39" s="6" customFormat="1" ht="18" customHeight="1" thickBot="1" x14ac:dyDescent="0.35">
      <c r="A20" s="183" t="s">
        <v>14</v>
      </c>
      <c r="B20" s="183" t="s">
        <v>192</v>
      </c>
      <c r="C20" s="140">
        <v>848495</v>
      </c>
      <c r="D20" s="165"/>
      <c r="E20" s="230"/>
      <c r="F20" s="139">
        <f t="shared" si="0"/>
        <v>233209</v>
      </c>
      <c r="G20" s="139">
        <f t="shared" si="1"/>
        <v>615286</v>
      </c>
      <c r="H20" s="141"/>
      <c r="I20" s="141"/>
      <c r="J20" s="141"/>
      <c r="K20" s="141"/>
      <c r="L20" s="141"/>
      <c r="M20" s="141"/>
      <c r="N20" s="141">
        <v>175110</v>
      </c>
      <c r="O20" s="141">
        <v>58099</v>
      </c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54"/>
      <c r="AJ20" s="54"/>
      <c r="AK20" s="54"/>
      <c r="AL20" s="54"/>
      <c r="AM20" s="54"/>
    </row>
    <row r="21" spans="1:39" s="6" customFormat="1" ht="18" customHeight="1" thickBot="1" x14ac:dyDescent="0.35">
      <c r="A21" s="183" t="s">
        <v>15</v>
      </c>
      <c r="B21" s="183" t="s">
        <v>193</v>
      </c>
      <c r="C21" s="140">
        <v>106982</v>
      </c>
      <c r="D21" s="165"/>
      <c r="E21" s="230"/>
      <c r="F21" s="139">
        <f t="shared" si="0"/>
        <v>0</v>
      </c>
      <c r="G21" s="139">
        <f t="shared" si="1"/>
        <v>106982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54"/>
      <c r="AJ21" s="54"/>
      <c r="AK21" s="54"/>
      <c r="AL21" s="54"/>
      <c r="AM21" s="54"/>
    </row>
    <row r="22" spans="1:39" s="6" customFormat="1" ht="18" customHeight="1" thickBot="1" x14ac:dyDescent="0.35">
      <c r="A22" s="183" t="s">
        <v>16</v>
      </c>
      <c r="B22" s="183" t="s">
        <v>194</v>
      </c>
      <c r="C22" s="140">
        <v>551623</v>
      </c>
      <c r="D22" s="165"/>
      <c r="E22" s="230"/>
      <c r="F22" s="139">
        <f t="shared" si="0"/>
        <v>241819</v>
      </c>
      <c r="G22" s="139">
        <f t="shared" si="1"/>
        <v>309804</v>
      </c>
      <c r="H22" s="141"/>
      <c r="I22" s="141"/>
      <c r="J22" s="141"/>
      <c r="K22" s="141"/>
      <c r="L22" s="141"/>
      <c r="M22" s="141">
        <f>107503+44456</f>
        <v>151959</v>
      </c>
      <c r="N22" s="141">
        <v>47279</v>
      </c>
      <c r="O22" s="141">
        <v>42581</v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54"/>
      <c r="AJ22" s="54"/>
      <c r="AK22" s="54"/>
      <c r="AL22" s="54"/>
      <c r="AM22" s="54"/>
    </row>
    <row r="23" spans="1:39" s="6" customFormat="1" ht="18" customHeight="1" thickBot="1" x14ac:dyDescent="0.35">
      <c r="A23" s="183" t="s">
        <v>17</v>
      </c>
      <c r="B23" s="183" t="s">
        <v>195</v>
      </c>
      <c r="C23" s="140">
        <v>966651</v>
      </c>
      <c r="D23" s="165"/>
      <c r="E23" s="230"/>
      <c r="F23" s="139">
        <f t="shared" si="0"/>
        <v>224190</v>
      </c>
      <c r="G23" s="139">
        <f t="shared" si="1"/>
        <v>742461</v>
      </c>
      <c r="H23" s="141"/>
      <c r="I23" s="141"/>
      <c r="J23" s="141"/>
      <c r="K23" s="141"/>
      <c r="L23" s="141"/>
      <c r="M23" s="141">
        <v>224190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54"/>
      <c r="AJ23" s="54"/>
      <c r="AK23" s="54"/>
      <c r="AL23" s="54"/>
      <c r="AM23" s="54"/>
    </row>
    <row r="24" spans="1:39" s="6" customFormat="1" ht="18" customHeight="1" thickBot="1" x14ac:dyDescent="0.35">
      <c r="A24" s="183" t="s">
        <v>18</v>
      </c>
      <c r="B24" s="183" t="s">
        <v>196</v>
      </c>
      <c r="C24" s="140">
        <v>4891302</v>
      </c>
      <c r="D24" s="165"/>
      <c r="E24" s="230"/>
      <c r="F24" s="139">
        <f t="shared" si="0"/>
        <v>1183514</v>
      </c>
      <c r="G24" s="139">
        <f t="shared" si="1"/>
        <v>3707788</v>
      </c>
      <c r="H24" s="141"/>
      <c r="I24" s="141"/>
      <c r="J24" s="141"/>
      <c r="K24" s="141"/>
      <c r="L24" s="141"/>
      <c r="M24" s="141">
        <v>464212</v>
      </c>
      <c r="N24" s="141">
        <v>367445</v>
      </c>
      <c r="O24" s="141">
        <v>351857</v>
      </c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54"/>
      <c r="AJ24" s="54"/>
      <c r="AK24" s="54"/>
      <c r="AL24" s="54"/>
      <c r="AM24" s="54"/>
    </row>
    <row r="25" spans="1:39" s="6" customFormat="1" ht="18" customHeight="1" thickBot="1" x14ac:dyDescent="0.35">
      <c r="A25" s="183" t="s">
        <v>19</v>
      </c>
      <c r="B25" s="183" t="s">
        <v>197</v>
      </c>
      <c r="C25" s="140">
        <v>1045575</v>
      </c>
      <c r="D25" s="165"/>
      <c r="E25" s="230"/>
      <c r="F25" s="139">
        <f t="shared" si="0"/>
        <v>181512</v>
      </c>
      <c r="G25" s="139">
        <f t="shared" si="1"/>
        <v>864063</v>
      </c>
      <c r="H25" s="141"/>
      <c r="I25" s="141"/>
      <c r="J25" s="141"/>
      <c r="K25" s="141"/>
      <c r="L25" s="141"/>
      <c r="M25" s="141">
        <v>94196</v>
      </c>
      <c r="N25" s="141"/>
      <c r="O25" s="141">
        <v>87316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54"/>
      <c r="AJ25" s="54"/>
      <c r="AK25" s="54"/>
      <c r="AL25" s="54"/>
      <c r="AM25" s="54"/>
    </row>
    <row r="26" spans="1:39" s="6" customFormat="1" ht="18" customHeight="1" thickBot="1" x14ac:dyDescent="0.35">
      <c r="A26" s="183" t="s">
        <v>20</v>
      </c>
      <c r="B26" s="183" t="s">
        <v>198</v>
      </c>
      <c r="C26" s="140">
        <v>29264</v>
      </c>
      <c r="D26" s="165" t="s">
        <v>372</v>
      </c>
      <c r="E26" s="230">
        <f t="shared" si="2"/>
        <v>29264</v>
      </c>
      <c r="F26" s="139">
        <f t="shared" si="0"/>
        <v>0</v>
      </c>
      <c r="G26" s="139">
        <f t="shared" si="1"/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54"/>
      <c r="AJ26" s="54"/>
      <c r="AK26" s="54"/>
      <c r="AL26" s="54"/>
      <c r="AM26" s="54"/>
    </row>
    <row r="27" spans="1:39" s="6" customFormat="1" ht="18" customHeight="1" thickBot="1" x14ac:dyDescent="0.35">
      <c r="A27" s="183" t="s">
        <v>21</v>
      </c>
      <c r="B27" s="183" t="s">
        <v>199</v>
      </c>
      <c r="C27" s="140">
        <v>12222988</v>
      </c>
      <c r="D27" s="165"/>
      <c r="E27" s="230"/>
      <c r="F27" s="139">
        <f t="shared" si="0"/>
        <v>4227175</v>
      </c>
      <c r="G27" s="139">
        <f t="shared" si="1"/>
        <v>7995813</v>
      </c>
      <c r="H27" s="141"/>
      <c r="I27" s="141"/>
      <c r="J27" s="141"/>
      <c r="K27" s="141"/>
      <c r="L27" s="141"/>
      <c r="M27" s="141">
        <v>1310375</v>
      </c>
      <c r="N27" s="141"/>
      <c r="O27" s="141">
        <f>696576+2220224</f>
        <v>2916800</v>
      </c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54"/>
      <c r="AJ27" s="54"/>
      <c r="AK27" s="54"/>
      <c r="AL27" s="54"/>
      <c r="AM27" s="54"/>
    </row>
    <row r="28" spans="1:39" s="6" customFormat="1" ht="18" customHeight="1" thickBot="1" x14ac:dyDescent="0.35">
      <c r="A28" s="183" t="s">
        <v>22</v>
      </c>
      <c r="B28" s="183" t="s">
        <v>200</v>
      </c>
      <c r="C28" s="140">
        <v>381578</v>
      </c>
      <c r="D28" s="165"/>
      <c r="E28" s="230"/>
      <c r="F28" s="139">
        <f t="shared" si="0"/>
        <v>100371</v>
      </c>
      <c r="G28" s="139">
        <f t="shared" si="1"/>
        <v>281207</v>
      </c>
      <c r="H28" s="141"/>
      <c r="I28" s="141"/>
      <c r="J28" s="141"/>
      <c r="K28" s="141"/>
      <c r="L28" s="141"/>
      <c r="M28" s="141"/>
      <c r="N28" s="141"/>
      <c r="O28" s="141">
        <v>100371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54"/>
      <c r="AJ28" s="54"/>
      <c r="AK28" s="54"/>
      <c r="AL28" s="54"/>
      <c r="AM28" s="54"/>
    </row>
    <row r="29" spans="1:39" s="6" customFormat="1" ht="18" customHeight="1" thickBot="1" x14ac:dyDescent="0.35">
      <c r="A29" s="183" t="s">
        <v>23</v>
      </c>
      <c r="B29" s="183" t="s">
        <v>201</v>
      </c>
      <c r="C29" s="140">
        <v>373570</v>
      </c>
      <c r="D29" s="165"/>
      <c r="E29" s="230"/>
      <c r="F29" s="139">
        <f t="shared" si="0"/>
        <v>87367</v>
      </c>
      <c r="G29" s="139">
        <f t="shared" si="1"/>
        <v>286203</v>
      </c>
      <c r="H29" s="141"/>
      <c r="I29" s="141"/>
      <c r="J29" s="141"/>
      <c r="K29" s="141"/>
      <c r="L29" s="141"/>
      <c r="M29" s="141">
        <v>86389</v>
      </c>
      <c r="N29" s="141"/>
      <c r="O29" s="141">
        <v>978</v>
      </c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54"/>
      <c r="AJ29" s="54"/>
      <c r="AK29" s="54"/>
      <c r="AL29" s="54"/>
      <c r="AM29" s="54"/>
    </row>
    <row r="30" spans="1:39" s="6" customFormat="1" ht="18" customHeight="1" thickBot="1" x14ac:dyDescent="0.35">
      <c r="A30" s="183" t="s">
        <v>24</v>
      </c>
      <c r="B30" s="183" t="s">
        <v>202</v>
      </c>
      <c r="C30" s="140">
        <v>50138</v>
      </c>
      <c r="D30" s="165"/>
      <c r="E30" s="230"/>
      <c r="F30" s="139">
        <f t="shared" si="0"/>
        <v>36286</v>
      </c>
      <c r="G30" s="139">
        <f t="shared" si="1"/>
        <v>13852</v>
      </c>
      <c r="H30" s="141"/>
      <c r="I30" s="141"/>
      <c r="J30" s="141"/>
      <c r="K30" s="141"/>
      <c r="L30" s="141"/>
      <c r="M30" s="141"/>
      <c r="N30" s="141">
        <v>36286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54"/>
      <c r="AJ30" s="54"/>
      <c r="AK30" s="54"/>
      <c r="AL30" s="54"/>
      <c r="AM30" s="54"/>
    </row>
    <row r="31" spans="1:39" s="6" customFormat="1" ht="18" customHeight="1" thickBot="1" x14ac:dyDescent="0.35">
      <c r="A31" s="183" t="s">
        <v>25</v>
      </c>
      <c r="B31" s="183" t="s">
        <v>203</v>
      </c>
      <c r="C31" s="140">
        <v>1486</v>
      </c>
      <c r="D31" s="165"/>
      <c r="E31" s="230"/>
      <c r="F31" s="139">
        <f t="shared" si="0"/>
        <v>0</v>
      </c>
      <c r="G31" s="139">
        <f t="shared" si="1"/>
        <v>1486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54"/>
      <c r="AJ31" s="54"/>
      <c r="AK31" s="54"/>
      <c r="AL31" s="54"/>
      <c r="AM31" s="54"/>
    </row>
    <row r="32" spans="1:39" s="6" customFormat="1" ht="18" customHeight="1" thickBot="1" x14ac:dyDescent="0.35">
      <c r="A32" s="183" t="s">
        <v>26</v>
      </c>
      <c r="B32" s="183" t="s">
        <v>204</v>
      </c>
      <c r="C32" s="140">
        <v>74828</v>
      </c>
      <c r="D32" s="165"/>
      <c r="E32" s="230"/>
      <c r="F32" s="139">
        <f t="shared" si="0"/>
        <v>0</v>
      </c>
      <c r="G32" s="139">
        <f t="shared" si="1"/>
        <v>74828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54"/>
      <c r="AJ32" s="54"/>
      <c r="AK32" s="54"/>
      <c r="AL32" s="54"/>
      <c r="AM32" s="54"/>
    </row>
    <row r="33" spans="1:39" s="6" customFormat="1" ht="18" customHeight="1" thickBot="1" x14ac:dyDescent="0.35">
      <c r="A33" s="183" t="s">
        <v>27</v>
      </c>
      <c r="B33" s="183" t="s">
        <v>205</v>
      </c>
      <c r="C33" s="140">
        <v>15324</v>
      </c>
      <c r="D33" s="165"/>
      <c r="E33" s="230"/>
      <c r="F33" s="139">
        <f t="shared" si="0"/>
        <v>6135</v>
      </c>
      <c r="G33" s="139">
        <f t="shared" si="1"/>
        <v>9189</v>
      </c>
      <c r="H33" s="141"/>
      <c r="I33" s="141"/>
      <c r="J33" s="141"/>
      <c r="K33" s="141"/>
      <c r="L33" s="141"/>
      <c r="M33" s="141"/>
      <c r="N33" s="141"/>
      <c r="O33" s="141">
        <v>6135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54"/>
      <c r="AJ33" s="54"/>
      <c r="AK33" s="54"/>
      <c r="AL33" s="54"/>
      <c r="AM33" s="54"/>
    </row>
    <row r="34" spans="1:39" s="6" customFormat="1" ht="18" customHeight="1" thickBot="1" x14ac:dyDescent="0.35">
      <c r="A34" s="183" t="s">
        <v>28</v>
      </c>
      <c r="B34" s="183" t="s">
        <v>206</v>
      </c>
      <c r="C34" s="140"/>
      <c r="D34" s="165"/>
      <c r="E34" s="230"/>
      <c r="F34" s="139">
        <f t="shared" si="0"/>
        <v>0</v>
      </c>
      <c r="G34" s="139">
        <f t="shared" si="1"/>
        <v>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54"/>
      <c r="AJ34" s="54"/>
      <c r="AK34" s="54"/>
      <c r="AL34" s="54"/>
      <c r="AM34" s="54"/>
    </row>
    <row r="35" spans="1:39" s="6" customFormat="1" ht="18" customHeight="1" thickBot="1" x14ac:dyDescent="0.35">
      <c r="A35" s="183" t="s">
        <v>29</v>
      </c>
      <c r="B35" s="183" t="s">
        <v>207</v>
      </c>
      <c r="C35" s="140">
        <v>274005</v>
      </c>
      <c r="D35" s="165"/>
      <c r="E35" s="230"/>
      <c r="F35" s="139">
        <f t="shared" si="0"/>
        <v>43200</v>
      </c>
      <c r="G35" s="139">
        <f t="shared" si="1"/>
        <v>230805</v>
      </c>
      <c r="H35" s="141"/>
      <c r="I35" s="141"/>
      <c r="J35" s="141"/>
      <c r="K35" s="141"/>
      <c r="L35" s="141"/>
      <c r="M35" s="141">
        <v>43200</v>
      </c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54"/>
      <c r="AJ35" s="54"/>
      <c r="AK35" s="54"/>
      <c r="AL35" s="54"/>
      <c r="AM35" s="54"/>
    </row>
    <row r="36" spans="1:39" s="6" customFormat="1" ht="18" customHeight="1" thickBot="1" x14ac:dyDescent="0.35">
      <c r="A36" s="183" t="s">
        <v>30</v>
      </c>
      <c r="B36" s="183" t="s">
        <v>208</v>
      </c>
      <c r="C36" s="140">
        <v>37134</v>
      </c>
      <c r="D36" s="165"/>
      <c r="E36" s="230"/>
      <c r="F36" s="139">
        <f t="shared" si="0"/>
        <v>0</v>
      </c>
      <c r="G36" s="139">
        <f t="shared" si="1"/>
        <v>37134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54"/>
      <c r="AJ36" s="54"/>
      <c r="AK36" s="54"/>
      <c r="AL36" s="54"/>
      <c r="AM36" s="54"/>
    </row>
    <row r="37" spans="1:39" s="6" customFormat="1" ht="18" customHeight="1" thickBot="1" x14ac:dyDescent="0.35">
      <c r="A37" s="183" t="s">
        <v>31</v>
      </c>
      <c r="B37" s="183" t="s">
        <v>209</v>
      </c>
      <c r="C37" s="140">
        <v>3265405</v>
      </c>
      <c r="D37" s="165"/>
      <c r="E37" s="230"/>
      <c r="F37" s="139">
        <f t="shared" si="0"/>
        <v>574063</v>
      </c>
      <c r="G37" s="139">
        <f t="shared" si="1"/>
        <v>2691342</v>
      </c>
      <c r="H37" s="141"/>
      <c r="I37" s="141"/>
      <c r="J37" s="141"/>
      <c r="K37" s="141"/>
      <c r="L37" s="141"/>
      <c r="M37" s="141">
        <v>146450</v>
      </c>
      <c r="N37" s="141"/>
      <c r="O37" s="141">
        <v>427613</v>
      </c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54"/>
      <c r="AJ37" s="54"/>
      <c r="AK37" s="54"/>
      <c r="AL37" s="54"/>
      <c r="AM37" s="54"/>
    </row>
    <row r="38" spans="1:39" s="6" customFormat="1" ht="18" customHeight="1" thickBot="1" x14ac:dyDescent="0.35">
      <c r="A38" s="183" t="s">
        <v>32</v>
      </c>
      <c r="B38" s="183" t="s">
        <v>210</v>
      </c>
      <c r="C38" s="140">
        <v>2248395</v>
      </c>
      <c r="D38" s="165"/>
      <c r="E38" s="230"/>
      <c r="F38" s="139">
        <f t="shared" si="0"/>
        <v>813105</v>
      </c>
      <c r="G38" s="139">
        <f t="shared" si="1"/>
        <v>1435290</v>
      </c>
      <c r="H38" s="141"/>
      <c r="I38" s="141"/>
      <c r="J38" s="141"/>
      <c r="K38" s="141"/>
      <c r="L38" s="141">
        <f>8203+232214</f>
        <v>240417</v>
      </c>
      <c r="M38" s="141">
        <v>223346</v>
      </c>
      <c r="N38" s="141">
        <v>167195</v>
      </c>
      <c r="O38" s="141">
        <v>182147</v>
      </c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54"/>
      <c r="AJ38" s="54"/>
      <c r="AK38" s="54"/>
      <c r="AL38" s="54"/>
      <c r="AM38" s="54"/>
    </row>
    <row r="39" spans="1:39" s="6" customFormat="1" ht="18" customHeight="1" thickBot="1" x14ac:dyDescent="0.35">
      <c r="A39" s="183" t="s">
        <v>33</v>
      </c>
      <c r="B39" s="183" t="s">
        <v>211</v>
      </c>
      <c r="C39" s="140">
        <v>170237</v>
      </c>
      <c r="D39" s="165"/>
      <c r="E39" s="230"/>
      <c r="F39" s="139">
        <f t="shared" si="0"/>
        <v>82342</v>
      </c>
      <c r="G39" s="139">
        <f t="shared" si="1"/>
        <v>87895</v>
      </c>
      <c r="H39" s="141"/>
      <c r="I39" s="141"/>
      <c r="J39" s="141"/>
      <c r="K39" s="141"/>
      <c r="L39" s="141"/>
      <c r="M39" s="141">
        <v>82342</v>
      </c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54"/>
      <c r="AJ39" s="54"/>
      <c r="AK39" s="54"/>
      <c r="AL39" s="54"/>
      <c r="AM39" s="54"/>
    </row>
    <row r="40" spans="1:39" s="6" customFormat="1" ht="18" customHeight="1" thickBot="1" x14ac:dyDescent="0.35">
      <c r="A40" s="183" t="s">
        <v>34</v>
      </c>
      <c r="B40" s="183" t="s">
        <v>212</v>
      </c>
      <c r="C40" s="140">
        <v>150997</v>
      </c>
      <c r="D40" s="165"/>
      <c r="E40" s="230"/>
      <c r="F40" s="139">
        <f t="shared" si="0"/>
        <v>0</v>
      </c>
      <c r="G40" s="139">
        <f t="shared" si="1"/>
        <v>150997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54"/>
      <c r="AJ40" s="54"/>
      <c r="AK40" s="54"/>
      <c r="AL40" s="54"/>
      <c r="AM40" s="54"/>
    </row>
    <row r="41" spans="1:39" s="6" customFormat="1" ht="18" customHeight="1" thickBot="1" x14ac:dyDescent="0.35">
      <c r="A41" s="183" t="s">
        <v>35</v>
      </c>
      <c r="B41" s="183" t="s">
        <v>213</v>
      </c>
      <c r="C41" s="231">
        <v>2383</v>
      </c>
      <c r="D41" s="165" t="s">
        <v>372</v>
      </c>
      <c r="E41" s="230">
        <f t="shared" si="2"/>
        <v>2383</v>
      </c>
      <c r="F41" s="139">
        <f t="shared" si="0"/>
        <v>0</v>
      </c>
      <c r="G41" s="139">
        <f t="shared" si="1"/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54"/>
      <c r="AJ41" s="54"/>
      <c r="AK41" s="54"/>
      <c r="AL41" s="54"/>
      <c r="AM41" s="54"/>
    </row>
    <row r="42" spans="1:39" s="6" customFormat="1" ht="18" customHeight="1" thickBot="1" x14ac:dyDescent="0.35">
      <c r="A42" s="183" t="s">
        <v>36</v>
      </c>
      <c r="B42" s="183" t="s">
        <v>214</v>
      </c>
      <c r="C42" s="231">
        <v>46570</v>
      </c>
      <c r="D42" s="165" t="s">
        <v>372</v>
      </c>
      <c r="E42" s="230">
        <f t="shared" si="2"/>
        <v>46570</v>
      </c>
      <c r="F42" s="139">
        <f t="shared" si="0"/>
        <v>0</v>
      </c>
      <c r="G42" s="139">
        <f t="shared" si="1"/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54"/>
      <c r="AJ42" s="54"/>
      <c r="AK42" s="54"/>
      <c r="AL42" s="54"/>
      <c r="AM42" s="54"/>
    </row>
    <row r="43" spans="1:39" s="6" customFormat="1" ht="18" customHeight="1" thickBot="1" x14ac:dyDescent="0.35">
      <c r="A43" s="183" t="s">
        <v>37</v>
      </c>
      <c r="B43" s="183" t="s">
        <v>215</v>
      </c>
      <c r="C43" s="231">
        <v>96254</v>
      </c>
      <c r="D43" s="165"/>
      <c r="E43" s="230"/>
      <c r="F43" s="139">
        <f t="shared" si="0"/>
        <v>41736</v>
      </c>
      <c r="G43" s="139">
        <f t="shared" si="1"/>
        <v>54518</v>
      </c>
      <c r="H43" s="141"/>
      <c r="I43" s="141"/>
      <c r="J43" s="141"/>
      <c r="K43" s="141"/>
      <c r="L43" s="141"/>
      <c r="M43" s="141"/>
      <c r="N43" s="141"/>
      <c r="O43" s="141">
        <v>41736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54"/>
      <c r="AJ43" s="54"/>
      <c r="AK43" s="54"/>
      <c r="AL43" s="54"/>
      <c r="AM43" s="54"/>
    </row>
    <row r="44" spans="1:39" s="6" customFormat="1" ht="18" customHeight="1" thickBot="1" x14ac:dyDescent="0.35">
      <c r="A44" s="183" t="s">
        <v>38</v>
      </c>
      <c r="B44" s="183" t="s">
        <v>216</v>
      </c>
      <c r="C44" s="231">
        <v>292416</v>
      </c>
      <c r="D44" s="165"/>
      <c r="E44" s="230"/>
      <c r="F44" s="139">
        <f t="shared" si="0"/>
        <v>126142</v>
      </c>
      <c r="G44" s="139">
        <f t="shared" si="1"/>
        <v>166274</v>
      </c>
      <c r="H44" s="141"/>
      <c r="I44" s="141"/>
      <c r="J44" s="141"/>
      <c r="K44" s="141"/>
      <c r="L44" s="141"/>
      <c r="M44" s="141">
        <v>77880</v>
      </c>
      <c r="N44" s="141">
        <v>24091</v>
      </c>
      <c r="O44" s="141">
        <v>24171</v>
      </c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54"/>
      <c r="AJ44" s="54"/>
      <c r="AK44" s="54"/>
      <c r="AL44" s="54"/>
      <c r="AM44" s="54"/>
    </row>
    <row r="45" spans="1:39" s="6" customFormat="1" ht="18" customHeight="1" thickBot="1" x14ac:dyDescent="0.35">
      <c r="A45" s="183" t="s">
        <v>39</v>
      </c>
      <c r="B45" s="183" t="s">
        <v>217</v>
      </c>
      <c r="C45" s="231">
        <v>51464</v>
      </c>
      <c r="D45" s="165"/>
      <c r="E45" s="230"/>
      <c r="F45" s="139">
        <f t="shared" ref="F45:F76" si="3">SUM(H45:AH45)</f>
        <v>20559</v>
      </c>
      <c r="G45" s="139">
        <f t="shared" ref="G45:G76" si="4">IF(ISBLANK(E45),C45-F45,C45-E45)</f>
        <v>30905</v>
      </c>
      <c r="H45" s="141"/>
      <c r="I45" s="141"/>
      <c r="J45" s="141"/>
      <c r="K45" s="141"/>
      <c r="L45" s="141"/>
      <c r="M45" s="141"/>
      <c r="N45" s="141"/>
      <c r="O45" s="141">
        <v>20559</v>
      </c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54"/>
      <c r="AJ45" s="54"/>
      <c r="AK45" s="54"/>
      <c r="AL45" s="54"/>
      <c r="AM45" s="54"/>
    </row>
    <row r="46" spans="1:39" s="6" customFormat="1" ht="18" customHeight="1" thickBot="1" x14ac:dyDescent="0.35">
      <c r="A46" s="183" t="s">
        <v>40</v>
      </c>
      <c r="B46" s="183" t="s">
        <v>218</v>
      </c>
      <c r="C46" s="231">
        <v>143539</v>
      </c>
      <c r="D46" s="165"/>
      <c r="E46" s="230"/>
      <c r="F46" s="139">
        <f t="shared" si="3"/>
        <v>0</v>
      </c>
      <c r="G46" s="139">
        <f t="shared" si="4"/>
        <v>143539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54"/>
      <c r="AJ46" s="54"/>
      <c r="AK46" s="54"/>
      <c r="AL46" s="54"/>
      <c r="AM46" s="54"/>
    </row>
    <row r="47" spans="1:39" s="6" customFormat="1" ht="18" customHeight="1" thickBot="1" x14ac:dyDescent="0.35">
      <c r="A47" s="183" t="s">
        <v>41</v>
      </c>
      <c r="B47" s="183" t="s">
        <v>219</v>
      </c>
      <c r="C47" s="231">
        <v>130084</v>
      </c>
      <c r="D47" s="165"/>
      <c r="E47" s="230"/>
      <c r="F47" s="139">
        <f t="shared" si="3"/>
        <v>0</v>
      </c>
      <c r="G47" s="139">
        <f t="shared" si="4"/>
        <v>130084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54"/>
      <c r="AJ47" s="54"/>
      <c r="AK47" s="54"/>
      <c r="AL47" s="54"/>
      <c r="AM47" s="54"/>
    </row>
    <row r="48" spans="1:39" s="6" customFormat="1" ht="18" customHeight="1" thickBot="1" x14ac:dyDescent="0.35">
      <c r="A48" s="183" t="s">
        <v>42</v>
      </c>
      <c r="B48" s="183" t="s">
        <v>220</v>
      </c>
      <c r="C48" s="231">
        <v>95684</v>
      </c>
      <c r="D48" s="165"/>
      <c r="E48" s="230"/>
      <c r="F48" s="139">
        <f t="shared" si="3"/>
        <v>0</v>
      </c>
      <c r="G48" s="139">
        <f t="shared" si="4"/>
        <v>95684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54"/>
      <c r="AJ48" s="54"/>
      <c r="AK48" s="54"/>
      <c r="AL48" s="54"/>
      <c r="AM48" s="54"/>
    </row>
    <row r="49" spans="1:39" s="6" customFormat="1" ht="18" customHeight="1" thickBot="1" x14ac:dyDescent="0.35">
      <c r="A49" s="183" t="s">
        <v>43</v>
      </c>
      <c r="B49" s="183" t="s">
        <v>221</v>
      </c>
      <c r="C49" s="231">
        <v>215757</v>
      </c>
      <c r="D49" s="165"/>
      <c r="E49" s="230"/>
      <c r="F49" s="139">
        <f t="shared" si="3"/>
        <v>0</v>
      </c>
      <c r="G49" s="139">
        <f t="shared" si="4"/>
        <v>215757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54"/>
      <c r="AJ49" s="54"/>
      <c r="AK49" s="54"/>
      <c r="AL49" s="54"/>
      <c r="AM49" s="54"/>
    </row>
    <row r="50" spans="1:39" s="6" customFormat="1" ht="18" customHeight="1" thickBot="1" x14ac:dyDescent="0.35">
      <c r="A50" s="183" t="s">
        <v>44</v>
      </c>
      <c r="B50" s="183" t="s">
        <v>222</v>
      </c>
      <c r="C50" s="231">
        <v>115875</v>
      </c>
      <c r="D50" s="165"/>
      <c r="E50" s="230"/>
      <c r="F50" s="139">
        <f t="shared" si="3"/>
        <v>0</v>
      </c>
      <c r="G50" s="139">
        <f t="shared" si="4"/>
        <v>115875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54"/>
      <c r="AJ50" s="54"/>
      <c r="AK50" s="54"/>
      <c r="AL50" s="54"/>
      <c r="AM50" s="54"/>
    </row>
    <row r="51" spans="1:39" s="6" customFormat="1" ht="18" customHeight="1" thickBot="1" x14ac:dyDescent="0.35">
      <c r="A51" s="183" t="s">
        <v>45</v>
      </c>
      <c r="B51" s="183" t="s">
        <v>223</v>
      </c>
      <c r="C51" s="231">
        <v>830982</v>
      </c>
      <c r="D51" s="165"/>
      <c r="E51" s="230"/>
      <c r="F51" s="139">
        <f t="shared" si="3"/>
        <v>0</v>
      </c>
      <c r="G51" s="139">
        <f t="shared" si="4"/>
        <v>830982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54"/>
      <c r="AJ51" s="54"/>
      <c r="AK51" s="54"/>
      <c r="AL51" s="54"/>
      <c r="AM51" s="54"/>
    </row>
    <row r="52" spans="1:39" s="6" customFormat="1" ht="18" customHeight="1" thickBot="1" x14ac:dyDescent="0.35">
      <c r="A52" s="183" t="s">
        <v>46</v>
      </c>
      <c r="B52" s="183" t="s">
        <v>224</v>
      </c>
      <c r="C52" s="231">
        <v>29401700</v>
      </c>
      <c r="D52" s="165"/>
      <c r="E52" s="230"/>
      <c r="F52" s="139">
        <f t="shared" si="3"/>
        <v>6904982</v>
      </c>
      <c r="G52" s="139">
        <f t="shared" si="4"/>
        <v>22496718</v>
      </c>
      <c r="H52" s="141"/>
      <c r="I52" s="141"/>
      <c r="J52" s="141"/>
      <c r="K52" s="141"/>
      <c r="L52" s="141"/>
      <c r="M52" s="141">
        <v>1619421</v>
      </c>
      <c r="N52" s="141"/>
      <c r="O52" s="141">
        <f>3081646+2203915</f>
        <v>5285561</v>
      </c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54"/>
      <c r="AJ52" s="54"/>
      <c r="AK52" s="54"/>
      <c r="AL52" s="54"/>
      <c r="AM52" s="54"/>
    </row>
    <row r="53" spans="1:39" s="6" customFormat="1" ht="18" customHeight="1" thickBot="1" x14ac:dyDescent="0.35">
      <c r="A53" s="183" t="s">
        <v>47</v>
      </c>
      <c r="B53" s="183" t="s">
        <v>225</v>
      </c>
      <c r="C53" s="231">
        <v>47355</v>
      </c>
      <c r="D53" s="165"/>
      <c r="E53" s="230"/>
      <c r="F53" s="139">
        <f t="shared" si="3"/>
        <v>28438</v>
      </c>
      <c r="G53" s="139">
        <f t="shared" si="4"/>
        <v>18917</v>
      </c>
      <c r="H53" s="141"/>
      <c r="I53" s="141"/>
      <c r="J53" s="141"/>
      <c r="K53" s="141"/>
      <c r="L53" s="141"/>
      <c r="M53" s="141"/>
      <c r="N53" s="141"/>
      <c r="O53" s="141">
        <v>28438</v>
      </c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54"/>
      <c r="AJ53" s="54"/>
      <c r="AK53" s="54"/>
      <c r="AL53" s="54"/>
      <c r="AM53" s="54"/>
    </row>
    <row r="54" spans="1:39" s="6" customFormat="1" ht="18" customHeight="1" thickBot="1" x14ac:dyDescent="0.35">
      <c r="A54" s="183" t="s">
        <v>48</v>
      </c>
      <c r="B54" s="183" t="s">
        <v>226</v>
      </c>
      <c r="C54" s="231">
        <v>1624370</v>
      </c>
      <c r="D54" s="165"/>
      <c r="E54" s="230"/>
      <c r="F54" s="139">
        <f t="shared" si="3"/>
        <v>749760</v>
      </c>
      <c r="G54" s="139">
        <f t="shared" si="4"/>
        <v>874610</v>
      </c>
      <c r="H54" s="141"/>
      <c r="I54" s="141"/>
      <c r="J54" s="141"/>
      <c r="K54" s="141"/>
      <c r="L54" s="141"/>
      <c r="M54" s="141">
        <v>395203</v>
      </c>
      <c r="N54" s="141">
        <v>264606</v>
      </c>
      <c r="O54" s="141">
        <v>89951</v>
      </c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54"/>
      <c r="AJ54" s="54"/>
      <c r="AK54" s="54"/>
      <c r="AL54" s="54"/>
      <c r="AM54" s="54"/>
    </row>
    <row r="55" spans="1:39" s="6" customFormat="1" ht="18" customHeight="1" thickBot="1" x14ac:dyDescent="0.35">
      <c r="A55" s="183" t="s">
        <v>49</v>
      </c>
      <c r="B55" s="183" t="s">
        <v>227</v>
      </c>
      <c r="C55" s="231">
        <v>653191</v>
      </c>
      <c r="D55" s="165"/>
      <c r="E55" s="230"/>
      <c r="F55" s="139">
        <f t="shared" si="3"/>
        <v>152371</v>
      </c>
      <c r="G55" s="139">
        <f t="shared" si="4"/>
        <v>500820</v>
      </c>
      <c r="H55" s="141"/>
      <c r="I55" s="141"/>
      <c r="J55" s="141"/>
      <c r="K55" s="141"/>
      <c r="L55" s="141"/>
      <c r="M55" s="141"/>
      <c r="N55" s="141">
        <v>152371</v>
      </c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54"/>
      <c r="AJ55" s="54"/>
      <c r="AK55" s="54"/>
      <c r="AL55" s="54"/>
      <c r="AM55" s="54"/>
    </row>
    <row r="56" spans="1:39" s="6" customFormat="1" ht="18" customHeight="1" thickBot="1" x14ac:dyDescent="0.35">
      <c r="A56" s="183" t="s">
        <v>50</v>
      </c>
      <c r="B56" s="183" t="s">
        <v>228</v>
      </c>
      <c r="C56" s="231">
        <v>151396</v>
      </c>
      <c r="D56" s="165"/>
      <c r="E56" s="230"/>
      <c r="F56" s="139">
        <f t="shared" si="3"/>
        <v>85669</v>
      </c>
      <c r="G56" s="139">
        <f t="shared" si="4"/>
        <v>65727</v>
      </c>
      <c r="H56" s="141"/>
      <c r="I56" s="141"/>
      <c r="J56" s="141"/>
      <c r="K56" s="141"/>
      <c r="L56" s="141"/>
      <c r="M56" s="141"/>
      <c r="N56" s="141"/>
      <c r="O56" s="141">
        <v>85669</v>
      </c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54"/>
      <c r="AJ56" s="54"/>
      <c r="AK56" s="54"/>
      <c r="AL56" s="54"/>
      <c r="AM56" s="54"/>
    </row>
    <row r="57" spans="1:39" s="6" customFormat="1" ht="18" customHeight="1" thickBot="1" x14ac:dyDescent="0.35">
      <c r="A57" s="183" t="s">
        <v>51</v>
      </c>
      <c r="B57" s="183" t="s">
        <v>229</v>
      </c>
      <c r="C57" s="231">
        <v>22194</v>
      </c>
      <c r="D57" s="165" t="s">
        <v>372</v>
      </c>
      <c r="E57" s="230">
        <f t="shared" si="2"/>
        <v>22194</v>
      </c>
      <c r="F57" s="139">
        <f t="shared" si="3"/>
        <v>0</v>
      </c>
      <c r="G57" s="139">
        <f t="shared" si="4"/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54"/>
      <c r="AJ57" s="54"/>
      <c r="AK57" s="54"/>
      <c r="AL57" s="54"/>
      <c r="AM57" s="54"/>
    </row>
    <row r="58" spans="1:39" s="6" customFormat="1" ht="18" customHeight="1" thickBot="1" x14ac:dyDescent="0.35">
      <c r="A58" s="183" t="s">
        <v>52</v>
      </c>
      <c r="B58" s="183" t="s">
        <v>230</v>
      </c>
      <c r="C58" s="231">
        <v>39015</v>
      </c>
      <c r="D58" s="165"/>
      <c r="E58" s="230"/>
      <c r="F58" s="139">
        <f t="shared" si="3"/>
        <v>0</v>
      </c>
      <c r="G58" s="139">
        <f t="shared" si="4"/>
        <v>39015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54"/>
      <c r="AJ58" s="54"/>
      <c r="AK58" s="54"/>
      <c r="AL58" s="54"/>
      <c r="AM58" s="54"/>
    </row>
    <row r="59" spans="1:39" s="6" customFormat="1" ht="18" customHeight="1" thickBot="1" x14ac:dyDescent="0.35">
      <c r="A59" s="183" t="s">
        <v>53</v>
      </c>
      <c r="B59" s="183" t="s">
        <v>231</v>
      </c>
      <c r="C59" s="231">
        <v>8434</v>
      </c>
      <c r="D59" s="165"/>
      <c r="E59" s="230"/>
      <c r="F59" s="139">
        <f t="shared" si="3"/>
        <v>8423</v>
      </c>
      <c r="G59" s="139">
        <f t="shared" si="4"/>
        <v>11</v>
      </c>
      <c r="H59" s="141"/>
      <c r="I59" s="141"/>
      <c r="J59" s="141"/>
      <c r="K59" s="141"/>
      <c r="L59" s="141"/>
      <c r="M59" s="141"/>
      <c r="N59" s="141"/>
      <c r="O59" s="141">
        <v>8423</v>
      </c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54"/>
      <c r="AJ59" s="54"/>
      <c r="AK59" s="54"/>
      <c r="AL59" s="54"/>
      <c r="AM59" s="54"/>
    </row>
    <row r="60" spans="1:39" s="6" customFormat="1" ht="18" customHeight="1" thickBot="1" x14ac:dyDescent="0.35">
      <c r="A60" s="183" t="s">
        <v>54</v>
      </c>
      <c r="B60" s="183" t="s">
        <v>232</v>
      </c>
      <c r="C60" s="231">
        <v>6976</v>
      </c>
      <c r="D60" s="165" t="s">
        <v>372</v>
      </c>
      <c r="E60" s="230">
        <f t="shared" si="2"/>
        <v>6976</v>
      </c>
      <c r="F60" s="139">
        <f t="shared" si="3"/>
        <v>0</v>
      </c>
      <c r="G60" s="139">
        <f t="shared" si="4"/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54"/>
      <c r="AJ60" s="54"/>
      <c r="AK60" s="54"/>
      <c r="AL60" s="54"/>
      <c r="AM60" s="54"/>
    </row>
    <row r="61" spans="1:39" s="6" customFormat="1" ht="18" customHeight="1" thickBot="1" x14ac:dyDescent="0.35">
      <c r="A61" s="183" t="s">
        <v>55</v>
      </c>
      <c r="B61" s="183" t="s">
        <v>233</v>
      </c>
      <c r="C61" s="231">
        <v>68294</v>
      </c>
      <c r="D61" s="165"/>
      <c r="E61" s="230"/>
      <c r="F61" s="139">
        <f t="shared" si="3"/>
        <v>0</v>
      </c>
      <c r="G61" s="139">
        <f t="shared" si="4"/>
        <v>68294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54"/>
      <c r="AJ61" s="54"/>
      <c r="AK61" s="54"/>
      <c r="AL61" s="54"/>
      <c r="AM61" s="54"/>
    </row>
    <row r="62" spans="1:39" s="6" customFormat="1" ht="18" customHeight="1" thickBot="1" x14ac:dyDescent="0.35">
      <c r="A62" s="183" t="s">
        <v>56</v>
      </c>
      <c r="B62" s="183" t="s">
        <v>234</v>
      </c>
      <c r="C62" s="231">
        <v>3832116</v>
      </c>
      <c r="D62" s="165"/>
      <c r="E62" s="230"/>
      <c r="F62" s="139">
        <f t="shared" si="3"/>
        <v>0</v>
      </c>
      <c r="G62" s="139">
        <f t="shared" si="4"/>
        <v>3832116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54"/>
      <c r="AJ62" s="54"/>
      <c r="AK62" s="54"/>
      <c r="AL62" s="54"/>
      <c r="AM62" s="54"/>
    </row>
    <row r="63" spans="1:39" s="6" customFormat="1" ht="18" customHeight="1" thickBot="1" x14ac:dyDescent="0.35">
      <c r="A63" s="183" t="s">
        <v>57</v>
      </c>
      <c r="B63" s="183" t="s">
        <v>235</v>
      </c>
      <c r="C63" s="231">
        <v>1479735</v>
      </c>
      <c r="D63" s="165"/>
      <c r="E63" s="230"/>
      <c r="F63" s="139">
        <f t="shared" si="3"/>
        <v>443398</v>
      </c>
      <c r="G63" s="139">
        <f t="shared" si="4"/>
        <v>1036337</v>
      </c>
      <c r="H63" s="141"/>
      <c r="I63" s="141"/>
      <c r="J63" s="141"/>
      <c r="K63" s="141"/>
      <c r="L63" s="141"/>
      <c r="M63" s="141">
        <v>327792</v>
      </c>
      <c r="N63" s="141"/>
      <c r="O63" s="141">
        <v>115606</v>
      </c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54"/>
      <c r="AJ63" s="54"/>
      <c r="AK63" s="54"/>
      <c r="AL63" s="54"/>
      <c r="AM63" s="54"/>
    </row>
    <row r="64" spans="1:39" s="6" customFormat="1" ht="18" customHeight="1" thickBot="1" x14ac:dyDescent="0.35">
      <c r="A64" s="183" t="s">
        <v>58</v>
      </c>
      <c r="B64" s="183" t="s">
        <v>236</v>
      </c>
      <c r="C64" s="231">
        <v>1376317</v>
      </c>
      <c r="D64" s="165"/>
      <c r="E64" s="230"/>
      <c r="F64" s="139">
        <f t="shared" si="3"/>
        <v>403250</v>
      </c>
      <c r="G64" s="139">
        <f t="shared" si="4"/>
        <v>973067</v>
      </c>
      <c r="H64" s="141"/>
      <c r="I64" s="141"/>
      <c r="J64" s="141"/>
      <c r="K64" s="141">
        <v>65748</v>
      </c>
      <c r="L64" s="141">
        <v>96310</v>
      </c>
      <c r="M64" s="141">
        <v>83782</v>
      </c>
      <c r="N64" s="141">
        <v>79369</v>
      </c>
      <c r="O64" s="141">
        <v>78041</v>
      </c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54"/>
      <c r="AJ64" s="54"/>
      <c r="AK64" s="54"/>
      <c r="AL64" s="54"/>
      <c r="AM64" s="54"/>
    </row>
    <row r="65" spans="1:39" s="6" customFormat="1" ht="18" customHeight="1" thickBot="1" x14ac:dyDescent="0.35">
      <c r="A65" s="183" t="s">
        <v>59</v>
      </c>
      <c r="B65" s="183" t="s">
        <v>237</v>
      </c>
      <c r="C65" s="231">
        <v>7009692</v>
      </c>
      <c r="D65" s="165"/>
      <c r="E65" s="230"/>
      <c r="F65" s="139">
        <f t="shared" si="3"/>
        <v>2173126</v>
      </c>
      <c r="G65" s="139">
        <f t="shared" si="4"/>
        <v>4836566</v>
      </c>
      <c r="H65" s="141"/>
      <c r="I65" s="141"/>
      <c r="J65" s="141"/>
      <c r="K65" s="141">
        <v>89267</v>
      </c>
      <c r="L65" s="141">
        <v>255810</v>
      </c>
      <c r="M65" s="141">
        <v>698175</v>
      </c>
      <c r="N65" s="141">
        <v>504717</v>
      </c>
      <c r="O65" s="141">
        <v>625157</v>
      </c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54"/>
      <c r="AJ65" s="54"/>
      <c r="AK65" s="54"/>
      <c r="AL65" s="54"/>
      <c r="AM65" s="54"/>
    </row>
    <row r="66" spans="1:39" s="6" customFormat="1" ht="18" customHeight="1" thickBot="1" x14ac:dyDescent="0.35">
      <c r="A66" s="183" t="s">
        <v>60</v>
      </c>
      <c r="B66" s="183" t="s">
        <v>238</v>
      </c>
      <c r="C66" s="231">
        <v>171351</v>
      </c>
      <c r="D66" s="165"/>
      <c r="E66" s="230"/>
      <c r="F66" s="139">
        <f t="shared" si="3"/>
        <v>0</v>
      </c>
      <c r="G66" s="139">
        <f t="shared" si="4"/>
        <v>171351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54"/>
      <c r="AJ66" s="54"/>
      <c r="AK66" s="54"/>
      <c r="AL66" s="54"/>
      <c r="AM66" s="54"/>
    </row>
    <row r="67" spans="1:39" s="6" customFormat="1" ht="18" customHeight="1" thickBot="1" x14ac:dyDescent="0.35">
      <c r="A67" s="183" t="s">
        <v>61</v>
      </c>
      <c r="B67" s="183" t="s">
        <v>239</v>
      </c>
      <c r="C67" s="231">
        <v>167543</v>
      </c>
      <c r="D67" s="165"/>
      <c r="E67" s="230"/>
      <c r="F67" s="139">
        <f t="shared" si="3"/>
        <v>8351</v>
      </c>
      <c r="G67" s="139">
        <f t="shared" si="4"/>
        <v>159192</v>
      </c>
      <c r="H67" s="141"/>
      <c r="I67" s="141"/>
      <c r="J67" s="141"/>
      <c r="K67" s="141"/>
      <c r="L67" s="141"/>
      <c r="M67" s="141">
        <v>8351</v>
      </c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54"/>
      <c r="AJ67" s="54"/>
      <c r="AK67" s="54"/>
      <c r="AL67" s="54"/>
      <c r="AM67" s="54"/>
    </row>
    <row r="68" spans="1:39" s="6" customFormat="1" ht="18" customHeight="1" thickBot="1" x14ac:dyDescent="0.35">
      <c r="A68" s="183" t="s">
        <v>62</v>
      </c>
      <c r="B68" s="183" t="s">
        <v>240</v>
      </c>
      <c r="C68" s="231">
        <v>1043648</v>
      </c>
      <c r="D68" s="165"/>
      <c r="E68" s="230"/>
      <c r="F68" s="139">
        <f t="shared" si="3"/>
        <v>280526</v>
      </c>
      <c r="G68" s="139">
        <f t="shared" si="4"/>
        <v>763122</v>
      </c>
      <c r="H68" s="141"/>
      <c r="I68" s="141"/>
      <c r="J68" s="141"/>
      <c r="K68" s="141"/>
      <c r="L68" s="141">
        <v>27875</v>
      </c>
      <c r="M68" s="141"/>
      <c r="N68" s="141"/>
      <c r="O68" s="141">
        <v>252651</v>
      </c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54"/>
      <c r="AJ68" s="54"/>
      <c r="AK68" s="54"/>
      <c r="AL68" s="54"/>
      <c r="AM68" s="54"/>
    </row>
    <row r="69" spans="1:39" s="6" customFormat="1" ht="18" customHeight="1" thickBot="1" x14ac:dyDescent="0.35">
      <c r="A69" s="183" t="s">
        <v>63</v>
      </c>
      <c r="B69" s="183" t="s">
        <v>241</v>
      </c>
      <c r="C69" s="231">
        <v>144627</v>
      </c>
      <c r="D69" s="165"/>
      <c r="E69" s="230"/>
      <c r="F69" s="139">
        <f t="shared" si="3"/>
        <v>0</v>
      </c>
      <c r="G69" s="139">
        <f t="shared" si="4"/>
        <v>144627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54"/>
      <c r="AJ69" s="54"/>
      <c r="AK69" s="54"/>
      <c r="AL69" s="54"/>
      <c r="AM69" s="54"/>
    </row>
    <row r="70" spans="1:39" s="6" customFormat="1" ht="18" customHeight="1" thickBot="1" x14ac:dyDescent="0.35">
      <c r="A70" s="183" t="s">
        <v>64</v>
      </c>
      <c r="B70" s="183" t="s">
        <v>242</v>
      </c>
      <c r="C70" s="231">
        <v>84252</v>
      </c>
      <c r="D70" s="165"/>
      <c r="E70" s="230"/>
      <c r="F70" s="139">
        <f t="shared" si="3"/>
        <v>0</v>
      </c>
      <c r="G70" s="139">
        <f t="shared" si="4"/>
        <v>84252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54"/>
      <c r="AJ70" s="54"/>
      <c r="AK70" s="54"/>
      <c r="AL70" s="54"/>
      <c r="AM70" s="54"/>
    </row>
    <row r="71" spans="1:39" s="6" customFormat="1" ht="18" customHeight="1" thickBot="1" x14ac:dyDescent="0.35">
      <c r="A71" s="183" t="s">
        <v>65</v>
      </c>
      <c r="B71" s="183" t="s">
        <v>243</v>
      </c>
      <c r="C71" s="231">
        <v>42092</v>
      </c>
      <c r="D71" s="165"/>
      <c r="E71" s="230"/>
      <c r="F71" s="139">
        <f t="shared" si="3"/>
        <v>0</v>
      </c>
      <c r="G71" s="139">
        <f t="shared" si="4"/>
        <v>42092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54"/>
      <c r="AJ71" s="54"/>
      <c r="AK71" s="54"/>
      <c r="AL71" s="54"/>
      <c r="AM71" s="54"/>
    </row>
    <row r="72" spans="1:39" s="6" customFormat="1" ht="18" customHeight="1" thickBot="1" x14ac:dyDescent="0.35">
      <c r="A72" s="183" t="s">
        <v>66</v>
      </c>
      <c r="B72" s="183" t="s">
        <v>244</v>
      </c>
      <c r="C72" s="231">
        <v>206805</v>
      </c>
      <c r="D72" s="165"/>
      <c r="E72" s="230"/>
      <c r="F72" s="139">
        <f t="shared" si="3"/>
        <v>57184</v>
      </c>
      <c r="G72" s="139">
        <f t="shared" si="4"/>
        <v>149621</v>
      </c>
      <c r="H72" s="141"/>
      <c r="I72" s="141"/>
      <c r="J72" s="141"/>
      <c r="K72" s="141"/>
      <c r="L72" s="141"/>
      <c r="M72" s="141"/>
      <c r="N72" s="141"/>
      <c r="O72" s="141">
        <v>57184</v>
      </c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54"/>
      <c r="AJ72" s="54"/>
      <c r="AK72" s="54"/>
      <c r="AL72" s="54"/>
      <c r="AM72" s="54"/>
    </row>
    <row r="73" spans="1:39" s="6" customFormat="1" ht="18" customHeight="1" thickBot="1" x14ac:dyDescent="0.35">
      <c r="A73" s="183" t="s">
        <v>67</v>
      </c>
      <c r="B73" s="183" t="s">
        <v>245</v>
      </c>
      <c r="C73" s="231">
        <v>1138374</v>
      </c>
      <c r="D73" s="165"/>
      <c r="E73" s="230"/>
      <c r="F73" s="139">
        <f t="shared" si="3"/>
        <v>465274</v>
      </c>
      <c r="G73" s="139">
        <f t="shared" si="4"/>
        <v>673100</v>
      </c>
      <c r="H73" s="141"/>
      <c r="I73" s="141"/>
      <c r="J73" s="141"/>
      <c r="K73" s="141"/>
      <c r="L73" s="141"/>
      <c r="M73" s="141">
        <v>259323</v>
      </c>
      <c r="N73" s="141"/>
      <c r="O73" s="141">
        <v>205951</v>
      </c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54"/>
      <c r="AJ73" s="54"/>
      <c r="AK73" s="54"/>
      <c r="AL73" s="54"/>
      <c r="AM73" s="54"/>
    </row>
    <row r="74" spans="1:39" s="6" customFormat="1" ht="18" customHeight="1" thickBot="1" x14ac:dyDescent="0.35">
      <c r="A74" s="183" t="s">
        <v>68</v>
      </c>
      <c r="B74" s="183" t="s">
        <v>246</v>
      </c>
      <c r="C74" s="231">
        <v>19730</v>
      </c>
      <c r="D74" s="165"/>
      <c r="E74" s="230"/>
      <c r="F74" s="139">
        <f t="shared" si="3"/>
        <v>11145</v>
      </c>
      <c r="G74" s="139">
        <f t="shared" si="4"/>
        <v>8585</v>
      </c>
      <c r="H74" s="141"/>
      <c r="I74" s="141"/>
      <c r="J74" s="141"/>
      <c r="K74" s="141"/>
      <c r="L74" s="141"/>
      <c r="M74" s="141">
        <v>11145</v>
      </c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54"/>
      <c r="AJ74" s="54"/>
      <c r="AK74" s="54"/>
      <c r="AL74" s="54"/>
      <c r="AM74" s="54"/>
    </row>
    <row r="75" spans="1:39" s="6" customFormat="1" ht="18" customHeight="1" thickBot="1" x14ac:dyDescent="0.35">
      <c r="A75" s="183" t="s">
        <v>69</v>
      </c>
      <c r="B75" s="183" t="s">
        <v>247</v>
      </c>
      <c r="C75" s="231">
        <v>118492</v>
      </c>
      <c r="D75" s="165"/>
      <c r="E75" s="230"/>
      <c r="F75" s="139">
        <f t="shared" si="3"/>
        <v>16821</v>
      </c>
      <c r="G75" s="139">
        <f t="shared" si="4"/>
        <v>101671</v>
      </c>
      <c r="H75" s="141"/>
      <c r="I75" s="141"/>
      <c r="J75" s="141"/>
      <c r="K75" s="141"/>
      <c r="L75" s="141"/>
      <c r="M75" s="141"/>
      <c r="N75" s="141"/>
      <c r="O75" s="141">
        <v>16821</v>
      </c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54"/>
      <c r="AJ75" s="54"/>
      <c r="AK75" s="54"/>
      <c r="AL75" s="54"/>
      <c r="AM75" s="54"/>
    </row>
    <row r="76" spans="1:39" s="6" customFormat="1" ht="18" customHeight="1" thickBot="1" x14ac:dyDescent="0.35">
      <c r="A76" s="183" t="s">
        <v>70</v>
      </c>
      <c r="B76" s="183" t="s">
        <v>248</v>
      </c>
      <c r="C76" s="231">
        <v>926947</v>
      </c>
      <c r="D76" s="165"/>
      <c r="E76" s="230"/>
      <c r="F76" s="139">
        <f t="shared" si="3"/>
        <v>487548</v>
      </c>
      <c r="G76" s="139">
        <f t="shared" si="4"/>
        <v>439399</v>
      </c>
      <c r="H76" s="141"/>
      <c r="I76" s="141"/>
      <c r="J76" s="141"/>
      <c r="K76" s="141"/>
      <c r="L76" s="141"/>
      <c r="M76" s="141"/>
      <c r="N76" s="141">
        <v>487548</v>
      </c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54"/>
      <c r="AJ76" s="54"/>
      <c r="AK76" s="54"/>
      <c r="AL76" s="54"/>
      <c r="AM76" s="54"/>
    </row>
    <row r="77" spans="1:39" s="6" customFormat="1" ht="18" customHeight="1" thickBot="1" x14ac:dyDescent="0.35">
      <c r="A77" s="183" t="s">
        <v>71</v>
      </c>
      <c r="B77" s="183" t="s">
        <v>249</v>
      </c>
      <c r="C77" s="231">
        <v>393692</v>
      </c>
      <c r="D77" s="165"/>
      <c r="E77" s="230"/>
      <c r="F77" s="139">
        <f t="shared" ref="F77:F108" si="5">SUM(H77:AH77)</f>
        <v>96666</v>
      </c>
      <c r="G77" s="139">
        <f t="shared" ref="G77:G108" si="6">IF(ISBLANK(E77),C77-F77,C77-E77)</f>
        <v>297026</v>
      </c>
      <c r="H77" s="141"/>
      <c r="I77" s="141"/>
      <c r="J77" s="141"/>
      <c r="K77" s="141"/>
      <c r="L77" s="141"/>
      <c r="M77" s="141">
        <v>33948</v>
      </c>
      <c r="N77" s="141">
        <v>62718</v>
      </c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54"/>
      <c r="AJ77" s="54"/>
      <c r="AK77" s="54"/>
      <c r="AL77" s="54"/>
      <c r="AM77" s="54"/>
    </row>
    <row r="78" spans="1:39" s="6" customFormat="1" ht="18" customHeight="1" thickBot="1" x14ac:dyDescent="0.35">
      <c r="A78" s="183" t="s">
        <v>72</v>
      </c>
      <c r="B78" s="183" t="s">
        <v>250</v>
      </c>
      <c r="C78" s="231">
        <v>64793</v>
      </c>
      <c r="D78" s="165"/>
      <c r="E78" s="230"/>
      <c r="F78" s="139">
        <f t="shared" si="5"/>
        <v>0</v>
      </c>
      <c r="G78" s="139">
        <f t="shared" si="6"/>
        <v>64793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54"/>
      <c r="AJ78" s="54"/>
      <c r="AK78" s="54"/>
      <c r="AL78" s="54"/>
      <c r="AM78" s="54"/>
    </row>
    <row r="79" spans="1:39" s="6" customFormat="1" ht="18" customHeight="1" thickBot="1" x14ac:dyDescent="0.35">
      <c r="A79" s="183" t="s">
        <v>73</v>
      </c>
      <c r="B79" s="183" t="s">
        <v>251</v>
      </c>
      <c r="C79" s="231">
        <v>517131</v>
      </c>
      <c r="D79" s="165"/>
      <c r="E79" s="230"/>
      <c r="F79" s="139">
        <f t="shared" si="5"/>
        <v>0</v>
      </c>
      <c r="G79" s="139">
        <f t="shared" si="6"/>
        <v>517131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54"/>
      <c r="AJ79" s="54"/>
      <c r="AK79" s="54"/>
      <c r="AL79" s="54"/>
      <c r="AM79" s="54"/>
    </row>
    <row r="80" spans="1:39" s="6" customFormat="1" ht="18" customHeight="1" thickBot="1" x14ac:dyDescent="0.35">
      <c r="A80" s="183" t="s">
        <v>74</v>
      </c>
      <c r="B80" s="183" t="s">
        <v>252</v>
      </c>
      <c r="C80" s="231">
        <v>581811</v>
      </c>
      <c r="D80" s="165"/>
      <c r="E80" s="230"/>
      <c r="F80" s="139">
        <f t="shared" si="5"/>
        <v>167624</v>
      </c>
      <c r="G80" s="139">
        <f t="shared" si="6"/>
        <v>414187</v>
      </c>
      <c r="H80" s="141"/>
      <c r="I80" s="141"/>
      <c r="J80" s="141"/>
      <c r="K80" s="141"/>
      <c r="L80" s="141">
        <v>120955</v>
      </c>
      <c r="M80" s="141">
        <v>46669</v>
      </c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54"/>
      <c r="AJ80" s="54"/>
      <c r="AK80" s="54"/>
      <c r="AL80" s="54"/>
      <c r="AM80" s="54"/>
    </row>
    <row r="81" spans="1:39" s="6" customFormat="1" ht="18" customHeight="1" thickBot="1" x14ac:dyDescent="0.35">
      <c r="A81" s="183" t="s">
        <v>75</v>
      </c>
      <c r="B81" s="183" t="s">
        <v>253</v>
      </c>
      <c r="C81" s="231">
        <v>195171</v>
      </c>
      <c r="D81" s="165"/>
      <c r="E81" s="230"/>
      <c r="F81" s="139">
        <f t="shared" si="5"/>
        <v>0</v>
      </c>
      <c r="G81" s="139">
        <f t="shared" si="6"/>
        <v>195171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54"/>
      <c r="AJ81" s="54"/>
      <c r="AK81" s="54"/>
      <c r="AL81" s="54"/>
      <c r="AM81" s="54"/>
    </row>
    <row r="82" spans="1:39" s="6" customFormat="1" ht="18" customHeight="1" thickBot="1" x14ac:dyDescent="0.35">
      <c r="A82" s="183" t="s">
        <v>76</v>
      </c>
      <c r="B82" s="183" t="s">
        <v>254</v>
      </c>
      <c r="C82" s="231">
        <v>15203</v>
      </c>
      <c r="D82" s="165"/>
      <c r="E82" s="230"/>
      <c r="F82" s="139">
        <f t="shared" si="5"/>
        <v>5223</v>
      </c>
      <c r="G82" s="139">
        <f t="shared" si="6"/>
        <v>9980</v>
      </c>
      <c r="H82" s="141"/>
      <c r="I82" s="141"/>
      <c r="J82" s="141"/>
      <c r="K82" s="141"/>
      <c r="L82" s="141"/>
      <c r="M82" s="141"/>
      <c r="N82" s="141"/>
      <c r="O82" s="141">
        <v>5223</v>
      </c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54"/>
      <c r="AJ82" s="54"/>
      <c r="AK82" s="54"/>
      <c r="AL82" s="54"/>
      <c r="AM82" s="54"/>
    </row>
    <row r="83" spans="1:39" s="6" customFormat="1" ht="18" customHeight="1" thickBot="1" x14ac:dyDescent="0.35">
      <c r="A83" s="183" t="s">
        <v>77</v>
      </c>
      <c r="B83" s="183" t="s">
        <v>255</v>
      </c>
      <c r="C83" s="231">
        <v>87041</v>
      </c>
      <c r="D83" s="165"/>
      <c r="E83" s="230"/>
      <c r="F83" s="139">
        <f t="shared" si="5"/>
        <v>0</v>
      </c>
      <c r="G83" s="139">
        <f t="shared" si="6"/>
        <v>87041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54"/>
      <c r="AJ83" s="54"/>
      <c r="AK83" s="54"/>
      <c r="AL83" s="54"/>
      <c r="AM83" s="54"/>
    </row>
    <row r="84" spans="1:39" s="6" customFormat="1" ht="18" customHeight="1" thickBot="1" x14ac:dyDescent="0.35">
      <c r="A84" s="183" t="s">
        <v>78</v>
      </c>
      <c r="B84" s="183" t="s">
        <v>256</v>
      </c>
      <c r="C84" s="231">
        <v>145158</v>
      </c>
      <c r="D84" s="165"/>
      <c r="E84" s="230"/>
      <c r="F84" s="139">
        <f t="shared" si="5"/>
        <v>62133</v>
      </c>
      <c r="G84" s="139">
        <f t="shared" si="6"/>
        <v>83025</v>
      </c>
      <c r="H84" s="141"/>
      <c r="I84" s="141"/>
      <c r="J84" s="141"/>
      <c r="K84" s="141"/>
      <c r="L84" s="141"/>
      <c r="M84" s="141"/>
      <c r="N84" s="141"/>
      <c r="O84" s="141">
        <v>62133</v>
      </c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54"/>
      <c r="AJ84" s="54"/>
      <c r="AK84" s="54"/>
      <c r="AL84" s="54"/>
      <c r="AM84" s="54"/>
    </row>
    <row r="85" spans="1:39" s="6" customFormat="1" ht="18" customHeight="1" thickBot="1" x14ac:dyDescent="0.35">
      <c r="A85" s="183" t="s">
        <v>79</v>
      </c>
      <c r="B85" s="183" t="s">
        <v>257</v>
      </c>
      <c r="C85" s="231">
        <v>246734</v>
      </c>
      <c r="D85" s="165"/>
      <c r="E85" s="230"/>
      <c r="F85" s="139">
        <f t="shared" si="5"/>
        <v>74096</v>
      </c>
      <c r="G85" s="139">
        <f t="shared" si="6"/>
        <v>172638</v>
      </c>
      <c r="H85" s="141"/>
      <c r="I85" s="141"/>
      <c r="J85" s="141"/>
      <c r="K85" s="141"/>
      <c r="L85" s="141">
        <v>11949</v>
      </c>
      <c r="M85" s="141"/>
      <c r="N85" s="141"/>
      <c r="O85" s="141">
        <v>62147</v>
      </c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54"/>
      <c r="AJ85" s="54"/>
      <c r="AK85" s="54"/>
      <c r="AL85" s="54"/>
      <c r="AM85" s="54"/>
    </row>
    <row r="86" spans="1:39" s="6" customFormat="1" ht="18" customHeight="1" thickBot="1" x14ac:dyDescent="0.35">
      <c r="A86" s="183" t="s">
        <v>80</v>
      </c>
      <c r="B86" s="183" t="s">
        <v>258</v>
      </c>
      <c r="C86" s="231">
        <v>23645</v>
      </c>
      <c r="D86" s="165"/>
      <c r="E86" s="230"/>
      <c r="F86" s="139">
        <f t="shared" si="5"/>
        <v>0</v>
      </c>
      <c r="G86" s="139">
        <f t="shared" si="6"/>
        <v>23645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54"/>
      <c r="AJ86" s="54"/>
      <c r="AK86" s="54"/>
      <c r="AL86" s="54"/>
      <c r="AM86" s="54"/>
    </row>
    <row r="87" spans="1:39" s="6" customFormat="1" ht="18" customHeight="1" thickBot="1" x14ac:dyDescent="0.35">
      <c r="A87" s="183" t="s">
        <v>81</v>
      </c>
      <c r="B87" s="183" t="s">
        <v>259</v>
      </c>
      <c r="C87" s="231">
        <v>266679</v>
      </c>
      <c r="D87" s="165"/>
      <c r="E87" s="230"/>
      <c r="F87" s="139">
        <f t="shared" si="5"/>
        <v>70898</v>
      </c>
      <c r="G87" s="139">
        <f t="shared" si="6"/>
        <v>195781</v>
      </c>
      <c r="H87" s="141"/>
      <c r="I87" s="141"/>
      <c r="J87" s="141"/>
      <c r="K87" s="141"/>
      <c r="L87" s="141"/>
      <c r="M87" s="141"/>
      <c r="N87" s="141">
        <v>70898</v>
      </c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54"/>
      <c r="AJ87" s="54"/>
      <c r="AK87" s="54"/>
      <c r="AL87" s="54"/>
      <c r="AM87" s="54"/>
    </row>
    <row r="88" spans="1:39" s="6" customFormat="1" ht="18" customHeight="1" thickBot="1" x14ac:dyDescent="0.35">
      <c r="A88" s="183" t="s">
        <v>82</v>
      </c>
      <c r="B88" s="183" t="s">
        <v>260</v>
      </c>
      <c r="C88" s="231">
        <v>85798</v>
      </c>
      <c r="D88" s="165"/>
      <c r="E88" s="230"/>
      <c r="F88" s="139">
        <f t="shared" si="5"/>
        <v>34914</v>
      </c>
      <c r="G88" s="139">
        <f t="shared" si="6"/>
        <v>50884</v>
      </c>
      <c r="H88" s="141"/>
      <c r="I88" s="141"/>
      <c r="J88" s="141"/>
      <c r="K88" s="141"/>
      <c r="L88" s="141"/>
      <c r="M88" s="141"/>
      <c r="N88" s="141"/>
      <c r="O88" s="141">
        <v>34914</v>
      </c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54"/>
      <c r="AJ88" s="54"/>
      <c r="AK88" s="54"/>
      <c r="AL88" s="54"/>
      <c r="AM88" s="54"/>
    </row>
    <row r="89" spans="1:39" s="6" customFormat="1" ht="18" customHeight="1" thickBot="1" x14ac:dyDescent="0.35">
      <c r="A89" s="183" t="s">
        <v>83</v>
      </c>
      <c r="B89" s="183" t="s">
        <v>261</v>
      </c>
      <c r="C89" s="231">
        <v>40670</v>
      </c>
      <c r="D89" s="165" t="s">
        <v>375</v>
      </c>
      <c r="E89" s="230">
        <f t="shared" ref="E89:E131" si="7">IF(ISBLANK(D89),,C89)</f>
        <v>40670</v>
      </c>
      <c r="F89" s="139">
        <f t="shared" si="5"/>
        <v>0</v>
      </c>
      <c r="G89" s="139">
        <f t="shared" si="6"/>
        <v>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54"/>
      <c r="AJ89" s="54"/>
      <c r="AK89" s="54"/>
      <c r="AL89" s="54"/>
      <c r="AM89" s="54"/>
    </row>
    <row r="90" spans="1:39" s="6" customFormat="1" ht="18" customHeight="1" thickBot="1" x14ac:dyDescent="0.35">
      <c r="A90" s="183" t="s">
        <v>84</v>
      </c>
      <c r="B90" s="183" t="s">
        <v>262</v>
      </c>
      <c r="C90" s="231">
        <v>9666424</v>
      </c>
      <c r="D90" s="165"/>
      <c r="E90" s="230"/>
      <c r="F90" s="139">
        <f t="shared" si="5"/>
        <v>3285235</v>
      </c>
      <c r="G90" s="139">
        <f t="shared" si="6"/>
        <v>6381189</v>
      </c>
      <c r="H90" s="141"/>
      <c r="I90" s="141"/>
      <c r="J90" s="141"/>
      <c r="K90" s="141"/>
      <c r="L90" s="141">
        <v>694379</v>
      </c>
      <c r="M90" s="141">
        <v>914344</v>
      </c>
      <c r="N90" s="141"/>
      <c r="O90" s="141">
        <v>1676512</v>
      </c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54"/>
      <c r="AJ90" s="54"/>
      <c r="AK90" s="54"/>
      <c r="AL90" s="54"/>
      <c r="AM90" s="54"/>
    </row>
    <row r="91" spans="1:39" s="6" customFormat="1" ht="18" customHeight="1" thickBot="1" x14ac:dyDescent="0.35">
      <c r="A91" s="183" t="s">
        <v>85</v>
      </c>
      <c r="B91" s="183" t="s">
        <v>263</v>
      </c>
      <c r="C91" s="231">
        <v>23877</v>
      </c>
      <c r="D91" s="165"/>
      <c r="E91" s="230"/>
      <c r="F91" s="139">
        <f t="shared" si="5"/>
        <v>0</v>
      </c>
      <c r="G91" s="139">
        <f t="shared" si="6"/>
        <v>23877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54"/>
      <c r="AJ91" s="54"/>
      <c r="AK91" s="54"/>
      <c r="AL91" s="54"/>
      <c r="AM91" s="54"/>
    </row>
    <row r="92" spans="1:39" s="6" customFormat="1" ht="18" customHeight="1" thickBot="1" x14ac:dyDescent="0.35">
      <c r="A92" s="183" t="s">
        <v>86</v>
      </c>
      <c r="B92" s="183" t="s">
        <v>264</v>
      </c>
      <c r="C92" s="231">
        <v>16277</v>
      </c>
      <c r="D92" s="165"/>
      <c r="E92" s="230"/>
      <c r="F92" s="139">
        <f t="shared" si="5"/>
        <v>0</v>
      </c>
      <c r="G92" s="139">
        <f t="shared" si="6"/>
        <v>16277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54"/>
      <c r="AJ92" s="54"/>
      <c r="AK92" s="54"/>
      <c r="AL92" s="54"/>
      <c r="AM92" s="54"/>
    </row>
    <row r="93" spans="1:39" s="6" customFormat="1" ht="18" customHeight="1" thickBot="1" x14ac:dyDescent="0.35">
      <c r="A93" s="183" t="s">
        <v>87</v>
      </c>
      <c r="B93" s="183" t="s">
        <v>265</v>
      </c>
      <c r="C93" s="231">
        <v>34801</v>
      </c>
      <c r="D93" s="165" t="s">
        <v>372</v>
      </c>
      <c r="E93" s="230">
        <f t="shared" si="7"/>
        <v>34801</v>
      </c>
      <c r="F93" s="139">
        <f t="shared" si="5"/>
        <v>0</v>
      </c>
      <c r="G93" s="139">
        <f t="shared" si="6"/>
        <v>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54"/>
      <c r="AJ93" s="54"/>
      <c r="AK93" s="54"/>
      <c r="AL93" s="54"/>
      <c r="AM93" s="54"/>
    </row>
    <row r="94" spans="1:39" s="6" customFormat="1" ht="18" customHeight="1" thickBot="1" x14ac:dyDescent="0.35">
      <c r="A94" s="183" t="s">
        <v>88</v>
      </c>
      <c r="B94" s="183" t="s">
        <v>266</v>
      </c>
      <c r="C94" s="231">
        <v>18084</v>
      </c>
      <c r="D94" s="165" t="s">
        <v>372</v>
      </c>
      <c r="E94" s="230">
        <f t="shared" si="7"/>
        <v>18084</v>
      </c>
      <c r="F94" s="139">
        <f t="shared" si="5"/>
        <v>0</v>
      </c>
      <c r="G94" s="139">
        <f t="shared" si="6"/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54"/>
      <c r="AJ94" s="54"/>
      <c r="AK94" s="54"/>
      <c r="AL94" s="54"/>
      <c r="AM94" s="54"/>
    </row>
    <row r="95" spans="1:39" s="6" customFormat="1" ht="18" customHeight="1" thickBot="1" x14ac:dyDescent="0.35">
      <c r="A95" s="183" t="s">
        <v>89</v>
      </c>
      <c r="B95" s="183" t="s">
        <v>267</v>
      </c>
      <c r="C95" s="231">
        <v>36189</v>
      </c>
      <c r="D95" s="165" t="s">
        <v>372</v>
      </c>
      <c r="E95" s="230">
        <f t="shared" si="7"/>
        <v>36189</v>
      </c>
      <c r="F95" s="139">
        <f t="shared" si="5"/>
        <v>0</v>
      </c>
      <c r="G95" s="139">
        <f t="shared" si="6"/>
        <v>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54"/>
      <c r="AJ95" s="54"/>
      <c r="AK95" s="54"/>
      <c r="AL95" s="54"/>
      <c r="AM95" s="54"/>
    </row>
    <row r="96" spans="1:39" s="6" customFormat="1" ht="18" customHeight="1" thickBot="1" x14ac:dyDescent="0.35">
      <c r="A96" s="183" t="s">
        <v>90</v>
      </c>
      <c r="B96" s="183" t="s">
        <v>268</v>
      </c>
      <c r="C96" s="231">
        <v>25382</v>
      </c>
      <c r="D96" s="165" t="s">
        <v>372</v>
      </c>
      <c r="E96" s="230">
        <f t="shared" si="7"/>
        <v>25382</v>
      </c>
      <c r="F96" s="139">
        <f t="shared" si="5"/>
        <v>0</v>
      </c>
      <c r="G96" s="139">
        <f t="shared" si="6"/>
        <v>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54"/>
      <c r="AJ96" s="54"/>
      <c r="AK96" s="54"/>
      <c r="AL96" s="54"/>
      <c r="AM96" s="54"/>
    </row>
    <row r="97" spans="1:39" s="6" customFormat="1" ht="18" customHeight="1" thickBot="1" x14ac:dyDescent="0.35">
      <c r="A97" s="183" t="s">
        <v>91</v>
      </c>
      <c r="B97" s="183" t="s">
        <v>269</v>
      </c>
      <c r="C97" s="231">
        <v>137746</v>
      </c>
      <c r="D97" s="165" t="s">
        <v>372</v>
      </c>
      <c r="E97" s="230">
        <f t="shared" si="7"/>
        <v>137746</v>
      </c>
      <c r="F97" s="139">
        <f t="shared" si="5"/>
        <v>0</v>
      </c>
      <c r="G97" s="139">
        <f t="shared" si="6"/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54"/>
      <c r="AJ97" s="54"/>
      <c r="AK97" s="54"/>
      <c r="AL97" s="54"/>
      <c r="AM97" s="54"/>
    </row>
    <row r="98" spans="1:39" s="6" customFormat="1" ht="18" customHeight="1" thickBot="1" x14ac:dyDescent="0.35">
      <c r="A98" s="183" t="s">
        <v>92</v>
      </c>
      <c r="B98" s="183" t="s">
        <v>270</v>
      </c>
      <c r="C98" s="231">
        <v>268367</v>
      </c>
      <c r="D98" s="165"/>
      <c r="E98" s="230"/>
      <c r="F98" s="139">
        <f t="shared" si="5"/>
        <v>81432</v>
      </c>
      <c r="G98" s="139">
        <f t="shared" si="6"/>
        <v>186935</v>
      </c>
      <c r="H98" s="141"/>
      <c r="I98" s="141"/>
      <c r="J98" s="141"/>
      <c r="K98" s="141"/>
      <c r="L98" s="141">
        <v>9932</v>
      </c>
      <c r="M98" s="141"/>
      <c r="N98" s="141">
        <v>48241</v>
      </c>
      <c r="O98" s="141">
        <v>23259</v>
      </c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54"/>
      <c r="AJ98" s="54"/>
      <c r="AK98" s="54"/>
      <c r="AL98" s="54"/>
      <c r="AM98" s="54"/>
    </row>
    <row r="99" spans="1:39" s="6" customFormat="1" ht="18" customHeight="1" thickBot="1" x14ac:dyDescent="0.35">
      <c r="A99" s="183" t="s">
        <v>93</v>
      </c>
      <c r="B99" s="183" t="s">
        <v>271</v>
      </c>
      <c r="C99" s="231">
        <v>477207</v>
      </c>
      <c r="D99" s="165"/>
      <c r="E99" s="230"/>
      <c r="F99" s="139">
        <f t="shared" si="5"/>
        <v>123085</v>
      </c>
      <c r="G99" s="139">
        <f t="shared" si="6"/>
        <v>354122</v>
      </c>
      <c r="H99" s="141"/>
      <c r="I99" s="141"/>
      <c r="J99" s="141"/>
      <c r="K99" s="141"/>
      <c r="L99" s="141"/>
      <c r="M99" s="141">
        <v>4572</v>
      </c>
      <c r="N99" s="141">
        <v>82866</v>
      </c>
      <c r="O99" s="141">
        <v>35647</v>
      </c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54"/>
      <c r="AJ99" s="54"/>
      <c r="AK99" s="54"/>
      <c r="AL99" s="54"/>
      <c r="AM99" s="54"/>
    </row>
    <row r="100" spans="1:39" s="6" customFormat="1" ht="18" customHeight="1" thickBot="1" x14ac:dyDescent="0.35">
      <c r="A100" s="183" t="s">
        <v>94</v>
      </c>
      <c r="B100" s="183" t="s">
        <v>272</v>
      </c>
      <c r="C100" s="231">
        <v>101870</v>
      </c>
      <c r="D100" s="165"/>
      <c r="E100" s="230"/>
      <c r="F100" s="139">
        <f t="shared" si="5"/>
        <v>0</v>
      </c>
      <c r="G100" s="139">
        <f t="shared" si="6"/>
        <v>101870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54"/>
      <c r="AJ100" s="54"/>
      <c r="AK100" s="54"/>
      <c r="AL100" s="54"/>
      <c r="AM100" s="54"/>
    </row>
    <row r="101" spans="1:39" s="6" customFormat="1" ht="18" customHeight="1" thickBot="1" x14ac:dyDescent="0.35">
      <c r="A101" s="183" t="s">
        <v>95</v>
      </c>
      <c r="B101" s="183" t="s">
        <v>273</v>
      </c>
      <c r="C101" s="231">
        <v>144016</v>
      </c>
      <c r="D101" s="165"/>
      <c r="E101" s="230"/>
      <c r="F101" s="139">
        <f t="shared" si="5"/>
        <v>58944</v>
      </c>
      <c r="G101" s="139">
        <f t="shared" si="6"/>
        <v>85072</v>
      </c>
      <c r="H101" s="141"/>
      <c r="I101" s="141"/>
      <c r="J101" s="141"/>
      <c r="K101" s="141"/>
      <c r="L101" s="141"/>
      <c r="M101" s="141"/>
      <c r="N101" s="141">
        <v>58944</v>
      </c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54"/>
      <c r="AJ101" s="54"/>
      <c r="AK101" s="54"/>
      <c r="AL101" s="54"/>
      <c r="AM101" s="54"/>
    </row>
    <row r="102" spans="1:39" s="6" customFormat="1" ht="18" customHeight="1" thickBot="1" x14ac:dyDescent="0.35">
      <c r="A102" s="183" t="s">
        <v>96</v>
      </c>
      <c r="B102" s="183" t="s">
        <v>274</v>
      </c>
      <c r="C102" s="231">
        <v>2721871</v>
      </c>
      <c r="D102" s="165"/>
      <c r="E102" s="230"/>
      <c r="F102" s="139">
        <f t="shared" si="5"/>
        <v>791565</v>
      </c>
      <c r="G102" s="139">
        <f t="shared" si="6"/>
        <v>1930306</v>
      </c>
      <c r="H102" s="141"/>
      <c r="I102" s="141"/>
      <c r="J102" s="141"/>
      <c r="K102" s="141"/>
      <c r="L102" s="141">
        <v>242303</v>
      </c>
      <c r="M102" s="141"/>
      <c r="N102" s="141"/>
      <c r="O102" s="141">
        <v>549262</v>
      </c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54"/>
      <c r="AJ102" s="54"/>
      <c r="AK102" s="54"/>
      <c r="AL102" s="54"/>
      <c r="AM102" s="54"/>
    </row>
    <row r="103" spans="1:39" s="6" customFormat="1" ht="18" customHeight="1" thickBot="1" x14ac:dyDescent="0.35">
      <c r="A103" s="183" t="s">
        <v>97</v>
      </c>
      <c r="B103" s="183" t="s">
        <v>275</v>
      </c>
      <c r="C103" s="231">
        <v>1626275</v>
      </c>
      <c r="D103" s="165"/>
      <c r="E103" s="230"/>
      <c r="F103" s="139">
        <f t="shared" si="5"/>
        <v>468691</v>
      </c>
      <c r="G103" s="139">
        <f t="shared" si="6"/>
        <v>1157584</v>
      </c>
      <c r="H103" s="141"/>
      <c r="I103" s="141"/>
      <c r="J103" s="141"/>
      <c r="K103" s="141"/>
      <c r="L103" s="141">
        <v>68986</v>
      </c>
      <c r="M103" s="141">
        <v>139436</v>
      </c>
      <c r="N103" s="141">
        <v>137570</v>
      </c>
      <c r="O103" s="141">
        <v>122699</v>
      </c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54"/>
      <c r="AJ103" s="54"/>
      <c r="AK103" s="54"/>
      <c r="AL103" s="54"/>
      <c r="AM103" s="54"/>
    </row>
    <row r="104" spans="1:39" s="6" customFormat="1" ht="18" customHeight="1" thickBot="1" x14ac:dyDescent="0.35">
      <c r="A104" s="183" t="s">
        <v>98</v>
      </c>
      <c r="B104" s="183" t="s">
        <v>276</v>
      </c>
      <c r="C104" s="231">
        <v>279694</v>
      </c>
      <c r="D104" s="165"/>
      <c r="E104" s="230"/>
      <c r="F104" s="139">
        <f t="shared" si="5"/>
        <v>46103</v>
      </c>
      <c r="G104" s="139">
        <f t="shared" si="6"/>
        <v>233591</v>
      </c>
      <c r="H104" s="141"/>
      <c r="I104" s="141"/>
      <c r="J104" s="141"/>
      <c r="K104" s="141"/>
      <c r="L104" s="141"/>
      <c r="M104" s="141"/>
      <c r="N104" s="141">
        <v>25428</v>
      </c>
      <c r="O104" s="141">
        <v>20675</v>
      </c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54"/>
      <c r="AJ104" s="54"/>
      <c r="AK104" s="54"/>
      <c r="AL104" s="54"/>
      <c r="AM104" s="54"/>
    </row>
    <row r="105" spans="1:39" s="6" customFormat="1" ht="18" customHeight="1" thickBot="1" x14ac:dyDescent="0.35">
      <c r="A105" s="183" t="s">
        <v>99</v>
      </c>
      <c r="B105" s="183" t="s">
        <v>277</v>
      </c>
      <c r="C105" s="231">
        <v>358716</v>
      </c>
      <c r="D105" s="165"/>
      <c r="E105" s="230"/>
      <c r="F105" s="139">
        <f t="shared" si="5"/>
        <v>95142</v>
      </c>
      <c r="G105" s="139">
        <f t="shared" si="6"/>
        <v>263574</v>
      </c>
      <c r="H105" s="141"/>
      <c r="I105" s="141"/>
      <c r="J105" s="141"/>
      <c r="K105" s="141"/>
      <c r="L105" s="141"/>
      <c r="M105" s="141">
        <v>15653</v>
      </c>
      <c r="N105" s="141">
        <v>79489</v>
      </c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54"/>
      <c r="AJ105" s="54"/>
      <c r="AK105" s="54"/>
      <c r="AL105" s="54"/>
      <c r="AM105" s="54"/>
    </row>
    <row r="106" spans="1:39" s="6" customFormat="1" ht="18" customHeight="1" thickBot="1" x14ac:dyDescent="0.35">
      <c r="A106" s="183" t="s">
        <v>100</v>
      </c>
      <c r="B106" s="183" t="s">
        <v>278</v>
      </c>
      <c r="C106" s="231">
        <v>33210</v>
      </c>
      <c r="D106" s="165"/>
      <c r="E106" s="230"/>
      <c r="F106" s="139">
        <f t="shared" si="5"/>
        <v>0</v>
      </c>
      <c r="G106" s="139">
        <f t="shared" si="6"/>
        <v>33210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54"/>
      <c r="AJ106" s="54"/>
      <c r="AK106" s="54"/>
      <c r="AL106" s="54"/>
      <c r="AM106" s="54"/>
    </row>
    <row r="107" spans="1:39" s="6" customFormat="1" ht="18" customHeight="1" thickBot="1" x14ac:dyDescent="0.35">
      <c r="A107" s="183" t="s">
        <v>101</v>
      </c>
      <c r="B107" s="183" t="s">
        <v>279</v>
      </c>
      <c r="C107" s="231">
        <v>40792</v>
      </c>
      <c r="D107" s="165"/>
      <c r="E107" s="230"/>
      <c r="F107" s="139">
        <f t="shared" si="5"/>
        <v>0</v>
      </c>
      <c r="G107" s="139">
        <f t="shared" si="6"/>
        <v>40792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54"/>
      <c r="AJ107" s="54"/>
      <c r="AK107" s="54"/>
      <c r="AL107" s="54"/>
      <c r="AM107" s="54"/>
    </row>
    <row r="108" spans="1:39" s="6" customFormat="1" ht="18" customHeight="1" thickBot="1" x14ac:dyDescent="0.35">
      <c r="A108" s="183" t="s">
        <v>102</v>
      </c>
      <c r="B108" s="183" t="s">
        <v>280</v>
      </c>
      <c r="C108" s="231">
        <v>85146</v>
      </c>
      <c r="D108" s="165"/>
      <c r="E108" s="230"/>
      <c r="F108" s="139">
        <f t="shared" si="5"/>
        <v>24963</v>
      </c>
      <c r="G108" s="139">
        <f t="shared" si="6"/>
        <v>60183</v>
      </c>
      <c r="H108" s="141"/>
      <c r="I108" s="141"/>
      <c r="J108" s="141"/>
      <c r="K108" s="141"/>
      <c r="L108" s="141"/>
      <c r="M108" s="141">
        <v>24963</v>
      </c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54"/>
      <c r="AJ108" s="54"/>
      <c r="AK108" s="54"/>
      <c r="AL108" s="54"/>
      <c r="AM108" s="54"/>
    </row>
    <row r="109" spans="1:39" s="6" customFormat="1" ht="18" customHeight="1" thickBot="1" x14ac:dyDescent="0.35">
      <c r="A109" s="183" t="s">
        <v>103</v>
      </c>
      <c r="B109" s="183" t="s">
        <v>281</v>
      </c>
      <c r="C109" s="231"/>
      <c r="D109" s="165"/>
      <c r="E109" s="230"/>
      <c r="F109" s="139">
        <f t="shared" ref="F109:F140" si="8">SUM(H109:AH109)</f>
        <v>0</v>
      </c>
      <c r="G109" s="139">
        <f t="shared" ref="G109:G140" si="9">IF(ISBLANK(E109),C109-F109,C109-E109)</f>
        <v>0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54"/>
      <c r="AJ109" s="54"/>
      <c r="AK109" s="54"/>
      <c r="AL109" s="54"/>
      <c r="AM109" s="54"/>
    </row>
    <row r="110" spans="1:39" s="6" customFormat="1" ht="18" customHeight="1" thickBot="1" x14ac:dyDescent="0.35">
      <c r="A110" s="183" t="s">
        <v>104</v>
      </c>
      <c r="B110" s="183" t="s">
        <v>282</v>
      </c>
      <c r="C110" s="231">
        <v>1179</v>
      </c>
      <c r="D110" s="165"/>
      <c r="E110" s="230"/>
      <c r="F110" s="139">
        <f t="shared" si="8"/>
        <v>1179</v>
      </c>
      <c r="G110" s="139">
        <f t="shared" si="9"/>
        <v>0</v>
      </c>
      <c r="H110" s="141"/>
      <c r="I110" s="141"/>
      <c r="J110" s="141"/>
      <c r="K110" s="141"/>
      <c r="L110" s="141"/>
      <c r="M110" s="141"/>
      <c r="N110" s="141">
        <v>1179</v>
      </c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54"/>
      <c r="AJ110" s="54"/>
      <c r="AK110" s="54"/>
      <c r="AL110" s="54"/>
      <c r="AM110" s="54"/>
    </row>
    <row r="111" spans="1:39" s="6" customFormat="1" ht="18" customHeight="1" thickBot="1" x14ac:dyDescent="0.35">
      <c r="A111" s="183" t="s">
        <v>105</v>
      </c>
      <c r="B111" s="183" t="s">
        <v>283</v>
      </c>
      <c r="C111" s="231">
        <v>36138</v>
      </c>
      <c r="D111" s="165" t="s">
        <v>372</v>
      </c>
      <c r="E111" s="230">
        <f t="shared" si="7"/>
        <v>36138</v>
      </c>
      <c r="F111" s="139">
        <f t="shared" si="8"/>
        <v>0</v>
      </c>
      <c r="G111" s="139">
        <f t="shared" si="9"/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54"/>
      <c r="AJ111" s="54"/>
      <c r="AK111" s="54"/>
      <c r="AL111" s="54"/>
      <c r="AM111" s="54"/>
    </row>
    <row r="112" spans="1:39" s="6" customFormat="1" ht="18" customHeight="1" thickBot="1" x14ac:dyDescent="0.35">
      <c r="A112" s="183" t="s">
        <v>106</v>
      </c>
      <c r="B112" s="183" t="s">
        <v>284</v>
      </c>
      <c r="C112" s="231">
        <v>87513</v>
      </c>
      <c r="D112" s="165" t="s">
        <v>372</v>
      </c>
      <c r="E112" s="230">
        <f t="shared" si="7"/>
        <v>87513</v>
      </c>
      <c r="F112" s="139">
        <f t="shared" si="8"/>
        <v>0</v>
      </c>
      <c r="G112" s="139">
        <f t="shared" si="9"/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54"/>
      <c r="AJ112" s="54"/>
      <c r="AK112" s="54"/>
      <c r="AL112" s="54"/>
      <c r="AM112" s="54"/>
    </row>
    <row r="113" spans="1:39" s="6" customFormat="1" ht="18" customHeight="1" thickBot="1" x14ac:dyDescent="0.35">
      <c r="A113" s="183" t="s">
        <v>107</v>
      </c>
      <c r="B113" s="183" t="s">
        <v>285</v>
      </c>
      <c r="C113" s="231">
        <v>15595</v>
      </c>
      <c r="D113" s="165" t="s">
        <v>372</v>
      </c>
      <c r="E113" s="230">
        <f t="shared" si="7"/>
        <v>15595</v>
      </c>
      <c r="F113" s="139">
        <f t="shared" si="8"/>
        <v>0</v>
      </c>
      <c r="G113" s="139">
        <f t="shared" si="9"/>
        <v>0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54"/>
      <c r="AJ113" s="54"/>
      <c r="AK113" s="54"/>
      <c r="AL113" s="54"/>
      <c r="AM113" s="54"/>
    </row>
    <row r="114" spans="1:39" s="6" customFormat="1" ht="18" customHeight="1" thickBot="1" x14ac:dyDescent="0.35">
      <c r="A114" s="183" t="s">
        <v>108</v>
      </c>
      <c r="B114" s="183" t="s">
        <v>286</v>
      </c>
      <c r="C114" s="231">
        <v>430743</v>
      </c>
      <c r="D114" s="165"/>
      <c r="E114" s="230"/>
      <c r="F114" s="139">
        <f t="shared" si="8"/>
        <v>0</v>
      </c>
      <c r="G114" s="139">
        <f t="shared" si="9"/>
        <v>430743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54"/>
      <c r="AJ114" s="54"/>
      <c r="AK114" s="54"/>
      <c r="AL114" s="54"/>
      <c r="AM114" s="54"/>
    </row>
    <row r="115" spans="1:39" s="6" customFormat="1" ht="18" customHeight="1" thickBot="1" x14ac:dyDescent="0.35">
      <c r="A115" s="183" t="s">
        <v>109</v>
      </c>
      <c r="B115" s="183" t="s">
        <v>287</v>
      </c>
      <c r="C115" s="231">
        <v>23577</v>
      </c>
      <c r="D115" s="165" t="s">
        <v>374</v>
      </c>
      <c r="E115" s="230">
        <f t="shared" si="7"/>
        <v>23577</v>
      </c>
      <c r="F115" s="139">
        <f t="shared" si="8"/>
        <v>0</v>
      </c>
      <c r="G115" s="139">
        <f t="shared" si="9"/>
        <v>0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54"/>
      <c r="AJ115" s="54"/>
      <c r="AK115" s="54"/>
      <c r="AL115" s="54"/>
      <c r="AM115" s="54"/>
    </row>
    <row r="116" spans="1:39" s="6" customFormat="1" ht="18" customHeight="1" thickBot="1" x14ac:dyDescent="0.35">
      <c r="A116" s="183" t="s">
        <v>110</v>
      </c>
      <c r="B116" s="183" t="s">
        <v>288</v>
      </c>
      <c r="C116" s="231">
        <v>23287</v>
      </c>
      <c r="D116" s="165" t="s">
        <v>374</v>
      </c>
      <c r="E116" s="230">
        <f t="shared" si="7"/>
        <v>23287</v>
      </c>
      <c r="F116" s="139">
        <f t="shared" si="8"/>
        <v>0</v>
      </c>
      <c r="G116" s="139">
        <f t="shared" si="9"/>
        <v>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54"/>
      <c r="AJ116" s="54"/>
      <c r="AK116" s="54"/>
      <c r="AL116" s="54"/>
      <c r="AM116" s="54"/>
    </row>
    <row r="117" spans="1:39" s="6" customFormat="1" ht="18" customHeight="1" thickBot="1" x14ac:dyDescent="0.35">
      <c r="A117" s="183" t="s">
        <v>111</v>
      </c>
      <c r="B117" s="183" t="s">
        <v>289</v>
      </c>
      <c r="C117" s="231">
        <v>8293</v>
      </c>
      <c r="D117" s="165" t="s">
        <v>374</v>
      </c>
      <c r="E117" s="230">
        <f t="shared" si="7"/>
        <v>8293</v>
      </c>
      <c r="F117" s="139">
        <f t="shared" si="8"/>
        <v>0</v>
      </c>
      <c r="G117" s="139">
        <f t="shared" si="9"/>
        <v>0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54"/>
      <c r="AJ117" s="54"/>
      <c r="AK117" s="54"/>
      <c r="AL117" s="54"/>
      <c r="AM117" s="54"/>
    </row>
    <row r="118" spans="1:39" s="6" customFormat="1" ht="18" customHeight="1" thickBot="1" x14ac:dyDescent="0.35">
      <c r="A118" s="183" t="s">
        <v>112</v>
      </c>
      <c r="B118" s="183" t="s">
        <v>290</v>
      </c>
      <c r="C118" s="231">
        <v>18044</v>
      </c>
      <c r="D118" s="165"/>
      <c r="E118" s="230"/>
      <c r="F118" s="139">
        <f t="shared" si="8"/>
        <v>0</v>
      </c>
      <c r="G118" s="139">
        <f t="shared" si="9"/>
        <v>18044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54"/>
      <c r="AJ118" s="54"/>
      <c r="AK118" s="54"/>
      <c r="AL118" s="54"/>
      <c r="AM118" s="54"/>
    </row>
    <row r="119" spans="1:39" s="6" customFormat="1" ht="18" customHeight="1" thickBot="1" x14ac:dyDescent="0.35">
      <c r="A119" s="183" t="s">
        <v>113</v>
      </c>
      <c r="B119" s="183" t="s">
        <v>291</v>
      </c>
      <c r="C119" s="231">
        <v>78217</v>
      </c>
      <c r="D119" s="165"/>
      <c r="E119" s="230"/>
      <c r="F119" s="139">
        <f t="shared" si="8"/>
        <v>54018</v>
      </c>
      <c r="G119" s="139">
        <f t="shared" si="9"/>
        <v>24199</v>
      </c>
      <c r="H119" s="141"/>
      <c r="I119" s="141"/>
      <c r="J119" s="141"/>
      <c r="K119" s="141"/>
      <c r="L119" s="141"/>
      <c r="M119" s="141">
        <v>22849</v>
      </c>
      <c r="N119" s="141"/>
      <c r="O119" s="141">
        <v>31169</v>
      </c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54"/>
      <c r="AJ119" s="54"/>
      <c r="AK119" s="54"/>
      <c r="AL119" s="54"/>
      <c r="AM119" s="54"/>
    </row>
    <row r="120" spans="1:39" s="6" customFormat="1" ht="18" customHeight="1" thickBot="1" x14ac:dyDescent="0.35">
      <c r="A120" s="183" t="s">
        <v>114</v>
      </c>
      <c r="B120" s="183" t="s">
        <v>292</v>
      </c>
      <c r="C120" s="231">
        <v>4129047</v>
      </c>
      <c r="D120" s="165"/>
      <c r="E120" s="230"/>
      <c r="F120" s="139">
        <f t="shared" si="8"/>
        <v>876878</v>
      </c>
      <c r="G120" s="139">
        <f t="shared" si="9"/>
        <v>3252169</v>
      </c>
      <c r="H120" s="141"/>
      <c r="I120" s="141"/>
      <c r="J120" s="141"/>
      <c r="K120" s="141"/>
      <c r="L120" s="141"/>
      <c r="M120" s="141">
        <v>86458</v>
      </c>
      <c r="N120" s="141">
        <f>330723+459697</f>
        <v>790420</v>
      </c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54"/>
      <c r="AJ120" s="54"/>
      <c r="AK120" s="54"/>
      <c r="AL120" s="54"/>
      <c r="AM120" s="54"/>
    </row>
    <row r="121" spans="1:39" s="6" customFormat="1" ht="18" customHeight="1" thickBot="1" x14ac:dyDescent="0.35">
      <c r="A121" s="183" t="s">
        <v>115</v>
      </c>
      <c r="B121" s="183" t="s">
        <v>293</v>
      </c>
      <c r="C121" s="231">
        <v>9231</v>
      </c>
      <c r="D121" s="165"/>
      <c r="E121" s="230"/>
      <c r="F121" s="139">
        <f t="shared" si="8"/>
        <v>0</v>
      </c>
      <c r="G121" s="139">
        <f t="shared" si="9"/>
        <v>9231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54"/>
      <c r="AJ121" s="54"/>
      <c r="AK121" s="54"/>
      <c r="AL121" s="54"/>
      <c r="AM121" s="54"/>
    </row>
    <row r="122" spans="1:39" s="6" customFormat="1" ht="18" customHeight="1" thickBot="1" x14ac:dyDescent="0.35">
      <c r="A122" s="183" t="s">
        <v>116</v>
      </c>
      <c r="B122" s="183" t="s">
        <v>294</v>
      </c>
      <c r="C122" s="231">
        <v>246707</v>
      </c>
      <c r="D122" s="165"/>
      <c r="E122" s="230"/>
      <c r="F122" s="139">
        <f t="shared" si="8"/>
        <v>61417</v>
      </c>
      <c r="G122" s="139">
        <f t="shared" si="9"/>
        <v>185290</v>
      </c>
      <c r="H122" s="141"/>
      <c r="I122" s="141"/>
      <c r="J122" s="141"/>
      <c r="K122" s="141"/>
      <c r="L122" s="141"/>
      <c r="M122" s="141"/>
      <c r="N122" s="141"/>
      <c r="O122" s="141">
        <v>61417</v>
      </c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54"/>
      <c r="AJ122" s="54"/>
      <c r="AK122" s="54"/>
      <c r="AL122" s="54"/>
      <c r="AM122" s="54"/>
    </row>
    <row r="123" spans="1:39" s="6" customFormat="1" ht="18" customHeight="1" thickBot="1" x14ac:dyDescent="0.35">
      <c r="A123" s="183" t="s">
        <v>117</v>
      </c>
      <c r="B123" s="183" t="s">
        <v>295</v>
      </c>
      <c r="C123" s="231">
        <v>792147</v>
      </c>
      <c r="D123" s="165"/>
      <c r="E123" s="230"/>
      <c r="F123" s="139">
        <f t="shared" si="8"/>
        <v>351648</v>
      </c>
      <c r="G123" s="139">
        <f t="shared" si="9"/>
        <v>440499</v>
      </c>
      <c r="H123" s="141"/>
      <c r="I123" s="141"/>
      <c r="J123" s="141"/>
      <c r="K123" s="141"/>
      <c r="L123" s="141"/>
      <c r="M123" s="141">
        <v>180450</v>
      </c>
      <c r="N123" s="141">
        <v>62808</v>
      </c>
      <c r="O123" s="141">
        <v>108390</v>
      </c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54"/>
      <c r="AJ123" s="54"/>
      <c r="AK123" s="54"/>
      <c r="AL123" s="54"/>
      <c r="AM123" s="54"/>
    </row>
    <row r="124" spans="1:39" s="6" customFormat="1" ht="18" customHeight="1" thickBot="1" x14ac:dyDescent="0.35">
      <c r="A124" s="183" t="s">
        <v>118</v>
      </c>
      <c r="B124" s="183" t="s">
        <v>296</v>
      </c>
      <c r="C124" s="231">
        <v>106988</v>
      </c>
      <c r="D124" s="165"/>
      <c r="E124" s="230"/>
      <c r="F124" s="139">
        <f t="shared" si="8"/>
        <v>0</v>
      </c>
      <c r="G124" s="139">
        <f t="shared" si="9"/>
        <v>106988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54"/>
      <c r="AJ124" s="54"/>
      <c r="AK124" s="54"/>
      <c r="AL124" s="54"/>
      <c r="AM124" s="54"/>
    </row>
    <row r="125" spans="1:39" s="6" customFormat="1" ht="18" customHeight="1" thickBot="1" x14ac:dyDescent="0.35">
      <c r="A125" s="183" t="s">
        <v>119</v>
      </c>
      <c r="B125" s="183" t="s">
        <v>297</v>
      </c>
      <c r="C125" s="231">
        <v>92746</v>
      </c>
      <c r="D125" s="165"/>
      <c r="E125" s="230"/>
      <c r="F125" s="139">
        <f t="shared" si="8"/>
        <v>42785</v>
      </c>
      <c r="G125" s="139">
        <f t="shared" si="9"/>
        <v>49961</v>
      </c>
      <c r="H125" s="141"/>
      <c r="I125" s="141"/>
      <c r="J125" s="141"/>
      <c r="K125" s="141"/>
      <c r="L125" s="141"/>
      <c r="M125" s="141">
        <v>26971</v>
      </c>
      <c r="N125" s="141"/>
      <c r="O125" s="141">
        <v>15814</v>
      </c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54"/>
      <c r="AJ125" s="54"/>
      <c r="AK125" s="54"/>
      <c r="AL125" s="54"/>
      <c r="AM125" s="54"/>
    </row>
    <row r="126" spans="1:39" s="6" customFormat="1" ht="18" customHeight="1" thickBot="1" x14ac:dyDescent="0.35">
      <c r="A126" s="183" t="s">
        <v>120</v>
      </c>
      <c r="B126" s="183" t="s">
        <v>298</v>
      </c>
      <c r="C126" s="231">
        <v>1240742</v>
      </c>
      <c r="D126" s="165"/>
      <c r="E126" s="230"/>
      <c r="F126" s="139">
        <f t="shared" si="8"/>
        <v>508599</v>
      </c>
      <c r="G126" s="139">
        <f t="shared" si="9"/>
        <v>732143</v>
      </c>
      <c r="H126" s="141"/>
      <c r="I126" s="141"/>
      <c r="J126" s="141"/>
      <c r="K126" s="141"/>
      <c r="L126" s="141">
        <v>186703</v>
      </c>
      <c r="M126" s="141">
        <v>112366</v>
      </c>
      <c r="N126" s="141">
        <v>99481</v>
      </c>
      <c r="O126" s="141">
        <v>110049</v>
      </c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54"/>
      <c r="AJ126" s="54"/>
      <c r="AK126" s="54"/>
      <c r="AL126" s="54"/>
      <c r="AM126" s="54"/>
    </row>
    <row r="127" spans="1:39" s="6" customFormat="1" ht="18" customHeight="1" thickBot="1" x14ac:dyDescent="0.35">
      <c r="A127" s="183" t="s">
        <v>121</v>
      </c>
      <c r="B127" s="183" t="s">
        <v>299</v>
      </c>
      <c r="C127" s="231">
        <v>65972</v>
      </c>
      <c r="D127" s="165"/>
      <c r="E127" s="230"/>
      <c r="F127" s="139">
        <f t="shared" si="8"/>
        <v>6719</v>
      </c>
      <c r="G127" s="139">
        <f t="shared" si="9"/>
        <v>59253</v>
      </c>
      <c r="H127" s="141"/>
      <c r="I127" s="141"/>
      <c r="J127" s="141"/>
      <c r="K127" s="141"/>
      <c r="L127" s="141"/>
      <c r="M127" s="141"/>
      <c r="N127" s="141"/>
      <c r="O127" s="141">
        <v>6719</v>
      </c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54"/>
      <c r="AJ127" s="54"/>
      <c r="AK127" s="54"/>
      <c r="AL127" s="54"/>
      <c r="AM127" s="54"/>
    </row>
    <row r="128" spans="1:39" s="6" customFormat="1" ht="18" customHeight="1" thickBot="1" x14ac:dyDescent="0.35">
      <c r="A128" s="183" t="s">
        <v>122</v>
      </c>
      <c r="B128" s="183" t="s">
        <v>300</v>
      </c>
      <c r="C128" s="231">
        <v>182383</v>
      </c>
      <c r="D128" s="165" t="s">
        <v>373</v>
      </c>
      <c r="E128" s="230">
        <f t="shared" si="7"/>
        <v>182383</v>
      </c>
      <c r="F128" s="139">
        <f t="shared" si="8"/>
        <v>0</v>
      </c>
      <c r="G128" s="139">
        <f t="shared" si="9"/>
        <v>0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54"/>
      <c r="AJ128" s="54"/>
      <c r="AK128" s="54"/>
      <c r="AL128" s="54"/>
      <c r="AM128" s="54"/>
    </row>
    <row r="129" spans="1:39" s="6" customFormat="1" ht="18" customHeight="1" thickBot="1" x14ac:dyDescent="0.35">
      <c r="A129" s="183" t="s">
        <v>123</v>
      </c>
      <c r="B129" s="183" t="s">
        <v>301</v>
      </c>
      <c r="C129" s="231">
        <v>538694</v>
      </c>
      <c r="D129" s="165"/>
      <c r="E129" s="230"/>
      <c r="F129" s="139">
        <f t="shared" si="8"/>
        <v>210910</v>
      </c>
      <c r="G129" s="139">
        <f t="shared" si="9"/>
        <v>327784</v>
      </c>
      <c r="H129" s="141"/>
      <c r="I129" s="141"/>
      <c r="J129" s="141"/>
      <c r="K129" s="141"/>
      <c r="L129" s="141">
        <v>80085</v>
      </c>
      <c r="M129" s="141">
        <v>47524</v>
      </c>
      <c r="N129" s="141">
        <v>42530</v>
      </c>
      <c r="O129" s="141">
        <v>40771</v>
      </c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54"/>
      <c r="AJ129" s="54"/>
      <c r="AK129" s="54"/>
      <c r="AL129" s="54"/>
      <c r="AM129" s="54"/>
    </row>
    <row r="130" spans="1:39" s="6" customFormat="1" ht="18" customHeight="1" thickBot="1" x14ac:dyDescent="0.35">
      <c r="A130" s="183" t="s">
        <v>124</v>
      </c>
      <c r="B130" s="183" t="s">
        <v>302</v>
      </c>
      <c r="C130" s="231">
        <v>9267</v>
      </c>
      <c r="D130" s="165" t="s">
        <v>373</v>
      </c>
      <c r="E130" s="230">
        <f t="shared" si="7"/>
        <v>9267</v>
      </c>
      <c r="F130" s="139">
        <f t="shared" si="8"/>
        <v>0</v>
      </c>
      <c r="G130" s="139">
        <f t="shared" si="9"/>
        <v>0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54"/>
      <c r="AJ130" s="54"/>
      <c r="AK130" s="54"/>
      <c r="AL130" s="54"/>
      <c r="AM130" s="54"/>
    </row>
    <row r="131" spans="1:39" s="6" customFormat="1" ht="18" customHeight="1" thickBot="1" x14ac:dyDescent="0.35">
      <c r="A131" s="183" t="s">
        <v>125</v>
      </c>
      <c r="B131" s="183" t="s">
        <v>303</v>
      </c>
      <c r="C131" s="231">
        <v>89505</v>
      </c>
      <c r="D131" s="165" t="s">
        <v>373</v>
      </c>
      <c r="E131" s="230">
        <f t="shared" si="7"/>
        <v>89505</v>
      </c>
      <c r="F131" s="139">
        <f t="shared" si="8"/>
        <v>0</v>
      </c>
      <c r="G131" s="139">
        <f t="shared" si="9"/>
        <v>0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54"/>
      <c r="AJ131" s="54"/>
      <c r="AK131" s="54"/>
      <c r="AL131" s="54"/>
      <c r="AM131" s="54"/>
    </row>
    <row r="132" spans="1:39" s="6" customFormat="1" ht="18" customHeight="1" thickBot="1" x14ac:dyDescent="0.35">
      <c r="A132" s="183" t="s">
        <v>126</v>
      </c>
      <c r="B132" s="183" t="s">
        <v>304</v>
      </c>
      <c r="C132" s="231">
        <v>659734</v>
      </c>
      <c r="D132" s="165"/>
      <c r="E132" s="230"/>
      <c r="F132" s="139">
        <f t="shared" si="8"/>
        <v>218925</v>
      </c>
      <c r="G132" s="139">
        <f t="shared" si="9"/>
        <v>440809</v>
      </c>
      <c r="H132" s="141"/>
      <c r="I132" s="141"/>
      <c r="J132" s="141"/>
      <c r="K132" s="141"/>
      <c r="L132" s="141"/>
      <c r="M132" s="141"/>
      <c r="N132" s="141">
        <v>218925</v>
      </c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54"/>
      <c r="AJ132" s="54"/>
      <c r="AK132" s="54"/>
      <c r="AL132" s="54"/>
      <c r="AM132" s="54"/>
    </row>
    <row r="133" spans="1:39" s="6" customFormat="1" ht="18" customHeight="1" thickBot="1" x14ac:dyDescent="0.35">
      <c r="A133" s="183" t="s">
        <v>127</v>
      </c>
      <c r="B133" s="183" t="s">
        <v>305</v>
      </c>
      <c r="C133" s="231">
        <v>463047</v>
      </c>
      <c r="D133" s="165"/>
      <c r="E133" s="230"/>
      <c r="F133" s="139">
        <f t="shared" si="8"/>
        <v>0</v>
      </c>
      <c r="G133" s="139">
        <f t="shared" si="9"/>
        <v>463047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54"/>
      <c r="AJ133" s="54"/>
      <c r="AK133" s="54"/>
      <c r="AL133" s="54"/>
      <c r="AM133" s="54"/>
    </row>
    <row r="134" spans="1:39" s="6" customFormat="1" ht="18" customHeight="1" thickBot="1" x14ac:dyDescent="0.35">
      <c r="A134" s="183" t="s">
        <v>128</v>
      </c>
      <c r="B134" s="183" t="s">
        <v>306</v>
      </c>
      <c r="C134" s="231">
        <v>90715</v>
      </c>
      <c r="D134" s="165"/>
      <c r="E134" s="230"/>
      <c r="F134" s="139">
        <f t="shared" si="8"/>
        <v>0</v>
      </c>
      <c r="G134" s="139">
        <f t="shared" si="9"/>
        <v>90715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54"/>
      <c r="AJ134" s="54"/>
      <c r="AK134" s="54"/>
      <c r="AL134" s="54"/>
      <c r="AM134" s="54"/>
    </row>
    <row r="135" spans="1:39" s="6" customFormat="1" ht="18" customHeight="1" thickBot="1" x14ac:dyDescent="0.35">
      <c r="A135" s="183" t="s">
        <v>129</v>
      </c>
      <c r="B135" s="183" t="s">
        <v>307</v>
      </c>
      <c r="C135" s="231">
        <v>104214</v>
      </c>
      <c r="D135" s="165"/>
      <c r="E135" s="230"/>
      <c r="F135" s="139">
        <f t="shared" si="8"/>
        <v>0</v>
      </c>
      <c r="G135" s="139">
        <f t="shared" si="9"/>
        <v>104214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54"/>
      <c r="AJ135" s="54"/>
      <c r="AK135" s="54"/>
      <c r="AL135" s="54"/>
      <c r="AM135" s="54"/>
    </row>
    <row r="136" spans="1:39" s="6" customFormat="1" ht="18" customHeight="1" thickBot="1" x14ac:dyDescent="0.35">
      <c r="A136" s="183" t="s">
        <v>130</v>
      </c>
      <c r="B136" s="183" t="s">
        <v>308</v>
      </c>
      <c r="C136" s="231">
        <v>28760</v>
      </c>
      <c r="D136" s="165"/>
      <c r="E136" s="230"/>
      <c r="F136" s="139">
        <f t="shared" si="8"/>
        <v>0</v>
      </c>
      <c r="G136" s="139">
        <f t="shared" si="9"/>
        <v>28760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54"/>
      <c r="AJ136" s="54"/>
      <c r="AK136" s="54"/>
      <c r="AL136" s="54"/>
      <c r="AM136" s="54"/>
    </row>
    <row r="137" spans="1:39" s="6" customFormat="1" ht="18" customHeight="1" thickBot="1" x14ac:dyDescent="0.35">
      <c r="A137" s="183" t="s">
        <v>131</v>
      </c>
      <c r="B137" s="183" t="s">
        <v>309</v>
      </c>
      <c r="C137" s="231">
        <v>53054</v>
      </c>
      <c r="D137" s="165"/>
      <c r="E137" s="230"/>
      <c r="F137" s="139">
        <f t="shared" si="8"/>
        <v>29474</v>
      </c>
      <c r="G137" s="139">
        <f t="shared" si="9"/>
        <v>23580</v>
      </c>
      <c r="H137" s="141"/>
      <c r="I137" s="141"/>
      <c r="J137" s="141"/>
      <c r="K137" s="141"/>
      <c r="L137" s="141"/>
      <c r="M137" s="141">
        <f>5895+11789</f>
        <v>17684</v>
      </c>
      <c r="N137" s="141">
        <v>5895</v>
      </c>
      <c r="O137" s="141">
        <v>5895</v>
      </c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54"/>
      <c r="AJ137" s="54"/>
      <c r="AK137" s="54"/>
      <c r="AL137" s="54"/>
      <c r="AM137" s="54"/>
    </row>
    <row r="138" spans="1:39" s="6" customFormat="1" ht="18" customHeight="1" thickBot="1" x14ac:dyDescent="0.35">
      <c r="A138" s="183" t="s">
        <v>132</v>
      </c>
      <c r="B138" s="183" t="s">
        <v>310</v>
      </c>
      <c r="C138" s="231">
        <v>24228</v>
      </c>
      <c r="D138" s="165"/>
      <c r="E138" s="230"/>
      <c r="F138" s="139">
        <f t="shared" si="8"/>
        <v>0</v>
      </c>
      <c r="G138" s="139">
        <f t="shared" si="9"/>
        <v>24228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54"/>
      <c r="AJ138" s="54"/>
      <c r="AK138" s="54"/>
      <c r="AL138" s="54"/>
      <c r="AM138" s="54"/>
    </row>
    <row r="139" spans="1:39" s="6" customFormat="1" ht="18" customHeight="1" thickBot="1" x14ac:dyDescent="0.35">
      <c r="A139" s="183" t="s">
        <v>133</v>
      </c>
      <c r="B139" s="183" t="s">
        <v>311</v>
      </c>
      <c r="C139" s="231">
        <v>39291</v>
      </c>
      <c r="D139" s="165"/>
      <c r="E139" s="230"/>
      <c r="F139" s="139">
        <f t="shared" si="8"/>
        <v>25276</v>
      </c>
      <c r="G139" s="139">
        <f t="shared" si="9"/>
        <v>14015</v>
      </c>
      <c r="H139" s="141"/>
      <c r="I139" s="141"/>
      <c r="J139" s="141"/>
      <c r="K139" s="141"/>
      <c r="L139" s="141"/>
      <c r="M139" s="141"/>
      <c r="N139" s="141">
        <v>25276</v>
      </c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54"/>
      <c r="AJ139" s="54"/>
      <c r="AK139" s="54"/>
      <c r="AL139" s="54"/>
      <c r="AM139" s="54"/>
    </row>
    <row r="140" spans="1:39" s="6" customFormat="1" ht="18" customHeight="1" thickBot="1" x14ac:dyDescent="0.35">
      <c r="A140" s="183" t="s">
        <v>134</v>
      </c>
      <c r="B140" s="183" t="s">
        <v>312</v>
      </c>
      <c r="C140" s="231">
        <v>128461</v>
      </c>
      <c r="D140" s="165"/>
      <c r="E140" s="230"/>
      <c r="F140" s="139">
        <f t="shared" si="8"/>
        <v>0</v>
      </c>
      <c r="G140" s="139">
        <f t="shared" si="9"/>
        <v>128461</v>
      </c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54"/>
      <c r="AJ140" s="54"/>
      <c r="AK140" s="54"/>
      <c r="AL140" s="54"/>
      <c r="AM140" s="54"/>
    </row>
    <row r="141" spans="1:39" s="6" customFormat="1" ht="18" customHeight="1" thickBot="1" x14ac:dyDescent="0.35">
      <c r="A141" s="183" t="s">
        <v>135</v>
      </c>
      <c r="B141" s="183" t="s">
        <v>313</v>
      </c>
      <c r="C141" s="231">
        <v>111616</v>
      </c>
      <c r="D141" s="165"/>
      <c r="E141" s="230"/>
      <c r="F141" s="139">
        <f t="shared" ref="F141:F172" si="10">SUM(H141:AH141)</f>
        <v>1655</v>
      </c>
      <c r="G141" s="139">
        <f t="shared" ref="G141:G172" si="11">IF(ISBLANK(E141),C141-F141,C141-E141)</f>
        <v>109961</v>
      </c>
      <c r="H141" s="141"/>
      <c r="I141" s="141"/>
      <c r="J141" s="141"/>
      <c r="K141" s="141"/>
      <c r="L141" s="141"/>
      <c r="M141" s="141"/>
      <c r="N141" s="141">
        <v>1655</v>
      </c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54"/>
      <c r="AJ141" s="54"/>
      <c r="AK141" s="54"/>
      <c r="AL141" s="54"/>
      <c r="AM141" s="54"/>
    </row>
    <row r="142" spans="1:39" s="6" customFormat="1" ht="18" customHeight="1" thickBot="1" x14ac:dyDescent="0.35">
      <c r="A142" s="183" t="s">
        <v>136</v>
      </c>
      <c r="B142" s="183" t="s">
        <v>314</v>
      </c>
      <c r="C142" s="231">
        <v>87283</v>
      </c>
      <c r="D142" s="165"/>
      <c r="E142" s="230"/>
      <c r="F142" s="139">
        <f t="shared" si="10"/>
        <v>86859</v>
      </c>
      <c r="G142" s="139">
        <f t="shared" si="11"/>
        <v>424</v>
      </c>
      <c r="H142" s="141"/>
      <c r="I142" s="141"/>
      <c r="J142" s="141"/>
      <c r="K142" s="141"/>
      <c r="L142" s="141"/>
      <c r="M142" s="141">
        <v>86859</v>
      </c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54"/>
      <c r="AJ142" s="54"/>
      <c r="AK142" s="54"/>
      <c r="AL142" s="54"/>
      <c r="AM142" s="54"/>
    </row>
    <row r="143" spans="1:39" s="6" customFormat="1" ht="18" customHeight="1" thickBot="1" x14ac:dyDescent="0.35">
      <c r="A143" s="183" t="s">
        <v>137</v>
      </c>
      <c r="B143" s="183" t="s">
        <v>315</v>
      </c>
      <c r="C143" s="231">
        <v>29164</v>
      </c>
      <c r="D143" s="165" t="s">
        <v>374</v>
      </c>
      <c r="E143" s="230">
        <f t="shared" ref="E143:E189" si="12">IF(ISBLANK(D143),,C143)</f>
        <v>29164</v>
      </c>
      <c r="F143" s="139">
        <f t="shared" si="10"/>
        <v>0</v>
      </c>
      <c r="G143" s="139">
        <f t="shared" si="11"/>
        <v>0</v>
      </c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54"/>
      <c r="AJ143" s="54"/>
      <c r="AK143" s="54"/>
      <c r="AL143" s="54"/>
      <c r="AM143" s="54"/>
    </row>
    <row r="144" spans="1:39" s="6" customFormat="1" ht="18" customHeight="1" thickBot="1" x14ac:dyDescent="0.35">
      <c r="A144" s="183" t="s">
        <v>138</v>
      </c>
      <c r="B144" s="183" t="s">
        <v>316</v>
      </c>
      <c r="C144" s="231">
        <v>42549</v>
      </c>
      <c r="D144" s="165"/>
      <c r="E144" s="230"/>
      <c r="F144" s="139">
        <f t="shared" si="10"/>
        <v>0</v>
      </c>
      <c r="G144" s="139">
        <f t="shared" si="11"/>
        <v>42549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54"/>
      <c r="AJ144" s="54"/>
      <c r="AK144" s="54"/>
      <c r="AL144" s="54"/>
      <c r="AM144" s="54"/>
    </row>
    <row r="145" spans="1:39" s="6" customFormat="1" ht="18" customHeight="1" thickBot="1" x14ac:dyDescent="0.35">
      <c r="A145" s="183" t="s">
        <v>139</v>
      </c>
      <c r="B145" s="183" t="s">
        <v>317</v>
      </c>
      <c r="C145" s="231">
        <v>50738</v>
      </c>
      <c r="D145" s="165"/>
      <c r="E145" s="230"/>
      <c r="F145" s="139">
        <f t="shared" si="10"/>
        <v>25368</v>
      </c>
      <c r="G145" s="139">
        <f t="shared" si="11"/>
        <v>25370</v>
      </c>
      <c r="H145" s="141"/>
      <c r="I145" s="141"/>
      <c r="J145" s="141"/>
      <c r="K145" s="141"/>
      <c r="L145" s="141"/>
      <c r="M145" s="141"/>
      <c r="N145" s="141"/>
      <c r="O145" s="141">
        <v>25368</v>
      </c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54"/>
      <c r="AJ145" s="54"/>
      <c r="AK145" s="54"/>
      <c r="AL145" s="54"/>
      <c r="AM145" s="54"/>
    </row>
    <row r="146" spans="1:39" s="6" customFormat="1" ht="18" customHeight="1" thickBot="1" x14ac:dyDescent="0.35">
      <c r="A146" s="183" t="s">
        <v>140</v>
      </c>
      <c r="B146" s="183" t="s">
        <v>318</v>
      </c>
      <c r="C146" s="231">
        <v>468438</v>
      </c>
      <c r="D146" s="165"/>
      <c r="E146" s="230"/>
      <c r="F146" s="139">
        <f t="shared" si="10"/>
        <v>188810</v>
      </c>
      <c r="G146" s="139">
        <f t="shared" si="11"/>
        <v>279628</v>
      </c>
      <c r="H146" s="141"/>
      <c r="I146" s="141"/>
      <c r="J146" s="141"/>
      <c r="K146" s="141"/>
      <c r="L146" s="141"/>
      <c r="M146" s="141"/>
      <c r="N146" s="141">
        <v>110918</v>
      </c>
      <c r="O146" s="141">
        <v>77892</v>
      </c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54"/>
      <c r="AJ146" s="54"/>
      <c r="AK146" s="54"/>
      <c r="AL146" s="54"/>
      <c r="AM146" s="54"/>
    </row>
    <row r="147" spans="1:39" s="6" customFormat="1" ht="18" customHeight="1" thickBot="1" x14ac:dyDescent="0.35">
      <c r="A147" s="183" t="s">
        <v>141</v>
      </c>
      <c r="B147" s="183" t="s">
        <v>319</v>
      </c>
      <c r="C147" s="231">
        <v>81179</v>
      </c>
      <c r="D147" s="165"/>
      <c r="E147" s="230"/>
      <c r="F147" s="139">
        <f t="shared" si="10"/>
        <v>0</v>
      </c>
      <c r="G147" s="139">
        <f t="shared" si="11"/>
        <v>81179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54"/>
      <c r="AJ147" s="54"/>
      <c r="AK147" s="54"/>
      <c r="AL147" s="54"/>
      <c r="AM147" s="54"/>
    </row>
    <row r="148" spans="1:39" s="6" customFormat="1" ht="18" customHeight="1" thickBot="1" x14ac:dyDescent="0.35">
      <c r="A148" s="183" t="s">
        <v>142</v>
      </c>
      <c r="B148" s="183" t="s">
        <v>320</v>
      </c>
      <c r="C148" s="231">
        <v>36961</v>
      </c>
      <c r="D148" s="165"/>
      <c r="E148" s="230"/>
      <c r="F148" s="139">
        <f t="shared" si="10"/>
        <v>5284</v>
      </c>
      <c r="G148" s="139">
        <f t="shared" si="11"/>
        <v>31677</v>
      </c>
      <c r="H148" s="141"/>
      <c r="I148" s="141"/>
      <c r="J148" s="141"/>
      <c r="K148" s="141"/>
      <c r="L148" s="141">
        <v>1912</v>
      </c>
      <c r="M148" s="141">
        <v>3372</v>
      </c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54"/>
      <c r="AJ148" s="54"/>
      <c r="AK148" s="54"/>
      <c r="AL148" s="54"/>
      <c r="AM148" s="54"/>
    </row>
    <row r="149" spans="1:39" s="6" customFormat="1" ht="18" customHeight="1" thickBot="1" x14ac:dyDescent="0.35">
      <c r="A149" s="183" t="s">
        <v>143</v>
      </c>
      <c r="B149" s="183" t="s">
        <v>321</v>
      </c>
      <c r="C149" s="231">
        <v>5673449</v>
      </c>
      <c r="D149" s="165"/>
      <c r="E149" s="230"/>
      <c r="F149" s="139">
        <f t="shared" si="10"/>
        <v>1257438</v>
      </c>
      <c r="G149" s="139">
        <f t="shared" si="11"/>
        <v>4416011</v>
      </c>
      <c r="H149" s="141"/>
      <c r="I149" s="141"/>
      <c r="J149" s="141"/>
      <c r="K149" s="141"/>
      <c r="L149" s="141"/>
      <c r="M149" s="141">
        <v>696367</v>
      </c>
      <c r="N149" s="141"/>
      <c r="O149" s="141">
        <v>561071</v>
      </c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54"/>
      <c r="AJ149" s="54"/>
      <c r="AK149" s="54"/>
      <c r="AL149" s="54"/>
      <c r="AM149" s="54"/>
    </row>
    <row r="150" spans="1:39" s="6" customFormat="1" ht="18" customHeight="1" thickBot="1" x14ac:dyDescent="0.35">
      <c r="A150" s="183" t="s">
        <v>144</v>
      </c>
      <c r="B150" s="183" t="s">
        <v>322</v>
      </c>
      <c r="C150" s="231">
        <v>1086145</v>
      </c>
      <c r="D150" s="165"/>
      <c r="E150" s="230"/>
      <c r="F150" s="139">
        <f t="shared" si="10"/>
        <v>131830</v>
      </c>
      <c r="G150" s="139">
        <f t="shared" si="11"/>
        <v>954315</v>
      </c>
      <c r="H150" s="141"/>
      <c r="I150" s="141"/>
      <c r="J150" s="141"/>
      <c r="K150" s="141"/>
      <c r="L150" s="141"/>
      <c r="M150" s="141"/>
      <c r="N150" s="141">
        <v>2873</v>
      </c>
      <c r="O150" s="141">
        <f>65406+63551</f>
        <v>128957</v>
      </c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54"/>
      <c r="AJ150" s="54"/>
      <c r="AK150" s="54"/>
      <c r="AL150" s="54"/>
      <c r="AM150" s="54"/>
    </row>
    <row r="151" spans="1:39" s="6" customFormat="1" ht="18" customHeight="1" thickBot="1" x14ac:dyDescent="0.35">
      <c r="A151" s="183" t="s">
        <v>145</v>
      </c>
      <c r="B151" s="183" t="s">
        <v>323</v>
      </c>
      <c r="C151" s="231">
        <v>113189</v>
      </c>
      <c r="D151" s="165"/>
      <c r="E151" s="230"/>
      <c r="F151" s="139">
        <f t="shared" si="10"/>
        <v>56175</v>
      </c>
      <c r="G151" s="139">
        <f t="shared" si="11"/>
        <v>57014</v>
      </c>
      <c r="H151" s="141"/>
      <c r="I151" s="141"/>
      <c r="J151" s="141"/>
      <c r="K151" s="141"/>
      <c r="L151" s="141">
        <v>37160</v>
      </c>
      <c r="M151" s="141"/>
      <c r="N151" s="141">
        <v>19015</v>
      </c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54"/>
      <c r="AJ151" s="54"/>
      <c r="AK151" s="54"/>
      <c r="AL151" s="54"/>
      <c r="AM151" s="54"/>
    </row>
    <row r="152" spans="1:39" s="6" customFormat="1" ht="18" customHeight="1" thickBot="1" x14ac:dyDescent="0.35">
      <c r="A152" s="183" t="s">
        <v>146</v>
      </c>
      <c r="B152" s="183" t="s">
        <v>324</v>
      </c>
      <c r="C152" s="231">
        <v>47978</v>
      </c>
      <c r="D152" s="165"/>
      <c r="E152" s="230"/>
      <c r="F152" s="139">
        <f t="shared" si="10"/>
        <v>0</v>
      </c>
      <c r="G152" s="139">
        <f t="shared" si="11"/>
        <v>47978</v>
      </c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54"/>
      <c r="AJ152" s="54"/>
      <c r="AK152" s="54"/>
      <c r="AL152" s="54"/>
      <c r="AM152" s="54"/>
    </row>
    <row r="153" spans="1:39" s="6" customFormat="1" ht="18" customHeight="1" thickBot="1" x14ac:dyDescent="0.35">
      <c r="A153" s="183" t="s">
        <v>147</v>
      </c>
      <c r="B153" s="183" t="s">
        <v>325</v>
      </c>
      <c r="C153" s="231">
        <v>246831</v>
      </c>
      <c r="D153" s="165"/>
      <c r="E153" s="230"/>
      <c r="F153" s="139">
        <f t="shared" si="10"/>
        <v>0</v>
      </c>
      <c r="G153" s="139">
        <f t="shared" si="11"/>
        <v>246831</v>
      </c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54"/>
      <c r="AJ153" s="54"/>
      <c r="AK153" s="54"/>
      <c r="AL153" s="54"/>
      <c r="AM153" s="54"/>
    </row>
    <row r="154" spans="1:39" s="6" customFormat="1" ht="18" customHeight="1" thickBot="1" x14ac:dyDescent="0.35">
      <c r="A154" s="183" t="s">
        <v>148</v>
      </c>
      <c r="B154" s="183" t="s">
        <v>326</v>
      </c>
      <c r="C154" s="231">
        <v>279561</v>
      </c>
      <c r="D154" s="165"/>
      <c r="E154" s="230"/>
      <c r="F154" s="139">
        <f t="shared" si="10"/>
        <v>57708</v>
      </c>
      <c r="G154" s="139">
        <f t="shared" si="11"/>
        <v>221853</v>
      </c>
      <c r="H154" s="141"/>
      <c r="I154" s="141"/>
      <c r="J154" s="141"/>
      <c r="K154" s="141"/>
      <c r="L154" s="141"/>
      <c r="M154" s="141"/>
      <c r="N154" s="141">
        <v>3620</v>
      </c>
      <c r="O154" s="141">
        <v>54088</v>
      </c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54"/>
      <c r="AJ154" s="54"/>
      <c r="AK154" s="54"/>
      <c r="AL154" s="54"/>
      <c r="AM154" s="54"/>
    </row>
    <row r="155" spans="1:39" s="6" customFormat="1" ht="18" customHeight="1" thickBot="1" x14ac:dyDescent="0.35">
      <c r="A155" s="183" t="s">
        <v>149</v>
      </c>
      <c r="B155" s="183" t="s">
        <v>327</v>
      </c>
      <c r="C155" s="231">
        <v>52427</v>
      </c>
      <c r="D155" s="165"/>
      <c r="E155" s="230"/>
      <c r="F155" s="139">
        <f t="shared" si="10"/>
        <v>916</v>
      </c>
      <c r="G155" s="139">
        <f t="shared" si="11"/>
        <v>51511</v>
      </c>
      <c r="H155" s="141"/>
      <c r="I155" s="141"/>
      <c r="J155" s="141"/>
      <c r="K155" s="141"/>
      <c r="L155" s="141"/>
      <c r="M155" s="141"/>
      <c r="N155" s="141">
        <v>916</v>
      </c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54"/>
      <c r="AJ155" s="54"/>
      <c r="AK155" s="54"/>
      <c r="AL155" s="54"/>
      <c r="AM155" s="54"/>
    </row>
    <row r="156" spans="1:39" s="6" customFormat="1" ht="18" customHeight="1" thickBot="1" x14ac:dyDescent="0.35">
      <c r="A156" s="183" t="s">
        <v>150</v>
      </c>
      <c r="B156" s="183" t="s">
        <v>328</v>
      </c>
      <c r="C156" s="231">
        <v>52315</v>
      </c>
      <c r="D156" s="165"/>
      <c r="E156" s="230"/>
      <c r="F156" s="139">
        <f t="shared" si="10"/>
        <v>0</v>
      </c>
      <c r="G156" s="139">
        <f t="shared" si="11"/>
        <v>52315</v>
      </c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54"/>
      <c r="AJ156" s="54"/>
      <c r="AK156" s="54"/>
      <c r="AL156" s="54"/>
      <c r="AM156" s="54"/>
    </row>
    <row r="157" spans="1:39" s="6" customFormat="1" ht="18" customHeight="1" thickBot="1" x14ac:dyDescent="0.35">
      <c r="A157" s="183" t="s">
        <v>151</v>
      </c>
      <c r="B157" s="183" t="s">
        <v>329</v>
      </c>
      <c r="C157" s="231">
        <v>119117</v>
      </c>
      <c r="D157" s="165"/>
      <c r="E157" s="230"/>
      <c r="F157" s="139">
        <f t="shared" si="10"/>
        <v>0</v>
      </c>
      <c r="G157" s="139">
        <f t="shared" si="11"/>
        <v>119117</v>
      </c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54"/>
      <c r="AJ157" s="54"/>
      <c r="AK157" s="54"/>
      <c r="AL157" s="54"/>
      <c r="AM157" s="54"/>
    </row>
    <row r="158" spans="1:39" s="6" customFormat="1" ht="18" customHeight="1" thickBot="1" x14ac:dyDescent="0.35">
      <c r="A158" s="183" t="s">
        <v>152</v>
      </c>
      <c r="B158" s="183" t="s">
        <v>330</v>
      </c>
      <c r="C158" s="231">
        <v>104630</v>
      </c>
      <c r="D158" s="165"/>
      <c r="E158" s="230"/>
      <c r="F158" s="139">
        <f t="shared" si="10"/>
        <v>0</v>
      </c>
      <c r="G158" s="139">
        <f t="shared" si="11"/>
        <v>104630</v>
      </c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54"/>
      <c r="AJ158" s="54"/>
      <c r="AK158" s="54"/>
      <c r="AL158" s="54"/>
      <c r="AM158" s="54"/>
    </row>
    <row r="159" spans="1:39" s="6" customFormat="1" ht="18" customHeight="1" thickBot="1" x14ac:dyDescent="0.35">
      <c r="A159" s="183" t="s">
        <v>153</v>
      </c>
      <c r="B159" s="183" t="s">
        <v>331</v>
      </c>
      <c r="C159" s="231">
        <v>84864</v>
      </c>
      <c r="D159" s="165"/>
      <c r="E159" s="230"/>
      <c r="F159" s="139">
        <f t="shared" si="10"/>
        <v>0</v>
      </c>
      <c r="G159" s="139">
        <f t="shared" si="11"/>
        <v>84864</v>
      </c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54"/>
      <c r="AJ159" s="54"/>
      <c r="AK159" s="54"/>
      <c r="AL159" s="54"/>
      <c r="AM159" s="54"/>
    </row>
    <row r="160" spans="1:39" s="6" customFormat="1" ht="18" customHeight="1" thickBot="1" x14ac:dyDescent="0.35">
      <c r="A160" s="183" t="s">
        <v>154</v>
      </c>
      <c r="B160" s="183" t="s">
        <v>332</v>
      </c>
      <c r="C160" s="231">
        <v>105485</v>
      </c>
      <c r="D160" s="165"/>
      <c r="E160" s="230"/>
      <c r="F160" s="139">
        <f t="shared" si="10"/>
        <v>35674</v>
      </c>
      <c r="G160" s="139">
        <f t="shared" si="11"/>
        <v>69811</v>
      </c>
      <c r="H160" s="141"/>
      <c r="I160" s="141"/>
      <c r="J160" s="141"/>
      <c r="K160" s="141"/>
      <c r="L160" s="141"/>
      <c r="M160" s="141">
        <v>15868</v>
      </c>
      <c r="N160" s="141"/>
      <c r="O160" s="141">
        <v>19806</v>
      </c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54"/>
      <c r="AJ160" s="54"/>
      <c r="AK160" s="54"/>
      <c r="AL160" s="54"/>
      <c r="AM160" s="54"/>
    </row>
    <row r="161" spans="1:39" s="6" customFormat="1" ht="18" customHeight="1" thickBot="1" x14ac:dyDescent="0.35">
      <c r="A161" s="183" t="s">
        <v>155</v>
      </c>
      <c r="B161" s="183" t="s">
        <v>333</v>
      </c>
      <c r="C161" s="231">
        <v>428302</v>
      </c>
      <c r="D161" s="165"/>
      <c r="E161" s="230"/>
      <c r="F161" s="139">
        <f t="shared" si="10"/>
        <v>0</v>
      </c>
      <c r="G161" s="139">
        <f t="shared" si="11"/>
        <v>428302</v>
      </c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54"/>
      <c r="AJ161" s="54"/>
      <c r="AK161" s="54"/>
      <c r="AL161" s="54"/>
      <c r="AM161" s="54"/>
    </row>
    <row r="162" spans="1:39" s="6" customFormat="1" ht="18" customHeight="1" thickBot="1" x14ac:dyDescent="0.35">
      <c r="A162" s="183" t="s">
        <v>156</v>
      </c>
      <c r="B162" s="183" t="s">
        <v>334</v>
      </c>
      <c r="C162" s="231">
        <v>18749</v>
      </c>
      <c r="D162" s="165"/>
      <c r="E162" s="230"/>
      <c r="F162" s="139">
        <f t="shared" si="10"/>
        <v>12577</v>
      </c>
      <c r="G162" s="139">
        <f t="shared" si="11"/>
        <v>6172</v>
      </c>
      <c r="H162" s="141"/>
      <c r="I162" s="141"/>
      <c r="J162" s="141"/>
      <c r="K162" s="141"/>
      <c r="L162" s="141"/>
      <c r="M162" s="141"/>
      <c r="N162" s="141"/>
      <c r="O162" s="141">
        <v>12577</v>
      </c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54"/>
      <c r="AJ162" s="54"/>
      <c r="AK162" s="54"/>
      <c r="AL162" s="54"/>
      <c r="AM162" s="54"/>
    </row>
    <row r="163" spans="1:39" s="6" customFormat="1" ht="18" customHeight="1" thickBot="1" x14ac:dyDescent="0.35">
      <c r="A163" s="183" t="s">
        <v>157</v>
      </c>
      <c r="B163" s="183" t="s">
        <v>335</v>
      </c>
      <c r="C163" s="231">
        <v>69945</v>
      </c>
      <c r="D163" s="165"/>
      <c r="E163" s="230"/>
      <c r="F163" s="139">
        <f t="shared" si="10"/>
        <v>0</v>
      </c>
      <c r="G163" s="139">
        <f t="shared" si="11"/>
        <v>69945</v>
      </c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54"/>
      <c r="AJ163" s="54"/>
      <c r="AK163" s="54"/>
      <c r="AL163" s="54"/>
      <c r="AM163" s="54"/>
    </row>
    <row r="164" spans="1:39" s="6" customFormat="1" ht="18" customHeight="1" thickBot="1" x14ac:dyDescent="0.35">
      <c r="A164" s="183" t="s">
        <v>158</v>
      </c>
      <c r="B164" s="183" t="s">
        <v>336</v>
      </c>
      <c r="C164" s="231">
        <v>65812</v>
      </c>
      <c r="D164" s="165"/>
      <c r="E164" s="230"/>
      <c r="F164" s="139">
        <f t="shared" si="10"/>
        <v>0</v>
      </c>
      <c r="G164" s="139">
        <f t="shared" si="11"/>
        <v>65812</v>
      </c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54"/>
      <c r="AJ164" s="54"/>
      <c r="AK164" s="54"/>
      <c r="AL164" s="54"/>
      <c r="AM164" s="54"/>
    </row>
    <row r="165" spans="1:39" s="6" customFormat="1" ht="18" customHeight="1" thickBot="1" x14ac:dyDescent="0.35">
      <c r="A165" s="183" t="s">
        <v>159</v>
      </c>
      <c r="B165" s="183" t="s">
        <v>337</v>
      </c>
      <c r="C165" s="231">
        <v>69589</v>
      </c>
      <c r="D165" s="165" t="s">
        <v>374</v>
      </c>
      <c r="E165" s="230">
        <f t="shared" si="12"/>
        <v>69589</v>
      </c>
      <c r="F165" s="139">
        <f t="shared" si="10"/>
        <v>0</v>
      </c>
      <c r="G165" s="139">
        <f t="shared" si="11"/>
        <v>0</v>
      </c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54"/>
      <c r="AJ165" s="54"/>
      <c r="AK165" s="54"/>
      <c r="AL165" s="54"/>
      <c r="AM165" s="54"/>
    </row>
    <row r="166" spans="1:39" s="6" customFormat="1" ht="18" customHeight="1" thickBot="1" x14ac:dyDescent="0.35">
      <c r="A166" s="183" t="s">
        <v>160</v>
      </c>
      <c r="B166" s="183" t="s">
        <v>630</v>
      </c>
      <c r="C166" s="231">
        <v>24916</v>
      </c>
      <c r="D166" s="165" t="s">
        <v>374</v>
      </c>
      <c r="E166" s="230">
        <f t="shared" si="12"/>
        <v>24916</v>
      </c>
      <c r="F166" s="139">
        <f t="shared" si="10"/>
        <v>0</v>
      </c>
      <c r="G166" s="139">
        <f t="shared" si="11"/>
        <v>0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54"/>
      <c r="AJ166" s="54"/>
      <c r="AK166" s="54"/>
      <c r="AL166" s="54"/>
      <c r="AM166" s="54"/>
    </row>
    <row r="167" spans="1:39" s="6" customFormat="1" ht="18" customHeight="1" thickBot="1" x14ac:dyDescent="0.35">
      <c r="A167" s="183" t="s">
        <v>161</v>
      </c>
      <c r="B167" s="183" t="s">
        <v>338</v>
      </c>
      <c r="C167" s="231">
        <v>259297</v>
      </c>
      <c r="D167" s="165"/>
      <c r="E167" s="230"/>
      <c r="F167" s="139">
        <f t="shared" si="10"/>
        <v>112865</v>
      </c>
      <c r="G167" s="139">
        <f t="shared" si="11"/>
        <v>146432</v>
      </c>
      <c r="H167" s="141"/>
      <c r="I167" s="141"/>
      <c r="J167" s="141"/>
      <c r="K167" s="141"/>
      <c r="L167" s="141">
        <v>56431</v>
      </c>
      <c r="M167" s="141">
        <v>28217</v>
      </c>
      <c r="N167" s="141">
        <v>28217</v>
      </c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54"/>
      <c r="AJ167" s="54"/>
      <c r="AK167" s="54"/>
      <c r="AL167" s="54"/>
      <c r="AM167" s="54"/>
    </row>
    <row r="168" spans="1:39" s="6" customFormat="1" ht="18" customHeight="1" thickBot="1" x14ac:dyDescent="0.35">
      <c r="A168" s="183" t="s">
        <v>162</v>
      </c>
      <c r="B168" s="183" t="s">
        <v>339</v>
      </c>
      <c r="C168" s="231">
        <v>92601</v>
      </c>
      <c r="D168" s="165"/>
      <c r="E168" s="230"/>
      <c r="F168" s="139">
        <f t="shared" si="10"/>
        <v>49735</v>
      </c>
      <c r="G168" s="139">
        <f t="shared" si="11"/>
        <v>42866</v>
      </c>
      <c r="H168" s="141"/>
      <c r="I168" s="141"/>
      <c r="J168" s="141"/>
      <c r="K168" s="141"/>
      <c r="L168" s="141"/>
      <c r="M168" s="141">
        <v>27022</v>
      </c>
      <c r="N168" s="141">
        <v>16832</v>
      </c>
      <c r="O168" s="141">
        <v>5881</v>
      </c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54"/>
      <c r="AJ168" s="54"/>
      <c r="AK168" s="54"/>
      <c r="AL168" s="54"/>
      <c r="AM168" s="54"/>
    </row>
    <row r="169" spans="1:39" s="6" customFormat="1" ht="18" customHeight="1" thickBot="1" x14ac:dyDescent="0.35">
      <c r="A169" s="183" t="s">
        <v>163</v>
      </c>
      <c r="B169" s="183" t="s">
        <v>340</v>
      </c>
      <c r="C169" s="231">
        <v>276537</v>
      </c>
      <c r="D169" s="165"/>
      <c r="E169" s="230"/>
      <c r="F169" s="139">
        <f t="shared" si="10"/>
        <v>116586</v>
      </c>
      <c r="G169" s="139">
        <f t="shared" si="11"/>
        <v>159951</v>
      </c>
      <c r="H169" s="141"/>
      <c r="I169" s="141"/>
      <c r="J169" s="141"/>
      <c r="K169" s="141"/>
      <c r="L169" s="141"/>
      <c r="M169" s="141"/>
      <c r="N169" s="141">
        <v>116586</v>
      </c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54"/>
      <c r="AJ169" s="54"/>
      <c r="AK169" s="54"/>
      <c r="AL169" s="54"/>
      <c r="AM169" s="54"/>
    </row>
    <row r="170" spans="1:39" s="6" customFormat="1" ht="18" customHeight="1" thickBot="1" x14ac:dyDescent="0.35">
      <c r="A170" s="183" t="s">
        <v>164</v>
      </c>
      <c r="B170" s="183" t="s">
        <v>341</v>
      </c>
      <c r="C170" s="231">
        <v>47141</v>
      </c>
      <c r="D170" s="165"/>
      <c r="E170" s="230"/>
      <c r="F170" s="139">
        <f t="shared" si="10"/>
        <v>24406</v>
      </c>
      <c r="G170" s="139">
        <f t="shared" si="11"/>
        <v>22735</v>
      </c>
      <c r="H170" s="141"/>
      <c r="I170" s="141"/>
      <c r="J170" s="141"/>
      <c r="K170" s="141"/>
      <c r="L170" s="141"/>
      <c r="M170" s="141"/>
      <c r="N170" s="141">
        <v>24406</v>
      </c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54"/>
      <c r="AJ170" s="54"/>
      <c r="AK170" s="54"/>
      <c r="AL170" s="54"/>
      <c r="AM170" s="54"/>
    </row>
    <row r="171" spans="1:39" s="6" customFormat="1" ht="18" customHeight="1" thickBot="1" x14ac:dyDescent="0.35">
      <c r="A171" s="183" t="s">
        <v>165</v>
      </c>
      <c r="B171" s="183" t="s">
        <v>342</v>
      </c>
      <c r="C171" s="231">
        <v>12445</v>
      </c>
      <c r="D171" s="165" t="s">
        <v>372</v>
      </c>
      <c r="E171" s="230">
        <f t="shared" si="12"/>
        <v>12445</v>
      </c>
      <c r="F171" s="139">
        <f t="shared" si="10"/>
        <v>0</v>
      </c>
      <c r="G171" s="139">
        <f t="shared" si="11"/>
        <v>0</v>
      </c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54"/>
      <c r="AJ171" s="54"/>
      <c r="AK171" s="54"/>
      <c r="AL171" s="54"/>
      <c r="AM171" s="54"/>
    </row>
    <row r="172" spans="1:39" s="6" customFormat="1" ht="18" customHeight="1" thickBot="1" x14ac:dyDescent="0.35">
      <c r="A172" s="183" t="s">
        <v>166</v>
      </c>
      <c r="B172" s="183" t="s">
        <v>343</v>
      </c>
      <c r="C172" s="231">
        <v>15206</v>
      </c>
      <c r="D172" s="165" t="s">
        <v>374</v>
      </c>
      <c r="E172" s="230">
        <f t="shared" si="12"/>
        <v>15206</v>
      </c>
      <c r="F172" s="139">
        <f t="shared" si="10"/>
        <v>0</v>
      </c>
      <c r="G172" s="139">
        <f t="shared" si="11"/>
        <v>0</v>
      </c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54"/>
      <c r="AJ172" s="54"/>
      <c r="AK172" s="54"/>
      <c r="AL172" s="54"/>
      <c r="AM172" s="54"/>
    </row>
    <row r="173" spans="1:39" s="6" customFormat="1" ht="18" customHeight="1" thickBot="1" x14ac:dyDescent="0.35">
      <c r="A173" s="183" t="s">
        <v>167</v>
      </c>
      <c r="B173" s="183" t="s">
        <v>344</v>
      </c>
      <c r="C173" s="231">
        <v>724</v>
      </c>
      <c r="D173" s="165" t="s">
        <v>374</v>
      </c>
      <c r="E173" s="230">
        <f t="shared" si="12"/>
        <v>724</v>
      </c>
      <c r="F173" s="139">
        <f t="shared" ref="F173:F196" si="13">SUM(H173:AH173)</f>
        <v>0</v>
      </c>
      <c r="G173" s="139">
        <f t="shared" ref="G173:G199" si="14">IF(ISBLANK(E173),C173-F173,C173-E173)</f>
        <v>0</v>
      </c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54"/>
      <c r="AJ173" s="54"/>
      <c r="AK173" s="54"/>
      <c r="AL173" s="54"/>
      <c r="AM173" s="54"/>
    </row>
    <row r="174" spans="1:39" s="6" customFormat="1" ht="18" customHeight="1" thickBot="1" x14ac:dyDescent="0.35">
      <c r="A174" s="183" t="s">
        <v>168</v>
      </c>
      <c r="B174" s="183" t="s">
        <v>345</v>
      </c>
      <c r="C174" s="231">
        <v>24358</v>
      </c>
      <c r="D174" s="165" t="s">
        <v>372</v>
      </c>
      <c r="E174" s="230">
        <f t="shared" si="12"/>
        <v>24358</v>
      </c>
      <c r="F174" s="139">
        <f t="shared" si="13"/>
        <v>0</v>
      </c>
      <c r="G174" s="139">
        <f t="shared" si="14"/>
        <v>0</v>
      </c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54"/>
      <c r="AJ174" s="54"/>
      <c r="AK174" s="54"/>
      <c r="AL174" s="54"/>
      <c r="AM174" s="54"/>
    </row>
    <row r="175" spans="1:39" s="6" customFormat="1" ht="18" customHeight="1" thickBot="1" x14ac:dyDescent="0.35">
      <c r="A175" s="183" t="s">
        <v>169</v>
      </c>
      <c r="B175" s="183" t="s">
        <v>346</v>
      </c>
      <c r="C175" s="231">
        <v>285394</v>
      </c>
      <c r="D175" s="165" t="s">
        <v>373</v>
      </c>
      <c r="E175" s="230">
        <f t="shared" si="12"/>
        <v>285394</v>
      </c>
      <c r="F175" s="139">
        <f t="shared" si="13"/>
        <v>0</v>
      </c>
      <c r="G175" s="139">
        <f t="shared" si="14"/>
        <v>0</v>
      </c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54"/>
      <c r="AJ175" s="54"/>
      <c r="AK175" s="54"/>
      <c r="AL175" s="54"/>
      <c r="AM175" s="54"/>
    </row>
    <row r="176" spans="1:39" s="6" customFormat="1" ht="18" customHeight="1" thickBot="1" x14ac:dyDescent="0.35">
      <c r="A176" s="183" t="s">
        <v>170</v>
      </c>
      <c r="B176" s="183" t="s">
        <v>347</v>
      </c>
      <c r="C176" s="231">
        <v>125194</v>
      </c>
      <c r="D176" s="165"/>
      <c r="E176" s="230"/>
      <c r="F176" s="139">
        <f t="shared" si="13"/>
        <v>30955</v>
      </c>
      <c r="G176" s="139">
        <f t="shared" si="14"/>
        <v>94239</v>
      </c>
      <c r="H176" s="141"/>
      <c r="I176" s="141"/>
      <c r="J176" s="141"/>
      <c r="K176" s="141"/>
      <c r="L176" s="141"/>
      <c r="M176" s="141"/>
      <c r="N176" s="141">
        <v>30955</v>
      </c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54"/>
      <c r="AJ176" s="54"/>
      <c r="AK176" s="54"/>
      <c r="AL176" s="54"/>
      <c r="AM176" s="54"/>
    </row>
    <row r="177" spans="1:39" s="6" customFormat="1" ht="18" customHeight="1" thickBot="1" x14ac:dyDescent="0.35">
      <c r="A177" s="183" t="s">
        <v>171</v>
      </c>
      <c r="B177" s="183" t="s">
        <v>631</v>
      </c>
      <c r="C177" s="231">
        <v>283379</v>
      </c>
      <c r="D177" s="165"/>
      <c r="E177" s="230"/>
      <c r="F177" s="139">
        <f t="shared" si="13"/>
        <v>0</v>
      </c>
      <c r="G177" s="139">
        <f t="shared" si="14"/>
        <v>283379</v>
      </c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54"/>
      <c r="AJ177" s="54"/>
      <c r="AK177" s="54"/>
      <c r="AL177" s="54"/>
      <c r="AM177" s="54"/>
    </row>
    <row r="178" spans="1:39" s="6" customFormat="1" ht="18" customHeight="1" thickBot="1" x14ac:dyDescent="0.35">
      <c r="A178" s="183" t="s">
        <v>172</v>
      </c>
      <c r="B178" s="183" t="s">
        <v>348</v>
      </c>
      <c r="C178" s="231">
        <v>190970</v>
      </c>
      <c r="D178" s="165"/>
      <c r="E178" s="230"/>
      <c r="F178" s="139">
        <f t="shared" si="13"/>
        <v>64084</v>
      </c>
      <c r="G178" s="139">
        <f t="shared" si="14"/>
        <v>126886</v>
      </c>
      <c r="H178" s="141"/>
      <c r="I178" s="141"/>
      <c r="J178" s="141"/>
      <c r="K178" s="141"/>
      <c r="L178" s="141">
        <v>30878</v>
      </c>
      <c r="M178" s="141">
        <v>16872</v>
      </c>
      <c r="N178" s="141">
        <v>16334</v>
      </c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54"/>
      <c r="AJ178" s="54"/>
      <c r="AK178" s="54"/>
      <c r="AL178" s="54"/>
      <c r="AM178" s="54"/>
    </row>
    <row r="179" spans="1:39" s="6" customFormat="1" ht="18" customHeight="1" thickBot="1" x14ac:dyDescent="0.35">
      <c r="A179" s="183" t="s">
        <v>173</v>
      </c>
      <c r="B179" s="183" t="s">
        <v>632</v>
      </c>
      <c r="C179" s="231">
        <v>200930</v>
      </c>
      <c r="D179" s="165"/>
      <c r="E179" s="230"/>
      <c r="F179" s="139">
        <f t="shared" si="13"/>
        <v>108211</v>
      </c>
      <c r="G179" s="139">
        <f t="shared" si="14"/>
        <v>92719</v>
      </c>
      <c r="H179" s="141"/>
      <c r="I179" s="141"/>
      <c r="J179" s="141"/>
      <c r="K179" s="141"/>
      <c r="L179" s="141"/>
      <c r="M179" s="141"/>
      <c r="N179" s="141">
        <v>108211</v>
      </c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54"/>
      <c r="AJ179" s="54"/>
      <c r="AK179" s="54"/>
      <c r="AL179" s="54"/>
      <c r="AM179" s="54"/>
    </row>
    <row r="180" spans="1:39" s="6" customFormat="1" ht="18" customHeight="1" thickBot="1" x14ac:dyDescent="0.35">
      <c r="A180" s="183" t="s">
        <v>174</v>
      </c>
      <c r="B180" s="183" t="s">
        <v>350</v>
      </c>
      <c r="C180" s="231">
        <v>4407286</v>
      </c>
      <c r="D180" s="165"/>
      <c r="E180" s="230"/>
      <c r="F180" s="139">
        <f t="shared" si="13"/>
        <v>1212401</v>
      </c>
      <c r="G180" s="139">
        <f t="shared" si="14"/>
        <v>3194885</v>
      </c>
      <c r="H180" s="141"/>
      <c r="I180" s="141"/>
      <c r="J180" s="141"/>
      <c r="K180" s="141"/>
      <c r="L180" s="141">
        <v>206375</v>
      </c>
      <c r="M180" s="141">
        <v>372990</v>
      </c>
      <c r="N180" s="141">
        <v>347222</v>
      </c>
      <c r="O180" s="141">
        <v>285814</v>
      </c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54"/>
      <c r="AJ180" s="54"/>
      <c r="AK180" s="54"/>
      <c r="AL180" s="54"/>
      <c r="AM180" s="54"/>
    </row>
    <row r="181" spans="1:39" s="6" customFormat="1" ht="18" customHeight="1" thickBot="1" x14ac:dyDescent="0.35">
      <c r="A181" s="183" t="s">
        <v>175</v>
      </c>
      <c r="B181" s="183" t="s">
        <v>351</v>
      </c>
      <c r="C181" s="231">
        <v>88200</v>
      </c>
      <c r="D181" s="165" t="s">
        <v>373</v>
      </c>
      <c r="E181" s="230">
        <f t="shared" si="12"/>
        <v>88200</v>
      </c>
      <c r="F181" s="139">
        <f t="shared" si="13"/>
        <v>0</v>
      </c>
      <c r="G181" s="139">
        <f t="shared" si="14"/>
        <v>0</v>
      </c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54"/>
      <c r="AJ181" s="54"/>
      <c r="AK181" s="54"/>
      <c r="AL181" s="54"/>
      <c r="AM181" s="54"/>
    </row>
    <row r="182" spans="1:39" s="6" customFormat="1" ht="18" customHeight="1" thickBot="1" x14ac:dyDescent="0.35">
      <c r="A182" s="183" t="s">
        <v>176</v>
      </c>
      <c r="B182" s="183" t="s">
        <v>352</v>
      </c>
      <c r="C182" s="231">
        <v>332608</v>
      </c>
      <c r="D182" s="165"/>
      <c r="E182" s="230"/>
      <c r="F182" s="139">
        <f t="shared" si="13"/>
        <v>70066</v>
      </c>
      <c r="G182" s="139">
        <f t="shared" si="14"/>
        <v>262542</v>
      </c>
      <c r="H182" s="141"/>
      <c r="I182" s="141"/>
      <c r="J182" s="141"/>
      <c r="K182" s="141"/>
      <c r="L182" s="141"/>
      <c r="M182" s="141">
        <v>17667</v>
      </c>
      <c r="N182" s="141">
        <v>25899</v>
      </c>
      <c r="O182" s="141">
        <v>26500</v>
      </c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54"/>
      <c r="AJ182" s="54"/>
      <c r="AK182" s="54"/>
      <c r="AL182" s="54"/>
      <c r="AM182" s="54"/>
    </row>
    <row r="183" spans="1:39" s="6" customFormat="1" ht="18" customHeight="1" thickBot="1" x14ac:dyDescent="0.35">
      <c r="A183" s="183" t="s">
        <v>177</v>
      </c>
      <c r="B183" s="183" t="s">
        <v>353</v>
      </c>
      <c r="C183" s="231">
        <v>145879</v>
      </c>
      <c r="D183" s="165"/>
      <c r="E183" s="230"/>
      <c r="F183" s="139">
        <f t="shared" si="13"/>
        <v>20897</v>
      </c>
      <c r="G183" s="139">
        <f t="shared" si="14"/>
        <v>124982</v>
      </c>
      <c r="H183" s="141"/>
      <c r="I183" s="141"/>
      <c r="J183" s="141"/>
      <c r="K183" s="141"/>
      <c r="L183" s="141"/>
      <c r="M183" s="141">
        <v>5980</v>
      </c>
      <c r="N183" s="141">
        <v>14917</v>
      </c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54"/>
      <c r="AJ183" s="54"/>
      <c r="AK183" s="54"/>
      <c r="AL183" s="54"/>
      <c r="AM183" s="54"/>
    </row>
    <row r="184" spans="1:39" s="6" customFormat="1" ht="18" customHeight="1" thickBot="1" x14ac:dyDescent="0.35">
      <c r="A184" s="183" t="s">
        <v>178</v>
      </c>
      <c r="B184" s="183" t="s">
        <v>354</v>
      </c>
      <c r="C184" s="231">
        <v>9126</v>
      </c>
      <c r="D184" s="165" t="s">
        <v>373</v>
      </c>
      <c r="E184" s="230">
        <f t="shared" si="12"/>
        <v>9126</v>
      </c>
      <c r="F184" s="139">
        <f t="shared" si="13"/>
        <v>0</v>
      </c>
      <c r="G184" s="139">
        <f t="shared" si="14"/>
        <v>0</v>
      </c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54"/>
      <c r="AJ184" s="54"/>
      <c r="AK184" s="54"/>
      <c r="AL184" s="54"/>
      <c r="AM184" s="54"/>
    </row>
    <row r="185" spans="1:39" s="6" customFormat="1" ht="18" customHeight="1" thickBot="1" x14ac:dyDescent="0.35">
      <c r="A185" s="183" t="s">
        <v>179</v>
      </c>
      <c r="B185" s="183" t="s">
        <v>355</v>
      </c>
      <c r="C185" s="231">
        <v>1209</v>
      </c>
      <c r="D185" s="165" t="s">
        <v>373</v>
      </c>
      <c r="E185" s="230">
        <f t="shared" si="12"/>
        <v>1209</v>
      </c>
      <c r="F185" s="139">
        <f t="shared" si="13"/>
        <v>0</v>
      </c>
      <c r="G185" s="139">
        <f t="shared" si="14"/>
        <v>0</v>
      </c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54"/>
      <c r="AJ185" s="54"/>
      <c r="AK185" s="54"/>
      <c r="AL185" s="54"/>
      <c r="AM185" s="54"/>
    </row>
    <row r="186" spans="1:39" s="6" customFormat="1" ht="18" customHeight="1" thickBot="1" x14ac:dyDescent="0.35">
      <c r="A186" s="183" t="s">
        <v>180</v>
      </c>
      <c r="B186" s="183" t="s">
        <v>356</v>
      </c>
      <c r="C186" s="231">
        <v>15702</v>
      </c>
      <c r="D186" s="165" t="s">
        <v>373</v>
      </c>
      <c r="E186" s="230">
        <f t="shared" si="12"/>
        <v>15702</v>
      </c>
      <c r="F186" s="139">
        <f t="shared" si="13"/>
        <v>0</v>
      </c>
      <c r="G186" s="139">
        <f t="shared" si="14"/>
        <v>0</v>
      </c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54"/>
      <c r="AJ186" s="54"/>
      <c r="AK186" s="54"/>
      <c r="AL186" s="54"/>
      <c r="AM186" s="54"/>
    </row>
    <row r="187" spans="1:39" s="6" customFormat="1" ht="18" customHeight="1" thickBot="1" x14ac:dyDescent="0.35">
      <c r="A187" s="183" t="s">
        <v>181</v>
      </c>
      <c r="B187" s="183" t="s">
        <v>357</v>
      </c>
      <c r="C187" s="231">
        <v>147618</v>
      </c>
      <c r="D187" s="165"/>
      <c r="E187" s="230"/>
      <c r="F187" s="139">
        <f t="shared" si="13"/>
        <v>0</v>
      </c>
      <c r="G187" s="139">
        <f t="shared" si="14"/>
        <v>147618</v>
      </c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54"/>
      <c r="AJ187" s="54"/>
      <c r="AK187" s="54"/>
      <c r="AL187" s="54"/>
      <c r="AM187" s="54"/>
    </row>
    <row r="188" spans="1:39" s="6" customFormat="1" ht="18" customHeight="1" thickBot="1" x14ac:dyDescent="0.35">
      <c r="A188" s="183" t="s">
        <v>182</v>
      </c>
      <c r="B188" s="183" t="s">
        <v>358</v>
      </c>
      <c r="C188" s="231">
        <v>116867</v>
      </c>
      <c r="D188" s="165"/>
      <c r="E188" s="230"/>
      <c r="F188" s="139">
        <f t="shared" si="13"/>
        <v>52100</v>
      </c>
      <c r="G188" s="139">
        <f t="shared" si="14"/>
        <v>64767</v>
      </c>
      <c r="H188" s="141"/>
      <c r="I188" s="141"/>
      <c r="J188" s="141"/>
      <c r="K188" s="141"/>
      <c r="L188" s="141"/>
      <c r="M188" s="141"/>
      <c r="N188" s="141"/>
      <c r="O188" s="141">
        <v>52100</v>
      </c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54"/>
      <c r="AJ188" s="54"/>
      <c r="AK188" s="54"/>
      <c r="AL188" s="54"/>
      <c r="AM188" s="54"/>
    </row>
    <row r="189" spans="1:39" s="6" customFormat="1" ht="18" customHeight="1" thickBot="1" x14ac:dyDescent="0.35">
      <c r="A189" s="183" t="s">
        <v>183</v>
      </c>
      <c r="B189" s="183" t="s">
        <v>359</v>
      </c>
      <c r="C189" s="231">
        <v>37009</v>
      </c>
      <c r="D189" s="165" t="s">
        <v>372</v>
      </c>
      <c r="E189" s="230">
        <f t="shared" si="12"/>
        <v>37009</v>
      </c>
      <c r="F189" s="139">
        <f t="shared" si="13"/>
        <v>0</v>
      </c>
      <c r="G189" s="139">
        <f t="shared" si="14"/>
        <v>0</v>
      </c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54"/>
      <c r="AJ189" s="54"/>
      <c r="AK189" s="54"/>
      <c r="AL189" s="54"/>
      <c r="AM189" s="54"/>
    </row>
    <row r="190" spans="1:39" s="6" customFormat="1" ht="18" customHeight="1" thickBot="1" x14ac:dyDescent="0.35">
      <c r="A190" s="183" t="s">
        <v>184</v>
      </c>
      <c r="B190" s="183" t="s">
        <v>360</v>
      </c>
      <c r="C190" s="231">
        <v>9682</v>
      </c>
      <c r="D190" s="165" t="s">
        <v>372</v>
      </c>
      <c r="E190" s="230">
        <f t="shared" ref="E190" si="15">IF(ISBLANK(D190),,C190)</f>
        <v>9682</v>
      </c>
      <c r="F190" s="139">
        <f t="shared" si="13"/>
        <v>0</v>
      </c>
      <c r="G190" s="139">
        <f t="shared" si="14"/>
        <v>0</v>
      </c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54"/>
      <c r="AJ190" s="54"/>
      <c r="AK190" s="54"/>
      <c r="AL190" s="54"/>
      <c r="AM190" s="54"/>
    </row>
    <row r="191" spans="1:39" ht="18" customHeight="1" thickBot="1" x14ac:dyDescent="0.3">
      <c r="A191" s="183" t="s">
        <v>416</v>
      </c>
      <c r="B191" s="183" t="s">
        <v>585</v>
      </c>
      <c r="C191" s="231">
        <v>1897516</v>
      </c>
      <c r="D191" s="171"/>
      <c r="E191" s="230"/>
      <c r="F191" s="139">
        <f t="shared" si="13"/>
        <v>368684</v>
      </c>
      <c r="G191" s="139">
        <f t="shared" si="14"/>
        <v>1528832</v>
      </c>
      <c r="H191" s="143"/>
      <c r="I191" s="143"/>
      <c r="J191" s="143"/>
      <c r="K191" s="143"/>
      <c r="L191" s="143">
        <v>52260</v>
      </c>
      <c r="M191" s="143">
        <v>141363</v>
      </c>
      <c r="N191" s="143">
        <v>106845</v>
      </c>
      <c r="O191" s="141">
        <v>68216</v>
      </c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55"/>
      <c r="AJ191" s="55"/>
      <c r="AK191" s="55"/>
      <c r="AL191" s="55"/>
      <c r="AM191" s="55"/>
    </row>
    <row r="192" spans="1:39" ht="18" customHeight="1" thickBot="1" x14ac:dyDescent="0.3">
      <c r="A192" s="183" t="s">
        <v>364</v>
      </c>
      <c r="B192" s="182" t="s">
        <v>587</v>
      </c>
      <c r="C192" s="231">
        <v>77959</v>
      </c>
      <c r="D192" s="171"/>
      <c r="E192" s="230"/>
      <c r="F192" s="198">
        <f t="shared" si="13"/>
        <v>0</v>
      </c>
      <c r="G192" s="198">
        <f t="shared" si="14"/>
        <v>77959</v>
      </c>
      <c r="H192" s="143"/>
      <c r="I192" s="143"/>
      <c r="J192" s="143"/>
      <c r="K192" s="143"/>
      <c r="L192" s="143"/>
      <c r="M192" s="143"/>
      <c r="N192" s="143"/>
      <c r="O192" s="141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55"/>
      <c r="AJ192" s="55"/>
      <c r="AK192" s="55"/>
      <c r="AL192" s="55"/>
      <c r="AM192" s="55"/>
    </row>
    <row r="193" spans="1:39" ht="18" customHeight="1" thickBot="1" x14ac:dyDescent="0.3">
      <c r="A193" s="183" t="s">
        <v>372</v>
      </c>
      <c r="B193" s="190" t="s">
        <v>376</v>
      </c>
      <c r="C193" s="231">
        <f>SUMIF(D:D,A193,E:E)</f>
        <v>757130</v>
      </c>
      <c r="D193" s="171"/>
      <c r="E193" s="230"/>
      <c r="F193" s="198">
        <f t="shared" si="13"/>
        <v>331955</v>
      </c>
      <c r="G193" s="198">
        <f t="shared" si="14"/>
        <v>425175</v>
      </c>
      <c r="H193" s="143"/>
      <c r="I193" s="143"/>
      <c r="J193" s="143"/>
      <c r="K193" s="143"/>
      <c r="L193" s="143">
        <v>123206</v>
      </c>
      <c r="M193" s="143">
        <f>50667-171</f>
        <v>50496</v>
      </c>
      <c r="N193" s="143"/>
      <c r="O193" s="141">
        <v>158253</v>
      </c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55"/>
      <c r="AJ193" s="55"/>
      <c r="AK193" s="55"/>
      <c r="AL193" s="55"/>
      <c r="AM193" s="55"/>
    </row>
    <row r="194" spans="1:39" ht="18" customHeight="1" thickBot="1" x14ac:dyDescent="0.3">
      <c r="A194" s="183" t="s">
        <v>373</v>
      </c>
      <c r="B194" s="190" t="s">
        <v>610</v>
      </c>
      <c r="C194" s="231">
        <f>SUMIF(D:D,A194,E:E)</f>
        <v>680786</v>
      </c>
      <c r="D194" s="171"/>
      <c r="E194" s="230"/>
      <c r="F194" s="198">
        <f t="shared" si="13"/>
        <v>419469</v>
      </c>
      <c r="G194" s="198">
        <f t="shared" si="14"/>
        <v>261317</v>
      </c>
      <c r="H194" s="143"/>
      <c r="I194" s="143"/>
      <c r="J194" s="143"/>
      <c r="K194" s="143"/>
      <c r="L194" s="143">
        <v>114575</v>
      </c>
      <c r="M194" s="143">
        <f>154000-106</f>
        <v>153894</v>
      </c>
      <c r="N194" s="143">
        <v>35000</v>
      </c>
      <c r="O194" s="141">
        <v>116000</v>
      </c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55"/>
      <c r="AJ194" s="55"/>
      <c r="AK194" s="55"/>
      <c r="AL194" s="55"/>
      <c r="AM194" s="55"/>
    </row>
    <row r="195" spans="1:39" ht="18" customHeight="1" thickBot="1" x14ac:dyDescent="0.3">
      <c r="A195" s="183" t="s">
        <v>374</v>
      </c>
      <c r="B195" s="191" t="s">
        <v>378</v>
      </c>
      <c r="C195" s="231">
        <f>SUMIF(D:D,A195,E:E)</f>
        <v>194756</v>
      </c>
      <c r="D195" s="171"/>
      <c r="E195" s="230"/>
      <c r="F195" s="198">
        <f t="shared" si="13"/>
        <v>96867</v>
      </c>
      <c r="G195" s="198">
        <f t="shared" si="14"/>
        <v>97889</v>
      </c>
      <c r="H195" s="143"/>
      <c r="I195" s="143"/>
      <c r="J195" s="143"/>
      <c r="K195" s="143"/>
      <c r="L195" s="143">
        <v>20800</v>
      </c>
      <c r="M195" s="143"/>
      <c r="N195" s="143">
        <f>6310+1303</f>
        <v>7613</v>
      </c>
      <c r="O195" s="141">
        <v>68454</v>
      </c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55"/>
      <c r="AJ195" s="55"/>
      <c r="AK195" s="55"/>
      <c r="AL195" s="55"/>
      <c r="AM195" s="55"/>
    </row>
    <row r="196" spans="1:39" ht="18" customHeight="1" thickBot="1" x14ac:dyDescent="0.3">
      <c r="A196" s="183" t="s">
        <v>375</v>
      </c>
      <c r="B196" s="190" t="s">
        <v>611</v>
      </c>
      <c r="C196" s="231">
        <f>SUMIF(D:D,A196,E:E)</f>
        <v>40670</v>
      </c>
      <c r="D196" s="171"/>
      <c r="E196" s="230"/>
      <c r="F196" s="198">
        <f t="shared" si="13"/>
        <v>0</v>
      </c>
      <c r="G196" s="198">
        <f t="shared" si="14"/>
        <v>40670</v>
      </c>
      <c r="H196" s="143"/>
      <c r="I196" s="143"/>
      <c r="J196" s="143"/>
      <c r="K196" s="143"/>
      <c r="L196" s="143"/>
      <c r="M196" s="143"/>
      <c r="N196" s="143"/>
      <c r="O196" s="141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55"/>
      <c r="AJ196" s="55"/>
      <c r="AK196" s="55"/>
      <c r="AL196" s="55"/>
      <c r="AM196" s="55"/>
    </row>
    <row r="197" spans="1:39" ht="18" customHeight="1" thickBot="1" x14ac:dyDescent="0.3">
      <c r="A197" s="183"/>
      <c r="B197" s="225"/>
      <c r="C197" s="183"/>
      <c r="D197" s="171"/>
      <c r="E197" s="230"/>
      <c r="F197" s="230"/>
      <c r="G197" s="230"/>
      <c r="H197" s="143"/>
      <c r="I197" s="143"/>
      <c r="J197" s="143"/>
      <c r="K197" s="143"/>
      <c r="L197" s="143"/>
      <c r="M197" s="143"/>
      <c r="N197" s="143"/>
      <c r="O197" s="141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55"/>
      <c r="AJ197" s="55"/>
      <c r="AK197" s="55"/>
      <c r="AL197" s="55"/>
      <c r="AM197" s="55"/>
    </row>
    <row r="198" spans="1:39" ht="18" customHeight="1" thickBot="1" x14ac:dyDescent="0.3">
      <c r="A198" s="183"/>
      <c r="B198" s="225"/>
      <c r="C198" s="183"/>
      <c r="D198" s="171"/>
      <c r="E198" s="230"/>
      <c r="F198" s="230"/>
      <c r="G198" s="230"/>
      <c r="H198" s="143"/>
      <c r="I198" s="143"/>
      <c r="J198" s="143"/>
      <c r="K198" s="143"/>
      <c r="L198" s="143"/>
      <c r="M198" s="143"/>
      <c r="N198" s="143"/>
      <c r="O198" s="141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55"/>
      <c r="AJ198" s="55"/>
      <c r="AK198" s="55"/>
      <c r="AL198" s="55"/>
      <c r="AM198" s="55"/>
    </row>
    <row r="199" spans="1:39" ht="18" customHeight="1" thickBot="1" x14ac:dyDescent="0.3">
      <c r="A199" s="193"/>
      <c r="B199" s="43"/>
      <c r="C199" s="183"/>
      <c r="D199" s="171"/>
      <c r="E199" s="139"/>
      <c r="F199" s="139"/>
      <c r="G199" s="139">
        <f t="shared" si="14"/>
        <v>0</v>
      </c>
      <c r="H199" s="143"/>
      <c r="I199" s="143"/>
      <c r="J199" s="143"/>
      <c r="K199" s="143"/>
      <c r="L199" s="143"/>
      <c r="M199" s="143"/>
      <c r="N199" s="143"/>
      <c r="O199" s="141" t="s">
        <v>586</v>
      </c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55"/>
      <c r="AJ199" s="55"/>
      <c r="AK199" s="55"/>
      <c r="AL199" s="55"/>
      <c r="AM199" s="55"/>
    </row>
    <row r="200" spans="1:39" s="75" customFormat="1" ht="18" customHeight="1" thickBot="1" x14ac:dyDescent="0.3">
      <c r="A200" s="177" t="s">
        <v>589</v>
      </c>
      <c r="B200" s="72"/>
      <c r="C200" s="144">
        <f>SUM(C13:C196)-E200</f>
        <v>138515773</v>
      </c>
      <c r="D200" s="199">
        <f t="shared" ref="D200:AH200" si="16">SUM(D13:D196)</f>
        <v>0</v>
      </c>
      <c r="E200" s="199">
        <f t="shared" si="16"/>
        <v>1673342</v>
      </c>
      <c r="F200" s="199">
        <f t="shared" si="16"/>
        <v>36199869</v>
      </c>
      <c r="G200" s="144">
        <f t="shared" si="16"/>
        <v>102315904</v>
      </c>
      <c r="H200" s="144">
        <f t="shared" si="16"/>
        <v>0</v>
      </c>
      <c r="I200" s="199">
        <f t="shared" si="16"/>
        <v>0</v>
      </c>
      <c r="J200" s="199">
        <f t="shared" si="16"/>
        <v>0</v>
      </c>
      <c r="K200" s="199">
        <f t="shared" si="16"/>
        <v>155015</v>
      </c>
      <c r="L200" s="199">
        <f t="shared" si="16"/>
        <v>3040967</v>
      </c>
      <c r="M200" s="199">
        <f t="shared" si="16"/>
        <v>10475111</v>
      </c>
      <c r="N200" s="199">
        <f t="shared" si="16"/>
        <v>5915818</v>
      </c>
      <c r="O200" s="199">
        <f t="shared" si="16"/>
        <v>16612958</v>
      </c>
      <c r="P200" s="199">
        <f t="shared" si="16"/>
        <v>0</v>
      </c>
      <c r="Q200" s="199">
        <f t="shared" si="16"/>
        <v>0</v>
      </c>
      <c r="R200" s="199">
        <f t="shared" si="16"/>
        <v>0</v>
      </c>
      <c r="S200" s="199">
        <f t="shared" si="16"/>
        <v>0</v>
      </c>
      <c r="T200" s="199">
        <f t="shared" si="16"/>
        <v>0</v>
      </c>
      <c r="U200" s="199">
        <f t="shared" si="16"/>
        <v>0</v>
      </c>
      <c r="V200" s="199">
        <f t="shared" si="16"/>
        <v>0</v>
      </c>
      <c r="W200" s="199">
        <f t="shared" si="16"/>
        <v>0</v>
      </c>
      <c r="X200" s="199">
        <f t="shared" si="16"/>
        <v>0</v>
      </c>
      <c r="Y200" s="199">
        <f t="shared" si="16"/>
        <v>0</v>
      </c>
      <c r="Z200" s="199">
        <f t="shared" si="16"/>
        <v>0</v>
      </c>
      <c r="AA200" s="199">
        <f t="shared" si="16"/>
        <v>0</v>
      </c>
      <c r="AB200" s="199">
        <f t="shared" si="16"/>
        <v>0</v>
      </c>
      <c r="AC200" s="199">
        <f t="shared" si="16"/>
        <v>0</v>
      </c>
      <c r="AD200" s="199">
        <f t="shared" si="16"/>
        <v>0</v>
      </c>
      <c r="AE200" s="199">
        <f t="shared" si="16"/>
        <v>0</v>
      </c>
      <c r="AF200" s="199">
        <f t="shared" si="16"/>
        <v>0</v>
      </c>
      <c r="AG200" s="199">
        <f t="shared" si="16"/>
        <v>0</v>
      </c>
      <c r="AH200" s="199">
        <f t="shared" si="16"/>
        <v>0</v>
      </c>
      <c r="AI200" s="74"/>
      <c r="AJ200" s="74"/>
      <c r="AK200" s="74"/>
      <c r="AL200" s="74"/>
      <c r="AM200" s="74"/>
    </row>
    <row r="201" spans="1:39" ht="18.75" x14ac:dyDescent="0.3">
      <c r="A201" s="176"/>
      <c r="B201" s="53"/>
      <c r="C201" s="112"/>
      <c r="D201" s="172"/>
      <c r="E201" s="53"/>
      <c r="F201" s="53"/>
      <c r="G201" s="53"/>
      <c r="L201" s="235"/>
      <c r="M201" s="114"/>
      <c r="O201" s="138"/>
    </row>
    <row r="202" spans="1:39" ht="18.75" x14ac:dyDescent="0.3">
      <c r="C202" s="112"/>
      <c r="D202" s="172"/>
      <c r="E202" s="53"/>
      <c r="F202" s="53"/>
      <c r="G202" s="81"/>
      <c r="J202" s="114"/>
      <c r="K202" s="114"/>
      <c r="L202" s="114"/>
      <c r="M202" s="114"/>
      <c r="N202" s="114"/>
      <c r="O202" s="114"/>
      <c r="P202" s="114"/>
      <c r="R202" s="114"/>
      <c r="S202" s="114"/>
      <c r="T202" s="114"/>
      <c r="V202" s="114"/>
    </row>
    <row r="203" spans="1:39" ht="18.75" x14ac:dyDescent="0.3">
      <c r="C203" s="113"/>
      <c r="D203" s="172"/>
      <c r="R203" s="114"/>
      <c r="U203" s="114"/>
    </row>
    <row r="204" spans="1:39" x14ac:dyDescent="0.25">
      <c r="C204" s="113"/>
      <c r="D204" s="173"/>
      <c r="S204" s="114"/>
    </row>
    <row r="205" spans="1:39" x14ac:dyDescent="0.25">
      <c r="C205" s="113"/>
      <c r="D205" s="173"/>
    </row>
    <row r="206" spans="1:39" x14ac:dyDescent="0.25">
      <c r="C206" s="113"/>
      <c r="D206" s="173"/>
    </row>
    <row r="207" spans="1:39" x14ac:dyDescent="0.25">
      <c r="C207" s="113"/>
      <c r="D207" s="173"/>
    </row>
    <row r="208" spans="1:39" x14ac:dyDescent="0.25">
      <c r="C208" s="113"/>
      <c r="D208" s="173"/>
    </row>
    <row r="209" spans="3:4" x14ac:dyDescent="0.25">
      <c r="C209" s="113"/>
      <c r="D209" s="173"/>
    </row>
    <row r="210" spans="3:4" x14ac:dyDescent="0.25">
      <c r="C210" s="113"/>
      <c r="D210" s="173"/>
    </row>
    <row r="211" spans="3:4" x14ac:dyDescent="0.25">
      <c r="C211" s="113"/>
      <c r="D211" s="173"/>
    </row>
    <row r="212" spans="3:4" x14ac:dyDescent="0.25">
      <c r="C212" s="113"/>
      <c r="D212" s="173"/>
    </row>
    <row r="213" spans="3:4" x14ac:dyDescent="0.25">
      <c r="C213" s="113"/>
      <c r="D213" s="173"/>
    </row>
    <row r="214" spans="3:4" x14ac:dyDescent="0.25">
      <c r="C214" s="113"/>
      <c r="D214" s="173"/>
    </row>
    <row r="215" spans="3:4" x14ac:dyDescent="0.25">
      <c r="C215" s="113"/>
      <c r="D215" s="173"/>
    </row>
    <row r="216" spans="3:4" x14ac:dyDescent="0.25">
      <c r="C216" s="113"/>
      <c r="D216" s="173"/>
    </row>
    <row r="217" spans="3:4" x14ac:dyDescent="0.25">
      <c r="C217" s="113"/>
      <c r="D217" s="173"/>
    </row>
    <row r="218" spans="3:4" x14ac:dyDescent="0.25">
      <c r="C218" s="113"/>
      <c r="D218" s="173"/>
    </row>
    <row r="219" spans="3:4" x14ac:dyDescent="0.25">
      <c r="C219" s="113"/>
      <c r="D219" s="173"/>
    </row>
    <row r="220" spans="3:4" x14ac:dyDescent="0.25">
      <c r="C220" s="113"/>
      <c r="D220" s="173"/>
    </row>
    <row r="221" spans="3:4" x14ac:dyDescent="0.25">
      <c r="D221" s="173"/>
    </row>
    <row r="222" spans="3:4" x14ac:dyDescent="0.25">
      <c r="D222" s="173"/>
    </row>
    <row r="223" spans="3:4" x14ac:dyDescent="0.25">
      <c r="D223" s="173"/>
    </row>
    <row r="224" spans="3:4" x14ac:dyDescent="0.25">
      <c r="D224" s="173"/>
    </row>
    <row r="225" spans="4:4" x14ac:dyDescent="0.25">
      <c r="D225" s="173"/>
    </row>
    <row r="226" spans="4:4" x14ac:dyDescent="0.25">
      <c r="D226" s="173"/>
    </row>
    <row r="227" spans="4:4" x14ac:dyDescent="0.25">
      <c r="D227" s="173"/>
    </row>
    <row r="228" spans="4:4" x14ac:dyDescent="0.25">
      <c r="D228" s="173"/>
    </row>
    <row r="229" spans="4:4" x14ac:dyDescent="0.25">
      <c r="D229" s="173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CCFF"/>
  </sheetPr>
  <dimension ref="A1:AF27"/>
  <sheetViews>
    <sheetView workbookViewId="0">
      <pane xSplit="5" ySplit="10" topLeftCell="J11" activePane="bottomRight" state="frozen"/>
      <selection activeCell="F11" sqref="F11"/>
      <selection pane="topRight" activeCell="F11" sqref="F11"/>
      <selection pane="bottomLeft" activeCell="F11" sqref="F11"/>
      <selection pane="bottomRight" activeCell="J34" sqref="J34"/>
    </sheetView>
  </sheetViews>
  <sheetFormatPr defaultRowHeight="15" x14ac:dyDescent="0.25"/>
  <cols>
    <col min="1" max="1" width="9.140625" style="11" customWidth="1"/>
    <col min="2" max="2" width="36.7109375" style="11" customWidth="1"/>
    <col min="3" max="3" width="20.85546875" style="11" customWidth="1"/>
    <col min="4" max="4" width="18.85546875" style="11" customWidth="1"/>
    <col min="5" max="5" width="17" style="11" customWidth="1"/>
    <col min="6" max="32" width="15.7109375" customWidth="1"/>
  </cols>
  <sheetData>
    <row r="1" spans="1:32" ht="21" x14ac:dyDescent="0.35">
      <c r="A1" s="16" t="s">
        <v>0</v>
      </c>
      <c r="B1" s="17"/>
      <c r="C1" s="18" t="s">
        <v>383</v>
      </c>
      <c r="D1" s="16"/>
      <c r="E1" s="19"/>
      <c r="F1" s="20"/>
      <c r="G1" s="20"/>
      <c r="H1" s="18" t="str">
        <f>C1</f>
        <v>Title I-D Delinquent</v>
      </c>
      <c r="I1" s="18"/>
      <c r="J1" s="16"/>
      <c r="K1" s="16"/>
      <c r="L1" s="19"/>
      <c r="M1" s="19"/>
      <c r="N1" s="20"/>
      <c r="O1" s="119" t="str">
        <f>C1</f>
        <v>Title I-D Delinquent</v>
      </c>
      <c r="P1" s="18"/>
      <c r="Q1" s="18"/>
      <c r="R1" s="16"/>
      <c r="S1" s="16"/>
      <c r="T1" s="19"/>
      <c r="U1" s="19"/>
      <c r="V1" s="119" t="str">
        <f>C1</f>
        <v>Title I-D Delinquent</v>
      </c>
      <c r="W1" s="20"/>
      <c r="X1" s="18"/>
      <c r="Y1" s="18"/>
      <c r="Z1" s="16"/>
      <c r="AA1" s="16"/>
      <c r="AB1" s="19"/>
      <c r="AC1" s="119" t="str">
        <f>C1</f>
        <v>Title I-D Delinquent</v>
      </c>
      <c r="AD1" s="20"/>
      <c r="AE1" s="20"/>
      <c r="AF1" s="18"/>
    </row>
    <row r="2" spans="1:32" ht="15.75" x14ac:dyDescent="0.25">
      <c r="A2" s="21" t="s">
        <v>1</v>
      </c>
      <c r="B2" s="17"/>
      <c r="C2" s="22" t="s">
        <v>365</v>
      </c>
      <c r="D2" s="21"/>
      <c r="E2" s="23"/>
      <c r="F2" s="20"/>
      <c r="G2" s="20"/>
      <c r="H2" s="21" t="str">
        <f>"FY"&amp;C4</f>
        <v>FY2017-18</v>
      </c>
      <c r="I2" s="21"/>
      <c r="J2" s="24"/>
      <c r="K2" s="24"/>
      <c r="L2" s="23"/>
      <c r="M2" s="23"/>
      <c r="N2" s="23"/>
      <c r="O2" s="122" t="str">
        <f>"FY"&amp;C4</f>
        <v>FY2017-18</v>
      </c>
      <c r="P2" s="21"/>
      <c r="Q2" s="21"/>
      <c r="R2" s="24"/>
      <c r="S2" s="24"/>
      <c r="T2" s="23"/>
      <c r="U2" s="23"/>
      <c r="V2" s="122" t="str">
        <f>"FY"&amp;C4</f>
        <v>FY2017-18</v>
      </c>
      <c r="W2" s="23"/>
      <c r="X2" s="21"/>
      <c r="Y2" s="21"/>
      <c r="Z2" s="24"/>
      <c r="AA2" s="24"/>
      <c r="AB2" s="23"/>
      <c r="AC2" s="122" t="str">
        <f>"FY"&amp;C4</f>
        <v>FY2017-18</v>
      </c>
      <c r="AD2" s="23"/>
      <c r="AE2" s="23"/>
      <c r="AF2" s="21"/>
    </row>
    <row r="3" spans="1:32" ht="15.75" x14ac:dyDescent="0.25">
      <c r="A3" s="21" t="s">
        <v>3</v>
      </c>
      <c r="B3" s="17"/>
      <c r="C3" s="24" t="s">
        <v>384</v>
      </c>
      <c r="D3" s="21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 x14ac:dyDescent="0.25">
      <c r="A4" s="21" t="s">
        <v>2</v>
      </c>
      <c r="B4" s="17"/>
      <c r="C4" s="24" t="str">
        <f>'ESSA Title I-A Formula'!$C$4</f>
        <v>2017-18</v>
      </c>
      <c r="D4" s="23"/>
      <c r="E4" s="2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15.75" x14ac:dyDescent="0.25">
      <c r="A5" s="21" t="s">
        <v>405</v>
      </c>
      <c r="B5" s="17"/>
      <c r="C5" s="108" t="s">
        <v>613</v>
      </c>
      <c r="D5" s="21"/>
      <c r="E5" s="25"/>
      <c r="F5" s="25"/>
      <c r="G5" s="2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 x14ac:dyDescent="0.25">
      <c r="A6" s="21" t="s">
        <v>4</v>
      </c>
      <c r="B6" s="17"/>
      <c r="C6" s="108" t="s">
        <v>366</v>
      </c>
      <c r="D6" s="21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75" x14ac:dyDescent="0.25">
      <c r="A7" s="21" t="s">
        <v>380</v>
      </c>
      <c r="B7" s="17"/>
      <c r="C7" s="122" t="s">
        <v>995</v>
      </c>
      <c r="D7" s="23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75" x14ac:dyDescent="0.25">
      <c r="A8" s="21" t="s">
        <v>381</v>
      </c>
      <c r="B8" s="17"/>
      <c r="C8" s="21" t="s">
        <v>382</v>
      </c>
      <c r="D8" s="2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6.5" thickBot="1" x14ac:dyDescent="0.3">
      <c r="A9" s="21" t="s">
        <v>406</v>
      </c>
      <c r="B9" s="17"/>
      <c r="C9" s="122" t="s">
        <v>616</v>
      </c>
      <c r="D9" s="23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32.25" customHeight="1" thickBot="1" x14ac:dyDescent="0.3">
      <c r="A10" s="61" t="s">
        <v>367</v>
      </c>
      <c r="B10" s="62" t="s">
        <v>368</v>
      </c>
      <c r="C10" s="62" t="s">
        <v>369</v>
      </c>
      <c r="D10" s="62" t="s">
        <v>370</v>
      </c>
      <c r="E10" s="60" t="s">
        <v>371</v>
      </c>
      <c r="F10" s="161" t="s">
        <v>592</v>
      </c>
      <c r="G10" s="161" t="s">
        <v>593</v>
      </c>
      <c r="H10" s="161" t="s">
        <v>594</v>
      </c>
      <c r="I10" s="161" t="s">
        <v>595</v>
      </c>
      <c r="J10" s="161" t="s">
        <v>596</v>
      </c>
      <c r="K10" s="161" t="s">
        <v>597</v>
      </c>
      <c r="L10" s="161" t="s">
        <v>598</v>
      </c>
      <c r="M10" s="161" t="s">
        <v>599</v>
      </c>
      <c r="N10" s="161" t="s">
        <v>600</v>
      </c>
      <c r="O10" s="162" t="s">
        <v>601</v>
      </c>
      <c r="P10" s="161" t="s">
        <v>602</v>
      </c>
      <c r="Q10" s="161" t="s">
        <v>603</v>
      </c>
      <c r="R10" s="161" t="s">
        <v>604</v>
      </c>
      <c r="S10" s="161" t="s">
        <v>605</v>
      </c>
      <c r="T10" s="161" t="s">
        <v>606</v>
      </c>
      <c r="U10" s="161" t="s">
        <v>617</v>
      </c>
      <c r="V10" s="161" t="s">
        <v>618</v>
      </c>
      <c r="W10" s="161" t="s">
        <v>619</v>
      </c>
      <c r="X10" s="161" t="s">
        <v>620</v>
      </c>
      <c r="Y10" s="161" t="s">
        <v>621</v>
      </c>
      <c r="Z10" s="161" t="s">
        <v>622</v>
      </c>
      <c r="AA10" s="161" t="s">
        <v>623</v>
      </c>
      <c r="AB10" s="161" t="s">
        <v>624</v>
      </c>
      <c r="AC10" s="161" t="s">
        <v>625</v>
      </c>
      <c r="AD10" s="161" t="s">
        <v>626</v>
      </c>
      <c r="AE10" s="161" t="s">
        <v>627</v>
      </c>
      <c r="AF10" s="161" t="s">
        <v>628</v>
      </c>
    </row>
    <row r="11" spans="1:32" ht="18" customHeight="1" thickBot="1" x14ac:dyDescent="0.3">
      <c r="A11" s="67" t="s">
        <v>14</v>
      </c>
      <c r="B11" s="183" t="s">
        <v>428</v>
      </c>
      <c r="C11" s="148">
        <v>6844</v>
      </c>
      <c r="D11" s="149">
        <f t="shared" ref="D11:D22" si="0">SUM(F11:AF11)</f>
        <v>0</v>
      </c>
      <c r="E11" s="150">
        <f t="shared" ref="E11:E22" si="1">C11-D11</f>
        <v>6844</v>
      </c>
      <c r="F11" s="131"/>
      <c r="G11" s="131"/>
      <c r="H11" s="131"/>
      <c r="I11" s="131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8" customHeight="1" thickBot="1" x14ac:dyDescent="0.3">
      <c r="A12" s="236" t="s">
        <v>21</v>
      </c>
      <c r="B12" s="183" t="s">
        <v>199</v>
      </c>
      <c r="C12" s="148">
        <v>83008</v>
      </c>
      <c r="D12" s="149">
        <f t="shared" si="0"/>
        <v>50214</v>
      </c>
      <c r="E12" s="150">
        <f t="shared" si="1"/>
        <v>32794</v>
      </c>
      <c r="F12" s="131"/>
      <c r="G12" s="131"/>
      <c r="H12" s="131"/>
      <c r="I12" s="131"/>
      <c r="J12" s="80"/>
      <c r="K12" s="80">
        <v>31293</v>
      </c>
      <c r="L12" s="80"/>
      <c r="M12" s="80">
        <f>9461+9460</f>
        <v>18921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</row>
    <row r="13" spans="1:32" ht="18" customHeight="1" thickBot="1" x14ac:dyDescent="0.3">
      <c r="A13" s="236" t="s">
        <v>46</v>
      </c>
      <c r="B13" s="183" t="s">
        <v>224</v>
      </c>
      <c r="C13" s="148">
        <v>437075</v>
      </c>
      <c r="D13" s="149">
        <f t="shared" si="0"/>
        <v>95527</v>
      </c>
      <c r="E13" s="150">
        <f t="shared" si="1"/>
        <v>341548</v>
      </c>
      <c r="F13" s="131"/>
      <c r="G13" s="131"/>
      <c r="H13" s="131"/>
      <c r="I13" s="131"/>
      <c r="J13" s="80"/>
      <c r="K13" s="80">
        <v>62503</v>
      </c>
      <c r="L13" s="80"/>
      <c r="M13" s="80">
        <f>16263+16761</f>
        <v>33024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1:32" s="224" customFormat="1" ht="18" customHeight="1" thickBot="1" x14ac:dyDescent="0.3">
      <c r="A14" s="236" t="s">
        <v>56</v>
      </c>
      <c r="B14" s="183" t="s">
        <v>234</v>
      </c>
      <c r="C14" s="148">
        <v>146446</v>
      </c>
      <c r="D14" s="149">
        <f t="shared" si="0"/>
        <v>0</v>
      </c>
      <c r="E14" s="150">
        <f t="shared" si="1"/>
        <v>146446</v>
      </c>
      <c r="F14" s="217"/>
      <c r="G14" s="217"/>
      <c r="H14" s="217"/>
      <c r="I14" s="217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</row>
    <row r="15" spans="1:32" ht="18" customHeight="1" thickBot="1" x14ac:dyDescent="0.3">
      <c r="A15" s="236" t="s">
        <v>59</v>
      </c>
      <c r="B15" s="183" t="s">
        <v>237</v>
      </c>
      <c r="C15" s="148">
        <v>34216</v>
      </c>
      <c r="D15" s="149">
        <f t="shared" si="0"/>
        <v>0</v>
      </c>
      <c r="E15" s="150">
        <f t="shared" si="1"/>
        <v>34216</v>
      </c>
      <c r="F15" s="131"/>
      <c r="G15" s="131"/>
      <c r="H15" s="131"/>
      <c r="I15" s="131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</row>
    <row r="16" spans="1:32" ht="18" customHeight="1" thickBot="1" x14ac:dyDescent="0.3">
      <c r="A16" s="67" t="s">
        <v>70</v>
      </c>
      <c r="B16" s="183" t="s">
        <v>473</v>
      </c>
      <c r="C16" s="148">
        <v>136865</v>
      </c>
      <c r="D16" s="149">
        <f t="shared" si="0"/>
        <v>18945</v>
      </c>
      <c r="E16" s="150">
        <f t="shared" si="1"/>
        <v>117920</v>
      </c>
      <c r="F16" s="131"/>
      <c r="G16" s="131"/>
      <c r="H16" s="131"/>
      <c r="I16" s="131"/>
      <c r="J16" s="80"/>
      <c r="K16" s="80"/>
      <c r="L16" s="80">
        <v>18945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 ht="18" customHeight="1" thickBot="1" x14ac:dyDescent="0.3">
      <c r="A17" s="67" t="s">
        <v>84</v>
      </c>
      <c r="B17" s="183" t="s">
        <v>262</v>
      </c>
      <c r="C17" s="148">
        <v>31479</v>
      </c>
      <c r="D17" s="149">
        <f t="shared" si="0"/>
        <v>0</v>
      </c>
      <c r="E17" s="150">
        <f t="shared" si="1"/>
        <v>31479</v>
      </c>
      <c r="F17" s="131"/>
      <c r="G17" s="131"/>
      <c r="H17" s="131"/>
      <c r="I17" s="131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</row>
    <row r="18" spans="1:32" ht="18" customHeight="1" thickBot="1" x14ac:dyDescent="0.3">
      <c r="A18" s="67" t="s">
        <v>93</v>
      </c>
      <c r="B18" s="183" t="s">
        <v>271</v>
      </c>
      <c r="C18" s="148">
        <v>14206</v>
      </c>
      <c r="D18" s="149">
        <f t="shared" si="0"/>
        <v>0</v>
      </c>
      <c r="E18" s="150">
        <f t="shared" si="1"/>
        <v>14206</v>
      </c>
      <c r="F18" s="131"/>
      <c r="G18" s="131"/>
      <c r="H18" s="131"/>
      <c r="I18" s="131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</row>
    <row r="19" spans="1:32" ht="18" customHeight="1" thickBot="1" x14ac:dyDescent="0.3">
      <c r="A19" s="67" t="s">
        <v>96</v>
      </c>
      <c r="B19" s="183" t="s">
        <v>274</v>
      </c>
      <c r="C19" s="148">
        <v>44987</v>
      </c>
      <c r="D19" s="149">
        <f t="shared" si="0"/>
        <v>0</v>
      </c>
      <c r="E19" s="150">
        <f t="shared" si="1"/>
        <v>44987</v>
      </c>
      <c r="F19" s="131"/>
      <c r="G19" s="131"/>
      <c r="H19" s="131"/>
      <c r="I19" s="13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ht="18" customHeight="1" thickBot="1" x14ac:dyDescent="0.3">
      <c r="A20" s="67" t="s">
        <v>114</v>
      </c>
      <c r="B20" s="183" t="s">
        <v>292</v>
      </c>
      <c r="C20" s="148">
        <v>32851</v>
      </c>
      <c r="D20" s="149">
        <f t="shared" si="0"/>
        <v>1636</v>
      </c>
      <c r="E20" s="150">
        <f t="shared" si="1"/>
        <v>31215</v>
      </c>
      <c r="F20" s="131"/>
      <c r="G20" s="131"/>
      <c r="H20" s="131"/>
      <c r="I20" s="131"/>
      <c r="J20" s="80"/>
      <c r="K20" s="80"/>
      <c r="L20" s="80">
        <f>1196+440</f>
        <v>1636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ht="18" customHeight="1" thickBot="1" x14ac:dyDescent="0.3">
      <c r="A21" s="67" t="s">
        <v>143</v>
      </c>
      <c r="B21" s="183" t="s">
        <v>321</v>
      </c>
      <c r="C21" s="148">
        <v>95805</v>
      </c>
      <c r="D21" s="149">
        <f t="shared" si="0"/>
        <v>0</v>
      </c>
      <c r="E21" s="150">
        <f t="shared" si="1"/>
        <v>95805</v>
      </c>
      <c r="F21" s="131"/>
      <c r="G21" s="131"/>
      <c r="H21" s="131"/>
      <c r="I21" s="131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ht="18" customHeight="1" thickBot="1" x14ac:dyDescent="0.3">
      <c r="A22" s="67" t="s">
        <v>174</v>
      </c>
      <c r="B22" s="183" t="s">
        <v>350</v>
      </c>
      <c r="C22" s="148">
        <v>10949</v>
      </c>
      <c r="D22" s="149">
        <f t="shared" si="0"/>
        <v>9911</v>
      </c>
      <c r="E22" s="150">
        <f t="shared" si="1"/>
        <v>1038</v>
      </c>
      <c r="F22" s="131"/>
      <c r="G22" s="131"/>
      <c r="H22" s="131"/>
      <c r="I22" s="131"/>
      <c r="J22" s="80">
        <v>3002</v>
      </c>
      <c r="K22" s="80">
        <v>3024</v>
      </c>
      <c r="L22" s="80">
        <v>2002</v>
      </c>
      <c r="M22" s="80">
        <v>1883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224" customFormat="1" ht="18" customHeight="1" thickBot="1" x14ac:dyDescent="0.3">
      <c r="A23" s="67"/>
      <c r="B23" s="68"/>
      <c r="C23" s="148"/>
      <c r="D23" s="148"/>
      <c r="E23" s="258"/>
      <c r="F23" s="217"/>
      <c r="G23" s="217"/>
      <c r="H23" s="217"/>
      <c r="I23" s="217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</row>
    <row r="24" spans="1:32" ht="18" customHeight="1" thickBot="1" x14ac:dyDescent="0.3">
      <c r="A24" s="73" t="s">
        <v>589</v>
      </c>
      <c r="B24" s="73"/>
      <c r="C24" s="153">
        <f>SUM(C11:C22)</f>
        <v>1074731</v>
      </c>
      <c r="D24" s="153">
        <f>SUM(D11:D22)</f>
        <v>176233</v>
      </c>
      <c r="E24" s="153">
        <f>SUM(E11:E22)</f>
        <v>898498</v>
      </c>
      <c r="F24" s="153">
        <f>SUM(F11:F22)</f>
        <v>0</v>
      </c>
      <c r="G24" s="153">
        <f>SUM(G11:G22)</f>
        <v>0</v>
      </c>
      <c r="H24" s="153">
        <f>SUM(H11:H22)</f>
        <v>0</v>
      </c>
      <c r="I24" s="153">
        <f>SUM(I11:I22)</f>
        <v>0</v>
      </c>
      <c r="J24" s="153">
        <f>SUM(J11:J22)</f>
        <v>3002</v>
      </c>
      <c r="K24" s="153">
        <f>SUM(K11:K22)</f>
        <v>96820</v>
      </c>
      <c r="L24" s="153">
        <f>SUM(L11:L22)</f>
        <v>22583</v>
      </c>
      <c r="M24" s="153">
        <f>SUM(M11:M22)</f>
        <v>53828</v>
      </c>
      <c r="N24" s="153">
        <f>SUM(N11:N22)</f>
        <v>0</v>
      </c>
      <c r="O24" s="153">
        <f>SUM(O11:O22)</f>
        <v>0</v>
      </c>
      <c r="P24" s="153">
        <f>SUM(P11:P22)</f>
        <v>0</v>
      </c>
      <c r="Q24" s="153">
        <f>SUM(Q11:Q22)</f>
        <v>0</v>
      </c>
      <c r="R24" s="153">
        <f>SUM(R11:R22)</f>
        <v>0</v>
      </c>
      <c r="S24" s="153">
        <f>SUM(S11:S22)</f>
        <v>0</v>
      </c>
      <c r="T24" s="153">
        <f>SUM(T11:T22)</f>
        <v>0</v>
      </c>
      <c r="U24" s="153">
        <f>SUM(U11:U22)</f>
        <v>0</v>
      </c>
      <c r="V24" s="153">
        <f>SUM(V11:V22)</f>
        <v>0</v>
      </c>
      <c r="W24" s="153">
        <f>SUM(W11:W22)</f>
        <v>0</v>
      </c>
      <c r="X24" s="153">
        <f>SUM(X11:X22)</f>
        <v>0</v>
      </c>
      <c r="Y24" s="153">
        <f>SUM(Y11:Y22)</f>
        <v>0</v>
      </c>
      <c r="Z24" s="153">
        <f>SUM(Z11:Z22)</f>
        <v>0</v>
      </c>
      <c r="AA24" s="153">
        <f>SUM(AA11:AA22)</f>
        <v>0</v>
      </c>
      <c r="AB24" s="153">
        <f>SUM(AB11:AB22)</f>
        <v>0</v>
      </c>
      <c r="AC24" s="153">
        <f>SUM(AC11:AC22)</f>
        <v>0</v>
      </c>
      <c r="AD24" s="153">
        <f>SUM(AD11:AD22)</f>
        <v>0</v>
      </c>
      <c r="AE24" s="153">
        <f>SUM(AE11:AE22)</f>
        <v>0</v>
      </c>
      <c r="AF24" s="153">
        <f>SUM(AF11:AF22)</f>
        <v>0</v>
      </c>
    </row>
    <row r="26" spans="1:32" x14ac:dyDescent="0.25">
      <c r="L26" s="116"/>
      <c r="M26" s="116"/>
      <c r="N26" s="116"/>
      <c r="Q26" s="116"/>
    </row>
    <row r="27" spans="1:32" x14ac:dyDescent="0.25">
      <c r="T27" s="116"/>
    </row>
  </sheetData>
  <sheetProtection password="EF32" sheet="1" objects="1" scenarios="1"/>
  <sortState ref="A11:AF190">
    <sortCondition ref="A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AF16"/>
  <sheetViews>
    <sheetView workbookViewId="0">
      <pane xSplit="5" ySplit="10" topLeftCell="L11" activePane="bottomRight" state="frozen"/>
      <selection activeCell="F11" sqref="F11"/>
      <selection pane="topRight" activeCell="F11" sqref="F11"/>
      <selection pane="bottomLeft" activeCell="F11" sqref="F11"/>
      <selection pane="bottomRight" activeCell="M12" sqref="M12"/>
    </sheetView>
  </sheetViews>
  <sheetFormatPr defaultColWidth="9.140625" defaultRowHeight="15" x14ac:dyDescent="0.25"/>
  <cols>
    <col min="1" max="1" width="9.140625" style="11" customWidth="1"/>
    <col min="2" max="2" width="36.7109375" style="11" customWidth="1"/>
    <col min="3" max="3" width="20.85546875" style="11" customWidth="1"/>
    <col min="4" max="4" width="18.85546875" style="11" customWidth="1"/>
    <col min="5" max="5" width="17" style="11" customWidth="1"/>
    <col min="6" max="32" width="15.7109375" style="11" customWidth="1"/>
    <col min="33" max="16384" width="9.140625" style="11"/>
  </cols>
  <sheetData>
    <row r="1" spans="1:32" ht="21" x14ac:dyDescent="0.35">
      <c r="A1" s="16" t="s">
        <v>0</v>
      </c>
      <c r="B1" s="17"/>
      <c r="C1" s="18" t="s">
        <v>590</v>
      </c>
      <c r="D1" s="16"/>
      <c r="E1" s="19"/>
      <c r="F1" s="20"/>
      <c r="G1" s="20"/>
      <c r="H1" s="18" t="str">
        <f>C1</f>
        <v>Title I-D Delinquent -- State Agencies</v>
      </c>
      <c r="I1" s="18"/>
      <c r="J1" s="16"/>
      <c r="K1" s="16"/>
      <c r="L1" s="19"/>
      <c r="M1" s="19"/>
      <c r="N1" s="20"/>
      <c r="O1" s="20"/>
      <c r="P1" s="119" t="str">
        <f>C1</f>
        <v>Title I-D Delinquent -- State Agencies</v>
      </c>
      <c r="Q1" s="18"/>
      <c r="R1" s="16"/>
      <c r="S1" s="16"/>
      <c r="T1" s="19"/>
      <c r="U1" s="19"/>
      <c r="V1" s="20"/>
      <c r="W1" s="20"/>
      <c r="X1" s="119" t="str">
        <f>C1</f>
        <v>Title I-D Delinquent -- State Agencies</v>
      </c>
      <c r="Y1" s="18"/>
      <c r="Z1" s="16"/>
      <c r="AA1" s="16"/>
      <c r="AB1" s="19"/>
      <c r="AC1" s="19"/>
      <c r="AD1" s="119" t="str">
        <f>C1</f>
        <v>Title I-D Delinquent -- State Agencies</v>
      </c>
      <c r="AE1" s="20"/>
      <c r="AF1" s="18"/>
    </row>
    <row r="2" spans="1:32" ht="15.75" x14ac:dyDescent="0.25">
      <c r="A2" s="21" t="s">
        <v>1</v>
      </c>
      <c r="B2" s="17"/>
      <c r="C2" s="24" t="s">
        <v>408</v>
      </c>
      <c r="D2" s="21"/>
      <c r="E2" s="23"/>
      <c r="F2" s="20"/>
      <c r="G2" s="20"/>
      <c r="H2" s="21" t="str">
        <f>"FY"&amp;C4</f>
        <v>FY2017-18</v>
      </c>
      <c r="I2" s="21"/>
      <c r="J2" s="24"/>
      <c r="K2" s="24"/>
      <c r="L2" s="23"/>
      <c r="M2" s="23"/>
      <c r="N2" s="23"/>
      <c r="O2" s="23"/>
      <c r="P2" s="122" t="str">
        <f>"FY"&amp;C4</f>
        <v>FY2017-18</v>
      </c>
      <c r="Q2" s="21"/>
      <c r="R2" s="24"/>
      <c r="S2" s="24"/>
      <c r="T2" s="23"/>
      <c r="U2" s="23"/>
      <c r="V2" s="23"/>
      <c r="W2" s="23"/>
      <c r="X2" s="122" t="str">
        <f>"FY"&amp;C4</f>
        <v>FY2017-18</v>
      </c>
      <c r="Y2" s="21"/>
      <c r="Z2" s="24"/>
      <c r="AA2" s="24"/>
      <c r="AB2" s="23"/>
      <c r="AC2" s="23"/>
      <c r="AD2" s="122" t="str">
        <f>"FY"&amp;C4</f>
        <v>FY2017-18</v>
      </c>
      <c r="AE2" s="23"/>
      <c r="AF2" s="21"/>
    </row>
    <row r="3" spans="1:32" ht="15.75" x14ac:dyDescent="0.25">
      <c r="A3" s="21" t="s">
        <v>3</v>
      </c>
      <c r="B3" s="17"/>
      <c r="C3" s="24">
        <v>4013</v>
      </c>
      <c r="D3" s="21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 x14ac:dyDescent="0.25">
      <c r="A4" s="21" t="s">
        <v>2</v>
      </c>
      <c r="B4" s="17"/>
      <c r="C4" s="24" t="str">
        <f>'ESSA Title I-A Formula'!$C$4</f>
        <v>2017-18</v>
      </c>
      <c r="D4" s="23"/>
      <c r="E4" s="2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15.75" x14ac:dyDescent="0.25">
      <c r="A5" s="21" t="s">
        <v>405</v>
      </c>
      <c r="B5" s="17"/>
      <c r="C5" s="108" t="s">
        <v>613</v>
      </c>
      <c r="D5" s="21"/>
      <c r="E5" s="25"/>
      <c r="F5" s="25"/>
      <c r="G5" s="2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 x14ac:dyDescent="0.25">
      <c r="A6" s="21" t="s">
        <v>4</v>
      </c>
      <c r="B6" s="17"/>
      <c r="C6" s="21" t="s">
        <v>5</v>
      </c>
      <c r="D6" s="21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75" x14ac:dyDescent="0.25">
      <c r="A7" s="21" t="s">
        <v>380</v>
      </c>
      <c r="B7" s="17"/>
      <c r="C7" s="122" t="s">
        <v>996</v>
      </c>
      <c r="D7" s="23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75" x14ac:dyDescent="0.25">
      <c r="A8" s="21" t="s">
        <v>381</v>
      </c>
      <c r="B8" s="17"/>
      <c r="C8" s="21" t="s">
        <v>382</v>
      </c>
      <c r="D8" s="2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6.5" thickBot="1" x14ac:dyDescent="0.3">
      <c r="A9" s="21" t="s">
        <v>406</v>
      </c>
      <c r="B9" s="17"/>
      <c r="C9" s="21" t="s">
        <v>616</v>
      </c>
      <c r="D9" s="23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32.25" customHeight="1" thickBot="1" x14ac:dyDescent="0.3">
      <c r="A10" s="61" t="s">
        <v>367</v>
      </c>
      <c r="B10" s="62" t="s">
        <v>368</v>
      </c>
      <c r="C10" s="62" t="s">
        <v>369</v>
      </c>
      <c r="D10" s="62" t="s">
        <v>370</v>
      </c>
      <c r="E10" s="60" t="s">
        <v>371</v>
      </c>
      <c r="F10" s="161" t="s">
        <v>592</v>
      </c>
      <c r="G10" s="161" t="s">
        <v>593</v>
      </c>
      <c r="H10" s="161" t="s">
        <v>594</v>
      </c>
      <c r="I10" s="161" t="s">
        <v>595</v>
      </c>
      <c r="J10" s="161" t="s">
        <v>596</v>
      </c>
      <c r="K10" s="161" t="s">
        <v>597</v>
      </c>
      <c r="L10" s="161" t="s">
        <v>598</v>
      </c>
      <c r="M10" s="161" t="s">
        <v>599</v>
      </c>
      <c r="N10" s="161" t="s">
        <v>600</v>
      </c>
      <c r="O10" s="162" t="s">
        <v>601</v>
      </c>
      <c r="P10" s="161" t="s">
        <v>602</v>
      </c>
      <c r="Q10" s="161" t="s">
        <v>603</v>
      </c>
      <c r="R10" s="161" t="s">
        <v>604</v>
      </c>
      <c r="S10" s="161" t="s">
        <v>605</v>
      </c>
      <c r="T10" s="161" t="s">
        <v>606</v>
      </c>
      <c r="U10" s="161" t="s">
        <v>617</v>
      </c>
      <c r="V10" s="161" t="s">
        <v>618</v>
      </c>
      <c r="W10" s="161" t="s">
        <v>619</v>
      </c>
      <c r="X10" s="161" t="s">
        <v>620</v>
      </c>
      <c r="Y10" s="161" t="s">
        <v>621</v>
      </c>
      <c r="Z10" s="161" t="s">
        <v>622</v>
      </c>
      <c r="AA10" s="161" t="s">
        <v>623</v>
      </c>
      <c r="AB10" s="161" t="s">
        <v>624</v>
      </c>
      <c r="AC10" s="161" t="s">
        <v>625</v>
      </c>
      <c r="AD10" s="161" t="s">
        <v>626</v>
      </c>
      <c r="AE10" s="161" t="s">
        <v>627</v>
      </c>
      <c r="AF10" s="161" t="s">
        <v>628</v>
      </c>
    </row>
    <row r="11" spans="1:32" ht="16.5" thickBot="1" x14ac:dyDescent="0.3">
      <c r="A11" s="69" t="s">
        <v>607</v>
      </c>
      <c r="B11" s="69" t="s">
        <v>608</v>
      </c>
      <c r="C11" s="154">
        <v>455499</v>
      </c>
      <c r="D11" s="149">
        <f t="shared" ref="D11" si="0">SUM(F11:AF11)</f>
        <v>2661</v>
      </c>
      <c r="E11" s="150">
        <f t="shared" ref="E11" si="1">C11-D11</f>
        <v>452838</v>
      </c>
      <c r="F11" s="80"/>
      <c r="G11" s="80"/>
      <c r="H11" s="80"/>
      <c r="I11" s="80"/>
      <c r="J11" s="80"/>
      <c r="K11" s="80"/>
      <c r="L11" s="80"/>
      <c r="M11" s="80">
        <v>2661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6.5" thickBot="1" x14ac:dyDescent="0.3">
      <c r="A12" s="71"/>
      <c r="B12" s="70"/>
      <c r="C12" s="151"/>
      <c r="D12" s="151"/>
      <c r="E12" s="152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1:32" ht="16.5" thickBot="1" x14ac:dyDescent="0.3">
      <c r="A13" s="73" t="s">
        <v>591</v>
      </c>
      <c r="B13" s="73"/>
      <c r="C13" s="153">
        <f t="shared" ref="C13:AF13" si="2">SUM(C11:C11)</f>
        <v>455499</v>
      </c>
      <c r="D13" s="153">
        <f t="shared" si="2"/>
        <v>2661</v>
      </c>
      <c r="E13" s="153">
        <f t="shared" si="2"/>
        <v>452838</v>
      </c>
      <c r="F13" s="153">
        <f t="shared" si="2"/>
        <v>0</v>
      </c>
      <c r="G13" s="153">
        <f t="shared" si="2"/>
        <v>0</v>
      </c>
      <c r="H13" s="153">
        <f t="shared" si="2"/>
        <v>0</v>
      </c>
      <c r="I13" s="153">
        <f t="shared" si="2"/>
        <v>0</v>
      </c>
      <c r="J13" s="153">
        <f t="shared" si="2"/>
        <v>0</v>
      </c>
      <c r="K13" s="153">
        <f t="shared" si="2"/>
        <v>0</v>
      </c>
      <c r="L13" s="153">
        <f t="shared" si="2"/>
        <v>0</v>
      </c>
      <c r="M13" s="153">
        <f t="shared" si="2"/>
        <v>2661</v>
      </c>
      <c r="N13" s="153">
        <f t="shared" si="2"/>
        <v>0</v>
      </c>
      <c r="O13" s="153">
        <f t="shared" si="2"/>
        <v>0</v>
      </c>
      <c r="P13" s="153">
        <f t="shared" si="2"/>
        <v>0</v>
      </c>
      <c r="Q13" s="153">
        <f t="shared" si="2"/>
        <v>0</v>
      </c>
      <c r="R13" s="153">
        <f t="shared" si="2"/>
        <v>0</v>
      </c>
      <c r="S13" s="153">
        <f t="shared" si="2"/>
        <v>0</v>
      </c>
      <c r="T13" s="153">
        <f t="shared" si="2"/>
        <v>0</v>
      </c>
      <c r="U13" s="153">
        <f t="shared" si="2"/>
        <v>0</v>
      </c>
      <c r="V13" s="153">
        <f t="shared" si="2"/>
        <v>0</v>
      </c>
      <c r="W13" s="153">
        <f t="shared" si="2"/>
        <v>0</v>
      </c>
      <c r="X13" s="153">
        <f t="shared" si="2"/>
        <v>0</v>
      </c>
      <c r="Y13" s="153">
        <f t="shared" si="2"/>
        <v>0</v>
      </c>
      <c r="Z13" s="153">
        <f t="shared" si="2"/>
        <v>0</v>
      </c>
      <c r="AA13" s="153">
        <f t="shared" si="2"/>
        <v>0</v>
      </c>
      <c r="AB13" s="153">
        <f t="shared" si="2"/>
        <v>0</v>
      </c>
      <c r="AC13" s="153">
        <f t="shared" si="2"/>
        <v>0</v>
      </c>
      <c r="AD13" s="153">
        <f t="shared" si="2"/>
        <v>0</v>
      </c>
      <c r="AE13" s="153">
        <f t="shared" si="2"/>
        <v>0</v>
      </c>
      <c r="AF13" s="153">
        <f t="shared" si="2"/>
        <v>0</v>
      </c>
    </row>
    <row r="16" spans="1:32" x14ac:dyDescent="0.25">
      <c r="P16" s="11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9CCFF"/>
  </sheetPr>
  <dimension ref="A1:AR226"/>
  <sheetViews>
    <sheetView zoomScaleNormal="100" workbookViewId="0">
      <pane xSplit="7" ySplit="12" topLeftCell="N124" activePane="bottomRight" state="frozen"/>
      <selection activeCell="AH13" sqref="AH13"/>
      <selection pane="topRight" activeCell="AH13" sqref="AH13"/>
      <selection pane="bottomLeft" activeCell="AH13" sqref="AH13"/>
      <selection pane="bottomRight" activeCell="O192" sqref="O192"/>
    </sheetView>
  </sheetViews>
  <sheetFormatPr defaultColWidth="9.140625" defaultRowHeight="15" x14ac:dyDescent="0.25"/>
  <cols>
    <col min="1" max="1" width="8.28515625" style="184" customWidth="1"/>
    <col min="2" max="2" width="29.140625" style="184" customWidth="1"/>
    <col min="3" max="3" width="16.5703125" style="11" customWidth="1"/>
    <col min="4" max="4" width="17.5703125" style="9" customWidth="1"/>
    <col min="5" max="5" width="18.7109375" style="11" customWidth="1"/>
    <col min="6" max="7" width="17" style="11" customWidth="1"/>
    <col min="8" max="37" width="15.7109375" style="11" customWidth="1"/>
    <col min="38" max="43" width="12.7109375" style="11" customWidth="1"/>
    <col min="44" max="16384" width="9.140625" style="11"/>
  </cols>
  <sheetData>
    <row r="1" spans="1:44" s="12" customFormat="1" ht="21" x14ac:dyDescent="0.35">
      <c r="A1" s="188" t="s">
        <v>0</v>
      </c>
      <c r="B1" s="185"/>
      <c r="C1" s="119" t="s">
        <v>389</v>
      </c>
      <c r="D1" s="27"/>
      <c r="E1" s="119"/>
      <c r="F1" s="117"/>
      <c r="G1" s="120"/>
      <c r="H1" s="121"/>
      <c r="I1" s="121"/>
      <c r="J1" s="119" t="str">
        <f>C1</f>
        <v>Title II-A Formula</v>
      </c>
      <c r="K1" s="119"/>
      <c r="L1" s="117"/>
      <c r="M1" s="117"/>
      <c r="N1" s="120"/>
      <c r="O1" s="120"/>
      <c r="P1" s="119" t="str">
        <f>C1</f>
        <v>Title II-A Formula</v>
      </c>
      <c r="Q1" s="121"/>
      <c r="R1" s="119"/>
      <c r="S1" s="119"/>
      <c r="T1" s="117"/>
      <c r="U1" s="117"/>
      <c r="V1" s="119" t="str">
        <f>C1</f>
        <v>Title II-A Formula</v>
      </c>
      <c r="W1" s="120"/>
      <c r="X1" s="121"/>
      <c r="Y1" s="121"/>
      <c r="Z1" s="119"/>
      <c r="AA1" s="119"/>
      <c r="AB1" s="119" t="str">
        <f>C1</f>
        <v>Title II-A Formula</v>
      </c>
      <c r="AC1" s="117"/>
      <c r="AD1" s="120"/>
      <c r="AE1" s="120"/>
      <c r="AF1" s="121"/>
      <c r="AG1" s="119" t="str">
        <f>C1</f>
        <v>Title II-A Formula</v>
      </c>
      <c r="AH1" s="119"/>
      <c r="AI1" s="46"/>
      <c r="AJ1" s="46"/>
      <c r="AK1" s="47"/>
      <c r="AL1" s="47"/>
      <c r="AM1" s="45"/>
      <c r="AN1" s="45"/>
      <c r="AO1" s="46"/>
      <c r="AP1" s="47"/>
    </row>
    <row r="2" spans="1:44" s="12" customFormat="1" ht="21" x14ac:dyDescent="0.35">
      <c r="A2" s="189" t="s">
        <v>1</v>
      </c>
      <c r="B2" s="185"/>
      <c r="C2" s="123">
        <v>84.367000000000004</v>
      </c>
      <c r="D2" s="28"/>
      <c r="E2" s="123"/>
      <c r="F2" s="122"/>
      <c r="G2" s="124"/>
      <c r="H2" s="121"/>
      <c r="I2" s="121"/>
      <c r="J2" s="122" t="str">
        <f>"FY"&amp;C4</f>
        <v>FY2017-18</v>
      </c>
      <c r="K2" s="119"/>
      <c r="L2" s="125"/>
      <c r="M2" s="125"/>
      <c r="N2" s="124"/>
      <c r="O2" s="124"/>
      <c r="P2" s="122" t="str">
        <f>"FY"&amp;C4</f>
        <v>FY2017-18</v>
      </c>
      <c r="Q2" s="124"/>
      <c r="R2" s="122"/>
      <c r="S2" s="119"/>
      <c r="T2" s="125" t="s">
        <v>387</v>
      </c>
      <c r="U2" s="125"/>
      <c r="V2" s="122" t="str">
        <f>"FY"&amp;C4</f>
        <v>FY2017-18</v>
      </c>
      <c r="W2" s="124"/>
      <c r="X2" s="124"/>
      <c r="Y2" s="124"/>
      <c r="Z2" s="122"/>
      <c r="AA2" s="119"/>
      <c r="AB2" s="122" t="str">
        <f>"FY"&amp;C4</f>
        <v>FY2017-18</v>
      </c>
      <c r="AC2" s="125"/>
      <c r="AD2" s="124"/>
      <c r="AE2" s="124"/>
      <c r="AF2" s="124"/>
      <c r="AG2" s="122" t="str">
        <f>"FY"&amp;C4</f>
        <v>FY2017-18</v>
      </c>
      <c r="AH2" s="122"/>
      <c r="AI2" s="49"/>
      <c r="AJ2" s="49"/>
      <c r="AK2" s="49"/>
      <c r="AL2" s="49"/>
      <c r="AM2" s="48"/>
      <c r="AN2" s="48"/>
      <c r="AO2" s="50"/>
      <c r="AP2" s="49"/>
    </row>
    <row r="3" spans="1:44" s="12" customFormat="1" ht="15.75" x14ac:dyDescent="0.25">
      <c r="A3" s="189" t="s">
        <v>3</v>
      </c>
      <c r="B3" s="185"/>
      <c r="C3" s="125">
        <v>4367</v>
      </c>
      <c r="D3" s="29"/>
      <c r="E3" s="125"/>
      <c r="F3" s="122"/>
      <c r="G3" s="124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47"/>
      <c r="AJ3" s="47"/>
      <c r="AK3" s="47"/>
      <c r="AL3" s="47"/>
      <c r="AM3" s="47"/>
    </row>
    <row r="4" spans="1:44" s="12" customFormat="1" ht="21" x14ac:dyDescent="0.35">
      <c r="A4" s="189" t="s">
        <v>2</v>
      </c>
      <c r="B4" s="185"/>
      <c r="C4" s="119" t="str">
        <f>'ESSA Title I-A Formula'!$C$4</f>
        <v>2017-18</v>
      </c>
      <c r="D4" s="29"/>
      <c r="E4" s="125"/>
      <c r="F4" s="124"/>
      <c r="G4" s="124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47"/>
      <c r="AJ4" s="47"/>
      <c r="AK4" s="47"/>
      <c r="AL4" s="47"/>
      <c r="AM4" s="47"/>
    </row>
    <row r="5" spans="1:44" s="12" customFormat="1" ht="15.75" x14ac:dyDescent="0.25">
      <c r="A5" s="189" t="s">
        <v>405</v>
      </c>
      <c r="B5" s="185"/>
      <c r="C5" s="108" t="s">
        <v>613</v>
      </c>
      <c r="D5" s="29"/>
      <c r="E5" s="122"/>
      <c r="F5" s="122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51"/>
      <c r="AJ5" s="51"/>
      <c r="AK5" s="51"/>
      <c r="AL5" s="51"/>
      <c r="AM5" s="51"/>
      <c r="AN5" s="52"/>
      <c r="AO5" s="52"/>
    </row>
    <row r="6" spans="1:44" s="12" customFormat="1" ht="15.75" x14ac:dyDescent="0.25">
      <c r="A6" s="189" t="s">
        <v>4</v>
      </c>
      <c r="B6" s="185"/>
      <c r="C6" s="108" t="s">
        <v>366</v>
      </c>
      <c r="D6" s="29"/>
      <c r="E6" s="122"/>
      <c r="F6" s="122"/>
      <c r="G6" s="126"/>
      <c r="H6" s="126"/>
      <c r="I6" s="126"/>
      <c r="J6" s="126"/>
      <c r="K6" s="126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51"/>
      <c r="AJ6" s="51"/>
      <c r="AK6" s="51"/>
      <c r="AL6" s="51"/>
      <c r="AM6" s="51"/>
      <c r="AN6" s="52"/>
      <c r="AO6" s="52"/>
    </row>
    <row r="7" spans="1:44" s="12" customFormat="1" ht="15.75" x14ac:dyDescent="0.25">
      <c r="A7" s="189"/>
      <c r="B7" s="185"/>
      <c r="C7" s="108" t="s">
        <v>409</v>
      </c>
      <c r="D7" s="29"/>
      <c r="E7" s="122"/>
      <c r="F7" s="122"/>
      <c r="G7" s="126"/>
      <c r="H7" s="126"/>
      <c r="I7" s="126"/>
      <c r="J7" s="126"/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51"/>
      <c r="AJ7" s="51"/>
      <c r="AK7" s="51"/>
      <c r="AL7" s="51"/>
      <c r="AM7" s="51"/>
      <c r="AN7" s="52"/>
      <c r="AO7" s="52"/>
    </row>
    <row r="8" spans="1:44" s="12" customFormat="1" ht="15.75" x14ac:dyDescent="0.25">
      <c r="A8" s="189"/>
      <c r="B8" s="185"/>
      <c r="C8" s="118"/>
      <c r="D8" s="29"/>
      <c r="E8" s="122"/>
      <c r="F8" s="122"/>
      <c r="G8" s="126"/>
      <c r="H8" s="126"/>
      <c r="I8" s="126"/>
      <c r="J8" s="126"/>
      <c r="K8" s="126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51"/>
      <c r="AJ8" s="51"/>
      <c r="AK8" s="51"/>
      <c r="AL8" s="51"/>
      <c r="AM8" s="51"/>
      <c r="AN8" s="52"/>
      <c r="AO8" s="52"/>
    </row>
    <row r="9" spans="1:44" s="12" customFormat="1" ht="15.75" x14ac:dyDescent="0.25">
      <c r="A9" s="189" t="s">
        <v>380</v>
      </c>
      <c r="B9" s="185"/>
      <c r="C9" s="122" t="s">
        <v>997</v>
      </c>
      <c r="D9" s="29"/>
      <c r="E9" s="122"/>
      <c r="F9" s="124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51"/>
      <c r="AJ9" s="51"/>
      <c r="AK9" s="51"/>
      <c r="AL9" s="51"/>
      <c r="AM9" s="51"/>
      <c r="AN9" s="52"/>
      <c r="AO9" s="52"/>
    </row>
    <row r="10" spans="1:44" s="12" customFormat="1" ht="15.75" x14ac:dyDescent="0.25">
      <c r="A10" s="189" t="s">
        <v>381</v>
      </c>
      <c r="B10" s="185"/>
      <c r="C10" s="122" t="s">
        <v>382</v>
      </c>
      <c r="D10" s="29"/>
      <c r="E10" s="122"/>
      <c r="F10" s="124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51"/>
      <c r="AJ10" s="51"/>
      <c r="AK10" s="51"/>
      <c r="AL10" s="51"/>
      <c r="AM10" s="51"/>
      <c r="AN10" s="52"/>
      <c r="AO10" s="52"/>
    </row>
    <row r="11" spans="1:44" s="12" customFormat="1" ht="16.5" thickBot="1" x14ac:dyDescent="0.3">
      <c r="A11" s="189" t="s">
        <v>406</v>
      </c>
      <c r="B11" s="185"/>
      <c r="C11" s="122" t="s">
        <v>629</v>
      </c>
      <c r="D11" s="29"/>
      <c r="E11" s="122"/>
      <c r="F11" s="124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51"/>
      <c r="AJ11" s="51"/>
      <c r="AK11" s="51"/>
      <c r="AL11" s="51"/>
      <c r="AM11" s="51"/>
      <c r="AN11" s="52"/>
      <c r="AO11" s="52"/>
    </row>
    <row r="12" spans="1:44" s="57" customFormat="1" ht="46.5" customHeight="1" thickBot="1" x14ac:dyDescent="0.3">
      <c r="A12" s="181" t="s">
        <v>367</v>
      </c>
      <c r="B12" s="175" t="s">
        <v>368</v>
      </c>
      <c r="C12" s="128" t="s">
        <v>369</v>
      </c>
      <c r="D12" s="66" t="s">
        <v>386</v>
      </c>
      <c r="E12" s="65" t="s">
        <v>402</v>
      </c>
      <c r="F12" s="77" t="s">
        <v>370</v>
      </c>
      <c r="G12" s="59" t="s">
        <v>371</v>
      </c>
      <c r="H12" s="161" t="s">
        <v>592</v>
      </c>
      <c r="I12" s="161" t="s">
        <v>593</v>
      </c>
      <c r="J12" s="161" t="s">
        <v>594</v>
      </c>
      <c r="K12" s="161" t="s">
        <v>595</v>
      </c>
      <c r="L12" s="161" t="s">
        <v>596</v>
      </c>
      <c r="M12" s="161" t="s">
        <v>597</v>
      </c>
      <c r="N12" s="161" t="s">
        <v>598</v>
      </c>
      <c r="O12" s="161" t="s">
        <v>599</v>
      </c>
      <c r="P12" s="161" t="s">
        <v>600</v>
      </c>
      <c r="Q12" s="162" t="s">
        <v>601</v>
      </c>
      <c r="R12" s="161" t="s">
        <v>602</v>
      </c>
      <c r="S12" s="161" t="s">
        <v>603</v>
      </c>
      <c r="T12" s="161" t="s">
        <v>604</v>
      </c>
      <c r="U12" s="161" t="s">
        <v>605</v>
      </c>
      <c r="V12" s="161" t="s">
        <v>606</v>
      </c>
      <c r="W12" s="161" t="s">
        <v>617</v>
      </c>
      <c r="X12" s="161" t="s">
        <v>618</v>
      </c>
      <c r="Y12" s="161" t="s">
        <v>619</v>
      </c>
      <c r="Z12" s="161" t="s">
        <v>620</v>
      </c>
      <c r="AA12" s="161" t="s">
        <v>621</v>
      </c>
      <c r="AB12" s="161" t="s">
        <v>622</v>
      </c>
      <c r="AC12" s="161" t="s">
        <v>623</v>
      </c>
      <c r="AD12" s="161" t="s">
        <v>624</v>
      </c>
      <c r="AE12" s="161" t="s">
        <v>625</v>
      </c>
      <c r="AF12" s="161" t="s">
        <v>626</v>
      </c>
      <c r="AG12" s="161" t="s">
        <v>627</v>
      </c>
      <c r="AH12" s="161" t="s">
        <v>628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s="3" customFormat="1" ht="18" customHeight="1" thickBot="1" x14ac:dyDescent="0.35">
      <c r="A13" s="180" t="s">
        <v>7</v>
      </c>
      <c r="B13" s="180" t="s">
        <v>185</v>
      </c>
      <c r="C13" s="142">
        <v>195690</v>
      </c>
      <c r="D13" s="171"/>
      <c r="E13" s="139"/>
      <c r="F13" s="139">
        <f>SUM(H13:AI13)</f>
        <v>0</v>
      </c>
      <c r="G13" s="139">
        <f>IF(ISBLANK(E13),C13-F13,C13-E13)</f>
        <v>195690</v>
      </c>
      <c r="H13" s="147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58"/>
    </row>
    <row r="14" spans="1:44" s="3" customFormat="1" ht="18" customHeight="1" thickBot="1" x14ac:dyDescent="0.35">
      <c r="A14" s="180" t="s">
        <v>8</v>
      </c>
      <c r="B14" s="180" t="s">
        <v>427</v>
      </c>
      <c r="C14" s="219">
        <v>849735</v>
      </c>
      <c r="D14" s="171"/>
      <c r="E14" s="139"/>
      <c r="F14" s="139">
        <f t="shared" ref="F14:F77" si="0">SUM(H14:AI14)</f>
        <v>227728</v>
      </c>
      <c r="G14" s="139">
        <f t="shared" ref="G14:G77" si="1">IF(ISBLANK(E14),C14-F14,C14-E14)</f>
        <v>622007</v>
      </c>
      <c r="H14" s="147"/>
      <c r="I14" s="132"/>
      <c r="J14" s="132"/>
      <c r="K14" s="132"/>
      <c r="L14" s="132">
        <v>44975</v>
      </c>
      <c r="M14" s="132">
        <v>70000</v>
      </c>
      <c r="N14" s="132">
        <v>55870</v>
      </c>
      <c r="O14" s="197">
        <v>56883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58"/>
    </row>
    <row r="15" spans="1:44" s="3" customFormat="1" ht="18" customHeight="1" thickBot="1" x14ac:dyDescent="0.35">
      <c r="A15" s="180" t="s">
        <v>9</v>
      </c>
      <c r="B15" s="180" t="s">
        <v>187</v>
      </c>
      <c r="C15" s="219">
        <v>339117</v>
      </c>
      <c r="D15" s="171"/>
      <c r="E15" s="139"/>
      <c r="F15" s="139">
        <f t="shared" si="0"/>
        <v>40265</v>
      </c>
      <c r="G15" s="139">
        <f t="shared" si="1"/>
        <v>298852</v>
      </c>
      <c r="H15" s="147"/>
      <c r="I15" s="132"/>
      <c r="J15" s="132"/>
      <c r="K15" s="132"/>
      <c r="L15" s="132"/>
      <c r="M15" s="132">
        <v>6677</v>
      </c>
      <c r="N15" s="132">
        <v>16815</v>
      </c>
      <c r="O15" s="197">
        <v>16773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58"/>
    </row>
    <row r="16" spans="1:44" s="3" customFormat="1" ht="18" customHeight="1" thickBot="1" x14ac:dyDescent="0.35">
      <c r="A16" s="180" t="s">
        <v>10</v>
      </c>
      <c r="B16" s="180" t="s">
        <v>410</v>
      </c>
      <c r="C16" s="219">
        <v>314968</v>
      </c>
      <c r="D16" s="171"/>
      <c r="E16" s="139"/>
      <c r="F16" s="139">
        <f t="shared" si="0"/>
        <v>75127</v>
      </c>
      <c r="G16" s="139">
        <f t="shared" si="1"/>
        <v>239841</v>
      </c>
      <c r="H16" s="147"/>
      <c r="I16" s="132"/>
      <c r="J16" s="132"/>
      <c r="K16" s="132"/>
      <c r="L16" s="132">
        <v>32135</v>
      </c>
      <c r="M16" s="132"/>
      <c r="N16" s="132">
        <v>26969</v>
      </c>
      <c r="O16" s="197">
        <v>16023</v>
      </c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58"/>
    </row>
    <row r="17" spans="1:35" s="3" customFormat="1" ht="18" customHeight="1" thickBot="1" x14ac:dyDescent="0.35">
      <c r="A17" s="180" t="s">
        <v>11</v>
      </c>
      <c r="B17" s="180" t="s">
        <v>189</v>
      </c>
      <c r="C17" s="219">
        <v>26026</v>
      </c>
      <c r="D17" s="171" t="s">
        <v>372</v>
      </c>
      <c r="E17" s="139">
        <f>IF(ISBLANK(D17),,C17)</f>
        <v>26026</v>
      </c>
      <c r="F17" s="139">
        <f t="shared" si="0"/>
        <v>0</v>
      </c>
      <c r="G17" s="139">
        <f t="shared" si="1"/>
        <v>0</v>
      </c>
      <c r="H17" s="147"/>
      <c r="I17" s="132"/>
      <c r="J17" s="132"/>
      <c r="K17" s="132"/>
      <c r="L17" s="132"/>
      <c r="M17" s="132"/>
      <c r="N17" s="132"/>
      <c r="O17" s="197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58"/>
    </row>
    <row r="18" spans="1:35" s="3" customFormat="1" ht="18" customHeight="1" thickBot="1" x14ac:dyDescent="0.35">
      <c r="A18" s="180" t="s">
        <v>12</v>
      </c>
      <c r="B18" s="180" t="s">
        <v>190</v>
      </c>
      <c r="C18" s="219">
        <v>17462</v>
      </c>
      <c r="D18" s="165" t="s">
        <v>372</v>
      </c>
      <c r="E18" s="230">
        <f t="shared" ref="E18:E60" si="2">IF(ISBLANK(D18),,C18)</f>
        <v>17462</v>
      </c>
      <c r="F18" s="139">
        <f t="shared" si="0"/>
        <v>0</v>
      </c>
      <c r="G18" s="139">
        <f t="shared" si="1"/>
        <v>0</v>
      </c>
      <c r="H18" s="147"/>
      <c r="I18" s="132"/>
      <c r="J18" s="132"/>
      <c r="K18" s="132"/>
      <c r="L18" s="132"/>
      <c r="M18" s="132"/>
      <c r="N18" s="132"/>
      <c r="O18" s="197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58"/>
    </row>
    <row r="19" spans="1:35" s="3" customFormat="1" ht="18" customHeight="1" thickBot="1" x14ac:dyDescent="0.35">
      <c r="A19" s="180" t="s">
        <v>13</v>
      </c>
      <c r="B19" s="180" t="s">
        <v>191</v>
      </c>
      <c r="C19" s="219">
        <v>417932</v>
      </c>
      <c r="D19" s="171"/>
      <c r="E19" s="230"/>
      <c r="F19" s="139">
        <f t="shared" si="0"/>
        <v>80976</v>
      </c>
      <c r="G19" s="139">
        <f t="shared" si="1"/>
        <v>336956</v>
      </c>
      <c r="H19" s="147"/>
      <c r="I19" s="132"/>
      <c r="J19" s="132"/>
      <c r="K19" s="132"/>
      <c r="L19" s="132">
        <v>20066</v>
      </c>
      <c r="M19" s="132">
        <v>37765</v>
      </c>
      <c r="N19" s="132"/>
      <c r="O19" s="197">
        <v>23145</v>
      </c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58"/>
    </row>
    <row r="20" spans="1:35" s="3" customFormat="1" ht="18" customHeight="1" thickBot="1" x14ac:dyDescent="0.35">
      <c r="A20" s="180" t="s">
        <v>14</v>
      </c>
      <c r="B20" s="180" t="s">
        <v>428</v>
      </c>
      <c r="C20" s="219">
        <v>114065</v>
      </c>
      <c r="D20" s="171"/>
      <c r="E20" s="230"/>
      <c r="F20" s="139">
        <f t="shared" si="0"/>
        <v>23315</v>
      </c>
      <c r="G20" s="139">
        <f t="shared" si="1"/>
        <v>90750</v>
      </c>
      <c r="H20" s="147"/>
      <c r="I20" s="132"/>
      <c r="J20" s="132"/>
      <c r="K20" s="132"/>
      <c r="L20" s="132"/>
      <c r="M20" s="132"/>
      <c r="N20" s="132">
        <v>13477</v>
      </c>
      <c r="O20" s="197">
        <v>9838</v>
      </c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58"/>
    </row>
    <row r="21" spans="1:35" s="3" customFormat="1" ht="18" customHeight="1" thickBot="1" x14ac:dyDescent="0.35">
      <c r="A21" s="180" t="s">
        <v>15</v>
      </c>
      <c r="B21" s="180" t="s">
        <v>430</v>
      </c>
      <c r="C21" s="219">
        <v>14073</v>
      </c>
      <c r="D21" s="171"/>
      <c r="E21" s="230"/>
      <c r="F21" s="139">
        <f t="shared" si="0"/>
        <v>0</v>
      </c>
      <c r="G21" s="139">
        <f t="shared" si="1"/>
        <v>14073</v>
      </c>
      <c r="H21" s="147"/>
      <c r="I21" s="132"/>
      <c r="J21" s="132"/>
      <c r="K21" s="132"/>
      <c r="L21" s="132"/>
      <c r="M21" s="132"/>
      <c r="N21" s="132"/>
      <c r="O21" s="197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58"/>
    </row>
    <row r="22" spans="1:35" s="3" customFormat="1" ht="18" customHeight="1" thickBot="1" x14ac:dyDescent="0.35">
      <c r="A22" s="180" t="s">
        <v>16</v>
      </c>
      <c r="B22" s="180" t="s">
        <v>194</v>
      </c>
      <c r="C22" s="219">
        <v>79323</v>
      </c>
      <c r="D22" s="171"/>
      <c r="E22" s="230"/>
      <c r="F22" s="139">
        <f t="shared" si="0"/>
        <v>24422</v>
      </c>
      <c r="G22" s="139">
        <f t="shared" si="1"/>
        <v>54901</v>
      </c>
      <c r="H22" s="147"/>
      <c r="I22" s="132"/>
      <c r="J22" s="132"/>
      <c r="K22" s="132"/>
      <c r="L22" s="132"/>
      <c r="M22" s="132">
        <v>7523</v>
      </c>
      <c r="N22" s="132">
        <v>9367</v>
      </c>
      <c r="O22" s="197">
        <v>7532</v>
      </c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58"/>
    </row>
    <row r="23" spans="1:35" s="3" customFormat="1" ht="18" customHeight="1" thickBot="1" x14ac:dyDescent="0.35">
      <c r="A23" s="180" t="s">
        <v>17</v>
      </c>
      <c r="B23" s="180" t="s">
        <v>195</v>
      </c>
      <c r="C23" s="219">
        <v>77275</v>
      </c>
      <c r="D23" s="171"/>
      <c r="E23" s="230"/>
      <c r="F23" s="139">
        <f t="shared" si="0"/>
        <v>16220</v>
      </c>
      <c r="G23" s="139">
        <f t="shared" si="1"/>
        <v>61055</v>
      </c>
      <c r="H23" s="147"/>
      <c r="I23" s="132"/>
      <c r="J23" s="132"/>
      <c r="K23" s="132"/>
      <c r="L23" s="132"/>
      <c r="M23" s="132">
        <v>16220</v>
      </c>
      <c r="N23" s="132"/>
      <c r="O23" s="197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58"/>
    </row>
    <row r="24" spans="1:35" s="3" customFormat="1" ht="18" customHeight="1" thickBot="1" x14ac:dyDescent="0.35">
      <c r="A24" s="180" t="s">
        <v>18</v>
      </c>
      <c r="B24" s="180" t="s">
        <v>196</v>
      </c>
      <c r="C24" s="219">
        <v>843346</v>
      </c>
      <c r="D24" s="171"/>
      <c r="E24" s="230"/>
      <c r="F24" s="139">
        <f t="shared" si="0"/>
        <v>155540</v>
      </c>
      <c r="G24" s="139">
        <f t="shared" si="1"/>
        <v>687806</v>
      </c>
      <c r="H24" s="147"/>
      <c r="I24" s="132"/>
      <c r="J24" s="132"/>
      <c r="K24" s="132"/>
      <c r="L24" s="132">
        <v>15353</v>
      </c>
      <c r="M24" s="132">
        <v>37349</v>
      </c>
      <c r="N24" s="132">
        <v>47076</v>
      </c>
      <c r="O24" s="197">
        <v>55762</v>
      </c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58"/>
    </row>
    <row r="25" spans="1:35" s="3" customFormat="1" ht="18" customHeight="1" thickBot="1" x14ac:dyDescent="0.35">
      <c r="A25" s="180" t="s">
        <v>19</v>
      </c>
      <c r="B25" s="180" t="s">
        <v>197</v>
      </c>
      <c r="C25" s="219">
        <v>217779</v>
      </c>
      <c r="D25" s="171"/>
      <c r="E25" s="230"/>
      <c r="F25" s="139">
        <f t="shared" si="0"/>
        <v>0</v>
      </c>
      <c r="G25" s="139">
        <f t="shared" si="1"/>
        <v>217779</v>
      </c>
      <c r="H25" s="147"/>
      <c r="I25" s="132"/>
      <c r="J25" s="132"/>
      <c r="K25" s="132"/>
      <c r="L25" s="132"/>
      <c r="M25" s="132"/>
      <c r="N25" s="132"/>
      <c r="O25" s="197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58"/>
    </row>
    <row r="26" spans="1:35" s="3" customFormat="1" ht="18" customHeight="1" thickBot="1" x14ac:dyDescent="0.35">
      <c r="A26" s="180" t="s">
        <v>20</v>
      </c>
      <c r="B26" s="180" t="s">
        <v>198</v>
      </c>
      <c r="C26" s="219">
        <v>3420</v>
      </c>
      <c r="D26" s="171" t="s">
        <v>372</v>
      </c>
      <c r="E26" s="230">
        <f t="shared" si="2"/>
        <v>3420</v>
      </c>
      <c r="F26" s="139">
        <f t="shared" si="0"/>
        <v>0</v>
      </c>
      <c r="G26" s="139">
        <f t="shared" si="1"/>
        <v>0</v>
      </c>
      <c r="H26" s="147"/>
      <c r="I26" s="132"/>
      <c r="J26" s="132"/>
      <c r="K26" s="132"/>
      <c r="L26" s="132"/>
      <c r="M26" s="132"/>
      <c r="N26" s="132"/>
      <c r="O26" s="197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58"/>
    </row>
    <row r="27" spans="1:35" s="3" customFormat="1" ht="18" customHeight="1" thickBot="1" x14ac:dyDescent="0.35">
      <c r="A27" s="180" t="s">
        <v>21</v>
      </c>
      <c r="B27" s="180" t="s">
        <v>199</v>
      </c>
      <c r="C27" s="219">
        <v>1390367</v>
      </c>
      <c r="D27" s="171"/>
      <c r="E27" s="230"/>
      <c r="F27" s="139">
        <f t="shared" si="0"/>
        <v>216542</v>
      </c>
      <c r="G27" s="139">
        <f t="shared" si="1"/>
        <v>1173825</v>
      </c>
      <c r="H27" s="147"/>
      <c r="I27" s="132"/>
      <c r="J27" s="132"/>
      <c r="K27" s="132"/>
      <c r="L27" s="132"/>
      <c r="M27" s="132"/>
      <c r="N27" s="132"/>
      <c r="O27" s="197">
        <f>146757+69785</f>
        <v>216542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58"/>
    </row>
    <row r="28" spans="1:35" s="3" customFormat="1" ht="18" customHeight="1" thickBot="1" x14ac:dyDescent="0.35">
      <c r="A28" s="180" t="s">
        <v>22</v>
      </c>
      <c r="B28" s="180" t="s">
        <v>200</v>
      </c>
      <c r="C28" s="219">
        <v>8877</v>
      </c>
      <c r="D28" s="171" t="s">
        <v>372</v>
      </c>
      <c r="E28" s="230">
        <f t="shared" si="2"/>
        <v>8877</v>
      </c>
      <c r="F28" s="139">
        <f t="shared" si="0"/>
        <v>0</v>
      </c>
      <c r="G28" s="139">
        <f t="shared" si="1"/>
        <v>0</v>
      </c>
      <c r="H28" s="147"/>
      <c r="I28" s="132"/>
      <c r="J28" s="132"/>
      <c r="K28" s="132"/>
      <c r="L28" s="132"/>
      <c r="M28" s="132"/>
      <c r="N28" s="132"/>
      <c r="O28" s="197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58"/>
    </row>
    <row r="29" spans="1:35" s="3" customFormat="1" ht="18" customHeight="1" thickBot="1" x14ac:dyDescent="0.35">
      <c r="A29" s="180" t="s">
        <v>23</v>
      </c>
      <c r="B29" s="180" t="s">
        <v>432</v>
      </c>
      <c r="C29" s="219">
        <v>59792</v>
      </c>
      <c r="D29" s="171"/>
      <c r="E29" s="230"/>
      <c r="F29" s="139">
        <f t="shared" si="0"/>
        <v>27206</v>
      </c>
      <c r="G29" s="139">
        <f t="shared" si="1"/>
        <v>32586</v>
      </c>
      <c r="H29" s="147"/>
      <c r="I29" s="132"/>
      <c r="J29" s="132"/>
      <c r="K29" s="132"/>
      <c r="L29" s="132"/>
      <c r="M29" s="132">
        <v>5208</v>
      </c>
      <c r="N29" s="132"/>
      <c r="O29" s="197">
        <v>21998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58"/>
    </row>
    <row r="30" spans="1:35" s="3" customFormat="1" ht="18" customHeight="1" thickBot="1" x14ac:dyDescent="0.35">
      <c r="A30" s="180" t="s">
        <v>24</v>
      </c>
      <c r="B30" s="180" t="s">
        <v>434</v>
      </c>
      <c r="C30" s="219">
        <v>6692</v>
      </c>
      <c r="D30" s="171"/>
      <c r="E30" s="230"/>
      <c r="F30" s="139">
        <f t="shared" si="0"/>
        <v>4781</v>
      </c>
      <c r="G30" s="139">
        <f t="shared" si="1"/>
        <v>1911</v>
      </c>
      <c r="H30" s="147"/>
      <c r="I30" s="132"/>
      <c r="J30" s="132"/>
      <c r="K30" s="132"/>
      <c r="L30" s="132"/>
      <c r="M30" s="132"/>
      <c r="N30" s="132">
        <v>4781</v>
      </c>
      <c r="O30" s="197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58"/>
    </row>
    <row r="31" spans="1:35" s="3" customFormat="1" ht="18" customHeight="1" thickBot="1" x14ac:dyDescent="0.35">
      <c r="A31" s="180" t="s">
        <v>25</v>
      </c>
      <c r="B31" s="180" t="s">
        <v>436</v>
      </c>
      <c r="C31" s="219">
        <v>1303</v>
      </c>
      <c r="D31" s="171"/>
      <c r="E31" s="230"/>
      <c r="F31" s="139">
        <f t="shared" si="0"/>
        <v>0</v>
      </c>
      <c r="G31" s="139">
        <f t="shared" si="1"/>
        <v>1303</v>
      </c>
      <c r="H31" s="147"/>
      <c r="I31" s="132"/>
      <c r="J31" s="132"/>
      <c r="K31" s="132"/>
      <c r="L31" s="132"/>
      <c r="M31" s="132"/>
      <c r="N31" s="132"/>
      <c r="O31" s="197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58"/>
    </row>
    <row r="32" spans="1:35" s="3" customFormat="1" ht="18" customHeight="1" thickBot="1" x14ac:dyDescent="0.35">
      <c r="A32" s="180" t="s">
        <v>26</v>
      </c>
      <c r="B32" s="180" t="s">
        <v>437</v>
      </c>
      <c r="C32" s="219">
        <v>13484</v>
      </c>
      <c r="D32" s="171"/>
      <c r="E32" s="230"/>
      <c r="F32" s="139">
        <f t="shared" si="0"/>
        <v>0</v>
      </c>
      <c r="G32" s="139">
        <f t="shared" si="1"/>
        <v>13484</v>
      </c>
      <c r="H32" s="147"/>
      <c r="I32" s="132"/>
      <c r="J32" s="132"/>
      <c r="K32" s="132"/>
      <c r="L32" s="132"/>
      <c r="M32" s="132"/>
      <c r="N32" s="132"/>
      <c r="O32" s="197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58"/>
    </row>
    <row r="33" spans="1:35" s="3" customFormat="1" ht="18" customHeight="1" thickBot="1" x14ac:dyDescent="0.35">
      <c r="A33" s="180" t="s">
        <v>27</v>
      </c>
      <c r="B33" s="180" t="s">
        <v>438</v>
      </c>
      <c r="C33" s="219">
        <v>2107</v>
      </c>
      <c r="D33" s="171"/>
      <c r="E33" s="230"/>
      <c r="F33" s="139">
        <f t="shared" si="0"/>
        <v>0</v>
      </c>
      <c r="G33" s="139">
        <f t="shared" si="1"/>
        <v>2107</v>
      </c>
      <c r="H33" s="147"/>
      <c r="I33" s="132"/>
      <c r="J33" s="132"/>
      <c r="K33" s="132"/>
      <c r="L33" s="132"/>
      <c r="M33" s="132"/>
      <c r="N33" s="132"/>
      <c r="O33" s="197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58"/>
    </row>
    <row r="34" spans="1:35" s="3" customFormat="1" ht="18" customHeight="1" thickBot="1" x14ac:dyDescent="0.35">
      <c r="A34" s="180" t="s">
        <v>28</v>
      </c>
      <c r="B34" s="180" t="s">
        <v>439</v>
      </c>
      <c r="C34" s="219">
        <v>1100</v>
      </c>
      <c r="D34" s="171"/>
      <c r="E34" s="230"/>
      <c r="F34" s="139">
        <f t="shared" si="0"/>
        <v>0</v>
      </c>
      <c r="G34" s="139">
        <f t="shared" si="1"/>
        <v>1100</v>
      </c>
      <c r="H34" s="147"/>
      <c r="I34" s="132"/>
      <c r="J34" s="132"/>
      <c r="K34" s="132"/>
      <c r="L34" s="132"/>
      <c r="M34" s="132"/>
      <c r="N34" s="132"/>
      <c r="O34" s="197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58"/>
    </row>
    <row r="35" spans="1:35" s="3" customFormat="1" ht="18" customHeight="1" thickBot="1" x14ac:dyDescent="0.35">
      <c r="A35" s="180" t="s">
        <v>29</v>
      </c>
      <c r="B35" s="180" t="s">
        <v>440</v>
      </c>
      <c r="C35" s="219">
        <v>32895</v>
      </c>
      <c r="D35" s="171"/>
      <c r="E35" s="230"/>
      <c r="F35" s="139">
        <f t="shared" si="0"/>
        <v>25175</v>
      </c>
      <c r="G35" s="139">
        <f t="shared" si="1"/>
        <v>7720</v>
      </c>
      <c r="H35" s="147"/>
      <c r="I35" s="132"/>
      <c r="J35" s="132"/>
      <c r="K35" s="132"/>
      <c r="L35" s="132"/>
      <c r="M35" s="132">
        <v>25175</v>
      </c>
      <c r="N35" s="132"/>
      <c r="O35" s="197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58"/>
    </row>
    <row r="36" spans="1:35" s="3" customFormat="1" ht="18" customHeight="1" thickBot="1" x14ac:dyDescent="0.35">
      <c r="A36" s="180" t="s">
        <v>30</v>
      </c>
      <c r="B36" s="180" t="s">
        <v>442</v>
      </c>
      <c r="C36" s="219">
        <v>6121</v>
      </c>
      <c r="D36" s="171"/>
      <c r="E36" s="230"/>
      <c r="F36" s="139">
        <f t="shared" si="0"/>
        <v>0</v>
      </c>
      <c r="G36" s="139">
        <f t="shared" si="1"/>
        <v>6121</v>
      </c>
      <c r="H36" s="147"/>
      <c r="I36" s="132"/>
      <c r="J36" s="132"/>
      <c r="K36" s="132"/>
      <c r="L36" s="132"/>
      <c r="M36" s="132"/>
      <c r="N36" s="132"/>
      <c r="O36" s="197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58"/>
    </row>
    <row r="37" spans="1:35" s="3" customFormat="1" ht="18" customHeight="1" thickBot="1" x14ac:dyDescent="0.35">
      <c r="A37" s="180" t="s">
        <v>31</v>
      </c>
      <c r="B37" s="180" t="s">
        <v>443</v>
      </c>
      <c r="C37" s="219">
        <v>588107</v>
      </c>
      <c r="D37" s="171"/>
      <c r="E37" s="230"/>
      <c r="F37" s="139">
        <f t="shared" si="0"/>
        <v>30348</v>
      </c>
      <c r="G37" s="139">
        <f t="shared" si="1"/>
        <v>557759</v>
      </c>
      <c r="H37" s="147"/>
      <c r="I37" s="132"/>
      <c r="J37" s="132"/>
      <c r="K37" s="132"/>
      <c r="L37" s="132"/>
      <c r="M37" s="132"/>
      <c r="N37" s="132">
        <v>30348</v>
      </c>
      <c r="O37" s="197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58"/>
    </row>
    <row r="38" spans="1:35" s="3" customFormat="1" ht="18" customHeight="1" thickBot="1" x14ac:dyDescent="0.35">
      <c r="A38" s="180" t="s">
        <v>32</v>
      </c>
      <c r="B38" s="180" t="s">
        <v>445</v>
      </c>
      <c r="C38" s="219">
        <v>451187</v>
      </c>
      <c r="D38" s="171"/>
      <c r="E38" s="230"/>
      <c r="F38" s="139">
        <f t="shared" si="0"/>
        <v>247412</v>
      </c>
      <c r="G38" s="139">
        <f t="shared" si="1"/>
        <v>203775</v>
      </c>
      <c r="H38" s="147"/>
      <c r="I38" s="132"/>
      <c r="J38" s="132"/>
      <c r="K38" s="132"/>
      <c r="L38" s="132">
        <f>81912+31362</f>
        <v>113274</v>
      </c>
      <c r="M38" s="132">
        <v>44828</v>
      </c>
      <c r="N38" s="132">
        <v>45182</v>
      </c>
      <c r="O38" s="197">
        <v>44128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58"/>
    </row>
    <row r="39" spans="1:35" s="3" customFormat="1" ht="18" customHeight="1" thickBot="1" x14ac:dyDescent="0.35">
      <c r="A39" s="180" t="s">
        <v>33</v>
      </c>
      <c r="B39" s="180" t="s">
        <v>211</v>
      </c>
      <c r="C39" s="219">
        <v>27267</v>
      </c>
      <c r="D39" s="171"/>
      <c r="E39" s="230"/>
      <c r="F39" s="139">
        <f t="shared" si="0"/>
        <v>18276</v>
      </c>
      <c r="G39" s="139">
        <f t="shared" si="1"/>
        <v>8991</v>
      </c>
      <c r="H39" s="147"/>
      <c r="I39" s="132"/>
      <c r="J39" s="132"/>
      <c r="K39" s="132"/>
      <c r="L39" s="132"/>
      <c r="M39" s="132">
        <v>18276</v>
      </c>
      <c r="N39" s="132"/>
      <c r="O39" s="197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58"/>
    </row>
    <row r="40" spans="1:35" s="3" customFormat="1" ht="18" customHeight="1" thickBot="1" x14ac:dyDescent="0.35">
      <c r="A40" s="180" t="s">
        <v>34</v>
      </c>
      <c r="B40" s="180" t="s">
        <v>212</v>
      </c>
      <c r="C40" s="219">
        <v>27139</v>
      </c>
      <c r="D40" s="171"/>
      <c r="E40" s="230"/>
      <c r="F40" s="139">
        <f t="shared" si="0"/>
        <v>2672</v>
      </c>
      <c r="G40" s="139">
        <f t="shared" si="1"/>
        <v>24467</v>
      </c>
      <c r="H40" s="147"/>
      <c r="I40" s="132"/>
      <c r="J40" s="132"/>
      <c r="K40" s="132"/>
      <c r="L40" s="132"/>
      <c r="M40" s="132"/>
      <c r="N40" s="132"/>
      <c r="O40" s="197">
        <v>2672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58"/>
    </row>
    <row r="41" spans="1:35" s="3" customFormat="1" ht="18" customHeight="1" thickBot="1" x14ac:dyDescent="0.35">
      <c r="A41" s="180" t="s">
        <v>35</v>
      </c>
      <c r="B41" s="180" t="s">
        <v>213</v>
      </c>
      <c r="C41" s="219">
        <v>1519</v>
      </c>
      <c r="D41" s="171" t="s">
        <v>372</v>
      </c>
      <c r="E41" s="230">
        <f t="shared" si="2"/>
        <v>1519</v>
      </c>
      <c r="F41" s="139">
        <f t="shared" si="0"/>
        <v>0</v>
      </c>
      <c r="G41" s="139">
        <f t="shared" si="1"/>
        <v>0</v>
      </c>
      <c r="H41" s="147"/>
      <c r="I41" s="132"/>
      <c r="J41" s="132"/>
      <c r="K41" s="132"/>
      <c r="L41" s="132"/>
      <c r="M41" s="132"/>
      <c r="N41" s="132"/>
      <c r="O41" s="197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58"/>
    </row>
    <row r="42" spans="1:35" s="3" customFormat="1" ht="18" customHeight="1" thickBot="1" x14ac:dyDescent="0.35">
      <c r="A42" s="180" t="s">
        <v>36</v>
      </c>
      <c r="B42" s="180" t="s">
        <v>448</v>
      </c>
      <c r="C42" s="219">
        <v>7119</v>
      </c>
      <c r="D42" s="171" t="s">
        <v>372</v>
      </c>
      <c r="E42" s="230">
        <f t="shared" si="2"/>
        <v>7119</v>
      </c>
      <c r="F42" s="139">
        <f t="shared" si="0"/>
        <v>0</v>
      </c>
      <c r="G42" s="139">
        <f t="shared" si="1"/>
        <v>0</v>
      </c>
      <c r="H42" s="147"/>
      <c r="I42" s="132"/>
      <c r="J42" s="132"/>
      <c r="K42" s="132"/>
      <c r="L42" s="132"/>
      <c r="M42" s="132"/>
      <c r="N42" s="132"/>
      <c r="O42" s="197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58"/>
    </row>
    <row r="43" spans="1:35" s="3" customFormat="1" ht="18" customHeight="1" thickBot="1" x14ac:dyDescent="0.35">
      <c r="A43" s="180" t="s">
        <v>37</v>
      </c>
      <c r="B43" s="180" t="s">
        <v>449</v>
      </c>
      <c r="C43" s="219">
        <v>25248</v>
      </c>
      <c r="D43" s="171"/>
      <c r="E43" s="230"/>
      <c r="F43" s="139">
        <f t="shared" si="0"/>
        <v>0</v>
      </c>
      <c r="G43" s="139">
        <f t="shared" si="1"/>
        <v>25248</v>
      </c>
      <c r="H43" s="147"/>
      <c r="I43" s="132"/>
      <c r="J43" s="132"/>
      <c r="K43" s="132"/>
      <c r="L43" s="132"/>
      <c r="M43" s="132"/>
      <c r="N43" s="132"/>
      <c r="O43" s="197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58"/>
    </row>
    <row r="44" spans="1:35" s="3" customFormat="1" ht="18" customHeight="1" thickBot="1" x14ac:dyDescent="0.35">
      <c r="A44" s="180" t="s">
        <v>38</v>
      </c>
      <c r="B44" s="180" t="s">
        <v>451</v>
      </c>
      <c r="C44" s="219">
        <v>44824</v>
      </c>
      <c r="D44" s="171"/>
      <c r="E44" s="230"/>
      <c r="F44" s="139">
        <f t="shared" si="0"/>
        <v>22477</v>
      </c>
      <c r="G44" s="139">
        <f t="shared" si="1"/>
        <v>22347</v>
      </c>
      <c r="H44" s="147"/>
      <c r="I44" s="132"/>
      <c r="J44" s="132"/>
      <c r="K44" s="132"/>
      <c r="L44" s="132"/>
      <c r="M44" s="132">
        <v>13727</v>
      </c>
      <c r="N44" s="132">
        <v>8750</v>
      </c>
      <c r="O44" s="197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58"/>
    </row>
    <row r="45" spans="1:35" s="3" customFormat="1" ht="18" customHeight="1" thickBot="1" x14ac:dyDescent="0.35">
      <c r="A45" s="180" t="s">
        <v>39</v>
      </c>
      <c r="B45" s="180" t="s">
        <v>217</v>
      </c>
      <c r="C45" s="219">
        <v>8800</v>
      </c>
      <c r="D45" s="171"/>
      <c r="E45" s="230"/>
      <c r="F45" s="139">
        <f t="shared" si="0"/>
        <v>8800</v>
      </c>
      <c r="G45" s="139">
        <f t="shared" si="1"/>
        <v>0</v>
      </c>
      <c r="H45" s="147"/>
      <c r="I45" s="132"/>
      <c r="J45" s="132"/>
      <c r="K45" s="132"/>
      <c r="L45" s="132"/>
      <c r="M45" s="132"/>
      <c r="N45" s="132"/>
      <c r="O45" s="197">
        <v>8800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58"/>
    </row>
    <row r="46" spans="1:35" s="3" customFormat="1" ht="18" customHeight="1" thickBot="1" x14ac:dyDescent="0.35">
      <c r="A46" s="180" t="s">
        <v>40</v>
      </c>
      <c r="B46" s="180" t="s">
        <v>453</v>
      </c>
      <c r="C46" s="219">
        <v>17844</v>
      </c>
      <c r="D46" s="171"/>
      <c r="E46" s="230"/>
      <c r="F46" s="139">
        <f t="shared" si="0"/>
        <v>0</v>
      </c>
      <c r="G46" s="139">
        <f t="shared" si="1"/>
        <v>17844</v>
      </c>
      <c r="H46" s="147"/>
      <c r="I46" s="132"/>
      <c r="J46" s="132"/>
      <c r="K46" s="132"/>
      <c r="L46" s="132"/>
      <c r="M46" s="132"/>
      <c r="N46" s="132"/>
      <c r="O46" s="197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58"/>
    </row>
    <row r="47" spans="1:35" s="3" customFormat="1" ht="18" customHeight="1" thickBot="1" x14ac:dyDescent="0.35">
      <c r="A47" s="180" t="s">
        <v>41</v>
      </c>
      <c r="B47" s="180" t="s">
        <v>219</v>
      </c>
      <c r="C47" s="219">
        <v>15947</v>
      </c>
      <c r="D47" s="171"/>
      <c r="E47" s="230"/>
      <c r="F47" s="139">
        <f t="shared" si="0"/>
        <v>0</v>
      </c>
      <c r="G47" s="139">
        <f t="shared" si="1"/>
        <v>15947</v>
      </c>
      <c r="H47" s="147"/>
      <c r="I47" s="132"/>
      <c r="J47" s="132"/>
      <c r="K47" s="132"/>
      <c r="L47" s="132"/>
      <c r="M47" s="132"/>
      <c r="N47" s="132"/>
      <c r="O47" s="197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58"/>
    </row>
    <row r="48" spans="1:35" s="3" customFormat="1" ht="18" customHeight="1" thickBot="1" x14ac:dyDescent="0.35">
      <c r="A48" s="180" t="s">
        <v>42</v>
      </c>
      <c r="B48" s="180" t="s">
        <v>220</v>
      </c>
      <c r="C48" s="219">
        <v>15550</v>
      </c>
      <c r="D48" s="171"/>
      <c r="E48" s="230"/>
      <c r="F48" s="139">
        <f t="shared" si="0"/>
        <v>0</v>
      </c>
      <c r="G48" s="139">
        <f t="shared" si="1"/>
        <v>15550</v>
      </c>
      <c r="H48" s="147"/>
      <c r="I48" s="132"/>
      <c r="J48" s="132"/>
      <c r="K48" s="132"/>
      <c r="L48" s="132"/>
      <c r="M48" s="132"/>
      <c r="N48" s="132"/>
      <c r="O48" s="197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58"/>
    </row>
    <row r="49" spans="1:35" s="3" customFormat="1" ht="18" customHeight="1" thickBot="1" x14ac:dyDescent="0.35">
      <c r="A49" s="180" t="s">
        <v>43</v>
      </c>
      <c r="B49" s="180" t="s">
        <v>455</v>
      </c>
      <c r="C49" s="219">
        <v>26295</v>
      </c>
      <c r="D49" s="171"/>
      <c r="E49" s="230"/>
      <c r="F49" s="139">
        <f t="shared" si="0"/>
        <v>0</v>
      </c>
      <c r="G49" s="139">
        <f t="shared" si="1"/>
        <v>26295</v>
      </c>
      <c r="H49" s="147"/>
      <c r="I49" s="132"/>
      <c r="J49" s="132"/>
      <c r="K49" s="132"/>
      <c r="L49" s="132"/>
      <c r="M49" s="132"/>
      <c r="N49" s="132"/>
      <c r="O49" s="197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58"/>
    </row>
    <row r="50" spans="1:35" s="3" customFormat="1" ht="18" customHeight="1" thickBot="1" x14ac:dyDescent="0.35">
      <c r="A50" s="180" t="s">
        <v>44</v>
      </c>
      <c r="B50" s="180" t="s">
        <v>457</v>
      </c>
      <c r="C50" s="219">
        <v>21606</v>
      </c>
      <c r="D50" s="171"/>
      <c r="E50" s="230"/>
      <c r="F50" s="139">
        <f t="shared" si="0"/>
        <v>0</v>
      </c>
      <c r="G50" s="139">
        <f t="shared" si="1"/>
        <v>21606</v>
      </c>
      <c r="H50" s="147"/>
      <c r="I50" s="132"/>
      <c r="J50" s="132"/>
      <c r="K50" s="132"/>
      <c r="L50" s="132"/>
      <c r="M50" s="132"/>
      <c r="N50" s="132"/>
      <c r="O50" s="197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58"/>
    </row>
    <row r="51" spans="1:35" s="3" customFormat="1" ht="18" customHeight="1" thickBot="1" x14ac:dyDescent="0.35">
      <c r="A51" s="180" t="s">
        <v>45</v>
      </c>
      <c r="B51" s="180" t="s">
        <v>223</v>
      </c>
      <c r="C51" s="219">
        <v>167294</v>
      </c>
      <c r="D51" s="171"/>
      <c r="E51" s="230"/>
      <c r="F51" s="139">
        <f t="shared" si="0"/>
        <v>0</v>
      </c>
      <c r="G51" s="139">
        <f t="shared" si="1"/>
        <v>167294</v>
      </c>
      <c r="H51" s="147"/>
      <c r="I51" s="132"/>
      <c r="J51" s="132"/>
      <c r="K51" s="132"/>
      <c r="L51" s="132"/>
      <c r="M51" s="132"/>
      <c r="N51" s="132"/>
      <c r="O51" s="197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58"/>
    </row>
    <row r="52" spans="1:35" s="3" customFormat="1" ht="18" customHeight="1" thickBot="1" x14ac:dyDescent="0.35">
      <c r="A52" s="180" t="s">
        <v>46</v>
      </c>
      <c r="B52" s="180" t="s">
        <v>224</v>
      </c>
      <c r="C52" s="219">
        <v>3528565</v>
      </c>
      <c r="D52" s="171"/>
      <c r="E52" s="230"/>
      <c r="F52" s="139">
        <f t="shared" si="0"/>
        <v>1241271</v>
      </c>
      <c r="G52" s="139">
        <f t="shared" si="1"/>
        <v>2287294</v>
      </c>
      <c r="H52" s="147"/>
      <c r="I52" s="132"/>
      <c r="J52" s="132"/>
      <c r="K52" s="132"/>
      <c r="L52" s="132">
        <v>299264</v>
      </c>
      <c r="M52" s="132"/>
      <c r="N52" s="132"/>
      <c r="O52" s="197">
        <v>942007</v>
      </c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8"/>
    </row>
    <row r="53" spans="1:35" s="3" customFormat="1" ht="18" customHeight="1" thickBot="1" x14ac:dyDescent="0.35">
      <c r="A53" s="180" t="s">
        <v>47</v>
      </c>
      <c r="B53" s="180" t="s">
        <v>461</v>
      </c>
      <c r="C53" s="219">
        <v>9763</v>
      </c>
      <c r="D53" s="171"/>
      <c r="E53" s="230"/>
      <c r="F53" s="139">
        <f t="shared" si="0"/>
        <v>0</v>
      </c>
      <c r="G53" s="139">
        <f t="shared" si="1"/>
        <v>9763</v>
      </c>
      <c r="H53" s="147"/>
      <c r="I53" s="132"/>
      <c r="J53" s="132"/>
      <c r="K53" s="132"/>
      <c r="L53" s="132"/>
      <c r="M53" s="132"/>
      <c r="N53" s="132"/>
      <c r="O53" s="197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58"/>
    </row>
    <row r="54" spans="1:35" s="3" customFormat="1" ht="18" customHeight="1" thickBot="1" x14ac:dyDescent="0.35">
      <c r="A54" s="180" t="s">
        <v>48</v>
      </c>
      <c r="B54" s="180" t="s">
        <v>463</v>
      </c>
      <c r="C54" s="219">
        <v>604958</v>
      </c>
      <c r="D54" s="171"/>
      <c r="E54" s="230"/>
      <c r="F54" s="139">
        <f t="shared" si="0"/>
        <v>176892</v>
      </c>
      <c r="G54" s="139">
        <f t="shared" si="1"/>
        <v>428066</v>
      </c>
      <c r="H54" s="147"/>
      <c r="I54" s="132"/>
      <c r="J54" s="132"/>
      <c r="K54" s="132"/>
      <c r="L54" s="132"/>
      <c r="M54" s="132">
        <v>70701</v>
      </c>
      <c r="N54" s="132">
        <v>68978</v>
      </c>
      <c r="O54" s="197">
        <v>37213</v>
      </c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58"/>
    </row>
    <row r="55" spans="1:35" s="3" customFormat="1" ht="18" customHeight="1" thickBot="1" x14ac:dyDescent="0.35">
      <c r="A55" s="180" t="s">
        <v>49</v>
      </c>
      <c r="B55" s="180" t="s">
        <v>465</v>
      </c>
      <c r="C55" s="219">
        <v>139591</v>
      </c>
      <c r="D55" s="171"/>
      <c r="E55" s="230"/>
      <c r="F55" s="139">
        <f t="shared" si="0"/>
        <v>111406</v>
      </c>
      <c r="G55" s="139">
        <f t="shared" si="1"/>
        <v>28185</v>
      </c>
      <c r="H55" s="147"/>
      <c r="I55" s="132"/>
      <c r="J55" s="132"/>
      <c r="K55" s="132"/>
      <c r="L55" s="132"/>
      <c r="M55" s="132"/>
      <c r="N55" s="132">
        <v>111406</v>
      </c>
      <c r="O55" s="197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58"/>
    </row>
    <row r="56" spans="1:35" s="3" customFormat="1" ht="18" customHeight="1" thickBot="1" x14ac:dyDescent="0.35">
      <c r="A56" s="180" t="s">
        <v>50</v>
      </c>
      <c r="B56" s="180" t="s">
        <v>228</v>
      </c>
      <c r="C56" s="219">
        <v>40929</v>
      </c>
      <c r="D56" s="171"/>
      <c r="E56" s="230"/>
      <c r="F56" s="139">
        <f t="shared" si="0"/>
        <v>10454</v>
      </c>
      <c r="G56" s="139">
        <f t="shared" si="1"/>
        <v>30475</v>
      </c>
      <c r="H56" s="147"/>
      <c r="I56" s="132"/>
      <c r="J56" s="132"/>
      <c r="K56" s="132"/>
      <c r="L56" s="132"/>
      <c r="M56" s="132"/>
      <c r="N56" s="132"/>
      <c r="O56" s="197">
        <v>10454</v>
      </c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58"/>
    </row>
    <row r="57" spans="1:35" s="3" customFormat="1" ht="18" customHeight="1" thickBot="1" x14ac:dyDescent="0.35">
      <c r="A57" s="180" t="s">
        <v>51</v>
      </c>
      <c r="B57" s="180" t="s">
        <v>229</v>
      </c>
      <c r="C57" s="219">
        <v>6184</v>
      </c>
      <c r="D57" s="171" t="s">
        <v>372</v>
      </c>
      <c r="E57" s="230">
        <f t="shared" si="2"/>
        <v>6184</v>
      </c>
      <c r="F57" s="139">
        <f t="shared" si="0"/>
        <v>0</v>
      </c>
      <c r="G57" s="139">
        <f t="shared" si="1"/>
        <v>0</v>
      </c>
      <c r="H57" s="147"/>
      <c r="I57" s="132"/>
      <c r="J57" s="132"/>
      <c r="K57" s="132"/>
      <c r="L57" s="132"/>
      <c r="M57" s="132"/>
      <c r="N57" s="132"/>
      <c r="O57" s="197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58"/>
    </row>
    <row r="58" spans="1:35" s="3" customFormat="1" ht="18" customHeight="1" thickBot="1" x14ac:dyDescent="0.35">
      <c r="A58" s="180" t="s">
        <v>52</v>
      </c>
      <c r="B58" s="180" t="s">
        <v>230</v>
      </c>
      <c r="C58" s="219">
        <v>5850</v>
      </c>
      <c r="D58" s="171"/>
      <c r="E58" s="230"/>
      <c r="F58" s="139">
        <f t="shared" si="0"/>
        <v>0</v>
      </c>
      <c r="G58" s="139">
        <f t="shared" si="1"/>
        <v>5850</v>
      </c>
      <c r="H58" s="147"/>
      <c r="I58" s="132"/>
      <c r="J58" s="132"/>
      <c r="K58" s="132"/>
      <c r="L58" s="132"/>
      <c r="M58" s="132"/>
      <c r="N58" s="132"/>
      <c r="O58" s="197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58"/>
    </row>
    <row r="59" spans="1:35" s="3" customFormat="1" ht="18" customHeight="1" thickBot="1" x14ac:dyDescent="0.35">
      <c r="A59" s="180" t="s">
        <v>53</v>
      </c>
      <c r="B59" s="180" t="s">
        <v>231</v>
      </c>
      <c r="C59" s="219">
        <v>3341</v>
      </c>
      <c r="D59" s="171"/>
      <c r="E59" s="230"/>
      <c r="F59" s="139">
        <f t="shared" si="0"/>
        <v>3336</v>
      </c>
      <c r="G59" s="139">
        <f t="shared" si="1"/>
        <v>5</v>
      </c>
      <c r="H59" s="147"/>
      <c r="I59" s="132"/>
      <c r="J59" s="132"/>
      <c r="K59" s="132"/>
      <c r="L59" s="132"/>
      <c r="M59" s="132"/>
      <c r="N59" s="132"/>
      <c r="O59" s="197">
        <v>3336</v>
      </c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58"/>
    </row>
    <row r="60" spans="1:35" s="3" customFormat="1" ht="18" customHeight="1" thickBot="1" x14ac:dyDescent="0.35">
      <c r="A60" s="180" t="s">
        <v>54</v>
      </c>
      <c r="B60" s="180" t="s">
        <v>232</v>
      </c>
      <c r="C60" s="219">
        <v>1849</v>
      </c>
      <c r="D60" s="171" t="s">
        <v>372</v>
      </c>
      <c r="E60" s="230">
        <f t="shared" si="2"/>
        <v>1849</v>
      </c>
      <c r="F60" s="139">
        <f t="shared" si="0"/>
        <v>0</v>
      </c>
      <c r="G60" s="139">
        <f t="shared" si="1"/>
        <v>0</v>
      </c>
      <c r="H60" s="147"/>
      <c r="I60" s="132"/>
      <c r="J60" s="132"/>
      <c r="K60" s="132"/>
      <c r="L60" s="132"/>
      <c r="M60" s="132"/>
      <c r="N60" s="132"/>
      <c r="O60" s="197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58"/>
    </row>
    <row r="61" spans="1:35" s="3" customFormat="1" ht="18" customHeight="1" thickBot="1" x14ac:dyDescent="0.35">
      <c r="A61" s="180" t="s">
        <v>55</v>
      </c>
      <c r="B61" s="180" t="s">
        <v>468</v>
      </c>
      <c r="C61" s="219">
        <v>13796</v>
      </c>
      <c r="D61" s="171"/>
      <c r="E61" s="230"/>
      <c r="F61" s="139">
        <f t="shared" si="0"/>
        <v>0</v>
      </c>
      <c r="G61" s="139">
        <f t="shared" si="1"/>
        <v>13796</v>
      </c>
      <c r="H61" s="147"/>
      <c r="I61" s="132"/>
      <c r="J61" s="132"/>
      <c r="K61" s="132"/>
      <c r="L61" s="132"/>
      <c r="M61" s="132"/>
      <c r="N61" s="132"/>
      <c r="O61" s="197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58"/>
    </row>
    <row r="62" spans="1:35" s="3" customFormat="1" ht="18" customHeight="1" thickBot="1" x14ac:dyDescent="0.35">
      <c r="A62" s="180" t="s">
        <v>56</v>
      </c>
      <c r="B62" s="180" t="s">
        <v>234</v>
      </c>
      <c r="C62" s="219">
        <v>521511</v>
      </c>
      <c r="D62" s="171"/>
      <c r="E62" s="230"/>
      <c r="F62" s="139">
        <f t="shared" si="0"/>
        <v>0</v>
      </c>
      <c r="G62" s="139">
        <f t="shared" si="1"/>
        <v>521511</v>
      </c>
      <c r="H62" s="147"/>
      <c r="I62" s="132"/>
      <c r="J62" s="132"/>
      <c r="K62" s="132"/>
      <c r="L62" s="132"/>
      <c r="M62" s="132"/>
      <c r="N62" s="132"/>
      <c r="O62" s="197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58"/>
    </row>
    <row r="63" spans="1:35" s="3" customFormat="1" ht="18" customHeight="1" thickBot="1" x14ac:dyDescent="0.35">
      <c r="A63" s="180" t="s">
        <v>57</v>
      </c>
      <c r="B63" s="180" t="s">
        <v>235</v>
      </c>
      <c r="C63" s="219">
        <v>243707</v>
      </c>
      <c r="D63" s="171"/>
      <c r="E63" s="230"/>
      <c r="F63" s="139">
        <f t="shared" si="0"/>
        <v>70044</v>
      </c>
      <c r="G63" s="139">
        <f t="shared" si="1"/>
        <v>173663</v>
      </c>
      <c r="H63" s="147"/>
      <c r="I63" s="132"/>
      <c r="J63" s="132"/>
      <c r="K63" s="132"/>
      <c r="L63" s="132"/>
      <c r="M63" s="132">
        <v>55395</v>
      </c>
      <c r="N63" s="132"/>
      <c r="O63" s="197">
        <v>14649</v>
      </c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58"/>
    </row>
    <row r="64" spans="1:35" s="3" customFormat="1" ht="18" customHeight="1" thickBot="1" x14ac:dyDescent="0.35">
      <c r="A64" s="180" t="s">
        <v>58</v>
      </c>
      <c r="B64" s="180" t="s">
        <v>236</v>
      </c>
      <c r="C64" s="219">
        <v>204807</v>
      </c>
      <c r="D64" s="171"/>
      <c r="E64" s="230"/>
      <c r="F64" s="139">
        <f t="shared" si="0"/>
        <v>135268</v>
      </c>
      <c r="G64" s="139">
        <f t="shared" si="1"/>
        <v>69539</v>
      </c>
      <c r="H64" s="147"/>
      <c r="I64" s="132"/>
      <c r="J64" s="132"/>
      <c r="K64" s="132">
        <v>104661</v>
      </c>
      <c r="L64" s="132">
        <v>987</v>
      </c>
      <c r="M64" s="132">
        <v>9767</v>
      </c>
      <c r="N64" s="132">
        <v>10049</v>
      </c>
      <c r="O64" s="197">
        <v>9804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58"/>
    </row>
    <row r="65" spans="1:35" s="3" customFormat="1" ht="18" customHeight="1" thickBot="1" x14ac:dyDescent="0.35">
      <c r="A65" s="180" t="s">
        <v>59</v>
      </c>
      <c r="B65" s="180" t="s">
        <v>237</v>
      </c>
      <c r="C65" s="219">
        <v>979133</v>
      </c>
      <c r="D65" s="171"/>
      <c r="E65" s="230"/>
      <c r="F65" s="139">
        <f t="shared" si="0"/>
        <v>218453</v>
      </c>
      <c r="G65" s="139">
        <f t="shared" si="1"/>
        <v>760680</v>
      </c>
      <c r="H65" s="147"/>
      <c r="I65" s="132"/>
      <c r="J65" s="132"/>
      <c r="K65" s="132"/>
      <c r="L65" s="132">
        <v>9363</v>
      </c>
      <c r="M65" s="132">
        <v>84701</v>
      </c>
      <c r="N65" s="132">
        <v>56172</v>
      </c>
      <c r="O65" s="197">
        <v>68217</v>
      </c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58"/>
    </row>
    <row r="66" spans="1:35" s="3" customFormat="1" ht="18" customHeight="1" thickBot="1" x14ac:dyDescent="0.35">
      <c r="A66" s="180" t="s">
        <v>60</v>
      </c>
      <c r="B66" s="180" t="s">
        <v>238</v>
      </c>
      <c r="C66" s="219">
        <v>60272</v>
      </c>
      <c r="D66" s="171"/>
      <c r="E66" s="230"/>
      <c r="F66" s="139">
        <f t="shared" si="0"/>
        <v>0</v>
      </c>
      <c r="G66" s="139">
        <f t="shared" si="1"/>
        <v>60272</v>
      </c>
      <c r="H66" s="147"/>
      <c r="I66" s="132"/>
      <c r="J66" s="132"/>
      <c r="K66" s="132"/>
      <c r="L66" s="132"/>
      <c r="M66" s="132"/>
      <c r="N66" s="132"/>
      <c r="O66" s="197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58"/>
    </row>
    <row r="67" spans="1:35" s="3" customFormat="1" ht="18" customHeight="1" thickBot="1" x14ac:dyDescent="0.35">
      <c r="A67" s="180" t="s">
        <v>61</v>
      </c>
      <c r="B67" s="180" t="s">
        <v>239</v>
      </c>
      <c r="C67" s="219">
        <v>35014</v>
      </c>
      <c r="D67" s="171"/>
      <c r="E67" s="230"/>
      <c r="F67" s="139">
        <f t="shared" si="0"/>
        <v>3866</v>
      </c>
      <c r="G67" s="139">
        <f t="shared" si="1"/>
        <v>31148</v>
      </c>
      <c r="H67" s="147"/>
      <c r="I67" s="132"/>
      <c r="J67" s="132"/>
      <c r="K67" s="132"/>
      <c r="L67" s="132"/>
      <c r="M67" s="132">
        <v>3866</v>
      </c>
      <c r="N67" s="132"/>
      <c r="O67" s="197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58"/>
    </row>
    <row r="68" spans="1:35" s="3" customFormat="1" ht="18" customHeight="1" thickBot="1" x14ac:dyDescent="0.35">
      <c r="A68" s="180" t="s">
        <v>62</v>
      </c>
      <c r="B68" s="180" t="s">
        <v>240</v>
      </c>
      <c r="C68" s="219">
        <v>268490</v>
      </c>
      <c r="D68" s="171"/>
      <c r="E68" s="230"/>
      <c r="F68" s="139">
        <f t="shared" si="0"/>
        <v>0</v>
      </c>
      <c r="G68" s="139">
        <f t="shared" si="1"/>
        <v>268490</v>
      </c>
      <c r="H68" s="147"/>
      <c r="I68" s="132"/>
      <c r="J68" s="132"/>
      <c r="K68" s="132"/>
      <c r="L68" s="132"/>
      <c r="M68" s="132"/>
      <c r="N68" s="132"/>
      <c r="O68" s="197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58"/>
    </row>
    <row r="69" spans="1:35" s="3" customFormat="1" ht="18" customHeight="1" thickBot="1" x14ac:dyDescent="0.35">
      <c r="A69" s="180" t="s">
        <v>63</v>
      </c>
      <c r="B69" s="180" t="s">
        <v>241</v>
      </c>
      <c r="C69" s="219">
        <v>27281</v>
      </c>
      <c r="D69" s="171"/>
      <c r="E69" s="230"/>
      <c r="F69" s="139">
        <f t="shared" si="0"/>
        <v>0</v>
      </c>
      <c r="G69" s="139">
        <f t="shared" si="1"/>
        <v>27281</v>
      </c>
      <c r="H69" s="147"/>
      <c r="I69" s="132"/>
      <c r="J69" s="132"/>
      <c r="K69" s="132"/>
      <c r="L69" s="132"/>
      <c r="M69" s="132"/>
      <c r="N69" s="132"/>
      <c r="O69" s="197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58"/>
    </row>
    <row r="70" spans="1:35" s="3" customFormat="1" ht="18" customHeight="1" thickBot="1" x14ac:dyDescent="0.35">
      <c r="A70" s="180" t="s">
        <v>64</v>
      </c>
      <c r="B70" s="180" t="s">
        <v>470</v>
      </c>
      <c r="C70" s="219">
        <v>12799</v>
      </c>
      <c r="D70" s="171"/>
      <c r="E70" s="230"/>
      <c r="F70" s="139">
        <f t="shared" si="0"/>
        <v>0</v>
      </c>
      <c r="G70" s="139">
        <f t="shared" si="1"/>
        <v>12799</v>
      </c>
      <c r="H70" s="147"/>
      <c r="I70" s="132"/>
      <c r="J70" s="132"/>
      <c r="K70" s="132"/>
      <c r="L70" s="132"/>
      <c r="M70" s="132"/>
      <c r="N70" s="132"/>
      <c r="O70" s="197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58"/>
    </row>
    <row r="71" spans="1:35" s="3" customFormat="1" ht="18" customHeight="1" thickBot="1" x14ac:dyDescent="0.35">
      <c r="A71" s="180" t="s">
        <v>65</v>
      </c>
      <c r="B71" s="180" t="s">
        <v>243</v>
      </c>
      <c r="C71" s="219">
        <v>8373</v>
      </c>
      <c r="D71" s="171"/>
      <c r="E71" s="230"/>
      <c r="F71" s="139">
        <f t="shared" si="0"/>
        <v>0</v>
      </c>
      <c r="G71" s="139">
        <f t="shared" si="1"/>
        <v>8373</v>
      </c>
      <c r="H71" s="147"/>
      <c r="I71" s="132"/>
      <c r="J71" s="132"/>
      <c r="K71" s="132"/>
      <c r="L71" s="132"/>
      <c r="M71" s="132"/>
      <c r="N71" s="132"/>
      <c r="O71" s="197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58"/>
    </row>
    <row r="72" spans="1:35" s="3" customFormat="1" ht="18" customHeight="1" thickBot="1" x14ac:dyDescent="0.35">
      <c r="A72" s="180" t="s">
        <v>66</v>
      </c>
      <c r="B72" s="180" t="s">
        <v>244</v>
      </c>
      <c r="C72" s="219">
        <v>83401</v>
      </c>
      <c r="D72" s="171"/>
      <c r="E72" s="230"/>
      <c r="F72" s="139">
        <f t="shared" si="0"/>
        <v>19218</v>
      </c>
      <c r="G72" s="139">
        <f t="shared" si="1"/>
        <v>64183</v>
      </c>
      <c r="H72" s="147"/>
      <c r="I72" s="132"/>
      <c r="J72" s="132"/>
      <c r="K72" s="132"/>
      <c r="L72" s="132"/>
      <c r="M72" s="132"/>
      <c r="N72" s="132">
        <v>2926</v>
      </c>
      <c r="O72" s="197">
        <v>16292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58"/>
    </row>
    <row r="73" spans="1:35" s="3" customFormat="1" ht="18" customHeight="1" thickBot="1" x14ac:dyDescent="0.35">
      <c r="A73" s="180" t="s">
        <v>67</v>
      </c>
      <c r="B73" s="180" t="s">
        <v>245</v>
      </c>
      <c r="C73" s="219">
        <v>265459</v>
      </c>
      <c r="D73" s="171"/>
      <c r="E73" s="230"/>
      <c r="F73" s="139">
        <f t="shared" si="0"/>
        <v>31033</v>
      </c>
      <c r="G73" s="139">
        <f t="shared" si="1"/>
        <v>234426</v>
      </c>
      <c r="H73" s="147"/>
      <c r="I73" s="132"/>
      <c r="J73" s="132"/>
      <c r="K73" s="132"/>
      <c r="L73" s="132"/>
      <c r="M73" s="132"/>
      <c r="N73" s="132"/>
      <c r="O73" s="197">
        <v>31033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58"/>
    </row>
    <row r="74" spans="1:35" s="3" customFormat="1" ht="18" customHeight="1" thickBot="1" x14ac:dyDescent="0.35">
      <c r="A74" s="180" t="s">
        <v>68</v>
      </c>
      <c r="B74" s="180" t="s">
        <v>471</v>
      </c>
      <c r="C74" s="219">
        <v>3523</v>
      </c>
      <c r="D74" s="171"/>
      <c r="E74" s="230"/>
      <c r="F74" s="139">
        <f t="shared" si="0"/>
        <v>3523</v>
      </c>
      <c r="G74" s="139">
        <f t="shared" si="1"/>
        <v>0</v>
      </c>
      <c r="H74" s="147"/>
      <c r="I74" s="132"/>
      <c r="J74" s="132"/>
      <c r="K74" s="132"/>
      <c r="L74" s="132"/>
      <c r="M74" s="132"/>
      <c r="N74" s="132"/>
      <c r="O74" s="197">
        <v>3523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58"/>
    </row>
    <row r="75" spans="1:35" s="3" customFormat="1" ht="18" customHeight="1" thickBot="1" x14ac:dyDescent="0.35">
      <c r="A75" s="180" t="s">
        <v>69</v>
      </c>
      <c r="B75" s="180" t="s">
        <v>472</v>
      </c>
      <c r="C75" s="219">
        <v>12038</v>
      </c>
      <c r="D75" s="171"/>
      <c r="E75" s="230"/>
      <c r="F75" s="139">
        <f t="shared" si="0"/>
        <v>808</v>
      </c>
      <c r="G75" s="139">
        <f t="shared" si="1"/>
        <v>11230</v>
      </c>
      <c r="H75" s="147"/>
      <c r="I75" s="132"/>
      <c r="J75" s="132"/>
      <c r="K75" s="132"/>
      <c r="L75" s="132"/>
      <c r="M75" s="132"/>
      <c r="N75" s="132"/>
      <c r="O75" s="197">
        <v>808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58"/>
    </row>
    <row r="76" spans="1:35" s="3" customFormat="1" ht="18" customHeight="1" thickBot="1" x14ac:dyDescent="0.35">
      <c r="A76" s="180" t="s">
        <v>70</v>
      </c>
      <c r="B76" s="180" t="s">
        <v>473</v>
      </c>
      <c r="C76" s="219">
        <v>139348</v>
      </c>
      <c r="D76" s="171"/>
      <c r="E76" s="230"/>
      <c r="F76" s="139">
        <f t="shared" si="0"/>
        <v>10148</v>
      </c>
      <c r="G76" s="139">
        <f t="shared" si="1"/>
        <v>129200</v>
      </c>
      <c r="H76" s="147"/>
      <c r="I76" s="132"/>
      <c r="J76" s="132"/>
      <c r="K76" s="132"/>
      <c r="L76" s="132"/>
      <c r="M76" s="132"/>
      <c r="N76" s="132">
        <v>10148</v>
      </c>
      <c r="O76" s="197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58"/>
    </row>
    <row r="77" spans="1:35" s="3" customFormat="1" ht="18" customHeight="1" thickBot="1" x14ac:dyDescent="0.35">
      <c r="A77" s="180" t="s">
        <v>71</v>
      </c>
      <c r="B77" s="180" t="s">
        <v>475</v>
      </c>
      <c r="C77" s="219">
        <v>56804</v>
      </c>
      <c r="D77" s="171"/>
      <c r="E77" s="230"/>
      <c r="F77" s="139">
        <f t="shared" si="0"/>
        <v>0</v>
      </c>
      <c r="G77" s="139">
        <f t="shared" si="1"/>
        <v>56804</v>
      </c>
      <c r="H77" s="147"/>
      <c r="I77" s="132"/>
      <c r="J77" s="132"/>
      <c r="K77" s="132"/>
      <c r="L77" s="132"/>
      <c r="M77" s="132"/>
      <c r="N77" s="132"/>
      <c r="O77" s="197"/>
      <c r="P77" s="132"/>
      <c r="Q77" s="132"/>
      <c r="R77" s="132"/>
      <c r="S77" s="141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58"/>
    </row>
    <row r="78" spans="1:35" s="3" customFormat="1" ht="18" customHeight="1" thickBot="1" x14ac:dyDescent="0.35">
      <c r="A78" s="180" t="s">
        <v>72</v>
      </c>
      <c r="B78" s="180" t="s">
        <v>476</v>
      </c>
      <c r="C78" s="219">
        <v>10048</v>
      </c>
      <c r="D78" s="171"/>
      <c r="E78" s="230"/>
      <c r="F78" s="139">
        <f t="shared" ref="F78:F141" si="3">SUM(H78:AI78)</f>
        <v>0</v>
      </c>
      <c r="G78" s="139">
        <f t="shared" ref="G78:G141" si="4">IF(ISBLANK(E78),C78-F78,C78-E78)</f>
        <v>10048</v>
      </c>
      <c r="H78" s="147"/>
      <c r="I78" s="132"/>
      <c r="J78" s="132"/>
      <c r="K78" s="132"/>
      <c r="L78" s="132"/>
      <c r="M78" s="132"/>
      <c r="N78" s="132"/>
      <c r="O78" s="197"/>
      <c r="P78" s="132"/>
      <c r="Q78" s="132"/>
      <c r="R78" s="131"/>
      <c r="S78" s="141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58"/>
    </row>
    <row r="79" spans="1:35" s="3" customFormat="1" ht="18" customHeight="1" thickBot="1" x14ac:dyDescent="0.35">
      <c r="A79" s="180" t="s">
        <v>73</v>
      </c>
      <c r="B79" s="180" t="s">
        <v>477</v>
      </c>
      <c r="C79" s="219">
        <v>114086</v>
      </c>
      <c r="D79" s="171"/>
      <c r="E79" s="230"/>
      <c r="F79" s="139">
        <f t="shared" si="3"/>
        <v>0</v>
      </c>
      <c r="G79" s="139">
        <f t="shared" si="4"/>
        <v>114086</v>
      </c>
      <c r="H79" s="147"/>
      <c r="I79" s="132"/>
      <c r="J79" s="132"/>
      <c r="K79" s="132"/>
      <c r="L79" s="132"/>
      <c r="M79" s="132"/>
      <c r="N79" s="132"/>
      <c r="O79" s="197"/>
      <c r="P79" s="132"/>
      <c r="Q79" s="132"/>
      <c r="R79" s="131"/>
      <c r="S79" s="131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58"/>
    </row>
    <row r="80" spans="1:35" s="3" customFormat="1" ht="18" customHeight="1" thickBot="1" x14ac:dyDescent="0.35">
      <c r="A80" s="180" t="s">
        <v>74</v>
      </c>
      <c r="B80" s="180" t="s">
        <v>479</v>
      </c>
      <c r="C80" s="219">
        <v>136094</v>
      </c>
      <c r="D80" s="171"/>
      <c r="E80" s="230"/>
      <c r="F80" s="139">
        <f t="shared" si="3"/>
        <v>28139</v>
      </c>
      <c r="G80" s="139">
        <f t="shared" si="4"/>
        <v>107955</v>
      </c>
      <c r="H80" s="147"/>
      <c r="I80" s="132"/>
      <c r="J80" s="132"/>
      <c r="K80" s="132"/>
      <c r="L80" s="132">
        <v>20794</v>
      </c>
      <c r="M80" s="132">
        <v>7345</v>
      </c>
      <c r="N80" s="132"/>
      <c r="O80" s="197"/>
      <c r="P80" s="132"/>
      <c r="Q80" s="132"/>
      <c r="R80" s="141"/>
      <c r="S80" s="131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58"/>
    </row>
    <row r="81" spans="1:35" s="3" customFormat="1" ht="18" customHeight="1" thickBot="1" x14ac:dyDescent="0.35">
      <c r="A81" s="180" t="s">
        <v>75</v>
      </c>
      <c r="B81" s="180" t="s">
        <v>253</v>
      </c>
      <c r="C81" s="219">
        <v>29216</v>
      </c>
      <c r="D81" s="171"/>
      <c r="E81" s="230"/>
      <c r="F81" s="139">
        <f t="shared" si="3"/>
        <v>0</v>
      </c>
      <c r="G81" s="139">
        <f t="shared" si="4"/>
        <v>29216</v>
      </c>
      <c r="H81" s="147"/>
      <c r="I81" s="132"/>
      <c r="J81" s="132"/>
      <c r="K81" s="132"/>
      <c r="L81" s="132"/>
      <c r="M81" s="132"/>
      <c r="N81" s="132"/>
      <c r="O81" s="197"/>
      <c r="P81" s="132"/>
      <c r="Q81" s="132"/>
      <c r="R81" s="131"/>
      <c r="S81" s="131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58"/>
    </row>
    <row r="82" spans="1:35" s="3" customFormat="1" ht="18" customHeight="1" thickBot="1" x14ac:dyDescent="0.35">
      <c r="A82" s="180" t="s">
        <v>76</v>
      </c>
      <c r="B82" s="180" t="s">
        <v>480</v>
      </c>
      <c r="C82" s="219">
        <v>4284</v>
      </c>
      <c r="D82" s="171"/>
      <c r="E82" s="230"/>
      <c r="F82" s="139">
        <f t="shared" si="3"/>
        <v>0</v>
      </c>
      <c r="G82" s="139">
        <f t="shared" si="4"/>
        <v>4284</v>
      </c>
      <c r="H82" s="147"/>
      <c r="I82" s="132"/>
      <c r="J82" s="132"/>
      <c r="K82" s="132"/>
      <c r="L82" s="132"/>
      <c r="M82" s="132"/>
      <c r="N82" s="132"/>
      <c r="O82" s="197"/>
      <c r="P82" s="132"/>
      <c r="Q82" s="132"/>
      <c r="R82" s="131"/>
      <c r="S82" s="131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58"/>
    </row>
    <row r="83" spans="1:35" s="3" customFormat="1" ht="18" customHeight="1" thickBot="1" x14ac:dyDescent="0.35">
      <c r="A83" s="180" t="s">
        <v>77</v>
      </c>
      <c r="B83" s="180" t="s">
        <v>482</v>
      </c>
      <c r="C83" s="219">
        <v>13840</v>
      </c>
      <c r="D83" s="171"/>
      <c r="E83" s="230"/>
      <c r="F83" s="139">
        <f t="shared" si="3"/>
        <v>0</v>
      </c>
      <c r="G83" s="139">
        <f t="shared" si="4"/>
        <v>13840</v>
      </c>
      <c r="H83" s="147"/>
      <c r="I83" s="132"/>
      <c r="J83" s="132"/>
      <c r="K83" s="132"/>
      <c r="L83" s="132"/>
      <c r="M83" s="132"/>
      <c r="N83" s="132"/>
      <c r="O83" s="197"/>
      <c r="P83" s="132"/>
      <c r="Q83" s="132"/>
      <c r="R83" s="131"/>
      <c r="S83" s="131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58"/>
    </row>
    <row r="84" spans="1:35" s="3" customFormat="1" ht="18" customHeight="1" thickBot="1" x14ac:dyDescent="0.35">
      <c r="A84" s="180" t="s">
        <v>78</v>
      </c>
      <c r="B84" s="180" t="s">
        <v>256</v>
      </c>
      <c r="C84" s="219">
        <v>28605</v>
      </c>
      <c r="D84" s="171"/>
      <c r="E84" s="230"/>
      <c r="F84" s="139">
        <f t="shared" si="3"/>
        <v>28605</v>
      </c>
      <c r="G84" s="139">
        <f t="shared" si="4"/>
        <v>0</v>
      </c>
      <c r="H84" s="147"/>
      <c r="I84" s="132"/>
      <c r="J84" s="132"/>
      <c r="K84" s="132"/>
      <c r="L84" s="132"/>
      <c r="M84" s="132"/>
      <c r="N84" s="132"/>
      <c r="O84" s="197">
        <v>28605</v>
      </c>
      <c r="P84" s="132"/>
      <c r="Q84" s="132"/>
      <c r="R84" s="131"/>
      <c r="S84" s="131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58"/>
    </row>
    <row r="85" spans="1:35" s="3" customFormat="1" ht="18" customHeight="1" thickBot="1" x14ac:dyDescent="0.35">
      <c r="A85" s="180" t="s">
        <v>79</v>
      </c>
      <c r="B85" s="180" t="s">
        <v>484</v>
      </c>
      <c r="C85" s="219">
        <v>46089</v>
      </c>
      <c r="D85" s="171"/>
      <c r="E85" s="230"/>
      <c r="F85" s="139">
        <f t="shared" si="3"/>
        <v>20066</v>
      </c>
      <c r="G85" s="139">
        <f t="shared" si="4"/>
        <v>26023</v>
      </c>
      <c r="H85" s="147"/>
      <c r="I85" s="132"/>
      <c r="J85" s="132"/>
      <c r="K85" s="132"/>
      <c r="L85" s="132"/>
      <c r="M85" s="132"/>
      <c r="N85" s="132"/>
      <c r="O85" s="197">
        <v>20066</v>
      </c>
      <c r="P85" s="132"/>
      <c r="Q85" s="132"/>
      <c r="R85" s="131"/>
      <c r="S85" s="131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58"/>
    </row>
    <row r="86" spans="1:35" s="3" customFormat="1" ht="18" customHeight="1" thickBot="1" x14ac:dyDescent="0.35">
      <c r="A86" s="180" t="s">
        <v>80</v>
      </c>
      <c r="B86" s="180" t="s">
        <v>609</v>
      </c>
      <c r="C86" s="219">
        <v>4207</v>
      </c>
      <c r="D86" s="171"/>
      <c r="E86" s="230"/>
      <c r="F86" s="139">
        <f t="shared" si="3"/>
        <v>0</v>
      </c>
      <c r="G86" s="139">
        <f t="shared" si="4"/>
        <v>4207</v>
      </c>
      <c r="H86" s="147"/>
      <c r="I86" s="132"/>
      <c r="J86" s="132"/>
      <c r="K86" s="132"/>
      <c r="L86" s="132"/>
      <c r="M86" s="132"/>
      <c r="N86" s="132"/>
      <c r="O86" s="197"/>
      <c r="P86" s="132"/>
      <c r="Q86" s="132"/>
      <c r="R86" s="131"/>
      <c r="S86" s="131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58"/>
    </row>
    <row r="87" spans="1:35" s="3" customFormat="1" ht="18" customHeight="1" thickBot="1" x14ac:dyDescent="0.35">
      <c r="A87" s="180" t="s">
        <v>81</v>
      </c>
      <c r="B87" s="180" t="s">
        <v>488</v>
      </c>
      <c r="C87" s="219">
        <v>32836</v>
      </c>
      <c r="D87" s="171"/>
      <c r="E87" s="230"/>
      <c r="F87" s="139">
        <f t="shared" si="3"/>
        <v>16560</v>
      </c>
      <c r="G87" s="139">
        <f t="shared" si="4"/>
        <v>16276</v>
      </c>
      <c r="H87" s="147"/>
      <c r="I87" s="132"/>
      <c r="J87" s="132"/>
      <c r="K87" s="132"/>
      <c r="L87" s="132"/>
      <c r="M87" s="132"/>
      <c r="N87" s="132">
        <v>16560</v>
      </c>
      <c r="O87" s="197"/>
      <c r="P87" s="132"/>
      <c r="Q87" s="132"/>
      <c r="R87" s="131"/>
      <c r="S87" s="131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58"/>
    </row>
    <row r="88" spans="1:35" s="3" customFormat="1" ht="18" customHeight="1" thickBot="1" x14ac:dyDescent="0.35">
      <c r="A88" s="180" t="s">
        <v>82</v>
      </c>
      <c r="B88" s="180" t="s">
        <v>490</v>
      </c>
      <c r="C88" s="219">
        <v>11782</v>
      </c>
      <c r="D88" s="171"/>
      <c r="E88" s="230"/>
      <c r="F88" s="139">
        <f t="shared" si="3"/>
        <v>7278</v>
      </c>
      <c r="G88" s="139">
        <f t="shared" si="4"/>
        <v>4504</v>
      </c>
      <c r="H88" s="147"/>
      <c r="I88" s="132"/>
      <c r="J88" s="132"/>
      <c r="K88" s="132"/>
      <c r="L88" s="132"/>
      <c r="M88" s="132"/>
      <c r="N88" s="132"/>
      <c r="O88" s="197">
        <v>7278</v>
      </c>
      <c r="P88" s="132"/>
      <c r="Q88" s="132"/>
      <c r="R88" s="141"/>
      <c r="S88" s="141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58"/>
    </row>
    <row r="89" spans="1:35" s="3" customFormat="1" ht="18" customHeight="1" thickBot="1" x14ac:dyDescent="0.35">
      <c r="A89" s="180" t="s">
        <v>83</v>
      </c>
      <c r="B89" s="180" t="s">
        <v>261</v>
      </c>
      <c r="C89" s="219">
        <v>6492</v>
      </c>
      <c r="D89" s="171"/>
      <c r="E89" s="230"/>
      <c r="F89" s="139">
        <f t="shared" si="3"/>
        <v>0</v>
      </c>
      <c r="G89" s="139">
        <f t="shared" si="4"/>
        <v>6492</v>
      </c>
      <c r="H89" s="147"/>
      <c r="I89" s="132"/>
      <c r="J89" s="132"/>
      <c r="K89" s="132"/>
      <c r="L89" s="132"/>
      <c r="M89" s="132"/>
      <c r="N89" s="132"/>
      <c r="O89" s="197"/>
      <c r="P89" s="132"/>
      <c r="Q89" s="132"/>
      <c r="R89" s="131"/>
      <c r="S89" s="131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58"/>
    </row>
    <row r="90" spans="1:35" s="3" customFormat="1" ht="18" customHeight="1" thickBot="1" x14ac:dyDescent="0.35">
      <c r="A90" s="180" t="s">
        <v>84</v>
      </c>
      <c r="B90" s="180" t="s">
        <v>262</v>
      </c>
      <c r="C90" s="219">
        <v>1478504</v>
      </c>
      <c r="D90" s="171"/>
      <c r="E90" s="230"/>
      <c r="F90" s="139">
        <f t="shared" si="3"/>
        <v>0</v>
      </c>
      <c r="G90" s="139">
        <f t="shared" si="4"/>
        <v>1478504</v>
      </c>
      <c r="H90" s="147"/>
      <c r="I90" s="132"/>
      <c r="J90" s="132"/>
      <c r="K90" s="132"/>
      <c r="L90" s="132"/>
      <c r="M90" s="132"/>
      <c r="N90" s="132"/>
      <c r="O90" s="197"/>
      <c r="P90" s="132"/>
      <c r="Q90" s="132"/>
      <c r="R90" s="141"/>
      <c r="S90" s="141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58"/>
    </row>
    <row r="91" spans="1:35" s="3" customFormat="1" ht="18" customHeight="1" thickBot="1" x14ac:dyDescent="0.35">
      <c r="A91" s="180" t="s">
        <v>85</v>
      </c>
      <c r="B91" s="180" t="s">
        <v>493</v>
      </c>
      <c r="C91" s="219">
        <v>4481</v>
      </c>
      <c r="D91" s="171"/>
      <c r="E91" s="230"/>
      <c r="F91" s="139">
        <f t="shared" si="3"/>
        <v>0</v>
      </c>
      <c r="G91" s="139">
        <f t="shared" si="4"/>
        <v>4481</v>
      </c>
      <c r="H91" s="147"/>
      <c r="I91" s="132"/>
      <c r="J91" s="132"/>
      <c r="K91" s="132"/>
      <c r="L91" s="132"/>
      <c r="M91" s="132"/>
      <c r="N91" s="132"/>
      <c r="O91" s="197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58"/>
    </row>
    <row r="92" spans="1:35" s="3" customFormat="1" ht="18" customHeight="1" thickBot="1" x14ac:dyDescent="0.35">
      <c r="A92" s="180" t="s">
        <v>86</v>
      </c>
      <c r="B92" s="180" t="s">
        <v>495</v>
      </c>
      <c r="C92" s="219">
        <v>3018</v>
      </c>
      <c r="D92" s="171"/>
      <c r="E92" s="230"/>
      <c r="F92" s="139">
        <f t="shared" si="3"/>
        <v>0</v>
      </c>
      <c r="G92" s="139">
        <f t="shared" si="4"/>
        <v>3018</v>
      </c>
      <c r="H92" s="147"/>
      <c r="I92" s="132"/>
      <c r="J92" s="132"/>
      <c r="K92" s="132"/>
      <c r="L92" s="132"/>
      <c r="M92" s="132"/>
      <c r="N92" s="132"/>
      <c r="O92" s="197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58"/>
    </row>
    <row r="93" spans="1:35" s="3" customFormat="1" ht="18" customHeight="1" thickBot="1" x14ac:dyDescent="0.35">
      <c r="A93" s="180" t="s">
        <v>87</v>
      </c>
      <c r="B93" s="180" t="s">
        <v>265</v>
      </c>
      <c r="C93" s="219">
        <v>5553</v>
      </c>
      <c r="D93" s="171" t="s">
        <v>372</v>
      </c>
      <c r="E93" s="230">
        <f t="shared" ref="E93:E143" si="5">IF(ISBLANK(D93),,C93)</f>
        <v>5553</v>
      </c>
      <c r="F93" s="139">
        <f t="shared" si="3"/>
        <v>0</v>
      </c>
      <c r="G93" s="139">
        <f t="shared" si="4"/>
        <v>0</v>
      </c>
      <c r="H93" s="147"/>
      <c r="I93" s="132"/>
      <c r="J93" s="132"/>
      <c r="K93" s="132"/>
      <c r="L93" s="132"/>
      <c r="M93" s="132"/>
      <c r="N93" s="132"/>
      <c r="O93" s="197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58"/>
    </row>
    <row r="94" spans="1:35" s="3" customFormat="1" ht="18" customHeight="1" thickBot="1" x14ac:dyDescent="0.35">
      <c r="A94" s="180" t="s">
        <v>88</v>
      </c>
      <c r="B94" s="180" t="s">
        <v>266</v>
      </c>
      <c r="C94" s="219">
        <v>2629</v>
      </c>
      <c r="D94" s="171" t="s">
        <v>372</v>
      </c>
      <c r="E94" s="230">
        <f t="shared" si="5"/>
        <v>2629</v>
      </c>
      <c r="F94" s="139">
        <f t="shared" si="3"/>
        <v>0</v>
      </c>
      <c r="G94" s="139">
        <f t="shared" si="4"/>
        <v>0</v>
      </c>
      <c r="H94" s="147"/>
      <c r="I94" s="132"/>
      <c r="J94" s="132"/>
      <c r="K94" s="132"/>
      <c r="L94" s="132"/>
      <c r="M94" s="132"/>
      <c r="N94" s="132"/>
      <c r="O94" s="197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58"/>
    </row>
    <row r="95" spans="1:35" s="3" customFormat="1" ht="18" customHeight="1" thickBot="1" x14ac:dyDescent="0.35">
      <c r="A95" s="180" t="s">
        <v>89</v>
      </c>
      <c r="B95" s="180" t="s">
        <v>267</v>
      </c>
      <c r="C95" s="219">
        <v>7686</v>
      </c>
      <c r="D95" s="171" t="s">
        <v>372</v>
      </c>
      <c r="E95" s="230">
        <f t="shared" si="5"/>
        <v>7686</v>
      </c>
      <c r="F95" s="139">
        <f t="shared" si="3"/>
        <v>0</v>
      </c>
      <c r="G95" s="139">
        <f t="shared" si="4"/>
        <v>0</v>
      </c>
      <c r="H95" s="147"/>
      <c r="I95" s="132"/>
      <c r="J95" s="132"/>
      <c r="K95" s="132"/>
      <c r="L95" s="132"/>
      <c r="M95" s="132"/>
      <c r="N95" s="132"/>
      <c r="O95" s="197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58"/>
    </row>
    <row r="96" spans="1:35" s="3" customFormat="1" ht="18" customHeight="1" thickBot="1" x14ac:dyDescent="0.35">
      <c r="A96" s="180" t="s">
        <v>90</v>
      </c>
      <c r="B96" s="180" t="s">
        <v>268</v>
      </c>
      <c r="C96" s="219">
        <v>3730</v>
      </c>
      <c r="D96" s="171" t="s">
        <v>372</v>
      </c>
      <c r="E96" s="230">
        <f t="shared" si="5"/>
        <v>3730</v>
      </c>
      <c r="F96" s="139">
        <f t="shared" si="3"/>
        <v>0</v>
      </c>
      <c r="G96" s="139">
        <f t="shared" si="4"/>
        <v>0</v>
      </c>
      <c r="H96" s="147"/>
      <c r="I96" s="132"/>
      <c r="J96" s="132"/>
      <c r="K96" s="132"/>
      <c r="L96" s="132"/>
      <c r="M96" s="132"/>
      <c r="N96" s="132"/>
      <c r="O96" s="197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58"/>
    </row>
    <row r="97" spans="1:35" s="3" customFormat="1" ht="18" customHeight="1" thickBot="1" x14ac:dyDescent="0.35">
      <c r="A97" s="180" t="s">
        <v>91</v>
      </c>
      <c r="B97" s="180" t="s">
        <v>497</v>
      </c>
      <c r="C97" s="219">
        <v>23336</v>
      </c>
      <c r="D97" s="171" t="s">
        <v>372</v>
      </c>
      <c r="E97" s="230">
        <f t="shared" si="5"/>
        <v>23336</v>
      </c>
      <c r="F97" s="139">
        <f t="shared" si="3"/>
        <v>0</v>
      </c>
      <c r="G97" s="139">
        <f t="shared" si="4"/>
        <v>0</v>
      </c>
      <c r="H97" s="147"/>
      <c r="I97" s="132"/>
      <c r="J97" s="132"/>
      <c r="K97" s="132"/>
      <c r="L97" s="132"/>
      <c r="M97" s="132"/>
      <c r="N97" s="132"/>
      <c r="O97" s="197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58"/>
    </row>
    <row r="98" spans="1:35" s="3" customFormat="1" ht="18" customHeight="1" thickBot="1" x14ac:dyDescent="0.35">
      <c r="A98" s="180" t="s">
        <v>92</v>
      </c>
      <c r="B98" s="180" t="s">
        <v>270</v>
      </c>
      <c r="C98" s="219">
        <v>44174</v>
      </c>
      <c r="D98" s="171"/>
      <c r="E98" s="230"/>
      <c r="F98" s="139">
        <f t="shared" si="3"/>
        <v>17246</v>
      </c>
      <c r="G98" s="139">
        <f t="shared" si="4"/>
        <v>26928</v>
      </c>
      <c r="H98" s="147"/>
      <c r="I98" s="132"/>
      <c r="J98" s="132"/>
      <c r="K98" s="132"/>
      <c r="L98" s="132">
        <v>6770</v>
      </c>
      <c r="M98" s="132"/>
      <c r="N98" s="132">
        <v>6977</v>
      </c>
      <c r="O98" s="197">
        <v>3499</v>
      </c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58"/>
    </row>
    <row r="99" spans="1:35" s="3" customFormat="1" ht="18" customHeight="1" thickBot="1" x14ac:dyDescent="0.35">
      <c r="A99" s="180" t="s">
        <v>93</v>
      </c>
      <c r="B99" s="180" t="s">
        <v>271</v>
      </c>
      <c r="C99" s="219">
        <v>101402</v>
      </c>
      <c r="D99" s="171"/>
      <c r="E99" s="230"/>
      <c r="F99" s="139">
        <f t="shared" si="3"/>
        <v>33852</v>
      </c>
      <c r="G99" s="139">
        <f t="shared" si="4"/>
        <v>67550</v>
      </c>
      <c r="H99" s="147"/>
      <c r="I99" s="132"/>
      <c r="J99" s="132"/>
      <c r="K99" s="132"/>
      <c r="L99" s="132"/>
      <c r="M99" s="132"/>
      <c r="N99" s="132">
        <v>32983</v>
      </c>
      <c r="O99" s="197">
        <v>869</v>
      </c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58"/>
    </row>
    <row r="100" spans="1:35" s="3" customFormat="1" ht="18" customHeight="1" thickBot="1" x14ac:dyDescent="0.35">
      <c r="A100" s="180" t="s">
        <v>94</v>
      </c>
      <c r="B100" s="180" t="s">
        <v>500</v>
      </c>
      <c r="C100" s="219">
        <v>23497</v>
      </c>
      <c r="D100" s="171"/>
      <c r="E100" s="230"/>
      <c r="F100" s="139">
        <f t="shared" si="3"/>
        <v>0</v>
      </c>
      <c r="G100" s="139">
        <f t="shared" si="4"/>
        <v>23497</v>
      </c>
      <c r="H100" s="147"/>
      <c r="I100" s="132"/>
      <c r="J100" s="132"/>
      <c r="K100" s="132"/>
      <c r="L100" s="132"/>
      <c r="M100" s="132"/>
      <c r="N100" s="132"/>
      <c r="O100" s="197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58"/>
    </row>
    <row r="101" spans="1:35" s="3" customFormat="1" ht="18" customHeight="1" thickBot="1" x14ac:dyDescent="0.35">
      <c r="A101" s="180" t="s">
        <v>95</v>
      </c>
      <c r="B101" s="180" t="s">
        <v>501</v>
      </c>
      <c r="C101" s="219">
        <v>23739</v>
      </c>
      <c r="D101" s="171"/>
      <c r="E101" s="230"/>
      <c r="F101" s="139">
        <f t="shared" si="3"/>
        <v>0</v>
      </c>
      <c r="G101" s="139">
        <f t="shared" si="4"/>
        <v>23739</v>
      </c>
      <c r="H101" s="147"/>
      <c r="I101" s="132"/>
      <c r="J101" s="132"/>
      <c r="K101" s="132"/>
      <c r="L101" s="132"/>
      <c r="M101" s="132"/>
      <c r="N101" s="132"/>
      <c r="O101" s="197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58"/>
    </row>
    <row r="102" spans="1:35" s="3" customFormat="1" ht="18" customHeight="1" thickBot="1" x14ac:dyDescent="0.35">
      <c r="A102" s="180" t="s">
        <v>96</v>
      </c>
      <c r="B102" s="180" t="s">
        <v>274</v>
      </c>
      <c r="C102" s="219">
        <v>509137</v>
      </c>
      <c r="D102" s="171"/>
      <c r="E102" s="230"/>
      <c r="F102" s="139">
        <f t="shared" si="3"/>
        <v>51278</v>
      </c>
      <c r="G102" s="139">
        <f t="shared" si="4"/>
        <v>457859</v>
      </c>
      <c r="H102" s="147"/>
      <c r="I102" s="132"/>
      <c r="J102" s="132"/>
      <c r="K102" s="132"/>
      <c r="L102" s="132"/>
      <c r="M102" s="132"/>
      <c r="N102" s="132"/>
      <c r="O102" s="197">
        <v>51278</v>
      </c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58"/>
    </row>
    <row r="103" spans="1:35" s="3" customFormat="1" ht="18" customHeight="1" thickBot="1" x14ac:dyDescent="0.35">
      <c r="A103" s="180" t="s">
        <v>97</v>
      </c>
      <c r="B103" s="180" t="s">
        <v>503</v>
      </c>
      <c r="C103" s="219">
        <v>331726</v>
      </c>
      <c r="D103" s="171"/>
      <c r="E103" s="230"/>
      <c r="F103" s="139">
        <f t="shared" si="3"/>
        <v>2016</v>
      </c>
      <c r="G103" s="139">
        <f t="shared" si="4"/>
        <v>329710</v>
      </c>
      <c r="H103" s="147"/>
      <c r="I103" s="132"/>
      <c r="J103" s="132"/>
      <c r="K103" s="132"/>
      <c r="L103" s="132"/>
      <c r="M103" s="132"/>
      <c r="N103" s="132"/>
      <c r="O103" s="197">
        <v>2016</v>
      </c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58"/>
    </row>
    <row r="104" spans="1:35" s="3" customFormat="1" ht="18" customHeight="1" thickBot="1" x14ac:dyDescent="0.35">
      <c r="A104" s="180" t="s">
        <v>98</v>
      </c>
      <c r="B104" s="180" t="s">
        <v>504</v>
      </c>
      <c r="C104" s="219">
        <v>49101</v>
      </c>
      <c r="D104" s="171"/>
      <c r="E104" s="230"/>
      <c r="F104" s="139">
        <f t="shared" si="3"/>
        <v>0</v>
      </c>
      <c r="G104" s="139">
        <f t="shared" si="4"/>
        <v>49101</v>
      </c>
      <c r="H104" s="147"/>
      <c r="I104" s="132"/>
      <c r="J104" s="132"/>
      <c r="K104" s="132"/>
      <c r="L104" s="132"/>
      <c r="M104" s="132"/>
      <c r="N104" s="132"/>
      <c r="O104" s="197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58"/>
    </row>
    <row r="105" spans="1:35" s="3" customFormat="1" ht="18" customHeight="1" thickBot="1" x14ac:dyDescent="0.35">
      <c r="A105" s="180" t="s">
        <v>99</v>
      </c>
      <c r="B105" s="180" t="s">
        <v>277</v>
      </c>
      <c r="C105" s="219">
        <v>57490</v>
      </c>
      <c r="D105" s="171"/>
      <c r="E105" s="230"/>
      <c r="F105" s="139">
        <f t="shared" si="3"/>
        <v>0</v>
      </c>
      <c r="G105" s="139">
        <f t="shared" si="4"/>
        <v>57490</v>
      </c>
      <c r="H105" s="147"/>
      <c r="I105" s="132"/>
      <c r="J105" s="132"/>
      <c r="K105" s="132"/>
      <c r="L105" s="132"/>
      <c r="M105" s="132"/>
      <c r="N105" s="132"/>
      <c r="O105" s="197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58"/>
    </row>
    <row r="106" spans="1:35" s="3" customFormat="1" ht="18" customHeight="1" thickBot="1" x14ac:dyDescent="0.35">
      <c r="A106" s="180" t="s">
        <v>100</v>
      </c>
      <c r="B106" s="180" t="s">
        <v>278</v>
      </c>
      <c r="C106" s="219">
        <v>5838</v>
      </c>
      <c r="D106" s="171"/>
      <c r="E106" s="230"/>
      <c r="F106" s="139">
        <f t="shared" si="3"/>
        <v>0</v>
      </c>
      <c r="G106" s="139">
        <f t="shared" si="4"/>
        <v>5838</v>
      </c>
      <c r="H106" s="147"/>
      <c r="I106" s="132"/>
      <c r="J106" s="132"/>
      <c r="K106" s="132"/>
      <c r="L106" s="132"/>
      <c r="M106" s="132"/>
      <c r="N106" s="132"/>
      <c r="O106" s="197"/>
      <c r="P106" s="132"/>
      <c r="Q106" s="132"/>
      <c r="R106" s="132"/>
      <c r="S106" s="131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58"/>
    </row>
    <row r="107" spans="1:35" s="3" customFormat="1" ht="18" customHeight="1" thickBot="1" x14ac:dyDescent="0.35">
      <c r="A107" s="180" t="s">
        <v>101</v>
      </c>
      <c r="B107" s="180" t="s">
        <v>279</v>
      </c>
      <c r="C107" s="219">
        <v>7578</v>
      </c>
      <c r="D107" s="171"/>
      <c r="E107" s="230"/>
      <c r="F107" s="139">
        <f t="shared" si="3"/>
        <v>0</v>
      </c>
      <c r="G107" s="139">
        <f t="shared" si="4"/>
        <v>7578</v>
      </c>
      <c r="H107" s="147"/>
      <c r="I107" s="132"/>
      <c r="J107" s="132"/>
      <c r="K107" s="132"/>
      <c r="L107" s="132"/>
      <c r="M107" s="132"/>
      <c r="N107" s="132"/>
      <c r="O107" s="197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58"/>
    </row>
    <row r="108" spans="1:35" s="3" customFormat="1" ht="18" customHeight="1" thickBot="1" x14ac:dyDescent="0.35">
      <c r="A108" s="180" t="s">
        <v>102</v>
      </c>
      <c r="B108" s="180" t="s">
        <v>506</v>
      </c>
      <c r="C108" s="219">
        <v>7633</v>
      </c>
      <c r="D108" s="171"/>
      <c r="E108" s="230"/>
      <c r="F108" s="139">
        <f t="shared" si="3"/>
        <v>7627</v>
      </c>
      <c r="G108" s="139">
        <f t="shared" si="4"/>
        <v>6</v>
      </c>
      <c r="H108" s="147"/>
      <c r="I108" s="132"/>
      <c r="J108" s="132"/>
      <c r="K108" s="132"/>
      <c r="L108" s="132"/>
      <c r="M108" s="132">
        <v>7627</v>
      </c>
      <c r="N108" s="132"/>
      <c r="O108" s="197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58"/>
    </row>
    <row r="109" spans="1:35" s="3" customFormat="1" ht="18" customHeight="1" thickBot="1" x14ac:dyDescent="0.35">
      <c r="A109" s="180" t="s">
        <v>103</v>
      </c>
      <c r="B109" s="180" t="s">
        <v>281</v>
      </c>
      <c r="C109" s="219">
        <v>1228</v>
      </c>
      <c r="D109" s="171"/>
      <c r="E109" s="230"/>
      <c r="F109" s="139">
        <f t="shared" si="3"/>
        <v>0</v>
      </c>
      <c r="G109" s="139">
        <f t="shared" si="4"/>
        <v>1228</v>
      </c>
      <c r="H109" s="147"/>
      <c r="I109" s="132"/>
      <c r="J109" s="132"/>
      <c r="K109" s="132"/>
      <c r="L109" s="132"/>
      <c r="M109" s="132"/>
      <c r="N109" s="132"/>
      <c r="O109" s="197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58"/>
    </row>
    <row r="110" spans="1:35" s="3" customFormat="1" ht="18" customHeight="1" thickBot="1" x14ac:dyDescent="0.35">
      <c r="A110" s="180" t="s">
        <v>104</v>
      </c>
      <c r="B110" s="180" t="s">
        <v>282</v>
      </c>
      <c r="C110" s="219">
        <v>1312</v>
      </c>
      <c r="D110" s="171"/>
      <c r="E110" s="230"/>
      <c r="F110" s="139">
        <f t="shared" si="3"/>
        <v>1312</v>
      </c>
      <c r="G110" s="139">
        <f t="shared" si="4"/>
        <v>0</v>
      </c>
      <c r="H110" s="147"/>
      <c r="I110" s="132"/>
      <c r="J110" s="132"/>
      <c r="K110" s="132"/>
      <c r="L110" s="132"/>
      <c r="M110" s="132"/>
      <c r="N110" s="132">
        <v>1312</v>
      </c>
      <c r="O110" s="197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58"/>
    </row>
    <row r="111" spans="1:35" s="3" customFormat="1" ht="18" customHeight="1" thickBot="1" x14ac:dyDescent="0.35">
      <c r="A111" s="180" t="s">
        <v>105</v>
      </c>
      <c r="B111" s="180" t="s">
        <v>283</v>
      </c>
      <c r="C111" s="219">
        <v>6038</v>
      </c>
      <c r="D111" s="171" t="s">
        <v>372</v>
      </c>
      <c r="E111" s="230">
        <f t="shared" si="5"/>
        <v>6038</v>
      </c>
      <c r="F111" s="139">
        <f t="shared" si="3"/>
        <v>0</v>
      </c>
      <c r="G111" s="139">
        <f t="shared" si="4"/>
        <v>0</v>
      </c>
      <c r="H111" s="147"/>
      <c r="I111" s="132"/>
      <c r="J111" s="132"/>
      <c r="K111" s="132"/>
      <c r="L111" s="132"/>
      <c r="M111" s="132"/>
      <c r="N111" s="132"/>
      <c r="O111" s="197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58"/>
    </row>
    <row r="112" spans="1:35" s="3" customFormat="1" ht="18" customHeight="1" thickBot="1" x14ac:dyDescent="0.35">
      <c r="A112" s="180" t="s">
        <v>106</v>
      </c>
      <c r="B112" s="180" t="s">
        <v>508</v>
      </c>
      <c r="C112" s="219">
        <v>17402</v>
      </c>
      <c r="D112" s="171" t="s">
        <v>372</v>
      </c>
      <c r="E112" s="230">
        <f t="shared" si="5"/>
        <v>17402</v>
      </c>
      <c r="F112" s="139">
        <f t="shared" si="3"/>
        <v>0</v>
      </c>
      <c r="G112" s="139">
        <f t="shared" si="4"/>
        <v>0</v>
      </c>
      <c r="H112" s="147"/>
      <c r="I112" s="132"/>
      <c r="J112" s="132"/>
      <c r="K112" s="132"/>
      <c r="L112" s="132"/>
      <c r="M112" s="132"/>
      <c r="N112" s="132"/>
      <c r="O112" s="197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58"/>
    </row>
    <row r="113" spans="1:35" s="3" customFormat="1" ht="18" customHeight="1" thickBot="1" x14ac:dyDescent="0.35">
      <c r="A113" s="180" t="s">
        <v>107</v>
      </c>
      <c r="B113" s="180" t="s">
        <v>509</v>
      </c>
      <c r="C113" s="219">
        <v>2432</v>
      </c>
      <c r="D113" s="171" t="s">
        <v>372</v>
      </c>
      <c r="E113" s="230">
        <f t="shared" si="5"/>
        <v>2432</v>
      </c>
      <c r="F113" s="139">
        <f t="shared" si="3"/>
        <v>0</v>
      </c>
      <c r="G113" s="139">
        <f t="shared" si="4"/>
        <v>0</v>
      </c>
      <c r="H113" s="147"/>
      <c r="I113" s="132"/>
      <c r="J113" s="132"/>
      <c r="K113" s="132"/>
      <c r="L113" s="132"/>
      <c r="M113" s="132"/>
      <c r="N113" s="132"/>
      <c r="O113" s="197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58"/>
    </row>
    <row r="114" spans="1:35" s="3" customFormat="1" ht="18" customHeight="1" thickBot="1" x14ac:dyDescent="0.35">
      <c r="A114" s="180" t="s">
        <v>108</v>
      </c>
      <c r="B114" s="180" t="s">
        <v>510</v>
      </c>
      <c r="C114" s="219">
        <v>74646</v>
      </c>
      <c r="D114" s="171" t="s">
        <v>373</v>
      </c>
      <c r="E114" s="230">
        <f t="shared" si="5"/>
        <v>74646</v>
      </c>
      <c r="F114" s="139">
        <f t="shared" si="3"/>
        <v>0</v>
      </c>
      <c r="G114" s="139">
        <f t="shared" si="4"/>
        <v>0</v>
      </c>
      <c r="H114" s="147"/>
      <c r="I114" s="132"/>
      <c r="J114" s="132"/>
      <c r="K114" s="132"/>
      <c r="L114" s="132"/>
      <c r="M114" s="132"/>
      <c r="N114" s="132"/>
      <c r="O114" s="197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58"/>
    </row>
    <row r="115" spans="1:35" s="3" customFormat="1" ht="18" customHeight="1" thickBot="1" x14ac:dyDescent="0.35">
      <c r="A115" s="180" t="s">
        <v>109</v>
      </c>
      <c r="B115" s="180" t="s">
        <v>512</v>
      </c>
      <c r="C115" s="219">
        <v>4036</v>
      </c>
      <c r="D115" s="171" t="s">
        <v>374</v>
      </c>
      <c r="E115" s="230">
        <f t="shared" si="5"/>
        <v>4036</v>
      </c>
      <c r="F115" s="139">
        <f t="shared" si="3"/>
        <v>0</v>
      </c>
      <c r="G115" s="139">
        <f t="shared" si="4"/>
        <v>0</v>
      </c>
      <c r="H115" s="147"/>
      <c r="I115" s="132"/>
      <c r="J115" s="132"/>
      <c r="K115" s="132"/>
      <c r="L115" s="132"/>
      <c r="M115" s="132"/>
      <c r="N115" s="132"/>
      <c r="O115" s="197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58"/>
    </row>
    <row r="116" spans="1:35" s="3" customFormat="1" ht="18" customHeight="1" thickBot="1" x14ac:dyDescent="0.35">
      <c r="A116" s="180" t="s">
        <v>110</v>
      </c>
      <c r="B116" s="180" t="s">
        <v>513</v>
      </c>
      <c r="C116" s="219">
        <v>4248</v>
      </c>
      <c r="D116" s="171"/>
      <c r="E116" s="230"/>
      <c r="F116" s="139">
        <f t="shared" si="3"/>
        <v>0</v>
      </c>
      <c r="G116" s="139">
        <f t="shared" si="4"/>
        <v>4248</v>
      </c>
      <c r="H116" s="147"/>
      <c r="I116" s="132"/>
      <c r="J116" s="132"/>
      <c r="K116" s="132"/>
      <c r="L116" s="132"/>
      <c r="M116" s="132"/>
      <c r="N116" s="132"/>
      <c r="O116" s="197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58"/>
    </row>
    <row r="117" spans="1:35" s="3" customFormat="1" ht="18" customHeight="1" thickBot="1" x14ac:dyDescent="0.35">
      <c r="A117" s="180" t="s">
        <v>111</v>
      </c>
      <c r="B117" s="180" t="s">
        <v>514</v>
      </c>
      <c r="C117" s="219">
        <v>1944</v>
      </c>
      <c r="D117" s="171" t="s">
        <v>374</v>
      </c>
      <c r="E117" s="230">
        <f t="shared" si="5"/>
        <v>1944</v>
      </c>
      <c r="F117" s="139">
        <f t="shared" si="3"/>
        <v>0</v>
      </c>
      <c r="G117" s="139">
        <f t="shared" si="4"/>
        <v>0</v>
      </c>
      <c r="H117" s="147"/>
      <c r="I117" s="132"/>
      <c r="J117" s="132"/>
      <c r="K117" s="132"/>
      <c r="L117" s="132"/>
      <c r="M117" s="132"/>
      <c r="N117" s="132"/>
      <c r="O117" s="197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58"/>
    </row>
    <row r="118" spans="1:35" s="3" customFormat="1" ht="18" customHeight="1" thickBot="1" x14ac:dyDescent="0.35">
      <c r="A118" s="180" t="s">
        <v>112</v>
      </c>
      <c r="B118" s="180" t="s">
        <v>515</v>
      </c>
      <c r="C118" s="219">
        <v>2325</v>
      </c>
      <c r="D118" s="171"/>
      <c r="E118" s="230"/>
      <c r="F118" s="139">
        <f t="shared" si="3"/>
        <v>0</v>
      </c>
      <c r="G118" s="139">
        <f t="shared" si="4"/>
        <v>2325</v>
      </c>
      <c r="H118" s="147"/>
      <c r="I118" s="132"/>
      <c r="J118" s="132"/>
      <c r="K118" s="132"/>
      <c r="L118" s="132"/>
      <c r="M118" s="132"/>
      <c r="N118" s="132"/>
      <c r="O118" s="197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58"/>
    </row>
    <row r="119" spans="1:35" s="3" customFormat="1" ht="18" customHeight="1" thickBot="1" x14ac:dyDescent="0.35">
      <c r="A119" s="180" t="s">
        <v>113</v>
      </c>
      <c r="B119" s="180" t="s">
        <v>291</v>
      </c>
      <c r="C119" s="219">
        <v>12663</v>
      </c>
      <c r="D119" s="171"/>
      <c r="E119" s="230"/>
      <c r="F119" s="139">
        <f t="shared" si="3"/>
        <v>0</v>
      </c>
      <c r="G119" s="139">
        <f t="shared" si="4"/>
        <v>12663</v>
      </c>
      <c r="H119" s="147"/>
      <c r="I119" s="132"/>
      <c r="J119" s="132"/>
      <c r="K119" s="132"/>
      <c r="L119" s="132"/>
      <c r="M119" s="132"/>
      <c r="N119" s="132"/>
      <c r="O119" s="197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58"/>
    </row>
    <row r="120" spans="1:35" s="3" customFormat="1" ht="18" customHeight="1" thickBot="1" x14ac:dyDescent="0.35">
      <c r="A120" s="180" t="s">
        <v>114</v>
      </c>
      <c r="B120" s="180" t="s">
        <v>292</v>
      </c>
      <c r="C120" s="219">
        <v>630980</v>
      </c>
      <c r="D120" s="171"/>
      <c r="E120" s="230"/>
      <c r="F120" s="139">
        <f t="shared" si="3"/>
        <v>26957</v>
      </c>
      <c r="G120" s="139">
        <f t="shared" si="4"/>
        <v>604023</v>
      </c>
      <c r="H120" s="147"/>
      <c r="I120" s="132"/>
      <c r="J120" s="132"/>
      <c r="K120" s="132"/>
      <c r="L120" s="132"/>
      <c r="M120" s="132"/>
      <c r="N120" s="132">
        <v>26957</v>
      </c>
      <c r="O120" s="197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58"/>
    </row>
    <row r="121" spans="1:35" s="3" customFormat="1" ht="18" customHeight="1" thickBot="1" x14ac:dyDescent="0.35">
      <c r="A121" s="180" t="s">
        <v>115</v>
      </c>
      <c r="B121" s="180" t="s">
        <v>517</v>
      </c>
      <c r="C121" s="219">
        <v>2252</v>
      </c>
      <c r="D121" s="171"/>
      <c r="E121" s="230"/>
      <c r="F121" s="139">
        <f t="shared" si="3"/>
        <v>0</v>
      </c>
      <c r="G121" s="139">
        <f t="shared" si="4"/>
        <v>2252</v>
      </c>
      <c r="H121" s="147"/>
      <c r="I121" s="132"/>
      <c r="J121" s="132"/>
      <c r="K121" s="132"/>
      <c r="L121" s="132"/>
      <c r="M121" s="132"/>
      <c r="N121" s="132"/>
      <c r="O121" s="197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58"/>
    </row>
    <row r="122" spans="1:35" s="3" customFormat="1" ht="18" customHeight="1" thickBot="1" x14ac:dyDescent="0.35">
      <c r="A122" s="180" t="s">
        <v>116</v>
      </c>
      <c r="B122" s="180" t="s">
        <v>519</v>
      </c>
      <c r="C122" s="219">
        <v>63832</v>
      </c>
      <c r="D122" s="171"/>
      <c r="E122" s="230"/>
      <c r="F122" s="139">
        <f t="shared" si="3"/>
        <v>53204</v>
      </c>
      <c r="G122" s="139">
        <f t="shared" si="4"/>
        <v>10628</v>
      </c>
      <c r="H122" s="147"/>
      <c r="I122" s="132"/>
      <c r="J122" s="132"/>
      <c r="K122" s="132"/>
      <c r="L122" s="132"/>
      <c r="M122" s="132"/>
      <c r="N122" s="132"/>
      <c r="O122" s="197">
        <v>53204</v>
      </c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58"/>
    </row>
    <row r="123" spans="1:35" s="3" customFormat="1" ht="18" customHeight="1" thickBot="1" x14ac:dyDescent="0.35">
      <c r="A123" s="180" t="s">
        <v>117</v>
      </c>
      <c r="B123" s="180" t="s">
        <v>521</v>
      </c>
      <c r="C123" s="219">
        <v>143890</v>
      </c>
      <c r="D123" s="171"/>
      <c r="E123" s="230"/>
      <c r="F123" s="139">
        <f t="shared" si="3"/>
        <v>80860</v>
      </c>
      <c r="G123" s="139">
        <f t="shared" si="4"/>
        <v>63030</v>
      </c>
      <c r="H123" s="147"/>
      <c r="I123" s="132"/>
      <c r="J123" s="132"/>
      <c r="K123" s="132"/>
      <c r="L123" s="132"/>
      <c r="M123" s="132">
        <v>34721</v>
      </c>
      <c r="N123" s="132">
        <v>31635</v>
      </c>
      <c r="O123" s="197">
        <f>13077+1427</f>
        <v>14504</v>
      </c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58"/>
    </row>
    <row r="124" spans="1:35" s="3" customFormat="1" ht="18" customHeight="1" thickBot="1" x14ac:dyDescent="0.35">
      <c r="A124" s="180" t="s">
        <v>118</v>
      </c>
      <c r="B124" s="180" t="s">
        <v>523</v>
      </c>
      <c r="C124" s="219">
        <v>15815</v>
      </c>
      <c r="D124" s="171"/>
      <c r="E124" s="230"/>
      <c r="F124" s="139">
        <f t="shared" si="3"/>
        <v>0</v>
      </c>
      <c r="G124" s="139">
        <f t="shared" si="4"/>
        <v>15815</v>
      </c>
      <c r="H124" s="147"/>
      <c r="I124" s="132"/>
      <c r="J124" s="132"/>
      <c r="K124" s="132"/>
      <c r="L124" s="132"/>
      <c r="M124" s="132"/>
      <c r="N124" s="132"/>
      <c r="O124" s="197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58"/>
    </row>
    <row r="125" spans="1:35" s="3" customFormat="1" ht="18" customHeight="1" thickBot="1" x14ac:dyDescent="0.35">
      <c r="A125" s="180" t="s">
        <v>119</v>
      </c>
      <c r="B125" s="180" t="s">
        <v>524</v>
      </c>
      <c r="C125" s="219">
        <v>18864</v>
      </c>
      <c r="D125" s="171"/>
      <c r="E125" s="230"/>
      <c r="F125" s="139">
        <f t="shared" si="3"/>
        <v>7346</v>
      </c>
      <c r="G125" s="139">
        <f t="shared" si="4"/>
        <v>11518</v>
      </c>
      <c r="H125" s="147"/>
      <c r="I125" s="132"/>
      <c r="J125" s="132"/>
      <c r="K125" s="132"/>
      <c r="L125" s="132"/>
      <c r="M125" s="132">
        <v>3863</v>
      </c>
      <c r="N125" s="132"/>
      <c r="O125" s="197">
        <v>3483</v>
      </c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58"/>
    </row>
    <row r="126" spans="1:35" s="3" customFormat="1" ht="18" customHeight="1" thickBot="1" x14ac:dyDescent="0.35">
      <c r="A126" s="180" t="s">
        <v>120</v>
      </c>
      <c r="B126" s="180" t="s">
        <v>525</v>
      </c>
      <c r="C126" s="219">
        <v>222201</v>
      </c>
      <c r="D126" s="171"/>
      <c r="E126" s="230"/>
      <c r="F126" s="139">
        <f t="shared" si="3"/>
        <v>109549</v>
      </c>
      <c r="G126" s="139">
        <f t="shared" si="4"/>
        <v>112652</v>
      </c>
      <c r="H126" s="147"/>
      <c r="I126" s="132"/>
      <c r="J126" s="132"/>
      <c r="K126" s="132"/>
      <c r="L126" s="132">
        <v>21385</v>
      </c>
      <c r="M126" s="132"/>
      <c r="N126" s="132">
        <v>41142</v>
      </c>
      <c r="O126" s="197">
        <v>47022</v>
      </c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58"/>
    </row>
    <row r="127" spans="1:35" s="3" customFormat="1" ht="18" customHeight="1" thickBot="1" x14ac:dyDescent="0.35">
      <c r="A127" s="180" t="s">
        <v>121</v>
      </c>
      <c r="B127" s="180" t="s">
        <v>527</v>
      </c>
      <c r="C127" s="219">
        <v>12579</v>
      </c>
      <c r="D127" s="171"/>
      <c r="E127" s="230"/>
      <c r="F127" s="139">
        <f t="shared" si="3"/>
        <v>0</v>
      </c>
      <c r="G127" s="139">
        <f t="shared" si="4"/>
        <v>12579</v>
      </c>
      <c r="H127" s="147"/>
      <c r="I127" s="132"/>
      <c r="J127" s="132"/>
      <c r="K127" s="132"/>
      <c r="L127" s="132"/>
      <c r="M127" s="132"/>
      <c r="N127" s="132"/>
      <c r="O127" s="197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58"/>
    </row>
    <row r="128" spans="1:35" s="3" customFormat="1" ht="18" customHeight="1" thickBot="1" x14ac:dyDescent="0.35">
      <c r="A128" s="180" t="s">
        <v>122</v>
      </c>
      <c r="B128" s="180" t="s">
        <v>528</v>
      </c>
      <c r="C128" s="219">
        <v>33561</v>
      </c>
      <c r="D128" s="171" t="s">
        <v>373</v>
      </c>
      <c r="E128" s="230">
        <f t="shared" si="5"/>
        <v>33561</v>
      </c>
      <c r="F128" s="139">
        <f t="shared" si="3"/>
        <v>0</v>
      </c>
      <c r="G128" s="139">
        <f t="shared" si="4"/>
        <v>0</v>
      </c>
      <c r="H128" s="147"/>
      <c r="I128" s="132"/>
      <c r="J128" s="132"/>
      <c r="K128" s="132"/>
      <c r="L128" s="132"/>
      <c r="M128" s="132"/>
      <c r="N128" s="132"/>
      <c r="O128" s="197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58"/>
    </row>
    <row r="129" spans="1:35" s="3" customFormat="1" ht="18" customHeight="1" thickBot="1" x14ac:dyDescent="0.35">
      <c r="A129" s="180" t="s">
        <v>123</v>
      </c>
      <c r="B129" s="180" t="s">
        <v>530</v>
      </c>
      <c r="C129" s="219">
        <v>87283</v>
      </c>
      <c r="D129" s="171"/>
      <c r="E129" s="230"/>
      <c r="F129" s="139">
        <f t="shared" si="3"/>
        <v>27939</v>
      </c>
      <c r="G129" s="139">
        <f t="shared" si="4"/>
        <v>59344</v>
      </c>
      <c r="H129" s="147"/>
      <c r="I129" s="132"/>
      <c r="J129" s="132"/>
      <c r="K129" s="132"/>
      <c r="L129" s="132">
        <v>7087</v>
      </c>
      <c r="M129" s="132">
        <v>7187</v>
      </c>
      <c r="N129" s="132">
        <v>7187</v>
      </c>
      <c r="O129" s="197">
        <v>6478</v>
      </c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58"/>
    </row>
    <row r="130" spans="1:35" s="3" customFormat="1" ht="18" customHeight="1" thickBot="1" x14ac:dyDescent="0.35">
      <c r="A130" s="180" t="s">
        <v>124</v>
      </c>
      <c r="B130" s="180" t="s">
        <v>531</v>
      </c>
      <c r="C130" s="219">
        <v>2892</v>
      </c>
      <c r="D130" s="171" t="s">
        <v>373</v>
      </c>
      <c r="E130" s="230">
        <f t="shared" si="5"/>
        <v>2892</v>
      </c>
      <c r="F130" s="139">
        <f t="shared" si="3"/>
        <v>0</v>
      </c>
      <c r="G130" s="139">
        <f t="shared" si="4"/>
        <v>0</v>
      </c>
      <c r="H130" s="147"/>
      <c r="I130" s="132"/>
      <c r="J130" s="132"/>
      <c r="K130" s="132"/>
      <c r="L130" s="132"/>
      <c r="M130" s="132"/>
      <c r="N130" s="132"/>
      <c r="O130" s="197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58"/>
    </row>
    <row r="131" spans="1:35" s="3" customFormat="1" ht="18" customHeight="1" thickBot="1" x14ac:dyDescent="0.35">
      <c r="A131" s="180" t="s">
        <v>125</v>
      </c>
      <c r="B131" s="180" t="s">
        <v>532</v>
      </c>
      <c r="C131" s="219">
        <v>19667</v>
      </c>
      <c r="D131" s="171" t="s">
        <v>373</v>
      </c>
      <c r="E131" s="230">
        <f t="shared" si="5"/>
        <v>19667</v>
      </c>
      <c r="F131" s="139">
        <f t="shared" si="3"/>
        <v>0</v>
      </c>
      <c r="G131" s="139">
        <f t="shared" si="4"/>
        <v>0</v>
      </c>
      <c r="H131" s="147"/>
      <c r="I131" s="132"/>
      <c r="J131" s="132"/>
      <c r="K131" s="132"/>
      <c r="L131" s="132"/>
      <c r="M131" s="132"/>
      <c r="N131" s="132"/>
      <c r="O131" s="197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58"/>
    </row>
    <row r="132" spans="1:35" s="3" customFormat="1" ht="18" customHeight="1" thickBot="1" x14ac:dyDescent="0.35">
      <c r="A132" s="180" t="s">
        <v>126</v>
      </c>
      <c r="B132" s="180" t="s">
        <v>304</v>
      </c>
      <c r="C132" s="219">
        <v>67536</v>
      </c>
      <c r="D132" s="171"/>
      <c r="E132" s="230"/>
      <c r="F132" s="139">
        <f t="shared" si="3"/>
        <v>52699</v>
      </c>
      <c r="G132" s="139">
        <f t="shared" si="4"/>
        <v>14837</v>
      </c>
      <c r="H132" s="147"/>
      <c r="I132" s="132"/>
      <c r="J132" s="132"/>
      <c r="K132" s="132"/>
      <c r="L132" s="132"/>
      <c r="M132" s="132"/>
      <c r="N132" s="132">
        <v>52699</v>
      </c>
      <c r="O132" s="197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58"/>
    </row>
    <row r="133" spans="1:35" s="3" customFormat="1" ht="18" customHeight="1" thickBot="1" x14ac:dyDescent="0.35">
      <c r="A133" s="180" t="s">
        <v>127</v>
      </c>
      <c r="B133" s="180" t="s">
        <v>305</v>
      </c>
      <c r="C133" s="219">
        <v>45932</v>
      </c>
      <c r="D133" s="171"/>
      <c r="E133" s="230"/>
      <c r="F133" s="139">
        <f t="shared" si="3"/>
        <v>0</v>
      </c>
      <c r="G133" s="139">
        <f t="shared" si="4"/>
        <v>45932</v>
      </c>
      <c r="H133" s="147"/>
      <c r="I133" s="132"/>
      <c r="J133" s="132"/>
      <c r="K133" s="132"/>
      <c r="L133" s="132"/>
      <c r="M133" s="132"/>
      <c r="N133" s="132"/>
      <c r="O133" s="197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58"/>
    </row>
    <row r="134" spans="1:35" s="3" customFormat="1" ht="18" customHeight="1" thickBot="1" x14ac:dyDescent="0.35">
      <c r="A134" s="180" t="s">
        <v>128</v>
      </c>
      <c r="B134" s="180" t="s">
        <v>306</v>
      </c>
      <c r="C134" s="219">
        <v>7981</v>
      </c>
      <c r="D134" s="171"/>
      <c r="E134" s="230"/>
      <c r="F134" s="139">
        <f t="shared" si="3"/>
        <v>0</v>
      </c>
      <c r="G134" s="139">
        <f t="shared" si="4"/>
        <v>7981</v>
      </c>
      <c r="H134" s="147"/>
      <c r="I134" s="132"/>
      <c r="J134" s="132"/>
      <c r="K134" s="132"/>
      <c r="L134" s="132"/>
      <c r="M134" s="132"/>
      <c r="N134" s="132"/>
      <c r="O134" s="197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58"/>
    </row>
    <row r="135" spans="1:35" s="3" customFormat="1" ht="18" customHeight="1" thickBot="1" x14ac:dyDescent="0.35">
      <c r="A135" s="180" t="s">
        <v>129</v>
      </c>
      <c r="B135" s="180" t="s">
        <v>307</v>
      </c>
      <c r="C135" s="219">
        <v>13308</v>
      </c>
      <c r="D135" s="171"/>
      <c r="E135" s="230"/>
      <c r="F135" s="139">
        <f t="shared" si="3"/>
        <v>0</v>
      </c>
      <c r="G135" s="139">
        <f t="shared" si="4"/>
        <v>13308</v>
      </c>
      <c r="H135" s="147"/>
      <c r="I135" s="132"/>
      <c r="J135" s="132"/>
      <c r="K135" s="132"/>
      <c r="L135" s="132"/>
      <c r="M135" s="132"/>
      <c r="N135" s="132"/>
      <c r="O135" s="197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58"/>
    </row>
    <row r="136" spans="1:35" s="3" customFormat="1" ht="18" customHeight="1" thickBot="1" x14ac:dyDescent="0.35">
      <c r="A136" s="180" t="s">
        <v>130</v>
      </c>
      <c r="B136" s="180" t="s">
        <v>308</v>
      </c>
      <c r="C136" s="219">
        <v>2931</v>
      </c>
      <c r="D136" s="171"/>
      <c r="E136" s="230"/>
      <c r="F136" s="139">
        <f t="shared" si="3"/>
        <v>0</v>
      </c>
      <c r="G136" s="139">
        <f t="shared" si="4"/>
        <v>2931</v>
      </c>
      <c r="H136" s="147"/>
      <c r="I136" s="132"/>
      <c r="J136" s="132"/>
      <c r="K136" s="132"/>
      <c r="L136" s="132"/>
      <c r="M136" s="132"/>
      <c r="N136" s="132"/>
      <c r="O136" s="197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58"/>
    </row>
    <row r="137" spans="1:35" s="3" customFormat="1" ht="18" customHeight="1" thickBot="1" x14ac:dyDescent="0.35">
      <c r="A137" s="180" t="s">
        <v>131</v>
      </c>
      <c r="B137" s="180" t="s">
        <v>309</v>
      </c>
      <c r="C137" s="219">
        <v>8499</v>
      </c>
      <c r="D137" s="171"/>
      <c r="E137" s="230"/>
      <c r="F137" s="139">
        <f t="shared" si="3"/>
        <v>4715</v>
      </c>
      <c r="G137" s="139">
        <f t="shared" si="4"/>
        <v>3784</v>
      </c>
      <c r="H137" s="147"/>
      <c r="I137" s="132"/>
      <c r="J137" s="132"/>
      <c r="K137" s="132"/>
      <c r="L137" s="132"/>
      <c r="M137" s="132">
        <f>950+1864</f>
        <v>2814</v>
      </c>
      <c r="N137" s="132">
        <v>951</v>
      </c>
      <c r="O137" s="197">
        <v>950</v>
      </c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58"/>
    </row>
    <row r="138" spans="1:35" s="3" customFormat="1" ht="18" customHeight="1" thickBot="1" x14ac:dyDescent="0.35">
      <c r="A138" s="180" t="s">
        <v>132</v>
      </c>
      <c r="B138" s="180" t="s">
        <v>310</v>
      </c>
      <c r="C138" s="219">
        <v>6376</v>
      </c>
      <c r="D138" s="171"/>
      <c r="E138" s="230"/>
      <c r="F138" s="139">
        <f t="shared" si="3"/>
        <v>0</v>
      </c>
      <c r="G138" s="139">
        <f t="shared" si="4"/>
        <v>6376</v>
      </c>
      <c r="H138" s="147"/>
      <c r="I138" s="132"/>
      <c r="J138" s="132"/>
      <c r="K138" s="132"/>
      <c r="L138" s="132"/>
      <c r="M138" s="132"/>
      <c r="N138" s="132"/>
      <c r="O138" s="197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58"/>
    </row>
    <row r="139" spans="1:35" s="3" customFormat="1" ht="18" customHeight="1" thickBot="1" x14ac:dyDescent="0.35">
      <c r="A139" s="180" t="s">
        <v>133</v>
      </c>
      <c r="B139" s="180" t="s">
        <v>311</v>
      </c>
      <c r="C139" s="219">
        <v>7310</v>
      </c>
      <c r="D139" s="171"/>
      <c r="E139" s="230"/>
      <c r="F139" s="139">
        <f t="shared" si="3"/>
        <v>0</v>
      </c>
      <c r="G139" s="139">
        <f t="shared" si="4"/>
        <v>7310</v>
      </c>
      <c r="H139" s="147"/>
      <c r="I139" s="132"/>
      <c r="J139" s="132"/>
      <c r="K139" s="132"/>
      <c r="L139" s="132"/>
      <c r="M139" s="132"/>
      <c r="N139" s="132"/>
      <c r="O139" s="197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58"/>
    </row>
    <row r="140" spans="1:35" s="3" customFormat="1" ht="18" customHeight="1" thickBot="1" x14ac:dyDescent="0.35">
      <c r="A140" s="180" t="s">
        <v>134</v>
      </c>
      <c r="B140" s="180" t="s">
        <v>312</v>
      </c>
      <c r="C140" s="219">
        <v>26232</v>
      </c>
      <c r="D140" s="171"/>
      <c r="E140" s="230"/>
      <c r="F140" s="139">
        <f t="shared" si="3"/>
        <v>0</v>
      </c>
      <c r="G140" s="139">
        <f t="shared" si="4"/>
        <v>26232</v>
      </c>
      <c r="H140" s="147"/>
      <c r="I140" s="132"/>
      <c r="J140" s="132"/>
      <c r="K140" s="132"/>
      <c r="L140" s="132"/>
      <c r="M140" s="132"/>
      <c r="N140" s="132"/>
      <c r="O140" s="197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58"/>
    </row>
    <row r="141" spans="1:35" s="3" customFormat="1" ht="18" customHeight="1" thickBot="1" x14ac:dyDescent="0.35">
      <c r="A141" s="180" t="s">
        <v>135</v>
      </c>
      <c r="B141" s="180" t="s">
        <v>536</v>
      </c>
      <c r="C141" s="219">
        <v>19868</v>
      </c>
      <c r="D141" s="171"/>
      <c r="E141" s="230"/>
      <c r="F141" s="139">
        <f t="shared" si="3"/>
        <v>0</v>
      </c>
      <c r="G141" s="139">
        <f t="shared" si="4"/>
        <v>19868</v>
      </c>
      <c r="H141" s="147"/>
      <c r="I141" s="132"/>
      <c r="J141" s="132"/>
      <c r="K141" s="132"/>
      <c r="L141" s="132"/>
      <c r="M141" s="132"/>
      <c r="N141" s="132"/>
      <c r="O141" s="197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58"/>
    </row>
    <row r="142" spans="1:35" s="3" customFormat="1" ht="18" customHeight="1" thickBot="1" x14ac:dyDescent="0.35">
      <c r="A142" s="180" t="s">
        <v>136</v>
      </c>
      <c r="B142" s="180" t="s">
        <v>537</v>
      </c>
      <c r="C142" s="219">
        <v>16075</v>
      </c>
      <c r="D142" s="171"/>
      <c r="E142" s="230"/>
      <c r="F142" s="139">
        <f t="shared" ref="F142:F190" si="6">SUM(H142:AI142)</f>
        <v>16071</v>
      </c>
      <c r="G142" s="139">
        <f t="shared" ref="G142:G190" si="7">IF(ISBLANK(E142),C142-F142,C142-E142)</f>
        <v>4</v>
      </c>
      <c r="H142" s="147"/>
      <c r="I142" s="132"/>
      <c r="J142" s="132"/>
      <c r="K142" s="132"/>
      <c r="L142" s="132"/>
      <c r="M142" s="132">
        <v>16071</v>
      </c>
      <c r="N142" s="132"/>
      <c r="O142" s="197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58"/>
    </row>
    <row r="143" spans="1:35" s="3" customFormat="1" ht="18" customHeight="1" thickBot="1" x14ac:dyDescent="0.35">
      <c r="A143" s="180" t="s">
        <v>137</v>
      </c>
      <c r="B143" s="180" t="s">
        <v>539</v>
      </c>
      <c r="C143" s="219">
        <v>6287</v>
      </c>
      <c r="D143" s="171" t="s">
        <v>374</v>
      </c>
      <c r="E143" s="230">
        <f t="shared" si="5"/>
        <v>6287</v>
      </c>
      <c r="F143" s="139">
        <f t="shared" si="6"/>
        <v>0</v>
      </c>
      <c r="G143" s="139">
        <f t="shared" si="7"/>
        <v>0</v>
      </c>
      <c r="H143" s="147"/>
      <c r="I143" s="132"/>
      <c r="J143" s="132"/>
      <c r="K143" s="132"/>
      <c r="L143" s="132"/>
      <c r="M143" s="132"/>
      <c r="N143" s="132"/>
      <c r="O143" s="197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58"/>
    </row>
    <row r="144" spans="1:35" s="3" customFormat="1" ht="18" customHeight="1" thickBot="1" x14ac:dyDescent="0.35">
      <c r="A144" s="180" t="s">
        <v>138</v>
      </c>
      <c r="B144" s="180" t="s">
        <v>316</v>
      </c>
      <c r="C144" s="219">
        <v>14982</v>
      </c>
      <c r="D144" s="171"/>
      <c r="E144" s="230"/>
      <c r="F144" s="139">
        <f t="shared" si="6"/>
        <v>0</v>
      </c>
      <c r="G144" s="139">
        <f t="shared" si="7"/>
        <v>14982</v>
      </c>
      <c r="H144" s="147"/>
      <c r="I144" s="132"/>
      <c r="J144" s="132"/>
      <c r="K144" s="132"/>
      <c r="L144" s="132"/>
      <c r="M144" s="132"/>
      <c r="N144" s="132"/>
      <c r="O144" s="197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58"/>
    </row>
    <row r="145" spans="1:35" s="3" customFormat="1" ht="18" customHeight="1" thickBot="1" x14ac:dyDescent="0.35">
      <c r="A145" s="180" t="s">
        <v>139</v>
      </c>
      <c r="B145" s="180" t="s">
        <v>541</v>
      </c>
      <c r="C145" s="219">
        <v>6860</v>
      </c>
      <c r="D145" s="171"/>
      <c r="E145" s="230"/>
      <c r="F145" s="139">
        <f t="shared" si="6"/>
        <v>4869</v>
      </c>
      <c r="G145" s="139">
        <f t="shared" si="7"/>
        <v>1991</v>
      </c>
      <c r="H145" s="147"/>
      <c r="I145" s="132"/>
      <c r="J145" s="132"/>
      <c r="K145" s="132"/>
      <c r="L145" s="132"/>
      <c r="M145" s="132"/>
      <c r="N145" s="132"/>
      <c r="O145" s="197">
        <v>4869</v>
      </c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58"/>
    </row>
    <row r="146" spans="1:35" s="3" customFormat="1" ht="18" customHeight="1" thickBot="1" x14ac:dyDescent="0.35">
      <c r="A146" s="180" t="s">
        <v>140</v>
      </c>
      <c r="B146" s="180" t="s">
        <v>543</v>
      </c>
      <c r="C146" s="219">
        <v>68795</v>
      </c>
      <c r="D146" s="171"/>
      <c r="E146" s="230"/>
      <c r="F146" s="139">
        <f t="shared" si="6"/>
        <v>35040</v>
      </c>
      <c r="G146" s="139">
        <f t="shared" si="7"/>
        <v>33755</v>
      </c>
      <c r="H146" s="147"/>
      <c r="I146" s="132"/>
      <c r="J146" s="132"/>
      <c r="K146" s="132"/>
      <c r="L146" s="132"/>
      <c r="M146" s="132"/>
      <c r="N146" s="132">
        <v>24268</v>
      </c>
      <c r="O146" s="197">
        <v>10772</v>
      </c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58"/>
    </row>
    <row r="147" spans="1:35" s="3" customFormat="1" ht="18" customHeight="1" thickBot="1" x14ac:dyDescent="0.35">
      <c r="A147" s="180" t="s">
        <v>141</v>
      </c>
      <c r="B147" s="180" t="s">
        <v>544</v>
      </c>
      <c r="C147" s="219">
        <v>8211</v>
      </c>
      <c r="D147" s="171"/>
      <c r="E147" s="230"/>
      <c r="F147" s="139">
        <f t="shared" si="6"/>
        <v>0</v>
      </c>
      <c r="G147" s="139">
        <f t="shared" si="7"/>
        <v>8211</v>
      </c>
      <c r="H147" s="147"/>
      <c r="I147" s="132"/>
      <c r="J147" s="132"/>
      <c r="K147" s="132"/>
      <c r="L147" s="132"/>
      <c r="M147" s="132"/>
      <c r="N147" s="132"/>
      <c r="O147" s="197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58"/>
    </row>
    <row r="148" spans="1:35" s="3" customFormat="1" ht="18" customHeight="1" thickBot="1" x14ac:dyDescent="0.35">
      <c r="A148" s="180" t="s">
        <v>142</v>
      </c>
      <c r="B148" s="180" t="s">
        <v>545</v>
      </c>
      <c r="C148" s="219">
        <v>5916</v>
      </c>
      <c r="D148" s="171"/>
      <c r="E148" s="230"/>
      <c r="F148" s="139">
        <f t="shared" si="6"/>
        <v>0</v>
      </c>
      <c r="G148" s="139">
        <f t="shared" si="7"/>
        <v>5916</v>
      </c>
      <c r="H148" s="147"/>
      <c r="I148" s="132"/>
      <c r="J148" s="132"/>
      <c r="K148" s="132"/>
      <c r="L148" s="132"/>
      <c r="M148" s="132"/>
      <c r="N148" s="132"/>
      <c r="O148" s="197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58"/>
    </row>
    <row r="149" spans="1:35" s="3" customFormat="1" ht="18" customHeight="1" thickBot="1" x14ac:dyDescent="0.35">
      <c r="A149" s="180" t="s">
        <v>143</v>
      </c>
      <c r="B149" s="180" t="s">
        <v>321</v>
      </c>
      <c r="C149" s="219">
        <v>878698</v>
      </c>
      <c r="D149" s="171"/>
      <c r="E149" s="230"/>
      <c r="F149" s="139">
        <f t="shared" si="6"/>
        <v>0</v>
      </c>
      <c r="G149" s="139">
        <f t="shared" si="7"/>
        <v>878698</v>
      </c>
      <c r="H149" s="147"/>
      <c r="I149" s="132"/>
      <c r="J149" s="132"/>
      <c r="K149" s="132"/>
      <c r="L149" s="132"/>
      <c r="M149" s="132"/>
      <c r="N149" s="132"/>
      <c r="O149" s="197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58"/>
    </row>
    <row r="150" spans="1:35" s="3" customFormat="1" ht="18" customHeight="1" thickBot="1" x14ac:dyDescent="0.35">
      <c r="A150" s="180" t="s">
        <v>144</v>
      </c>
      <c r="B150" s="180" t="s">
        <v>547</v>
      </c>
      <c r="C150" s="219">
        <v>217451</v>
      </c>
      <c r="D150" s="171"/>
      <c r="E150" s="230"/>
      <c r="F150" s="139">
        <f t="shared" si="6"/>
        <v>36302</v>
      </c>
      <c r="G150" s="139">
        <f t="shared" si="7"/>
        <v>181149</v>
      </c>
      <c r="H150" s="147"/>
      <c r="I150" s="132"/>
      <c r="J150" s="132"/>
      <c r="K150" s="132"/>
      <c r="L150" s="132"/>
      <c r="M150" s="132"/>
      <c r="N150" s="132">
        <v>12038</v>
      </c>
      <c r="O150" s="197">
        <f>12197+12067</f>
        <v>24264</v>
      </c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58"/>
    </row>
    <row r="151" spans="1:35" s="3" customFormat="1" ht="18" customHeight="1" thickBot="1" x14ac:dyDescent="0.35">
      <c r="A151" s="180" t="s">
        <v>145</v>
      </c>
      <c r="B151" s="180" t="s">
        <v>548</v>
      </c>
      <c r="C151" s="219">
        <v>15857</v>
      </c>
      <c r="D151" s="171"/>
      <c r="E151" s="230"/>
      <c r="F151" s="139">
        <f t="shared" si="6"/>
        <v>0</v>
      </c>
      <c r="G151" s="139">
        <f t="shared" si="7"/>
        <v>15857</v>
      </c>
      <c r="H151" s="147"/>
      <c r="I151" s="132"/>
      <c r="J151" s="132"/>
      <c r="K151" s="132"/>
      <c r="L151" s="132"/>
      <c r="M151" s="132"/>
      <c r="N151" s="132"/>
      <c r="O151" s="197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58"/>
    </row>
    <row r="152" spans="1:35" s="3" customFormat="1" ht="18" customHeight="1" thickBot="1" x14ac:dyDescent="0.35">
      <c r="A152" s="180" t="s">
        <v>146</v>
      </c>
      <c r="B152" s="180" t="s">
        <v>550</v>
      </c>
      <c r="C152" s="219">
        <v>7311</v>
      </c>
      <c r="D152" s="171"/>
      <c r="E152" s="230"/>
      <c r="F152" s="139">
        <f t="shared" si="6"/>
        <v>0</v>
      </c>
      <c r="G152" s="139">
        <f t="shared" si="7"/>
        <v>7311</v>
      </c>
      <c r="H152" s="147"/>
      <c r="I152" s="132"/>
      <c r="J152" s="132"/>
      <c r="K152" s="132"/>
      <c r="L152" s="132"/>
      <c r="M152" s="132"/>
      <c r="N152" s="132"/>
      <c r="O152" s="197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58"/>
    </row>
    <row r="153" spans="1:35" s="3" customFormat="1" ht="18" customHeight="1" thickBot="1" x14ac:dyDescent="0.35">
      <c r="A153" s="180" t="s">
        <v>147</v>
      </c>
      <c r="B153" s="180" t="s">
        <v>325</v>
      </c>
      <c r="C153" s="219">
        <v>28209</v>
      </c>
      <c r="D153" s="171"/>
      <c r="E153" s="230"/>
      <c r="F153" s="139">
        <f t="shared" si="6"/>
        <v>0</v>
      </c>
      <c r="G153" s="139">
        <f t="shared" si="7"/>
        <v>28209</v>
      </c>
      <c r="H153" s="147"/>
      <c r="I153" s="132"/>
      <c r="J153" s="132"/>
      <c r="K153" s="132"/>
      <c r="L153" s="132"/>
      <c r="M153" s="132"/>
      <c r="N153" s="132"/>
      <c r="O153" s="197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58"/>
    </row>
    <row r="154" spans="1:35" s="3" customFormat="1" ht="18" customHeight="1" thickBot="1" x14ac:dyDescent="0.35">
      <c r="A154" s="180" t="s">
        <v>148</v>
      </c>
      <c r="B154" s="180" t="s">
        <v>326</v>
      </c>
      <c r="C154" s="219">
        <v>46653</v>
      </c>
      <c r="D154" s="171"/>
      <c r="E154" s="230"/>
      <c r="F154" s="139">
        <f t="shared" si="6"/>
        <v>19691</v>
      </c>
      <c r="G154" s="139">
        <f t="shared" si="7"/>
        <v>26962</v>
      </c>
      <c r="H154" s="147"/>
      <c r="I154" s="132"/>
      <c r="J154" s="132"/>
      <c r="K154" s="132"/>
      <c r="L154" s="132"/>
      <c r="M154" s="132"/>
      <c r="N154" s="132">
        <v>14485</v>
      </c>
      <c r="O154" s="197">
        <v>5206</v>
      </c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58"/>
    </row>
    <row r="155" spans="1:35" s="3" customFormat="1" ht="18" customHeight="1" thickBot="1" x14ac:dyDescent="0.35">
      <c r="A155" s="180" t="s">
        <v>149</v>
      </c>
      <c r="B155" s="180" t="s">
        <v>552</v>
      </c>
      <c r="C155" s="219">
        <v>6676</v>
      </c>
      <c r="D155" s="171"/>
      <c r="E155" s="230"/>
      <c r="F155" s="139">
        <f t="shared" si="6"/>
        <v>0</v>
      </c>
      <c r="G155" s="139">
        <f t="shared" si="7"/>
        <v>6676</v>
      </c>
      <c r="H155" s="147"/>
      <c r="I155" s="132"/>
      <c r="J155" s="132"/>
      <c r="K155" s="132"/>
      <c r="L155" s="132"/>
      <c r="M155" s="132"/>
      <c r="N155" s="132"/>
      <c r="O155" s="197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58"/>
    </row>
    <row r="156" spans="1:35" s="3" customFormat="1" ht="18" customHeight="1" thickBot="1" x14ac:dyDescent="0.35">
      <c r="A156" s="180" t="s">
        <v>150</v>
      </c>
      <c r="B156" s="180" t="s">
        <v>553</v>
      </c>
      <c r="C156" s="219">
        <v>9200</v>
      </c>
      <c r="D156" s="171"/>
      <c r="E156" s="230"/>
      <c r="F156" s="139">
        <f t="shared" si="6"/>
        <v>0</v>
      </c>
      <c r="G156" s="139">
        <f t="shared" si="7"/>
        <v>9200</v>
      </c>
      <c r="H156" s="147"/>
      <c r="I156" s="132"/>
      <c r="J156" s="132"/>
      <c r="K156" s="132"/>
      <c r="L156" s="132"/>
      <c r="M156" s="132"/>
      <c r="N156" s="132"/>
      <c r="O156" s="197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58"/>
    </row>
    <row r="157" spans="1:35" s="3" customFormat="1" ht="18" customHeight="1" thickBot="1" x14ac:dyDescent="0.35">
      <c r="A157" s="180" t="s">
        <v>151</v>
      </c>
      <c r="B157" s="180" t="s">
        <v>555</v>
      </c>
      <c r="C157" s="219">
        <v>31066</v>
      </c>
      <c r="D157" s="171"/>
      <c r="E157" s="230"/>
      <c r="F157" s="139">
        <f t="shared" si="6"/>
        <v>0</v>
      </c>
      <c r="G157" s="139">
        <f t="shared" si="7"/>
        <v>31066</v>
      </c>
      <c r="H157" s="147"/>
      <c r="I157" s="132"/>
      <c r="J157" s="132"/>
      <c r="K157" s="132"/>
      <c r="L157" s="132"/>
      <c r="M157" s="132"/>
      <c r="N157" s="132"/>
      <c r="O157" s="197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58"/>
    </row>
    <row r="158" spans="1:35" s="3" customFormat="1" ht="18" customHeight="1" thickBot="1" x14ac:dyDescent="0.35">
      <c r="A158" s="180" t="s">
        <v>152</v>
      </c>
      <c r="B158" s="180" t="s">
        <v>556</v>
      </c>
      <c r="C158" s="219">
        <v>21941</v>
      </c>
      <c r="D158" s="171"/>
      <c r="E158" s="230"/>
      <c r="F158" s="139">
        <f t="shared" si="6"/>
        <v>0</v>
      </c>
      <c r="G158" s="139">
        <f t="shared" si="7"/>
        <v>21941</v>
      </c>
      <c r="H158" s="147"/>
      <c r="I158" s="132"/>
      <c r="J158" s="132"/>
      <c r="K158" s="132"/>
      <c r="L158" s="132"/>
      <c r="M158" s="132"/>
      <c r="N158" s="132"/>
      <c r="O158" s="197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58"/>
    </row>
    <row r="159" spans="1:35" s="3" customFormat="1" ht="18" customHeight="1" thickBot="1" x14ac:dyDescent="0.35">
      <c r="A159" s="180" t="s">
        <v>153</v>
      </c>
      <c r="B159" s="180" t="s">
        <v>557</v>
      </c>
      <c r="C159" s="219">
        <v>10227</v>
      </c>
      <c r="D159" s="171"/>
      <c r="E159" s="230"/>
      <c r="F159" s="139">
        <f t="shared" si="6"/>
        <v>0</v>
      </c>
      <c r="G159" s="139">
        <f t="shared" si="7"/>
        <v>10227</v>
      </c>
      <c r="H159" s="147"/>
      <c r="I159" s="132"/>
      <c r="J159" s="132"/>
      <c r="K159" s="132"/>
      <c r="L159" s="132"/>
      <c r="M159" s="132"/>
      <c r="N159" s="132"/>
      <c r="O159" s="197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58"/>
    </row>
    <row r="160" spans="1:35" s="3" customFormat="1" ht="18" customHeight="1" thickBot="1" x14ac:dyDescent="0.35">
      <c r="A160" s="180" t="s">
        <v>154</v>
      </c>
      <c r="B160" s="180" t="s">
        <v>332</v>
      </c>
      <c r="C160" s="219">
        <v>12925</v>
      </c>
      <c r="D160" s="171"/>
      <c r="E160" s="230"/>
      <c r="F160" s="139">
        <f t="shared" si="6"/>
        <v>2638</v>
      </c>
      <c r="G160" s="139">
        <f t="shared" si="7"/>
        <v>10287</v>
      </c>
      <c r="H160" s="147"/>
      <c r="I160" s="132"/>
      <c r="J160" s="132"/>
      <c r="K160" s="132"/>
      <c r="L160" s="132"/>
      <c r="M160" s="132"/>
      <c r="N160" s="132"/>
      <c r="O160" s="197">
        <v>2638</v>
      </c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58"/>
    </row>
    <row r="161" spans="1:35" s="3" customFormat="1" ht="18" customHeight="1" thickBot="1" x14ac:dyDescent="0.35">
      <c r="A161" s="180" t="s">
        <v>155</v>
      </c>
      <c r="B161" s="180" t="s">
        <v>559</v>
      </c>
      <c r="C161" s="219">
        <v>43780</v>
      </c>
      <c r="D161" s="171"/>
      <c r="E161" s="230"/>
      <c r="F161" s="139">
        <f t="shared" si="6"/>
        <v>0</v>
      </c>
      <c r="G161" s="139">
        <f t="shared" si="7"/>
        <v>43780</v>
      </c>
      <c r="H161" s="147"/>
      <c r="I161" s="132"/>
      <c r="J161" s="132"/>
      <c r="K161" s="132"/>
      <c r="L161" s="132"/>
      <c r="M161" s="132"/>
      <c r="N161" s="132"/>
      <c r="O161" s="197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58"/>
    </row>
    <row r="162" spans="1:35" s="3" customFormat="1" ht="18" customHeight="1" thickBot="1" x14ac:dyDescent="0.35">
      <c r="A162" s="180" t="s">
        <v>156</v>
      </c>
      <c r="B162" s="180" t="s">
        <v>334</v>
      </c>
      <c r="C162" s="219">
        <v>3528</v>
      </c>
      <c r="D162" s="171"/>
      <c r="E162" s="230"/>
      <c r="F162" s="139">
        <f t="shared" si="6"/>
        <v>2015</v>
      </c>
      <c r="G162" s="139">
        <f t="shared" si="7"/>
        <v>1513</v>
      </c>
      <c r="H162" s="147"/>
      <c r="I162" s="132"/>
      <c r="J162" s="132"/>
      <c r="K162" s="132"/>
      <c r="L162" s="132"/>
      <c r="M162" s="132"/>
      <c r="N162" s="132"/>
      <c r="O162" s="197">
        <v>2015</v>
      </c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58"/>
    </row>
    <row r="163" spans="1:35" s="3" customFormat="1" ht="18" customHeight="1" thickBot="1" x14ac:dyDescent="0.35">
      <c r="A163" s="180" t="s">
        <v>157</v>
      </c>
      <c r="B163" s="180" t="s">
        <v>335</v>
      </c>
      <c r="C163" s="219">
        <v>15280</v>
      </c>
      <c r="D163" s="171"/>
      <c r="E163" s="230"/>
      <c r="F163" s="139">
        <f t="shared" si="6"/>
        <v>0</v>
      </c>
      <c r="G163" s="139">
        <f t="shared" si="7"/>
        <v>15280</v>
      </c>
      <c r="H163" s="147"/>
      <c r="I163" s="132"/>
      <c r="J163" s="132"/>
      <c r="K163" s="132"/>
      <c r="L163" s="132"/>
      <c r="M163" s="132"/>
      <c r="N163" s="132"/>
      <c r="O163" s="197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58"/>
    </row>
    <row r="164" spans="1:35" s="3" customFormat="1" ht="18" customHeight="1" thickBot="1" x14ac:dyDescent="0.35">
      <c r="A164" s="180" t="s">
        <v>158</v>
      </c>
      <c r="B164" s="180" t="s">
        <v>336</v>
      </c>
      <c r="C164" s="219">
        <v>10090</v>
      </c>
      <c r="D164" s="171"/>
      <c r="E164" s="230"/>
      <c r="F164" s="139">
        <f t="shared" si="6"/>
        <v>0</v>
      </c>
      <c r="G164" s="139">
        <f t="shared" si="7"/>
        <v>10090</v>
      </c>
      <c r="H164" s="147"/>
      <c r="I164" s="132"/>
      <c r="J164" s="132"/>
      <c r="K164" s="132"/>
      <c r="L164" s="132"/>
      <c r="M164" s="132"/>
      <c r="N164" s="132"/>
      <c r="O164" s="197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58"/>
    </row>
    <row r="165" spans="1:35" s="3" customFormat="1" ht="18" customHeight="1" thickBot="1" x14ac:dyDescent="0.35">
      <c r="A165" s="180" t="s">
        <v>159</v>
      </c>
      <c r="B165" s="180" t="s">
        <v>562</v>
      </c>
      <c r="C165" s="219">
        <v>8098</v>
      </c>
      <c r="D165" s="171" t="s">
        <v>374</v>
      </c>
      <c r="E165" s="230">
        <f t="shared" ref="E165:E190" si="8">IF(ISBLANK(D165),,C165)</f>
        <v>8098</v>
      </c>
      <c r="F165" s="139">
        <f t="shared" si="6"/>
        <v>0</v>
      </c>
      <c r="G165" s="139">
        <f t="shared" si="7"/>
        <v>0</v>
      </c>
      <c r="H165" s="147"/>
      <c r="I165" s="132"/>
      <c r="J165" s="132"/>
      <c r="K165" s="132"/>
      <c r="L165" s="132"/>
      <c r="M165" s="132"/>
      <c r="N165" s="132"/>
      <c r="O165" s="197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58"/>
    </row>
    <row r="166" spans="1:35" s="3" customFormat="1" ht="18" customHeight="1" thickBot="1" x14ac:dyDescent="0.35">
      <c r="A166" s="180" t="s">
        <v>160</v>
      </c>
      <c r="B166" s="180" t="s">
        <v>411</v>
      </c>
      <c r="C166" s="219">
        <v>4873</v>
      </c>
      <c r="D166" s="171" t="s">
        <v>374</v>
      </c>
      <c r="E166" s="230">
        <f t="shared" si="8"/>
        <v>4873</v>
      </c>
      <c r="F166" s="139">
        <f t="shared" si="6"/>
        <v>0</v>
      </c>
      <c r="G166" s="139">
        <f t="shared" si="7"/>
        <v>0</v>
      </c>
      <c r="H166" s="147"/>
      <c r="I166" s="132"/>
      <c r="J166" s="132"/>
      <c r="K166" s="132"/>
      <c r="L166" s="132"/>
      <c r="M166" s="132"/>
      <c r="N166" s="132"/>
      <c r="O166" s="197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58"/>
    </row>
    <row r="167" spans="1:35" s="3" customFormat="1" ht="18" customHeight="1" thickBot="1" x14ac:dyDescent="0.35">
      <c r="A167" s="180" t="s">
        <v>161</v>
      </c>
      <c r="B167" s="180" t="s">
        <v>565</v>
      </c>
      <c r="C167" s="219">
        <v>58548</v>
      </c>
      <c r="D167" s="171"/>
      <c r="E167" s="230"/>
      <c r="F167" s="139">
        <f t="shared" si="6"/>
        <v>21537</v>
      </c>
      <c r="G167" s="139">
        <f t="shared" si="7"/>
        <v>37011</v>
      </c>
      <c r="H167" s="147"/>
      <c r="I167" s="132"/>
      <c r="J167" s="132"/>
      <c r="K167" s="132"/>
      <c r="L167" s="132">
        <v>10983</v>
      </c>
      <c r="M167" s="132">
        <v>5491</v>
      </c>
      <c r="N167" s="132">
        <v>5063</v>
      </c>
      <c r="O167" s="197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58"/>
    </row>
    <row r="168" spans="1:35" s="3" customFormat="1" ht="18" customHeight="1" thickBot="1" x14ac:dyDescent="0.35">
      <c r="A168" s="180" t="s">
        <v>162</v>
      </c>
      <c r="B168" s="180" t="s">
        <v>567</v>
      </c>
      <c r="C168" s="219">
        <v>14388</v>
      </c>
      <c r="D168" s="171"/>
      <c r="E168" s="230"/>
      <c r="F168" s="139">
        <f t="shared" si="6"/>
        <v>5854</v>
      </c>
      <c r="G168" s="139">
        <f t="shared" si="7"/>
        <v>8534</v>
      </c>
      <c r="H168" s="147"/>
      <c r="I168" s="132"/>
      <c r="J168" s="132"/>
      <c r="K168" s="132"/>
      <c r="L168" s="132"/>
      <c r="M168" s="132">
        <v>5761</v>
      </c>
      <c r="N168" s="132">
        <v>93</v>
      </c>
      <c r="O168" s="197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58"/>
    </row>
    <row r="169" spans="1:35" s="3" customFormat="1" ht="18" customHeight="1" thickBot="1" x14ac:dyDescent="0.35">
      <c r="A169" s="180" t="s">
        <v>163</v>
      </c>
      <c r="B169" s="180" t="s">
        <v>569</v>
      </c>
      <c r="C169" s="219">
        <v>65932</v>
      </c>
      <c r="D169" s="171"/>
      <c r="E169" s="230"/>
      <c r="F169" s="139">
        <f t="shared" si="6"/>
        <v>45186</v>
      </c>
      <c r="G169" s="139">
        <f t="shared" si="7"/>
        <v>20746</v>
      </c>
      <c r="H169" s="147"/>
      <c r="I169" s="132"/>
      <c r="J169" s="132"/>
      <c r="K169" s="132"/>
      <c r="L169" s="132"/>
      <c r="M169" s="132"/>
      <c r="N169" s="132">
        <v>45186</v>
      </c>
      <c r="O169" s="197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58"/>
    </row>
    <row r="170" spans="1:35" s="3" customFormat="1" ht="18" customHeight="1" thickBot="1" x14ac:dyDescent="0.35">
      <c r="A170" s="180" t="s">
        <v>164</v>
      </c>
      <c r="B170" s="180" t="s">
        <v>341</v>
      </c>
      <c r="C170" s="219">
        <v>8031</v>
      </c>
      <c r="D170" s="171"/>
      <c r="E170" s="230"/>
      <c r="F170" s="139">
        <f t="shared" si="6"/>
        <v>7625</v>
      </c>
      <c r="G170" s="139">
        <f t="shared" si="7"/>
        <v>406</v>
      </c>
      <c r="H170" s="147"/>
      <c r="I170" s="132"/>
      <c r="J170" s="132"/>
      <c r="K170" s="132"/>
      <c r="L170" s="132"/>
      <c r="M170" s="132"/>
      <c r="N170" s="132">
        <v>7625</v>
      </c>
      <c r="O170" s="197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58"/>
    </row>
    <row r="171" spans="1:35" s="3" customFormat="1" ht="18" customHeight="1" thickBot="1" x14ac:dyDescent="0.35">
      <c r="A171" s="180" t="s">
        <v>165</v>
      </c>
      <c r="B171" s="180" t="s">
        <v>342</v>
      </c>
      <c r="C171" s="219">
        <v>2610</v>
      </c>
      <c r="D171" s="171" t="s">
        <v>372</v>
      </c>
      <c r="E171" s="230">
        <f t="shared" si="8"/>
        <v>2610</v>
      </c>
      <c r="F171" s="139">
        <f t="shared" si="6"/>
        <v>0</v>
      </c>
      <c r="G171" s="139">
        <f t="shared" si="7"/>
        <v>0</v>
      </c>
      <c r="H171" s="147"/>
      <c r="I171" s="132"/>
      <c r="J171" s="132"/>
      <c r="K171" s="132"/>
      <c r="L171" s="132"/>
      <c r="M171" s="132"/>
      <c r="N171" s="132"/>
      <c r="O171" s="197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58"/>
    </row>
    <row r="172" spans="1:35" s="3" customFormat="1" ht="18" customHeight="1" thickBot="1" x14ac:dyDescent="0.35">
      <c r="A172" s="180" t="s">
        <v>166</v>
      </c>
      <c r="B172" s="180" t="s">
        <v>343</v>
      </c>
      <c r="C172" s="219">
        <v>3961</v>
      </c>
      <c r="D172" s="171" t="s">
        <v>374</v>
      </c>
      <c r="E172" s="230">
        <f t="shared" si="8"/>
        <v>3961</v>
      </c>
      <c r="F172" s="139">
        <f t="shared" si="6"/>
        <v>0</v>
      </c>
      <c r="G172" s="139">
        <f t="shared" si="7"/>
        <v>0</v>
      </c>
      <c r="H172" s="147"/>
      <c r="I172" s="132"/>
      <c r="J172" s="132"/>
      <c r="K172" s="132"/>
      <c r="L172" s="132"/>
      <c r="M172" s="132"/>
      <c r="N172" s="132"/>
      <c r="O172" s="197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58"/>
    </row>
    <row r="173" spans="1:35" s="3" customFormat="1" ht="18" customHeight="1" thickBot="1" x14ac:dyDescent="0.35">
      <c r="A173" s="180" t="s">
        <v>167</v>
      </c>
      <c r="B173" s="180" t="s">
        <v>344</v>
      </c>
      <c r="C173" s="219">
        <v>513</v>
      </c>
      <c r="D173" s="171" t="s">
        <v>374</v>
      </c>
      <c r="E173" s="230">
        <f t="shared" si="8"/>
        <v>513</v>
      </c>
      <c r="F173" s="139">
        <f t="shared" si="6"/>
        <v>0</v>
      </c>
      <c r="G173" s="139">
        <f t="shared" si="7"/>
        <v>0</v>
      </c>
      <c r="H173" s="147"/>
      <c r="I173" s="132"/>
      <c r="J173" s="132"/>
      <c r="K173" s="132"/>
      <c r="L173" s="132"/>
      <c r="M173" s="132"/>
      <c r="N173" s="132"/>
      <c r="O173" s="197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58"/>
    </row>
    <row r="174" spans="1:35" s="3" customFormat="1" ht="18" customHeight="1" thickBot="1" x14ac:dyDescent="0.35">
      <c r="A174" s="180" t="s">
        <v>168</v>
      </c>
      <c r="B174" s="180" t="s">
        <v>345</v>
      </c>
      <c r="C174" s="219">
        <v>2880</v>
      </c>
      <c r="D174" s="171" t="s">
        <v>372</v>
      </c>
      <c r="E174" s="230">
        <f t="shared" si="8"/>
        <v>2880</v>
      </c>
      <c r="F174" s="139">
        <f t="shared" si="6"/>
        <v>0</v>
      </c>
      <c r="G174" s="139">
        <f t="shared" si="7"/>
        <v>0</v>
      </c>
      <c r="H174" s="147"/>
      <c r="I174" s="132"/>
      <c r="J174" s="132"/>
      <c r="K174" s="132"/>
      <c r="L174" s="132"/>
      <c r="M174" s="132"/>
      <c r="N174" s="132"/>
      <c r="O174" s="197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58"/>
    </row>
    <row r="175" spans="1:35" s="3" customFormat="1" ht="18" customHeight="1" thickBot="1" x14ac:dyDescent="0.35">
      <c r="A175" s="180" t="s">
        <v>169</v>
      </c>
      <c r="B175" s="180" t="s">
        <v>571</v>
      </c>
      <c r="C175" s="219">
        <v>62921</v>
      </c>
      <c r="D175" s="171" t="s">
        <v>373</v>
      </c>
      <c r="E175" s="230">
        <f t="shared" si="8"/>
        <v>62921</v>
      </c>
      <c r="F175" s="139">
        <f t="shared" si="6"/>
        <v>0</v>
      </c>
      <c r="G175" s="139">
        <f t="shared" si="7"/>
        <v>0</v>
      </c>
      <c r="H175" s="147"/>
      <c r="I175" s="132"/>
      <c r="J175" s="132"/>
      <c r="K175" s="132"/>
      <c r="L175" s="132"/>
      <c r="M175" s="132"/>
      <c r="N175" s="132"/>
      <c r="O175" s="197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58"/>
    </row>
    <row r="176" spans="1:35" s="3" customFormat="1" ht="18" customHeight="1" thickBot="1" x14ac:dyDescent="0.35">
      <c r="A176" s="180" t="s">
        <v>170</v>
      </c>
      <c r="B176" s="180" t="s">
        <v>573</v>
      </c>
      <c r="C176" s="219">
        <v>33664</v>
      </c>
      <c r="D176" s="171"/>
      <c r="E176" s="230"/>
      <c r="F176" s="139">
        <f t="shared" si="6"/>
        <v>6270</v>
      </c>
      <c r="G176" s="139">
        <f t="shared" si="7"/>
        <v>27394</v>
      </c>
      <c r="H176" s="147"/>
      <c r="I176" s="132"/>
      <c r="J176" s="132"/>
      <c r="K176" s="132"/>
      <c r="L176" s="132"/>
      <c r="M176" s="132"/>
      <c r="N176" s="132">
        <v>6270</v>
      </c>
      <c r="O176" s="197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58"/>
    </row>
    <row r="177" spans="1:35" s="3" customFormat="1" ht="18" customHeight="1" thickBot="1" x14ac:dyDescent="0.35">
      <c r="A177" s="180" t="s">
        <v>171</v>
      </c>
      <c r="B177" s="180" t="s">
        <v>412</v>
      </c>
      <c r="C177" s="219">
        <v>74343</v>
      </c>
      <c r="D177" s="171"/>
      <c r="E177" s="230"/>
      <c r="F177" s="139">
        <f t="shared" si="6"/>
        <v>0</v>
      </c>
      <c r="G177" s="139">
        <f t="shared" si="7"/>
        <v>74343</v>
      </c>
      <c r="H177" s="147"/>
      <c r="I177" s="132"/>
      <c r="J177" s="132"/>
      <c r="K177" s="132"/>
      <c r="L177" s="132"/>
      <c r="M177" s="132"/>
      <c r="N177" s="132"/>
      <c r="O177" s="197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58"/>
    </row>
    <row r="178" spans="1:35" s="3" customFormat="1" ht="18" customHeight="1" thickBot="1" x14ac:dyDescent="0.35">
      <c r="A178" s="180" t="s">
        <v>172</v>
      </c>
      <c r="B178" s="180" t="s">
        <v>574</v>
      </c>
      <c r="C178" s="219">
        <v>66539</v>
      </c>
      <c r="D178" s="171"/>
      <c r="E178" s="230"/>
      <c r="F178" s="139">
        <f t="shared" si="6"/>
        <v>14260</v>
      </c>
      <c r="G178" s="139">
        <f t="shared" si="7"/>
        <v>52279</v>
      </c>
      <c r="H178" s="147"/>
      <c r="I178" s="132"/>
      <c r="J178" s="132"/>
      <c r="K178" s="132"/>
      <c r="L178" s="132"/>
      <c r="M178" s="132">
        <v>9104</v>
      </c>
      <c r="N178" s="132">
        <v>5156</v>
      </c>
      <c r="O178" s="197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58"/>
    </row>
    <row r="179" spans="1:35" s="3" customFormat="1" ht="18" customHeight="1" thickBot="1" x14ac:dyDescent="0.35">
      <c r="A179" s="180" t="s">
        <v>173</v>
      </c>
      <c r="B179" s="180" t="s">
        <v>575</v>
      </c>
      <c r="C179" s="219">
        <v>55453</v>
      </c>
      <c r="D179" s="171"/>
      <c r="E179" s="230"/>
      <c r="F179" s="139">
        <f t="shared" si="6"/>
        <v>28367</v>
      </c>
      <c r="G179" s="139">
        <f t="shared" si="7"/>
        <v>27086</v>
      </c>
      <c r="H179" s="147"/>
      <c r="I179" s="132"/>
      <c r="J179" s="132"/>
      <c r="K179" s="132"/>
      <c r="L179" s="132"/>
      <c r="M179" s="132"/>
      <c r="N179" s="132">
        <v>28367</v>
      </c>
      <c r="O179" s="197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58"/>
    </row>
    <row r="180" spans="1:35" s="3" customFormat="1" ht="18" customHeight="1" thickBot="1" x14ac:dyDescent="0.35">
      <c r="A180" s="180" t="s">
        <v>174</v>
      </c>
      <c r="B180" s="180" t="s">
        <v>350</v>
      </c>
      <c r="C180" s="219">
        <v>661769</v>
      </c>
      <c r="D180" s="171"/>
      <c r="E180" s="230"/>
      <c r="F180" s="139">
        <f t="shared" si="6"/>
        <v>274507</v>
      </c>
      <c r="G180" s="139">
        <f t="shared" si="7"/>
        <v>387262</v>
      </c>
      <c r="H180" s="147"/>
      <c r="I180" s="132"/>
      <c r="J180" s="132"/>
      <c r="K180" s="132"/>
      <c r="L180" s="132">
        <v>76185</v>
      </c>
      <c r="M180" s="132">
        <v>45706</v>
      </c>
      <c r="N180" s="132">
        <v>46175</v>
      </c>
      <c r="O180" s="197">
        <v>106441</v>
      </c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58"/>
    </row>
    <row r="181" spans="1:35" s="3" customFormat="1" ht="18" customHeight="1" thickBot="1" x14ac:dyDescent="0.35">
      <c r="A181" s="180" t="s">
        <v>175</v>
      </c>
      <c r="B181" s="180" t="s">
        <v>576</v>
      </c>
      <c r="C181" s="219">
        <v>21502</v>
      </c>
      <c r="D181" s="171" t="s">
        <v>373</v>
      </c>
      <c r="E181" s="230">
        <f t="shared" si="8"/>
        <v>21502</v>
      </c>
      <c r="F181" s="139">
        <f t="shared" si="6"/>
        <v>0</v>
      </c>
      <c r="G181" s="139">
        <f t="shared" si="7"/>
        <v>0</v>
      </c>
      <c r="H181" s="147"/>
      <c r="I181" s="132"/>
      <c r="J181" s="132"/>
      <c r="K181" s="132"/>
      <c r="L181" s="132"/>
      <c r="M181" s="132"/>
      <c r="N181" s="132"/>
      <c r="O181" s="197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58"/>
    </row>
    <row r="182" spans="1:35" s="3" customFormat="1" ht="18" customHeight="1" thickBot="1" x14ac:dyDescent="0.35">
      <c r="A182" s="180" t="s">
        <v>176</v>
      </c>
      <c r="B182" s="180" t="s">
        <v>577</v>
      </c>
      <c r="C182" s="219">
        <v>63157</v>
      </c>
      <c r="D182" s="171"/>
      <c r="E182" s="230"/>
      <c r="F182" s="139">
        <f t="shared" si="6"/>
        <v>13795</v>
      </c>
      <c r="G182" s="139">
        <f t="shared" si="7"/>
        <v>49362</v>
      </c>
      <c r="H182" s="147"/>
      <c r="I182" s="132"/>
      <c r="J182" s="132"/>
      <c r="K182" s="132"/>
      <c r="L182" s="132"/>
      <c r="M182" s="132"/>
      <c r="N182" s="132">
        <v>3442</v>
      </c>
      <c r="O182" s="197">
        <v>10353</v>
      </c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58"/>
    </row>
    <row r="183" spans="1:35" s="3" customFormat="1" ht="18" customHeight="1" thickBot="1" x14ac:dyDescent="0.35">
      <c r="A183" s="180" t="s">
        <v>177</v>
      </c>
      <c r="B183" s="180" t="s">
        <v>578</v>
      </c>
      <c r="C183" s="219">
        <v>33699</v>
      </c>
      <c r="D183" s="171"/>
      <c r="E183" s="230"/>
      <c r="F183" s="139">
        <f t="shared" si="6"/>
        <v>12200</v>
      </c>
      <c r="G183" s="139">
        <f t="shared" si="7"/>
        <v>21499</v>
      </c>
      <c r="H183" s="147"/>
      <c r="I183" s="132"/>
      <c r="J183" s="132"/>
      <c r="K183" s="132"/>
      <c r="L183" s="132"/>
      <c r="M183" s="132">
        <v>12200</v>
      </c>
      <c r="N183" s="132"/>
      <c r="O183" s="197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58"/>
    </row>
    <row r="184" spans="1:35" s="3" customFormat="1" ht="18" customHeight="1" thickBot="1" x14ac:dyDescent="0.35">
      <c r="A184" s="180" t="s">
        <v>178</v>
      </c>
      <c r="B184" s="180" t="s">
        <v>579</v>
      </c>
      <c r="C184" s="219">
        <v>2127</v>
      </c>
      <c r="D184" s="171" t="s">
        <v>373</v>
      </c>
      <c r="E184" s="230">
        <f t="shared" si="8"/>
        <v>2127</v>
      </c>
      <c r="F184" s="139">
        <f t="shared" si="6"/>
        <v>0</v>
      </c>
      <c r="G184" s="139">
        <f t="shared" si="7"/>
        <v>0</v>
      </c>
      <c r="H184" s="147"/>
      <c r="I184" s="132"/>
      <c r="J184" s="132"/>
      <c r="K184" s="132"/>
      <c r="L184" s="132"/>
      <c r="M184" s="132"/>
      <c r="N184" s="132"/>
      <c r="O184" s="197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58"/>
    </row>
    <row r="185" spans="1:35" s="3" customFormat="1" ht="18" customHeight="1" thickBot="1" x14ac:dyDescent="0.35">
      <c r="A185" s="180" t="s">
        <v>179</v>
      </c>
      <c r="B185" s="180" t="s">
        <v>580</v>
      </c>
      <c r="C185" s="219">
        <v>1637</v>
      </c>
      <c r="D185" s="171" t="s">
        <v>373</v>
      </c>
      <c r="E185" s="230">
        <f t="shared" si="8"/>
        <v>1637</v>
      </c>
      <c r="F185" s="139">
        <f t="shared" si="6"/>
        <v>0</v>
      </c>
      <c r="G185" s="139">
        <f t="shared" si="7"/>
        <v>0</v>
      </c>
      <c r="H185" s="147"/>
      <c r="I185" s="132"/>
      <c r="J185" s="132"/>
      <c r="K185" s="132"/>
      <c r="L185" s="132"/>
      <c r="M185" s="132"/>
      <c r="N185" s="132"/>
      <c r="O185" s="197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58"/>
    </row>
    <row r="186" spans="1:35" s="3" customFormat="1" ht="18" customHeight="1" thickBot="1" x14ac:dyDescent="0.35">
      <c r="A186" s="180" t="s">
        <v>180</v>
      </c>
      <c r="B186" s="180" t="s">
        <v>581</v>
      </c>
      <c r="C186" s="219">
        <v>3017</v>
      </c>
      <c r="D186" s="171" t="s">
        <v>373</v>
      </c>
      <c r="E186" s="230">
        <f t="shared" si="8"/>
        <v>3017</v>
      </c>
      <c r="F186" s="139">
        <f t="shared" si="6"/>
        <v>0</v>
      </c>
      <c r="G186" s="139">
        <f t="shared" si="7"/>
        <v>0</v>
      </c>
      <c r="H186" s="147"/>
      <c r="I186" s="132"/>
      <c r="J186" s="132"/>
      <c r="K186" s="132"/>
      <c r="L186" s="132"/>
      <c r="M186" s="132"/>
      <c r="N186" s="132"/>
      <c r="O186" s="197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58"/>
    </row>
    <row r="187" spans="1:35" s="3" customFormat="1" ht="18" customHeight="1" thickBot="1" x14ac:dyDescent="0.35">
      <c r="A187" s="180" t="s">
        <v>181</v>
      </c>
      <c r="B187" s="180" t="s">
        <v>357</v>
      </c>
      <c r="C187" s="219">
        <v>26501</v>
      </c>
      <c r="D187" s="171"/>
      <c r="E187" s="230"/>
      <c r="F187" s="139">
        <f t="shared" si="6"/>
        <v>0</v>
      </c>
      <c r="G187" s="139">
        <f t="shared" si="7"/>
        <v>26501</v>
      </c>
      <c r="H187" s="147"/>
      <c r="I187" s="132"/>
      <c r="J187" s="132"/>
      <c r="K187" s="132"/>
      <c r="L187" s="132"/>
      <c r="M187" s="132"/>
      <c r="N187" s="132"/>
      <c r="O187" s="197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58"/>
    </row>
    <row r="188" spans="1:35" s="3" customFormat="1" ht="18" customHeight="1" thickBot="1" x14ac:dyDescent="0.35">
      <c r="A188" s="180" t="s">
        <v>182</v>
      </c>
      <c r="B188" s="180" t="s">
        <v>583</v>
      </c>
      <c r="C188" s="219">
        <v>22085</v>
      </c>
      <c r="D188" s="171"/>
      <c r="E188" s="230"/>
      <c r="F188" s="139">
        <f t="shared" si="6"/>
        <v>0</v>
      </c>
      <c r="G188" s="139">
        <f t="shared" si="7"/>
        <v>22085</v>
      </c>
      <c r="H188" s="147"/>
      <c r="I188" s="132"/>
      <c r="J188" s="132"/>
      <c r="K188" s="132"/>
      <c r="L188" s="132"/>
      <c r="M188" s="132"/>
      <c r="N188" s="132"/>
      <c r="O188" s="197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58"/>
    </row>
    <row r="189" spans="1:35" s="3" customFormat="1" ht="18" customHeight="1" thickBot="1" x14ac:dyDescent="0.35">
      <c r="A189" s="180" t="s">
        <v>183</v>
      </c>
      <c r="B189" s="180" t="s">
        <v>584</v>
      </c>
      <c r="C189" s="219">
        <v>3178</v>
      </c>
      <c r="D189" s="171" t="s">
        <v>372</v>
      </c>
      <c r="E189" s="230">
        <f t="shared" si="8"/>
        <v>3178</v>
      </c>
      <c r="F189" s="139">
        <f t="shared" si="6"/>
        <v>0</v>
      </c>
      <c r="G189" s="139">
        <f t="shared" si="7"/>
        <v>0</v>
      </c>
      <c r="H189" s="147"/>
      <c r="I189" s="132"/>
      <c r="J189" s="132"/>
      <c r="K189" s="132"/>
      <c r="L189" s="132"/>
      <c r="M189" s="132"/>
      <c r="N189" s="132"/>
      <c r="O189" s="197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58"/>
    </row>
    <row r="190" spans="1:35" s="3" customFormat="1" ht="18" customHeight="1" thickBot="1" x14ac:dyDescent="0.35">
      <c r="A190" s="180" t="s">
        <v>184</v>
      </c>
      <c r="B190" s="180" t="s">
        <v>360</v>
      </c>
      <c r="C190" s="219">
        <v>1831</v>
      </c>
      <c r="D190" s="171" t="s">
        <v>372</v>
      </c>
      <c r="E190" s="230">
        <f t="shared" si="8"/>
        <v>1831</v>
      </c>
      <c r="F190" s="139">
        <f t="shared" si="6"/>
        <v>0</v>
      </c>
      <c r="G190" s="139">
        <f t="shared" si="7"/>
        <v>0</v>
      </c>
      <c r="H190" s="147"/>
      <c r="I190" s="132"/>
      <c r="J190" s="132"/>
      <c r="K190" s="132"/>
      <c r="L190" s="132"/>
      <c r="M190" s="132"/>
      <c r="N190" s="132"/>
      <c r="O190" s="197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58"/>
    </row>
    <row r="191" spans="1:35" s="3" customFormat="1" ht="18" customHeight="1" thickBot="1" x14ac:dyDescent="0.35">
      <c r="A191" s="180" t="s">
        <v>416</v>
      </c>
      <c r="B191" s="180" t="s">
        <v>585</v>
      </c>
      <c r="C191" s="219">
        <v>338602</v>
      </c>
      <c r="D191" s="171"/>
      <c r="E191" s="139"/>
      <c r="F191" s="139">
        <f>SUM(H191:AI191)</f>
        <v>79391</v>
      </c>
      <c r="G191" s="139">
        <f>IF(ISBLANK(E191),C191-F191,C191-E191)</f>
        <v>259211</v>
      </c>
      <c r="H191" s="147"/>
      <c r="I191" s="132"/>
      <c r="J191" s="132"/>
      <c r="K191" s="132"/>
      <c r="L191" s="132">
        <v>6910</v>
      </c>
      <c r="M191" s="132">
        <v>8435</v>
      </c>
      <c r="N191" s="132">
        <v>52600</v>
      </c>
      <c r="O191" s="197">
        <v>11446</v>
      </c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58"/>
    </row>
    <row r="192" spans="1:35" s="187" customFormat="1" ht="18" customHeight="1" thickBot="1" x14ac:dyDescent="0.35">
      <c r="A192" s="180" t="s">
        <v>364</v>
      </c>
      <c r="B192" s="182" t="s">
        <v>587</v>
      </c>
      <c r="C192" s="219">
        <v>6030</v>
      </c>
      <c r="D192" s="171"/>
      <c r="E192" s="198"/>
      <c r="F192" s="218">
        <f t="shared" ref="F192:F195" si="9">SUM(H192:AI192)</f>
        <v>0</v>
      </c>
      <c r="G192" s="218">
        <f t="shared" ref="G192:G195" si="10">IF(ISBLANK(E192),C192-F192,C192-E192)</f>
        <v>6030</v>
      </c>
      <c r="H192" s="200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2"/>
    </row>
    <row r="193" spans="1:35" s="187" customFormat="1" ht="18" customHeight="1" thickBot="1" x14ac:dyDescent="0.35">
      <c r="A193" s="180" t="s">
        <v>372</v>
      </c>
      <c r="B193" s="190" t="s">
        <v>376</v>
      </c>
      <c r="C193" s="219">
        <f>SUMIF(D:D,A193,E:E)</f>
        <v>151761</v>
      </c>
      <c r="D193" s="171" t="s">
        <v>586</v>
      </c>
      <c r="E193" s="198"/>
      <c r="F193" s="218">
        <f t="shared" si="9"/>
        <v>0</v>
      </c>
      <c r="G193" s="218">
        <f t="shared" si="10"/>
        <v>151761</v>
      </c>
      <c r="H193" s="200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2"/>
    </row>
    <row r="194" spans="1:35" s="187" customFormat="1" ht="18" customHeight="1" thickBot="1" x14ac:dyDescent="0.35">
      <c r="A194" s="180" t="s">
        <v>373</v>
      </c>
      <c r="B194" s="190" t="s">
        <v>610</v>
      </c>
      <c r="C194" s="219">
        <f t="shared" ref="C194:C195" si="11">SUMIF(D:D,A194,E:E)</f>
        <v>221970</v>
      </c>
      <c r="D194" s="171" t="s">
        <v>586</v>
      </c>
      <c r="E194" s="198"/>
      <c r="F194" s="218">
        <f t="shared" si="9"/>
        <v>72498</v>
      </c>
      <c r="G194" s="218">
        <f t="shared" si="10"/>
        <v>149472</v>
      </c>
      <c r="H194" s="200"/>
      <c r="I194" s="197"/>
      <c r="J194" s="197"/>
      <c r="K194" s="197"/>
      <c r="L194" s="197">
        <v>898</v>
      </c>
      <c r="M194" s="197">
        <v>62000</v>
      </c>
      <c r="N194" s="197">
        <v>3500</v>
      </c>
      <c r="O194" s="197">
        <v>6100</v>
      </c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2"/>
    </row>
    <row r="195" spans="1:35" s="187" customFormat="1" ht="18" customHeight="1" thickBot="1" x14ac:dyDescent="0.35">
      <c r="A195" s="180" t="s">
        <v>374</v>
      </c>
      <c r="B195" s="191" t="s">
        <v>378</v>
      </c>
      <c r="C195" s="219">
        <f t="shared" si="11"/>
        <v>29712</v>
      </c>
      <c r="D195" s="171" t="s">
        <v>586</v>
      </c>
      <c r="E195" s="198"/>
      <c r="F195" s="218">
        <f t="shared" si="9"/>
        <v>0</v>
      </c>
      <c r="G195" s="218">
        <f t="shared" si="10"/>
        <v>29712</v>
      </c>
      <c r="H195" s="200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2"/>
    </row>
    <row r="196" spans="1:35" s="3" customFormat="1" ht="18" customHeight="1" thickBot="1" x14ac:dyDescent="0.35">
      <c r="A196" s="196"/>
      <c r="B196" s="182"/>
      <c r="C196" s="139"/>
      <c r="D196" s="142"/>
      <c r="E196" s="139"/>
      <c r="F196" s="139"/>
      <c r="G196" s="139"/>
      <c r="H196" s="147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58"/>
    </row>
    <row r="197" spans="1:35" s="76" customFormat="1" ht="18" customHeight="1" thickBot="1" x14ac:dyDescent="0.3">
      <c r="A197" s="179" t="s">
        <v>589</v>
      </c>
      <c r="B197" s="179"/>
      <c r="C197" s="145">
        <f>SUM(C13:C195)-E197</f>
        <v>21605282</v>
      </c>
      <c r="D197" s="145"/>
      <c r="E197" s="144">
        <f t="shared" ref="E197:AH197" si="12">SUM(E13:E195)</f>
        <v>403443</v>
      </c>
      <c r="F197" s="144">
        <f t="shared" si="12"/>
        <v>4558366</v>
      </c>
      <c r="G197" s="144">
        <f t="shared" si="12"/>
        <v>17046916</v>
      </c>
      <c r="H197" s="155">
        <f t="shared" si="12"/>
        <v>0</v>
      </c>
      <c r="I197" s="155">
        <f t="shared" si="12"/>
        <v>0</v>
      </c>
      <c r="J197" s="155">
        <f t="shared" si="12"/>
        <v>0</v>
      </c>
      <c r="K197" s="155">
        <f t="shared" si="12"/>
        <v>104661</v>
      </c>
      <c r="L197" s="155">
        <f t="shared" si="12"/>
        <v>686429</v>
      </c>
      <c r="M197" s="155">
        <f t="shared" si="12"/>
        <v>735503</v>
      </c>
      <c r="N197" s="155">
        <f t="shared" si="12"/>
        <v>990985</v>
      </c>
      <c r="O197" s="155">
        <f t="shared" si="12"/>
        <v>2040788</v>
      </c>
      <c r="P197" s="155">
        <f t="shared" si="12"/>
        <v>0</v>
      </c>
      <c r="Q197" s="155">
        <f t="shared" si="12"/>
        <v>0</v>
      </c>
      <c r="R197" s="155">
        <f t="shared" si="12"/>
        <v>0</v>
      </c>
      <c r="S197" s="155">
        <f t="shared" si="12"/>
        <v>0</v>
      </c>
      <c r="T197" s="155">
        <f t="shared" si="12"/>
        <v>0</v>
      </c>
      <c r="U197" s="155">
        <f t="shared" si="12"/>
        <v>0</v>
      </c>
      <c r="V197" s="155">
        <f t="shared" si="12"/>
        <v>0</v>
      </c>
      <c r="W197" s="155">
        <f t="shared" si="12"/>
        <v>0</v>
      </c>
      <c r="X197" s="155">
        <f t="shared" si="12"/>
        <v>0</v>
      </c>
      <c r="Y197" s="155">
        <f t="shared" si="12"/>
        <v>0</v>
      </c>
      <c r="Z197" s="155">
        <f t="shared" si="12"/>
        <v>0</v>
      </c>
      <c r="AA197" s="155">
        <f t="shared" si="12"/>
        <v>0</v>
      </c>
      <c r="AB197" s="155">
        <f t="shared" si="12"/>
        <v>0</v>
      </c>
      <c r="AC197" s="155">
        <f t="shared" si="12"/>
        <v>0</v>
      </c>
      <c r="AD197" s="155">
        <f t="shared" si="12"/>
        <v>0</v>
      </c>
      <c r="AE197" s="155">
        <f t="shared" si="12"/>
        <v>0</v>
      </c>
      <c r="AF197" s="155">
        <f t="shared" si="12"/>
        <v>0</v>
      </c>
      <c r="AG197" s="155">
        <f t="shared" si="12"/>
        <v>0</v>
      </c>
      <c r="AH197" s="155">
        <f t="shared" si="12"/>
        <v>0</v>
      </c>
    </row>
    <row r="198" spans="1:35" s="13" customFormat="1" x14ac:dyDescent="0.25">
      <c r="A198" s="178"/>
      <c r="B198" s="178"/>
      <c r="C198" s="207"/>
      <c r="D198" s="7"/>
      <c r="M198" s="115"/>
    </row>
    <row r="199" spans="1:35" s="13" customFormat="1" x14ac:dyDescent="0.25">
      <c r="A199" s="178"/>
      <c r="B199" s="178"/>
      <c r="D199" s="7"/>
      <c r="K199" s="115"/>
      <c r="L199" s="115"/>
      <c r="N199" s="115"/>
      <c r="O199" s="115"/>
      <c r="P199" s="115"/>
      <c r="Q199" s="115"/>
      <c r="R199" s="115"/>
      <c r="S199" s="115"/>
      <c r="V199" s="115"/>
    </row>
    <row r="200" spans="1:35" s="13" customFormat="1" x14ac:dyDescent="0.25">
      <c r="A200" s="178" t="s">
        <v>361</v>
      </c>
      <c r="B200" s="178" t="s">
        <v>388</v>
      </c>
      <c r="D200" s="7"/>
      <c r="J200" s="115"/>
      <c r="L200" s="115"/>
      <c r="Q200" s="115"/>
      <c r="R200" s="115"/>
      <c r="S200" s="115"/>
      <c r="T200" s="115"/>
      <c r="U200" s="115"/>
    </row>
    <row r="201" spans="1:35" s="13" customFormat="1" x14ac:dyDescent="0.25">
      <c r="A201" s="178"/>
      <c r="B201" s="178"/>
      <c r="D201" s="7"/>
    </row>
    <row r="202" spans="1:35" s="13" customFormat="1" x14ac:dyDescent="0.25">
      <c r="A202" s="178"/>
      <c r="B202" s="178"/>
      <c r="D202" s="7"/>
    </row>
    <row r="203" spans="1:35" s="13" customFormat="1" x14ac:dyDescent="0.25">
      <c r="A203" s="178"/>
      <c r="B203" s="178"/>
      <c r="D203" s="7"/>
    </row>
    <row r="204" spans="1:35" s="13" customFormat="1" x14ac:dyDescent="0.25">
      <c r="A204" s="178"/>
      <c r="B204" s="178"/>
      <c r="D204" s="7"/>
    </row>
    <row r="205" spans="1:35" s="13" customFormat="1" x14ac:dyDescent="0.25">
      <c r="A205" s="178"/>
      <c r="B205" s="178"/>
      <c r="D205" s="7"/>
    </row>
    <row r="206" spans="1:35" s="13" customFormat="1" x14ac:dyDescent="0.25">
      <c r="A206" s="178"/>
      <c r="B206" s="178"/>
      <c r="D206" s="7"/>
    </row>
    <row r="207" spans="1:35" s="13" customFormat="1" x14ac:dyDescent="0.25">
      <c r="A207" s="178"/>
      <c r="B207" s="178"/>
      <c r="D207" s="7"/>
    </row>
    <row r="208" spans="1:35" s="13" customFormat="1" x14ac:dyDescent="0.25">
      <c r="A208" s="178"/>
      <c r="B208" s="178"/>
      <c r="D208" s="7"/>
    </row>
    <row r="209" spans="1:4" s="13" customFormat="1" x14ac:dyDescent="0.25">
      <c r="A209" s="178"/>
      <c r="B209" s="178"/>
      <c r="D209" s="7"/>
    </row>
    <row r="210" spans="1:4" s="13" customFormat="1" x14ac:dyDescent="0.25">
      <c r="A210" s="178"/>
      <c r="B210" s="178"/>
      <c r="D210" s="7"/>
    </row>
    <row r="211" spans="1:4" s="13" customFormat="1" x14ac:dyDescent="0.25">
      <c r="A211" s="178"/>
      <c r="B211" s="178"/>
      <c r="D211" s="7"/>
    </row>
    <row r="212" spans="1:4" s="13" customFormat="1" x14ac:dyDescent="0.25">
      <c r="A212" s="178"/>
      <c r="B212" s="178"/>
      <c r="D212" s="7"/>
    </row>
    <row r="213" spans="1:4" s="13" customFormat="1" x14ac:dyDescent="0.25">
      <c r="A213" s="178"/>
      <c r="B213" s="178"/>
      <c r="D213" s="7"/>
    </row>
    <row r="214" spans="1:4" s="13" customFormat="1" x14ac:dyDescent="0.25">
      <c r="A214" s="178"/>
      <c r="B214" s="178"/>
      <c r="D214" s="7"/>
    </row>
    <row r="215" spans="1:4" s="13" customFormat="1" x14ac:dyDescent="0.25">
      <c r="A215" s="178"/>
      <c r="B215" s="178"/>
      <c r="D215" s="7"/>
    </row>
    <row r="216" spans="1:4" s="13" customFormat="1" x14ac:dyDescent="0.25">
      <c r="A216" s="178"/>
      <c r="B216" s="178"/>
      <c r="D216" s="7"/>
    </row>
    <row r="217" spans="1:4" s="13" customFormat="1" x14ac:dyDescent="0.25">
      <c r="A217" s="178"/>
      <c r="B217" s="178"/>
      <c r="D217" s="7"/>
    </row>
    <row r="218" spans="1:4" s="13" customFormat="1" x14ac:dyDescent="0.25">
      <c r="A218" s="178"/>
      <c r="B218" s="178"/>
      <c r="D218" s="7"/>
    </row>
    <row r="219" spans="1:4" s="13" customFormat="1" x14ac:dyDescent="0.25">
      <c r="A219" s="178"/>
      <c r="B219" s="178"/>
      <c r="D219" s="7"/>
    </row>
    <row r="220" spans="1:4" s="13" customFormat="1" x14ac:dyDescent="0.25">
      <c r="A220" s="178"/>
      <c r="B220" s="178"/>
      <c r="D220" s="7"/>
    </row>
    <row r="221" spans="1:4" s="13" customFormat="1" x14ac:dyDescent="0.25">
      <c r="A221" s="178"/>
      <c r="B221" s="178"/>
      <c r="D221" s="7"/>
    </row>
    <row r="222" spans="1:4" s="13" customFormat="1" x14ac:dyDescent="0.25">
      <c r="A222" s="178"/>
      <c r="B222" s="178"/>
      <c r="D222" s="7"/>
    </row>
    <row r="223" spans="1:4" s="13" customFormat="1" x14ac:dyDescent="0.25">
      <c r="A223" s="178"/>
      <c r="B223" s="178"/>
      <c r="D223" s="7"/>
    </row>
    <row r="224" spans="1:4" s="13" customFormat="1" x14ac:dyDescent="0.25">
      <c r="A224" s="178"/>
      <c r="B224" s="178"/>
      <c r="D224" s="7"/>
    </row>
    <row r="225" spans="4:4" x14ac:dyDescent="0.25">
      <c r="D225" s="8"/>
    </row>
    <row r="226" spans="4:4" x14ac:dyDescent="0.25">
      <c r="D226" s="8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9CCFF"/>
  </sheetPr>
  <dimension ref="A1:AJ267"/>
  <sheetViews>
    <sheetView zoomScaleNormal="100" workbookViewId="0">
      <pane xSplit="9" ySplit="12" topLeftCell="P25" activePane="bottomRight" state="frozen"/>
      <selection activeCell="AH13" sqref="AH13"/>
      <selection pane="topRight" activeCell="AH13" sqref="AH13"/>
      <selection pane="bottomLeft" activeCell="AH13" sqref="AH13"/>
      <selection pane="bottomRight" activeCell="Q192" sqref="Q192"/>
    </sheetView>
  </sheetViews>
  <sheetFormatPr defaultColWidth="9.140625" defaultRowHeight="15" x14ac:dyDescent="0.25"/>
  <cols>
    <col min="1" max="1" width="9.140625" style="1"/>
    <col min="2" max="2" width="30.42578125" style="209" customWidth="1"/>
    <col min="3" max="4" width="16.42578125" style="15" customWidth="1"/>
    <col min="5" max="5" width="20" style="5" customWidth="1"/>
    <col min="6" max="6" width="20" style="257" hidden="1" customWidth="1"/>
    <col min="7" max="7" width="17.5703125" style="15" hidden="1" customWidth="1"/>
    <col min="8" max="8" width="15.7109375" style="15" customWidth="1"/>
    <col min="9" max="9" width="17" style="15" customWidth="1"/>
    <col min="10" max="36" width="15.7109375" style="1" customWidth="1"/>
    <col min="37" max="16384" width="9.140625" style="1"/>
  </cols>
  <sheetData>
    <row r="1" spans="1:36" ht="21" x14ac:dyDescent="0.35">
      <c r="A1" s="16" t="s">
        <v>0</v>
      </c>
      <c r="B1" s="206"/>
      <c r="C1" s="18" t="s">
        <v>391</v>
      </c>
      <c r="D1" s="188"/>
      <c r="E1" s="30"/>
      <c r="F1" s="251"/>
      <c r="G1" s="39"/>
      <c r="H1" s="39"/>
      <c r="I1" s="40"/>
      <c r="J1" s="33"/>
      <c r="K1" s="33"/>
      <c r="L1" s="18" t="str">
        <f>C1</f>
        <v>Title III-A Formula</v>
      </c>
      <c r="M1" s="18"/>
      <c r="N1" s="16"/>
      <c r="O1" s="16"/>
      <c r="P1" s="19"/>
      <c r="Q1" s="19"/>
      <c r="R1" s="119" t="str">
        <f>C1</f>
        <v>Title III-A Formula</v>
      </c>
      <c r="S1" s="33"/>
      <c r="T1" s="18"/>
      <c r="U1" s="18"/>
      <c r="V1" s="16"/>
      <c r="W1" s="16"/>
      <c r="X1" s="119" t="str">
        <f>C1</f>
        <v>Title III-A Formula</v>
      </c>
      <c r="Y1" s="19"/>
      <c r="Z1" s="33"/>
      <c r="AA1" s="33"/>
      <c r="AB1" s="18"/>
      <c r="AC1" s="18"/>
      <c r="AD1" s="119" t="str">
        <f>C1</f>
        <v>Title III-A Formula</v>
      </c>
      <c r="AE1" s="16"/>
      <c r="AF1" s="19"/>
      <c r="AG1" s="19"/>
      <c r="AH1" s="33"/>
      <c r="AI1" s="119" t="str">
        <f>C1</f>
        <v>Title III-A Formula</v>
      </c>
      <c r="AJ1" s="18"/>
    </row>
    <row r="2" spans="1:36" ht="15.75" x14ac:dyDescent="0.25">
      <c r="A2" s="21" t="s">
        <v>1</v>
      </c>
      <c r="B2" s="206"/>
      <c r="C2" s="22" t="s">
        <v>390</v>
      </c>
      <c r="D2" s="123"/>
      <c r="E2" s="41"/>
      <c r="F2" s="252"/>
      <c r="G2" s="42"/>
      <c r="H2" s="31"/>
      <c r="I2" s="32"/>
      <c r="J2" s="33"/>
      <c r="K2" s="33"/>
      <c r="L2" s="21" t="str">
        <f>"FY"&amp;C4</f>
        <v>FY2017-18</v>
      </c>
      <c r="M2" s="21"/>
      <c r="N2" s="24"/>
      <c r="O2" s="24"/>
      <c r="P2" s="23"/>
      <c r="Q2" s="23"/>
      <c r="R2" s="122" t="str">
        <f>"FY"&amp;C4</f>
        <v>FY2017-18</v>
      </c>
      <c r="S2" s="23"/>
      <c r="T2" s="21"/>
      <c r="U2" s="21"/>
      <c r="V2" s="24"/>
      <c r="W2" s="24"/>
      <c r="X2" s="122" t="str">
        <f>"FY"&amp;C4</f>
        <v>FY2017-18</v>
      </c>
      <c r="Y2" s="23"/>
      <c r="Z2" s="23"/>
      <c r="AA2" s="23"/>
      <c r="AB2" s="21"/>
      <c r="AC2" s="21"/>
      <c r="AD2" s="122" t="str">
        <f>"FY"&amp;C4</f>
        <v>FY2017-18</v>
      </c>
      <c r="AE2" s="24"/>
      <c r="AF2" s="23"/>
      <c r="AG2" s="23"/>
      <c r="AH2" s="23"/>
      <c r="AI2" s="122" t="str">
        <f>"FY"&amp;C4</f>
        <v>FY2017-18</v>
      </c>
      <c r="AJ2" s="21"/>
    </row>
    <row r="3" spans="1:36" ht="15.75" x14ac:dyDescent="0.25">
      <c r="A3" s="21" t="s">
        <v>3</v>
      </c>
      <c r="B3" s="206"/>
      <c r="C3" s="24">
        <v>4365</v>
      </c>
      <c r="D3" s="189"/>
      <c r="E3" s="30"/>
      <c r="F3" s="251"/>
      <c r="G3" s="31"/>
      <c r="H3" s="31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1" x14ac:dyDescent="0.35">
      <c r="A4" s="21" t="s">
        <v>2</v>
      </c>
      <c r="B4" s="206"/>
      <c r="C4" s="18" t="str">
        <f>'ESSA Title I-A Formula'!$C$4</f>
        <v>2017-18</v>
      </c>
      <c r="D4" s="188"/>
      <c r="E4" s="30"/>
      <c r="F4" s="251"/>
      <c r="G4" s="31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5.75" x14ac:dyDescent="0.25">
      <c r="A5" s="21" t="s">
        <v>405</v>
      </c>
      <c r="B5" s="206"/>
      <c r="C5" s="108" t="s">
        <v>613</v>
      </c>
      <c r="D5" s="108"/>
      <c r="E5" s="30"/>
      <c r="F5" s="251"/>
      <c r="G5" s="31"/>
      <c r="H5" s="31"/>
      <c r="I5" s="34"/>
      <c r="J5" s="25"/>
      <c r="K5" s="25"/>
      <c r="L5" s="25"/>
      <c r="M5" s="2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 x14ac:dyDescent="0.25">
      <c r="A6" s="21" t="s">
        <v>4</v>
      </c>
      <c r="B6" s="206"/>
      <c r="C6" s="108" t="s">
        <v>366</v>
      </c>
      <c r="D6" s="108"/>
      <c r="E6" s="30"/>
      <c r="F6" s="251"/>
      <c r="G6" s="31"/>
      <c r="H6" s="31"/>
      <c r="I6" s="34"/>
      <c r="J6" s="25"/>
      <c r="K6" s="25"/>
      <c r="L6" s="25"/>
      <c r="M6" s="2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15.75" x14ac:dyDescent="0.25">
      <c r="A7" s="21"/>
      <c r="B7" s="206"/>
      <c r="C7" s="108" t="s">
        <v>409</v>
      </c>
      <c r="D7" s="108"/>
      <c r="E7" s="30"/>
      <c r="F7" s="251"/>
      <c r="G7" s="31"/>
      <c r="H7" s="31"/>
      <c r="I7" s="34"/>
      <c r="J7" s="25"/>
      <c r="K7" s="25"/>
      <c r="L7" s="25"/>
      <c r="M7" s="2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ht="15.75" x14ac:dyDescent="0.25">
      <c r="A8" s="21"/>
      <c r="B8" s="206"/>
      <c r="C8" s="24"/>
      <c r="D8" s="189"/>
      <c r="E8" s="30"/>
      <c r="F8" s="251"/>
      <c r="G8" s="31"/>
      <c r="H8" s="31"/>
      <c r="I8" s="34"/>
      <c r="J8" s="25"/>
      <c r="K8" s="25"/>
      <c r="L8" s="25"/>
      <c r="M8" s="2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15.75" x14ac:dyDescent="0.25">
      <c r="A9" s="21" t="s">
        <v>380</v>
      </c>
      <c r="B9" s="206"/>
      <c r="C9" s="125" t="s">
        <v>998</v>
      </c>
      <c r="D9" s="189"/>
      <c r="E9" s="30"/>
      <c r="F9" s="251"/>
      <c r="G9" s="31"/>
      <c r="H9" s="32"/>
      <c r="I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5.75" x14ac:dyDescent="0.25">
      <c r="A10" s="21" t="s">
        <v>381</v>
      </c>
      <c r="B10" s="206"/>
      <c r="C10" s="24" t="s">
        <v>382</v>
      </c>
      <c r="D10" s="189"/>
      <c r="E10" s="30"/>
      <c r="F10" s="251"/>
      <c r="G10" s="31"/>
      <c r="H10" s="32"/>
      <c r="I10" s="36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ht="16.5" thickBot="1" x14ac:dyDescent="0.3">
      <c r="A11" s="21" t="s">
        <v>406</v>
      </c>
      <c r="B11" s="185"/>
      <c r="C11" s="122" t="s">
        <v>629</v>
      </c>
      <c r="D11" s="122"/>
      <c r="E11" s="30"/>
      <c r="F11" s="251"/>
      <c r="G11" s="31"/>
      <c r="H11" s="32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14" customFormat="1" ht="32.25" customHeight="1" thickBot="1" x14ac:dyDescent="0.3">
      <c r="A12" s="61" t="s">
        <v>367</v>
      </c>
      <c r="B12" s="175" t="s">
        <v>368</v>
      </c>
      <c r="C12" s="128" t="s">
        <v>369</v>
      </c>
      <c r="D12" s="128" t="s">
        <v>992</v>
      </c>
      <c r="E12" s="66" t="s">
        <v>401</v>
      </c>
      <c r="F12" s="253"/>
      <c r="G12" s="66" t="s">
        <v>403</v>
      </c>
      <c r="H12" s="63" t="s">
        <v>370</v>
      </c>
      <c r="I12" s="44" t="s">
        <v>371</v>
      </c>
      <c r="J12" s="161" t="s">
        <v>592</v>
      </c>
      <c r="K12" s="161" t="s">
        <v>593</v>
      </c>
      <c r="L12" s="161" t="s">
        <v>594</v>
      </c>
      <c r="M12" s="161" t="s">
        <v>595</v>
      </c>
      <c r="N12" s="161" t="s">
        <v>596</v>
      </c>
      <c r="O12" s="161" t="s">
        <v>597</v>
      </c>
      <c r="P12" s="161" t="s">
        <v>598</v>
      </c>
      <c r="Q12" s="161" t="s">
        <v>599</v>
      </c>
      <c r="R12" s="161" t="s">
        <v>600</v>
      </c>
      <c r="S12" s="162" t="s">
        <v>601</v>
      </c>
      <c r="T12" s="161" t="s">
        <v>602</v>
      </c>
      <c r="U12" s="161" t="s">
        <v>603</v>
      </c>
      <c r="V12" s="161" t="s">
        <v>604</v>
      </c>
      <c r="W12" s="161" t="s">
        <v>605</v>
      </c>
      <c r="X12" s="161" t="s">
        <v>606</v>
      </c>
      <c r="Y12" s="161" t="s">
        <v>617</v>
      </c>
      <c r="Z12" s="161" t="s">
        <v>618</v>
      </c>
      <c r="AA12" s="161" t="s">
        <v>619</v>
      </c>
      <c r="AB12" s="161" t="s">
        <v>620</v>
      </c>
      <c r="AC12" s="161" t="s">
        <v>621</v>
      </c>
      <c r="AD12" s="161" t="s">
        <v>622</v>
      </c>
      <c r="AE12" s="161" t="s">
        <v>623</v>
      </c>
      <c r="AF12" s="161" t="s">
        <v>624</v>
      </c>
      <c r="AG12" s="161" t="s">
        <v>625</v>
      </c>
      <c r="AH12" s="161" t="s">
        <v>626</v>
      </c>
      <c r="AI12" s="161" t="s">
        <v>627</v>
      </c>
      <c r="AJ12" s="161" t="s">
        <v>628</v>
      </c>
    </row>
    <row r="13" spans="1:36" s="3" customFormat="1" ht="18" customHeight="1" thickBot="1" x14ac:dyDescent="0.35">
      <c r="A13" s="156" t="s">
        <v>7</v>
      </c>
      <c r="B13" s="204" t="s">
        <v>185</v>
      </c>
      <c r="C13" s="156">
        <v>172523</v>
      </c>
      <c r="D13" s="220">
        <f>C13+G13</f>
        <v>172523</v>
      </c>
      <c r="E13" s="221"/>
      <c r="F13" s="254">
        <f t="shared" ref="F13:F76" si="0">SUMIF(E:E, A13,C:C )</f>
        <v>0</v>
      </c>
      <c r="G13" s="230">
        <f>IF(ISBLANK(E13),,-C13)+IF(ISBLANK(F13),,F13)</f>
        <v>0</v>
      </c>
      <c r="H13" s="139">
        <f>SUM(J13:AJ13)</f>
        <v>34891</v>
      </c>
      <c r="I13" s="139">
        <f>IF(ISBLANK(E13),D13-H13,0)</f>
        <v>137632</v>
      </c>
      <c r="J13" s="147"/>
      <c r="K13" s="132"/>
      <c r="L13" s="132"/>
      <c r="M13" s="132"/>
      <c r="N13" s="132"/>
      <c r="O13" s="132">
        <f>596+5482</f>
        <v>6078</v>
      </c>
      <c r="P13" s="132">
        <v>7116</v>
      </c>
      <c r="Q13" s="132">
        <v>21697</v>
      </c>
      <c r="R13" s="132"/>
      <c r="S13" s="132"/>
      <c r="T13" s="132"/>
      <c r="U13" s="132"/>
      <c r="V13" s="132"/>
      <c r="W13" s="132"/>
      <c r="X13" s="132"/>
      <c r="Y13" s="132"/>
      <c r="Z13" s="147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 s="3" customFormat="1" ht="18" customHeight="1" thickBot="1" x14ac:dyDescent="0.35">
      <c r="A14" s="156" t="s">
        <v>8</v>
      </c>
      <c r="B14" s="204" t="s">
        <v>427</v>
      </c>
      <c r="C14" s="220">
        <v>476879</v>
      </c>
      <c r="D14" s="220">
        <f t="shared" ref="D14:D77" si="1">C14+G14</f>
        <v>476879</v>
      </c>
      <c r="E14" s="221"/>
      <c r="F14" s="254">
        <f t="shared" si="0"/>
        <v>0</v>
      </c>
      <c r="G14" s="230">
        <f t="shared" ref="G14:G77" si="2">IF(ISBLANK(E14),,-C14)+IF(ISBLANK(F14),,F14)</f>
        <v>0</v>
      </c>
      <c r="H14" s="139">
        <f t="shared" ref="H14:H77" si="3">SUM(J14:AJ14)</f>
        <v>67989</v>
      </c>
      <c r="I14" s="230">
        <f t="shared" ref="I14:I77" si="4">IF(ISBLANK(E14),D14-H14,0)</f>
        <v>408890</v>
      </c>
      <c r="J14" s="147"/>
      <c r="K14" s="132"/>
      <c r="L14" s="132"/>
      <c r="M14" s="132"/>
      <c r="N14" s="132"/>
      <c r="O14" s="132"/>
      <c r="P14" s="132">
        <v>31082</v>
      </c>
      <c r="Q14" s="197">
        <v>36907</v>
      </c>
      <c r="R14" s="132"/>
      <c r="S14" s="132"/>
      <c r="T14" s="132"/>
      <c r="U14" s="141"/>
      <c r="V14" s="132"/>
      <c r="W14" s="132"/>
      <c r="X14" s="132"/>
      <c r="Y14" s="132"/>
      <c r="Z14" s="147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</row>
    <row r="15" spans="1:36" s="3" customFormat="1" ht="18" customHeight="1" thickBot="1" x14ac:dyDescent="0.35">
      <c r="A15" s="156" t="s">
        <v>9</v>
      </c>
      <c r="B15" s="204" t="s">
        <v>187</v>
      </c>
      <c r="C15" s="220">
        <v>223041</v>
      </c>
      <c r="D15" s="220">
        <f t="shared" si="1"/>
        <v>223041</v>
      </c>
      <c r="E15" s="221"/>
      <c r="F15" s="254">
        <f t="shared" si="0"/>
        <v>0</v>
      </c>
      <c r="G15" s="230">
        <f t="shared" si="2"/>
        <v>0</v>
      </c>
      <c r="H15" s="139">
        <f t="shared" si="3"/>
        <v>0</v>
      </c>
      <c r="I15" s="230">
        <f t="shared" si="4"/>
        <v>223041</v>
      </c>
      <c r="J15" s="147"/>
      <c r="K15" s="132"/>
      <c r="L15" s="132"/>
      <c r="M15" s="132"/>
      <c r="N15" s="132"/>
      <c r="O15" s="132"/>
      <c r="P15" s="132"/>
      <c r="Q15" s="197"/>
      <c r="R15" s="132"/>
      <c r="S15" s="132"/>
      <c r="T15" s="132"/>
      <c r="U15" s="141"/>
      <c r="V15" s="132"/>
      <c r="W15" s="132"/>
      <c r="X15" s="132"/>
      <c r="Y15" s="132"/>
      <c r="Z15" s="147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</row>
    <row r="16" spans="1:36" s="3" customFormat="1" ht="18" customHeight="1" thickBot="1" x14ac:dyDescent="0.35">
      <c r="A16" s="156" t="s">
        <v>10</v>
      </c>
      <c r="B16" s="204" t="s">
        <v>410</v>
      </c>
      <c r="C16" s="220">
        <v>142120</v>
      </c>
      <c r="D16" s="220">
        <f t="shared" si="1"/>
        <v>142120</v>
      </c>
      <c r="E16" s="221"/>
      <c r="F16" s="254">
        <f t="shared" si="0"/>
        <v>0</v>
      </c>
      <c r="G16" s="230">
        <f t="shared" si="2"/>
        <v>0</v>
      </c>
      <c r="H16" s="139">
        <f t="shared" si="3"/>
        <v>18643</v>
      </c>
      <c r="I16" s="230">
        <f t="shared" si="4"/>
        <v>123477</v>
      </c>
      <c r="J16" s="147"/>
      <c r="K16" s="132"/>
      <c r="L16" s="132"/>
      <c r="M16" s="132"/>
      <c r="N16" s="132"/>
      <c r="O16" s="132"/>
      <c r="P16" s="132">
        <v>7883</v>
      </c>
      <c r="Q16" s="197">
        <v>10760</v>
      </c>
      <c r="R16" s="132"/>
      <c r="S16" s="132"/>
      <c r="T16" s="132"/>
      <c r="U16" s="131"/>
      <c r="V16" s="132"/>
      <c r="W16" s="132"/>
      <c r="X16" s="132"/>
      <c r="Y16" s="132"/>
      <c r="Z16" s="147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</row>
    <row r="17" spans="1:36" s="3" customFormat="1" ht="18" customHeight="1" thickBot="1" x14ac:dyDescent="0.35">
      <c r="A17" s="156" t="s">
        <v>11</v>
      </c>
      <c r="B17" s="204" t="s">
        <v>189</v>
      </c>
      <c r="C17" s="220">
        <v>5963</v>
      </c>
      <c r="D17" s="220">
        <f t="shared" si="1"/>
        <v>0</v>
      </c>
      <c r="E17" s="221" t="s">
        <v>372</v>
      </c>
      <c r="F17" s="254">
        <f>SUMIF(E:E, A17,C:C )</f>
        <v>0</v>
      </c>
      <c r="G17" s="230">
        <f>IF(ISBLANK(E17),,-C17)+IF(ISBLANK(F17),,F17)</f>
        <v>-5963</v>
      </c>
      <c r="H17" s="139">
        <f t="shared" si="3"/>
        <v>0</v>
      </c>
      <c r="I17" s="230">
        <f t="shared" si="4"/>
        <v>0</v>
      </c>
      <c r="J17" s="147"/>
      <c r="K17" s="132"/>
      <c r="L17" s="132"/>
      <c r="M17" s="132"/>
      <c r="N17" s="132"/>
      <c r="O17" s="132"/>
      <c r="P17" s="132"/>
      <c r="Q17" s="197"/>
      <c r="R17" s="132"/>
      <c r="S17" s="132"/>
      <c r="T17" s="132"/>
      <c r="U17" s="131"/>
      <c r="V17" s="132"/>
      <c r="W17" s="132"/>
      <c r="X17" s="132"/>
      <c r="Y17" s="132"/>
      <c r="Z17" s="147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</row>
    <row r="18" spans="1:36" s="3" customFormat="1" ht="18" customHeight="1" thickBot="1" x14ac:dyDescent="0.35">
      <c r="A18" s="156" t="s">
        <v>12</v>
      </c>
      <c r="B18" s="204" t="s">
        <v>190</v>
      </c>
      <c r="C18" s="220">
        <v>3473</v>
      </c>
      <c r="D18" s="220">
        <f t="shared" si="1"/>
        <v>0</v>
      </c>
      <c r="E18" s="221" t="s">
        <v>372</v>
      </c>
      <c r="F18" s="254">
        <f t="shared" si="0"/>
        <v>0</v>
      </c>
      <c r="G18" s="230">
        <f t="shared" si="2"/>
        <v>-3473</v>
      </c>
      <c r="H18" s="139">
        <f t="shared" si="3"/>
        <v>0</v>
      </c>
      <c r="I18" s="230">
        <f t="shared" si="4"/>
        <v>0</v>
      </c>
      <c r="J18" s="147"/>
      <c r="K18" s="132"/>
      <c r="L18" s="132"/>
      <c r="M18" s="132"/>
      <c r="N18" s="132"/>
      <c r="O18" s="132"/>
      <c r="P18" s="132"/>
      <c r="Q18" s="197"/>
      <c r="R18" s="132"/>
      <c r="S18" s="132"/>
      <c r="T18" s="132"/>
      <c r="U18" s="131"/>
      <c r="V18" s="132"/>
      <c r="W18" s="132"/>
      <c r="X18" s="132"/>
      <c r="Y18" s="132"/>
      <c r="Z18" s="147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s="3" customFormat="1" ht="18" customHeight="1" thickBot="1" x14ac:dyDescent="0.35">
      <c r="A19" s="156" t="s">
        <v>13</v>
      </c>
      <c r="B19" s="204" t="s">
        <v>191</v>
      </c>
      <c r="C19" s="220">
        <v>248661</v>
      </c>
      <c r="D19" s="220">
        <f t="shared" si="1"/>
        <v>248661</v>
      </c>
      <c r="E19" s="221"/>
      <c r="F19" s="254">
        <f t="shared" si="0"/>
        <v>0</v>
      </c>
      <c r="G19" s="230">
        <f t="shared" si="2"/>
        <v>0</v>
      </c>
      <c r="H19" s="139">
        <f t="shared" si="3"/>
        <v>8107</v>
      </c>
      <c r="I19" s="230">
        <f t="shared" si="4"/>
        <v>240554</v>
      </c>
      <c r="J19" s="147"/>
      <c r="K19" s="132"/>
      <c r="L19" s="132"/>
      <c r="M19" s="132"/>
      <c r="N19" s="132"/>
      <c r="O19" s="132"/>
      <c r="P19" s="132"/>
      <c r="Q19" s="197">
        <v>8107</v>
      </c>
      <c r="R19" s="132"/>
      <c r="S19" s="132"/>
      <c r="T19" s="132"/>
      <c r="U19" s="141"/>
      <c r="V19" s="132"/>
      <c r="W19" s="132"/>
      <c r="X19" s="132"/>
      <c r="Y19" s="132"/>
      <c r="Z19" s="147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</row>
    <row r="20" spans="1:36" s="3" customFormat="1" ht="18" customHeight="1" thickBot="1" x14ac:dyDescent="0.35">
      <c r="A20" s="156" t="s">
        <v>14</v>
      </c>
      <c r="B20" s="204" t="s">
        <v>428</v>
      </c>
      <c r="C20" s="220">
        <v>21230</v>
      </c>
      <c r="D20" s="220">
        <f t="shared" si="1"/>
        <v>21230</v>
      </c>
      <c r="E20" s="221"/>
      <c r="F20" s="254">
        <f t="shared" si="0"/>
        <v>0</v>
      </c>
      <c r="G20" s="230">
        <f t="shared" si="2"/>
        <v>0</v>
      </c>
      <c r="H20" s="139">
        <f t="shared" si="3"/>
        <v>6986</v>
      </c>
      <c r="I20" s="230">
        <f t="shared" si="4"/>
        <v>14244</v>
      </c>
      <c r="J20" s="147"/>
      <c r="K20" s="132"/>
      <c r="L20" s="132"/>
      <c r="M20" s="132"/>
      <c r="N20" s="132"/>
      <c r="O20" s="132"/>
      <c r="P20" s="132">
        <v>5622</v>
      </c>
      <c r="Q20" s="197">
        <v>1364</v>
      </c>
      <c r="R20" s="132"/>
      <c r="S20" s="132"/>
      <c r="T20" s="132"/>
      <c r="U20" s="131"/>
      <c r="V20" s="132"/>
      <c r="W20" s="132"/>
      <c r="X20" s="132"/>
      <c r="Y20" s="132"/>
      <c r="Z20" s="147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</row>
    <row r="21" spans="1:36" s="3" customFormat="1" ht="18" customHeight="1" thickBot="1" x14ac:dyDescent="0.35">
      <c r="A21" s="156" t="s">
        <v>15</v>
      </c>
      <c r="B21" s="204" t="s">
        <v>430</v>
      </c>
      <c r="C21" s="220">
        <v>1245</v>
      </c>
      <c r="D21" s="220">
        <f t="shared" si="1"/>
        <v>0</v>
      </c>
      <c r="E21" s="221" t="s">
        <v>414</v>
      </c>
      <c r="F21" s="254">
        <f t="shared" si="0"/>
        <v>0</v>
      </c>
      <c r="G21" s="230">
        <f t="shared" si="2"/>
        <v>-1245</v>
      </c>
      <c r="H21" s="139">
        <f t="shared" si="3"/>
        <v>0</v>
      </c>
      <c r="I21" s="230">
        <f t="shared" si="4"/>
        <v>0</v>
      </c>
      <c r="J21" s="147"/>
      <c r="K21" s="132"/>
      <c r="L21" s="132"/>
      <c r="M21" s="132"/>
      <c r="N21" s="132"/>
      <c r="O21" s="132"/>
      <c r="P21" s="132"/>
      <c r="Q21" s="197"/>
      <c r="R21" s="132"/>
      <c r="S21" s="132"/>
      <c r="T21" s="132"/>
      <c r="U21" s="131"/>
      <c r="V21" s="132"/>
      <c r="W21" s="132"/>
      <c r="X21" s="132"/>
      <c r="Y21" s="132"/>
      <c r="Z21" s="147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</row>
    <row r="22" spans="1:36" s="3" customFormat="1" ht="18" customHeight="1" thickBot="1" x14ac:dyDescent="0.35">
      <c r="A22" s="156" t="s">
        <v>16</v>
      </c>
      <c r="B22" s="204" t="s">
        <v>194</v>
      </c>
      <c r="C22" s="220">
        <v>22737</v>
      </c>
      <c r="D22" s="220">
        <f t="shared" si="1"/>
        <v>22737</v>
      </c>
      <c r="E22" s="221"/>
      <c r="F22" s="254">
        <f t="shared" si="0"/>
        <v>0</v>
      </c>
      <c r="G22" s="230">
        <f t="shared" si="2"/>
        <v>0</v>
      </c>
      <c r="H22" s="139">
        <f t="shared" si="3"/>
        <v>7777</v>
      </c>
      <c r="I22" s="230">
        <f t="shared" si="4"/>
        <v>14960</v>
      </c>
      <c r="J22" s="147"/>
      <c r="K22" s="132"/>
      <c r="L22" s="132"/>
      <c r="M22" s="132"/>
      <c r="N22" s="132"/>
      <c r="O22" s="132"/>
      <c r="P22" s="132">
        <v>740</v>
      </c>
      <c r="Q22" s="197">
        <v>7037</v>
      </c>
      <c r="R22" s="132"/>
      <c r="S22" s="132"/>
      <c r="T22" s="132"/>
      <c r="U22" s="141"/>
      <c r="V22" s="132"/>
      <c r="W22" s="132"/>
      <c r="X22" s="132"/>
      <c r="Y22" s="132"/>
      <c r="Z22" s="147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</row>
    <row r="23" spans="1:36" s="3" customFormat="1" ht="18" customHeight="1" thickBot="1" x14ac:dyDescent="0.35">
      <c r="A23" s="156" t="s">
        <v>17</v>
      </c>
      <c r="B23" s="204" t="s">
        <v>195</v>
      </c>
      <c r="C23" s="220">
        <v>34924</v>
      </c>
      <c r="D23" s="220">
        <f t="shared" si="1"/>
        <v>34924</v>
      </c>
      <c r="E23" s="221"/>
      <c r="F23" s="254">
        <f t="shared" si="0"/>
        <v>0</v>
      </c>
      <c r="G23" s="230">
        <f t="shared" si="2"/>
        <v>0</v>
      </c>
      <c r="H23" s="139">
        <f t="shared" si="3"/>
        <v>9378</v>
      </c>
      <c r="I23" s="230">
        <f t="shared" si="4"/>
        <v>25546</v>
      </c>
      <c r="J23" s="147"/>
      <c r="K23" s="132"/>
      <c r="L23" s="132"/>
      <c r="M23" s="132"/>
      <c r="N23" s="132"/>
      <c r="O23" s="132"/>
      <c r="P23" s="132"/>
      <c r="Q23" s="197">
        <v>9378</v>
      </c>
      <c r="R23" s="132"/>
      <c r="S23" s="132"/>
      <c r="T23" s="132"/>
      <c r="U23" s="131"/>
      <c r="V23" s="132"/>
      <c r="W23" s="132"/>
      <c r="X23" s="132"/>
      <c r="Y23" s="132"/>
      <c r="Z23" s="147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</row>
    <row r="24" spans="1:36" s="3" customFormat="1" ht="18" customHeight="1" thickBot="1" x14ac:dyDescent="0.35">
      <c r="A24" s="156" t="s">
        <v>18</v>
      </c>
      <c r="B24" s="204" t="s">
        <v>196</v>
      </c>
      <c r="C24" s="220">
        <v>372566</v>
      </c>
      <c r="D24" s="220">
        <f t="shared" si="1"/>
        <v>372566</v>
      </c>
      <c r="E24" s="221"/>
      <c r="F24" s="254">
        <f t="shared" si="0"/>
        <v>0</v>
      </c>
      <c r="G24" s="230">
        <f t="shared" si="2"/>
        <v>0</v>
      </c>
      <c r="H24" s="139">
        <f t="shared" si="3"/>
        <v>8047</v>
      </c>
      <c r="I24" s="230">
        <f t="shared" si="4"/>
        <v>364519</v>
      </c>
      <c r="J24" s="147"/>
      <c r="K24" s="132"/>
      <c r="L24" s="132"/>
      <c r="M24" s="132"/>
      <c r="N24" s="132"/>
      <c r="O24" s="132"/>
      <c r="P24" s="132"/>
      <c r="Q24" s="197">
        <v>8047</v>
      </c>
      <c r="R24" s="132"/>
      <c r="S24" s="132"/>
      <c r="T24" s="132"/>
      <c r="U24" s="141"/>
      <c r="V24" s="132"/>
      <c r="W24" s="132"/>
      <c r="X24" s="132"/>
      <c r="Y24" s="132"/>
      <c r="Z24" s="147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</row>
    <row r="25" spans="1:36" s="3" customFormat="1" ht="18" customHeight="1" thickBot="1" x14ac:dyDescent="0.35">
      <c r="A25" s="156" t="s">
        <v>19</v>
      </c>
      <c r="B25" s="204" t="s">
        <v>197</v>
      </c>
      <c r="C25" s="220">
        <v>43966</v>
      </c>
      <c r="D25" s="220">
        <f t="shared" si="1"/>
        <v>43966</v>
      </c>
      <c r="E25" s="221"/>
      <c r="F25" s="254">
        <f t="shared" si="0"/>
        <v>0</v>
      </c>
      <c r="G25" s="230">
        <f t="shared" si="2"/>
        <v>0</v>
      </c>
      <c r="H25" s="139">
        <f t="shared" si="3"/>
        <v>0</v>
      </c>
      <c r="I25" s="230">
        <f t="shared" si="4"/>
        <v>43966</v>
      </c>
      <c r="J25" s="147"/>
      <c r="K25" s="132"/>
      <c r="L25" s="132"/>
      <c r="M25" s="132"/>
      <c r="N25" s="132"/>
      <c r="O25" s="132"/>
      <c r="P25" s="132"/>
      <c r="Q25" s="197"/>
      <c r="R25" s="132"/>
      <c r="S25" s="132"/>
      <c r="T25" s="132"/>
      <c r="U25" s="131"/>
      <c r="V25" s="132"/>
      <c r="W25" s="132"/>
      <c r="X25" s="132"/>
      <c r="Y25" s="132"/>
      <c r="Z25" s="147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</row>
    <row r="26" spans="1:36" s="3" customFormat="1" ht="18" customHeight="1" thickBot="1" x14ac:dyDescent="0.35">
      <c r="A26" s="156" t="s">
        <v>20</v>
      </c>
      <c r="B26" s="204" t="s">
        <v>198</v>
      </c>
      <c r="C26" s="220">
        <v>2097</v>
      </c>
      <c r="D26" s="220">
        <f t="shared" si="1"/>
        <v>0</v>
      </c>
      <c r="E26" s="221" t="s">
        <v>372</v>
      </c>
      <c r="F26" s="254">
        <f t="shared" si="0"/>
        <v>0</v>
      </c>
      <c r="G26" s="230">
        <f t="shared" si="2"/>
        <v>-2097</v>
      </c>
      <c r="H26" s="139">
        <f t="shared" si="3"/>
        <v>0</v>
      </c>
      <c r="I26" s="230">
        <f t="shared" si="4"/>
        <v>0</v>
      </c>
      <c r="J26" s="147"/>
      <c r="K26" s="132"/>
      <c r="L26" s="132"/>
      <c r="M26" s="132"/>
      <c r="N26" s="132"/>
      <c r="O26" s="132"/>
      <c r="P26" s="132"/>
      <c r="Q26" s="197"/>
      <c r="R26" s="132"/>
      <c r="S26" s="132"/>
      <c r="T26" s="132"/>
      <c r="U26" s="131"/>
      <c r="V26" s="132"/>
      <c r="W26" s="132"/>
      <c r="X26" s="132"/>
      <c r="Y26" s="132"/>
      <c r="Z26" s="147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</row>
    <row r="27" spans="1:36" s="3" customFormat="1" ht="18" customHeight="1" thickBot="1" x14ac:dyDescent="0.35">
      <c r="A27" s="156" t="s">
        <v>21</v>
      </c>
      <c r="B27" s="204" t="s">
        <v>199</v>
      </c>
      <c r="C27" s="220">
        <v>1075238</v>
      </c>
      <c r="D27" s="220">
        <f t="shared" si="1"/>
        <v>1075238</v>
      </c>
      <c r="E27" s="221"/>
      <c r="F27" s="254">
        <f t="shared" si="0"/>
        <v>0</v>
      </c>
      <c r="G27" s="230">
        <f t="shared" si="2"/>
        <v>0</v>
      </c>
      <c r="H27" s="139">
        <f t="shared" si="3"/>
        <v>450359</v>
      </c>
      <c r="I27" s="230">
        <f t="shared" si="4"/>
        <v>624879</v>
      </c>
      <c r="J27" s="147"/>
      <c r="K27" s="132"/>
      <c r="L27" s="132"/>
      <c r="M27" s="132"/>
      <c r="N27" s="132"/>
      <c r="O27" s="132">
        <v>293912</v>
      </c>
      <c r="P27" s="132"/>
      <c r="Q27" s="197">
        <f>77903+78544</f>
        <v>156447</v>
      </c>
      <c r="R27" s="132"/>
      <c r="S27" s="132"/>
      <c r="T27" s="132"/>
      <c r="U27" s="141"/>
      <c r="V27" s="132"/>
      <c r="W27" s="132"/>
      <c r="X27" s="132"/>
      <c r="Y27" s="132"/>
      <c r="Z27" s="147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</row>
    <row r="28" spans="1:36" s="3" customFormat="1" ht="18" customHeight="1" thickBot="1" x14ac:dyDescent="0.35">
      <c r="A28" s="156" t="s">
        <v>22</v>
      </c>
      <c r="B28" s="204" t="s">
        <v>200</v>
      </c>
      <c r="C28" s="220">
        <v>42197</v>
      </c>
      <c r="D28" s="220">
        <f t="shared" si="1"/>
        <v>42197</v>
      </c>
      <c r="E28" s="221"/>
      <c r="F28" s="254">
        <f t="shared" si="0"/>
        <v>0</v>
      </c>
      <c r="G28" s="230">
        <f t="shared" si="2"/>
        <v>0</v>
      </c>
      <c r="H28" s="139">
        <f t="shared" si="3"/>
        <v>0</v>
      </c>
      <c r="I28" s="230">
        <f t="shared" si="4"/>
        <v>42197</v>
      </c>
      <c r="J28" s="147"/>
      <c r="K28" s="132"/>
      <c r="L28" s="132"/>
      <c r="M28" s="132"/>
      <c r="N28" s="132"/>
      <c r="O28" s="132"/>
      <c r="P28" s="132"/>
      <c r="Q28" s="197"/>
      <c r="R28" s="132"/>
      <c r="S28" s="132"/>
      <c r="T28" s="132"/>
      <c r="U28" s="131"/>
      <c r="V28" s="132"/>
      <c r="W28" s="132"/>
      <c r="X28" s="132"/>
      <c r="Y28" s="132"/>
      <c r="Z28" s="147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</row>
    <row r="29" spans="1:36" s="3" customFormat="1" ht="18" customHeight="1" thickBot="1" x14ac:dyDescent="0.35">
      <c r="A29" s="156" t="s">
        <v>23</v>
      </c>
      <c r="B29" s="204" t="s">
        <v>432</v>
      </c>
      <c r="C29" s="220">
        <v>8584</v>
      </c>
      <c r="D29" s="220">
        <f t="shared" si="1"/>
        <v>8584</v>
      </c>
      <c r="E29" s="221"/>
      <c r="F29" s="254">
        <f t="shared" si="0"/>
        <v>0</v>
      </c>
      <c r="G29" s="230">
        <f t="shared" si="2"/>
        <v>0</v>
      </c>
      <c r="H29" s="139">
        <f t="shared" si="3"/>
        <v>0</v>
      </c>
      <c r="I29" s="230">
        <f t="shared" si="4"/>
        <v>8584</v>
      </c>
      <c r="J29" s="147"/>
      <c r="K29" s="132"/>
      <c r="L29" s="132"/>
      <c r="M29" s="132"/>
      <c r="N29" s="132"/>
      <c r="O29" s="132"/>
      <c r="P29" s="132"/>
      <c r="Q29" s="197"/>
      <c r="R29" s="132"/>
      <c r="S29" s="132"/>
      <c r="T29" s="132"/>
      <c r="U29" s="131"/>
      <c r="V29" s="132"/>
      <c r="W29" s="132"/>
      <c r="X29" s="132"/>
      <c r="Y29" s="132"/>
      <c r="Z29" s="147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</row>
    <row r="30" spans="1:36" s="3" customFormat="1" ht="18" customHeight="1" thickBot="1" x14ac:dyDescent="0.35">
      <c r="A30" s="156" t="s">
        <v>24</v>
      </c>
      <c r="B30" s="204" t="s">
        <v>434</v>
      </c>
      <c r="C30" s="220">
        <v>262</v>
      </c>
      <c r="D30" s="220">
        <f t="shared" si="1"/>
        <v>0</v>
      </c>
      <c r="E30" s="221" t="s">
        <v>415</v>
      </c>
      <c r="F30" s="254">
        <f t="shared" si="0"/>
        <v>0</v>
      </c>
      <c r="G30" s="230">
        <f t="shared" si="2"/>
        <v>-262</v>
      </c>
      <c r="H30" s="139">
        <f t="shared" si="3"/>
        <v>0</v>
      </c>
      <c r="I30" s="230">
        <f t="shared" si="4"/>
        <v>0</v>
      </c>
      <c r="J30" s="147"/>
      <c r="K30" s="132"/>
      <c r="L30" s="132"/>
      <c r="M30" s="132"/>
      <c r="N30" s="132"/>
      <c r="O30" s="132"/>
      <c r="P30" s="132"/>
      <c r="Q30" s="197"/>
      <c r="R30" s="132"/>
      <c r="S30" s="132"/>
      <c r="T30" s="132"/>
      <c r="U30" s="131"/>
      <c r="V30" s="132"/>
      <c r="W30" s="132"/>
      <c r="X30" s="132"/>
      <c r="Y30" s="132"/>
      <c r="Z30" s="147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</row>
    <row r="31" spans="1:36" s="3" customFormat="1" ht="18" customHeight="1" thickBot="1" x14ac:dyDescent="0.35">
      <c r="A31" s="156" t="s">
        <v>25</v>
      </c>
      <c r="B31" s="204" t="s">
        <v>436</v>
      </c>
      <c r="C31" s="220"/>
      <c r="D31" s="220">
        <f t="shared" si="1"/>
        <v>0</v>
      </c>
      <c r="E31" s="221"/>
      <c r="F31" s="254">
        <f t="shared" si="0"/>
        <v>0</v>
      </c>
      <c r="G31" s="230">
        <f t="shared" si="2"/>
        <v>0</v>
      </c>
      <c r="H31" s="139">
        <f t="shared" si="3"/>
        <v>0</v>
      </c>
      <c r="I31" s="230">
        <f t="shared" si="4"/>
        <v>0</v>
      </c>
      <c r="J31" s="147"/>
      <c r="K31" s="132"/>
      <c r="L31" s="132"/>
      <c r="M31" s="132"/>
      <c r="N31" s="132"/>
      <c r="O31" s="132"/>
      <c r="P31" s="132"/>
      <c r="Q31" s="197"/>
      <c r="R31" s="132"/>
      <c r="S31" s="132"/>
      <c r="T31" s="132"/>
      <c r="U31" s="131"/>
      <c r="V31" s="132"/>
      <c r="W31" s="132"/>
      <c r="X31" s="132"/>
      <c r="Y31" s="132"/>
      <c r="Z31" s="147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</row>
    <row r="32" spans="1:36" s="3" customFormat="1" ht="18" customHeight="1" thickBot="1" x14ac:dyDescent="0.35">
      <c r="A32" s="156" t="s">
        <v>26</v>
      </c>
      <c r="B32" s="204" t="s">
        <v>437</v>
      </c>
      <c r="C32" s="220">
        <v>262</v>
      </c>
      <c r="D32" s="220">
        <f t="shared" si="1"/>
        <v>0</v>
      </c>
      <c r="E32" s="221" t="s">
        <v>415</v>
      </c>
      <c r="F32" s="254">
        <f t="shared" si="0"/>
        <v>0</v>
      </c>
      <c r="G32" s="230">
        <f t="shared" si="2"/>
        <v>-262</v>
      </c>
      <c r="H32" s="139">
        <f t="shared" si="3"/>
        <v>0</v>
      </c>
      <c r="I32" s="230">
        <f t="shared" si="4"/>
        <v>0</v>
      </c>
      <c r="J32" s="147"/>
      <c r="K32" s="132"/>
      <c r="L32" s="132"/>
      <c r="M32" s="132"/>
      <c r="N32" s="132"/>
      <c r="O32" s="132"/>
      <c r="P32" s="132"/>
      <c r="Q32" s="197"/>
      <c r="R32" s="132"/>
      <c r="S32" s="132"/>
      <c r="T32" s="132"/>
      <c r="U32" s="131"/>
      <c r="V32" s="132"/>
      <c r="W32" s="132"/>
      <c r="X32" s="132"/>
      <c r="Y32" s="132"/>
      <c r="Z32" s="147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</row>
    <row r="33" spans="1:36" s="3" customFormat="1" ht="18" customHeight="1" thickBot="1" x14ac:dyDescent="0.35">
      <c r="A33" s="156" t="s">
        <v>27</v>
      </c>
      <c r="B33" s="204" t="s">
        <v>438</v>
      </c>
      <c r="C33" s="220"/>
      <c r="D33" s="220">
        <f t="shared" si="1"/>
        <v>0</v>
      </c>
      <c r="E33" s="221"/>
      <c r="F33" s="254">
        <f t="shared" si="0"/>
        <v>0</v>
      </c>
      <c r="G33" s="230">
        <f t="shared" si="2"/>
        <v>0</v>
      </c>
      <c r="H33" s="139">
        <f t="shared" si="3"/>
        <v>0</v>
      </c>
      <c r="I33" s="230">
        <f t="shared" si="4"/>
        <v>0</v>
      </c>
      <c r="J33" s="147"/>
      <c r="K33" s="132"/>
      <c r="L33" s="132"/>
      <c r="M33" s="132"/>
      <c r="N33" s="132"/>
      <c r="O33" s="132"/>
      <c r="P33" s="132"/>
      <c r="Q33" s="197"/>
      <c r="R33" s="132"/>
      <c r="S33" s="132"/>
      <c r="T33" s="132"/>
      <c r="U33" s="131"/>
      <c r="V33" s="132"/>
      <c r="W33" s="132"/>
      <c r="X33" s="132"/>
      <c r="Y33" s="132"/>
      <c r="Z33" s="147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</row>
    <row r="34" spans="1:36" s="3" customFormat="1" ht="18" customHeight="1" thickBot="1" x14ac:dyDescent="0.35">
      <c r="A34" s="156" t="s">
        <v>28</v>
      </c>
      <c r="B34" s="204" t="s">
        <v>439</v>
      </c>
      <c r="C34" s="220"/>
      <c r="D34" s="220">
        <f t="shared" si="1"/>
        <v>0</v>
      </c>
      <c r="E34" s="221"/>
      <c r="F34" s="254">
        <f t="shared" si="0"/>
        <v>0</v>
      </c>
      <c r="G34" s="230">
        <f t="shared" si="2"/>
        <v>0</v>
      </c>
      <c r="H34" s="139">
        <f t="shared" si="3"/>
        <v>0</v>
      </c>
      <c r="I34" s="230">
        <f t="shared" si="4"/>
        <v>0</v>
      </c>
      <c r="J34" s="147"/>
      <c r="K34" s="132"/>
      <c r="L34" s="132"/>
      <c r="M34" s="132"/>
      <c r="N34" s="132"/>
      <c r="O34" s="132"/>
      <c r="P34" s="132"/>
      <c r="Q34" s="197"/>
      <c r="R34" s="132"/>
      <c r="S34" s="132"/>
      <c r="T34" s="132"/>
      <c r="U34" s="131"/>
      <c r="V34" s="132"/>
      <c r="W34" s="132"/>
      <c r="X34" s="132"/>
      <c r="Y34" s="132"/>
      <c r="Z34" s="147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</row>
    <row r="35" spans="1:36" s="3" customFormat="1" ht="18" customHeight="1" thickBot="1" x14ac:dyDescent="0.35">
      <c r="A35" s="156" t="s">
        <v>29</v>
      </c>
      <c r="B35" s="204" t="s">
        <v>440</v>
      </c>
      <c r="C35" s="220">
        <v>328</v>
      </c>
      <c r="D35" s="220">
        <f t="shared" si="1"/>
        <v>0</v>
      </c>
      <c r="E35" s="221" t="s">
        <v>415</v>
      </c>
      <c r="F35" s="254">
        <f t="shared" si="0"/>
        <v>0</v>
      </c>
      <c r="G35" s="230">
        <f t="shared" si="2"/>
        <v>-328</v>
      </c>
      <c r="H35" s="139">
        <f t="shared" si="3"/>
        <v>0</v>
      </c>
      <c r="I35" s="230">
        <f t="shared" si="4"/>
        <v>0</v>
      </c>
      <c r="J35" s="147"/>
      <c r="K35" s="132"/>
      <c r="L35" s="132"/>
      <c r="M35" s="132"/>
      <c r="N35" s="132"/>
      <c r="O35" s="132"/>
      <c r="P35" s="132"/>
      <c r="Q35" s="197"/>
      <c r="R35" s="132"/>
      <c r="S35" s="132"/>
      <c r="T35" s="132"/>
      <c r="U35" s="141"/>
      <c r="V35" s="132"/>
      <c r="W35" s="132"/>
      <c r="X35" s="132"/>
      <c r="Y35" s="132"/>
      <c r="Z35" s="147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</row>
    <row r="36" spans="1:36" s="3" customFormat="1" ht="18" customHeight="1" thickBot="1" x14ac:dyDescent="0.35">
      <c r="A36" s="156" t="s">
        <v>30</v>
      </c>
      <c r="B36" s="204" t="s">
        <v>442</v>
      </c>
      <c r="C36" s="220">
        <v>1900</v>
      </c>
      <c r="D36" s="220">
        <f t="shared" si="1"/>
        <v>0</v>
      </c>
      <c r="E36" s="221" t="s">
        <v>415</v>
      </c>
      <c r="F36" s="254">
        <f t="shared" si="0"/>
        <v>0</v>
      </c>
      <c r="G36" s="230">
        <f t="shared" si="2"/>
        <v>-1900</v>
      </c>
      <c r="H36" s="139">
        <f t="shared" si="3"/>
        <v>0</v>
      </c>
      <c r="I36" s="230">
        <f t="shared" si="4"/>
        <v>0</v>
      </c>
      <c r="J36" s="147"/>
      <c r="K36" s="132"/>
      <c r="L36" s="132"/>
      <c r="M36" s="132"/>
      <c r="N36" s="132"/>
      <c r="O36" s="132"/>
      <c r="P36" s="132"/>
      <c r="Q36" s="197"/>
      <c r="R36" s="132"/>
      <c r="S36" s="132"/>
      <c r="T36" s="132"/>
      <c r="U36" s="131"/>
      <c r="V36" s="132"/>
      <c r="W36" s="132"/>
      <c r="X36" s="132"/>
      <c r="Y36" s="132"/>
      <c r="Z36" s="147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</row>
    <row r="37" spans="1:36" s="3" customFormat="1" ht="18" customHeight="1" thickBot="1" x14ac:dyDescent="0.35">
      <c r="A37" s="156" t="s">
        <v>31</v>
      </c>
      <c r="B37" s="204" t="s">
        <v>443</v>
      </c>
      <c r="C37" s="220">
        <v>300818</v>
      </c>
      <c r="D37" s="220">
        <f t="shared" si="1"/>
        <v>300818</v>
      </c>
      <c r="E37" s="221"/>
      <c r="F37" s="254">
        <f t="shared" si="0"/>
        <v>0</v>
      </c>
      <c r="G37" s="230">
        <f t="shared" si="2"/>
        <v>0</v>
      </c>
      <c r="H37" s="139">
        <f t="shared" si="3"/>
        <v>85764</v>
      </c>
      <c r="I37" s="230">
        <f t="shared" si="4"/>
        <v>215054</v>
      </c>
      <c r="J37" s="147"/>
      <c r="K37" s="132"/>
      <c r="L37" s="132"/>
      <c r="M37" s="132"/>
      <c r="N37" s="132"/>
      <c r="O37" s="132"/>
      <c r="P37" s="132"/>
      <c r="Q37" s="197">
        <v>85764</v>
      </c>
      <c r="R37" s="132"/>
      <c r="S37" s="132"/>
      <c r="T37" s="132"/>
      <c r="U37" s="131"/>
      <c r="V37" s="132"/>
      <c r="W37" s="132"/>
      <c r="X37" s="132"/>
      <c r="Y37" s="132"/>
      <c r="Z37" s="147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</row>
    <row r="38" spans="1:36" s="3" customFormat="1" ht="18" customHeight="1" thickBot="1" x14ac:dyDescent="0.35">
      <c r="A38" s="156" t="s">
        <v>32</v>
      </c>
      <c r="B38" s="204" t="s">
        <v>445</v>
      </c>
      <c r="C38" s="220">
        <v>198667</v>
      </c>
      <c r="D38" s="220">
        <f t="shared" si="1"/>
        <v>198667</v>
      </c>
      <c r="E38" s="221"/>
      <c r="F38" s="254">
        <f t="shared" si="0"/>
        <v>0</v>
      </c>
      <c r="G38" s="230">
        <f t="shared" si="2"/>
        <v>0</v>
      </c>
      <c r="H38" s="139">
        <f t="shared" si="3"/>
        <v>57119</v>
      </c>
      <c r="I38" s="230">
        <f t="shared" si="4"/>
        <v>141548</v>
      </c>
      <c r="J38" s="147"/>
      <c r="K38" s="132"/>
      <c r="L38" s="132"/>
      <c r="M38" s="132"/>
      <c r="N38" s="132"/>
      <c r="O38" s="132">
        <v>15249</v>
      </c>
      <c r="P38" s="132">
        <v>18199</v>
      </c>
      <c r="Q38" s="197">
        <v>23671</v>
      </c>
      <c r="R38" s="132"/>
      <c r="S38" s="132"/>
      <c r="T38" s="132"/>
      <c r="U38" s="131"/>
      <c r="V38" s="132"/>
      <c r="W38" s="132"/>
      <c r="X38" s="132"/>
      <c r="Y38" s="132"/>
      <c r="Z38" s="147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</row>
    <row r="39" spans="1:36" s="3" customFormat="1" ht="18" customHeight="1" thickBot="1" x14ac:dyDescent="0.35">
      <c r="A39" s="156" t="s">
        <v>33</v>
      </c>
      <c r="B39" s="204" t="s">
        <v>211</v>
      </c>
      <c r="C39" s="220">
        <v>721</v>
      </c>
      <c r="D39" s="220">
        <f t="shared" si="1"/>
        <v>721</v>
      </c>
      <c r="E39" s="221"/>
      <c r="F39" s="254">
        <f t="shared" si="0"/>
        <v>0</v>
      </c>
      <c r="G39" s="230">
        <f t="shared" si="2"/>
        <v>0</v>
      </c>
      <c r="H39" s="139">
        <f t="shared" si="3"/>
        <v>0</v>
      </c>
      <c r="I39" s="230">
        <f t="shared" si="4"/>
        <v>721</v>
      </c>
      <c r="J39" s="147"/>
      <c r="K39" s="132"/>
      <c r="L39" s="132"/>
      <c r="M39" s="132"/>
      <c r="N39" s="132"/>
      <c r="O39" s="132"/>
      <c r="P39" s="132"/>
      <c r="Q39" s="197"/>
      <c r="R39" s="132"/>
      <c r="S39" s="132"/>
      <c r="T39" s="132"/>
      <c r="U39" s="131"/>
      <c r="V39" s="132"/>
      <c r="W39" s="132"/>
      <c r="X39" s="132"/>
      <c r="Y39" s="132"/>
      <c r="Z39" s="147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</row>
    <row r="40" spans="1:36" s="3" customFormat="1" ht="18" customHeight="1" thickBot="1" x14ac:dyDescent="0.35">
      <c r="A40" s="156" t="s">
        <v>34</v>
      </c>
      <c r="B40" s="204" t="s">
        <v>212</v>
      </c>
      <c r="C40" s="220">
        <v>1442</v>
      </c>
      <c r="D40" s="220">
        <f t="shared" si="1"/>
        <v>0</v>
      </c>
      <c r="E40" s="221" t="s">
        <v>414</v>
      </c>
      <c r="F40" s="254">
        <f t="shared" si="0"/>
        <v>0</v>
      </c>
      <c r="G40" s="230">
        <f t="shared" si="2"/>
        <v>-1442</v>
      </c>
      <c r="H40" s="139">
        <f t="shared" si="3"/>
        <v>0</v>
      </c>
      <c r="I40" s="230">
        <f t="shared" si="4"/>
        <v>0</v>
      </c>
      <c r="J40" s="147"/>
      <c r="K40" s="132"/>
      <c r="L40" s="132"/>
      <c r="M40" s="132"/>
      <c r="N40" s="132"/>
      <c r="O40" s="132"/>
      <c r="P40" s="132"/>
      <c r="Q40" s="197"/>
      <c r="R40" s="132"/>
      <c r="S40" s="132"/>
      <c r="T40" s="132"/>
      <c r="U40" s="131"/>
      <c r="V40" s="132"/>
      <c r="W40" s="132"/>
      <c r="X40" s="132"/>
      <c r="Y40" s="132"/>
      <c r="Z40" s="147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</row>
    <row r="41" spans="1:36" s="3" customFormat="1" ht="18" customHeight="1" thickBot="1" x14ac:dyDescent="0.35">
      <c r="A41" s="156" t="s">
        <v>35</v>
      </c>
      <c r="B41" s="204" t="s">
        <v>213</v>
      </c>
      <c r="C41" s="220">
        <v>131</v>
      </c>
      <c r="D41" s="220">
        <f t="shared" si="1"/>
        <v>0</v>
      </c>
      <c r="E41" s="221" t="s">
        <v>372</v>
      </c>
      <c r="F41" s="254">
        <f t="shared" si="0"/>
        <v>0</v>
      </c>
      <c r="G41" s="230">
        <f t="shared" si="2"/>
        <v>-131</v>
      </c>
      <c r="H41" s="139">
        <f t="shared" si="3"/>
        <v>0</v>
      </c>
      <c r="I41" s="230">
        <f t="shared" si="4"/>
        <v>0</v>
      </c>
      <c r="J41" s="147"/>
      <c r="K41" s="132"/>
      <c r="L41" s="132"/>
      <c r="M41" s="132"/>
      <c r="N41" s="132"/>
      <c r="O41" s="132"/>
      <c r="P41" s="132"/>
      <c r="Q41" s="197"/>
      <c r="R41" s="132"/>
      <c r="S41" s="132"/>
      <c r="T41" s="132"/>
      <c r="U41" s="131"/>
      <c r="V41" s="132"/>
      <c r="W41" s="132"/>
      <c r="X41" s="132"/>
      <c r="Y41" s="132"/>
      <c r="Z41" s="147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</row>
    <row r="42" spans="1:36" s="3" customFormat="1" ht="18" customHeight="1" thickBot="1" x14ac:dyDescent="0.35">
      <c r="A42" s="156" t="s">
        <v>36</v>
      </c>
      <c r="B42" s="204" t="s">
        <v>448</v>
      </c>
      <c r="C42" s="220">
        <v>459</v>
      </c>
      <c r="D42" s="220">
        <f t="shared" si="1"/>
        <v>0</v>
      </c>
      <c r="E42" s="221" t="s">
        <v>372</v>
      </c>
      <c r="F42" s="254">
        <f t="shared" si="0"/>
        <v>0</v>
      </c>
      <c r="G42" s="230">
        <f t="shared" si="2"/>
        <v>-459</v>
      </c>
      <c r="H42" s="139">
        <f t="shared" si="3"/>
        <v>0</v>
      </c>
      <c r="I42" s="230">
        <f t="shared" si="4"/>
        <v>0</v>
      </c>
      <c r="J42" s="147"/>
      <c r="K42" s="132"/>
      <c r="L42" s="132"/>
      <c r="M42" s="132"/>
      <c r="N42" s="132"/>
      <c r="O42" s="132"/>
      <c r="P42" s="132"/>
      <c r="Q42" s="197"/>
      <c r="R42" s="132"/>
      <c r="S42" s="132"/>
      <c r="T42" s="132"/>
      <c r="U42" s="131"/>
      <c r="V42" s="132"/>
      <c r="W42" s="132"/>
      <c r="X42" s="132"/>
      <c r="Y42" s="132"/>
      <c r="Z42" s="147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</row>
    <row r="43" spans="1:36" s="3" customFormat="1" ht="18" customHeight="1" thickBot="1" x14ac:dyDescent="0.35">
      <c r="A43" s="156" t="s">
        <v>37</v>
      </c>
      <c r="B43" s="204" t="s">
        <v>449</v>
      </c>
      <c r="C43" s="220">
        <v>197</v>
      </c>
      <c r="D43" s="220">
        <f t="shared" si="1"/>
        <v>197</v>
      </c>
      <c r="E43" s="221"/>
      <c r="F43" s="254">
        <f t="shared" si="0"/>
        <v>0</v>
      </c>
      <c r="G43" s="230">
        <f t="shared" si="2"/>
        <v>0</v>
      </c>
      <c r="H43" s="139">
        <f t="shared" si="3"/>
        <v>0</v>
      </c>
      <c r="I43" s="230">
        <f t="shared" si="4"/>
        <v>197</v>
      </c>
      <c r="J43" s="147"/>
      <c r="K43" s="132"/>
      <c r="L43" s="132"/>
      <c r="M43" s="132"/>
      <c r="N43" s="132"/>
      <c r="O43" s="132"/>
      <c r="P43" s="132"/>
      <c r="Q43" s="197"/>
      <c r="R43" s="132"/>
      <c r="S43" s="132"/>
      <c r="T43" s="132"/>
      <c r="U43" s="131"/>
      <c r="V43" s="132"/>
      <c r="W43" s="132"/>
      <c r="X43" s="132"/>
      <c r="Y43" s="132"/>
      <c r="Z43" s="147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</row>
    <row r="44" spans="1:36" s="3" customFormat="1" ht="18" customHeight="1" thickBot="1" x14ac:dyDescent="0.35">
      <c r="A44" s="156" t="s">
        <v>38</v>
      </c>
      <c r="B44" s="204" t="s">
        <v>451</v>
      </c>
      <c r="C44" s="220">
        <v>66</v>
      </c>
      <c r="D44" s="220">
        <f t="shared" si="1"/>
        <v>66</v>
      </c>
      <c r="E44" s="221"/>
      <c r="F44" s="254">
        <f t="shared" si="0"/>
        <v>0</v>
      </c>
      <c r="G44" s="230">
        <f t="shared" si="2"/>
        <v>0</v>
      </c>
      <c r="H44" s="139">
        <f t="shared" si="3"/>
        <v>0</v>
      </c>
      <c r="I44" s="230">
        <f t="shared" si="4"/>
        <v>66</v>
      </c>
      <c r="J44" s="147"/>
      <c r="K44" s="132"/>
      <c r="L44" s="132"/>
      <c r="M44" s="132"/>
      <c r="N44" s="132"/>
      <c r="O44" s="132"/>
      <c r="P44" s="132"/>
      <c r="Q44" s="197"/>
      <c r="R44" s="132"/>
      <c r="S44" s="132"/>
      <c r="T44" s="132"/>
      <c r="U44" s="131"/>
      <c r="V44" s="132"/>
      <c r="W44" s="132"/>
      <c r="X44" s="132"/>
      <c r="Y44" s="132"/>
      <c r="Z44" s="147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</row>
    <row r="45" spans="1:36" s="3" customFormat="1" ht="18" customHeight="1" thickBot="1" x14ac:dyDescent="0.35">
      <c r="A45" s="156" t="s">
        <v>39</v>
      </c>
      <c r="B45" s="204" t="s">
        <v>217</v>
      </c>
      <c r="C45" s="220">
        <v>262</v>
      </c>
      <c r="D45" s="220">
        <f t="shared" si="1"/>
        <v>0</v>
      </c>
      <c r="E45" s="221" t="s">
        <v>414</v>
      </c>
      <c r="F45" s="254">
        <f t="shared" si="0"/>
        <v>0</v>
      </c>
      <c r="G45" s="230">
        <f t="shared" si="2"/>
        <v>-262</v>
      </c>
      <c r="H45" s="139">
        <f t="shared" si="3"/>
        <v>0</v>
      </c>
      <c r="I45" s="230">
        <f t="shared" si="4"/>
        <v>0</v>
      </c>
      <c r="J45" s="147"/>
      <c r="K45" s="132"/>
      <c r="L45" s="132"/>
      <c r="M45" s="132"/>
      <c r="N45" s="132"/>
      <c r="O45" s="132"/>
      <c r="P45" s="132"/>
      <c r="Q45" s="197"/>
      <c r="R45" s="132"/>
      <c r="S45" s="132"/>
      <c r="T45" s="132"/>
      <c r="U45" s="131"/>
      <c r="V45" s="132"/>
      <c r="W45" s="132"/>
      <c r="X45" s="132"/>
      <c r="Y45" s="132"/>
      <c r="Z45" s="147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</row>
    <row r="46" spans="1:36" s="3" customFormat="1" ht="18" customHeight="1" thickBot="1" x14ac:dyDescent="0.35">
      <c r="A46" s="156" t="s">
        <v>40</v>
      </c>
      <c r="B46" s="204" t="s">
        <v>453</v>
      </c>
      <c r="C46" s="220">
        <v>1704</v>
      </c>
      <c r="D46" s="220">
        <f t="shared" si="1"/>
        <v>0</v>
      </c>
      <c r="E46" s="221" t="s">
        <v>414</v>
      </c>
      <c r="F46" s="254">
        <f t="shared" si="0"/>
        <v>0</v>
      </c>
      <c r="G46" s="230">
        <f t="shared" si="2"/>
        <v>-1704</v>
      </c>
      <c r="H46" s="139">
        <f t="shared" si="3"/>
        <v>0</v>
      </c>
      <c r="I46" s="230">
        <f t="shared" si="4"/>
        <v>0</v>
      </c>
      <c r="J46" s="147"/>
      <c r="K46" s="132"/>
      <c r="L46" s="132"/>
      <c r="M46" s="132"/>
      <c r="N46" s="132"/>
      <c r="O46" s="132"/>
      <c r="P46" s="132"/>
      <c r="Q46" s="197"/>
      <c r="R46" s="132"/>
      <c r="S46" s="132"/>
      <c r="T46" s="132"/>
      <c r="U46" s="131"/>
      <c r="V46" s="132"/>
      <c r="W46" s="132"/>
      <c r="X46" s="132"/>
      <c r="Y46" s="132"/>
      <c r="Z46" s="147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</row>
    <row r="47" spans="1:36" s="3" customFormat="1" ht="18" customHeight="1" thickBot="1" x14ac:dyDescent="0.35">
      <c r="A47" s="156" t="s">
        <v>41</v>
      </c>
      <c r="B47" s="204" t="s">
        <v>219</v>
      </c>
      <c r="C47" s="220">
        <v>459</v>
      </c>
      <c r="D47" s="220">
        <f t="shared" si="1"/>
        <v>0</v>
      </c>
      <c r="E47" s="221" t="s">
        <v>414</v>
      </c>
      <c r="F47" s="254">
        <f t="shared" si="0"/>
        <v>0</v>
      </c>
      <c r="G47" s="230">
        <f t="shared" si="2"/>
        <v>-459</v>
      </c>
      <c r="H47" s="139">
        <f t="shared" si="3"/>
        <v>0</v>
      </c>
      <c r="I47" s="230">
        <f t="shared" si="4"/>
        <v>0</v>
      </c>
      <c r="J47" s="147"/>
      <c r="K47" s="132"/>
      <c r="L47" s="132"/>
      <c r="M47" s="132"/>
      <c r="N47" s="132"/>
      <c r="O47" s="132"/>
      <c r="P47" s="132"/>
      <c r="Q47" s="197"/>
      <c r="R47" s="132"/>
      <c r="S47" s="132"/>
      <c r="T47" s="132"/>
      <c r="U47" s="141"/>
      <c r="V47" s="132"/>
      <c r="W47" s="132"/>
      <c r="X47" s="132"/>
      <c r="Y47" s="132"/>
      <c r="Z47" s="147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</row>
    <row r="48" spans="1:36" s="3" customFormat="1" ht="18" customHeight="1" thickBot="1" x14ac:dyDescent="0.35">
      <c r="A48" s="156" t="s">
        <v>42</v>
      </c>
      <c r="B48" s="204" t="s">
        <v>220</v>
      </c>
      <c r="C48" s="220">
        <v>2162</v>
      </c>
      <c r="D48" s="220">
        <f t="shared" si="1"/>
        <v>0</v>
      </c>
      <c r="E48" s="221" t="s">
        <v>414</v>
      </c>
      <c r="F48" s="254">
        <f t="shared" si="0"/>
        <v>0</v>
      </c>
      <c r="G48" s="230">
        <f t="shared" si="2"/>
        <v>-2162</v>
      </c>
      <c r="H48" s="139">
        <f t="shared" si="3"/>
        <v>0</v>
      </c>
      <c r="I48" s="230">
        <f t="shared" si="4"/>
        <v>0</v>
      </c>
      <c r="J48" s="147"/>
      <c r="K48" s="132"/>
      <c r="L48" s="132"/>
      <c r="M48" s="132"/>
      <c r="N48" s="132"/>
      <c r="O48" s="132"/>
      <c r="P48" s="132"/>
      <c r="Q48" s="197"/>
      <c r="R48" s="132"/>
      <c r="S48" s="132"/>
      <c r="T48" s="132"/>
      <c r="U48" s="131"/>
      <c r="V48" s="132"/>
      <c r="W48" s="132"/>
      <c r="X48" s="132"/>
      <c r="Y48" s="132"/>
      <c r="Z48" s="147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</row>
    <row r="49" spans="1:36" s="3" customFormat="1" ht="18" customHeight="1" thickBot="1" x14ac:dyDescent="0.35">
      <c r="A49" s="156" t="s">
        <v>43</v>
      </c>
      <c r="B49" s="204" t="s">
        <v>455</v>
      </c>
      <c r="C49" s="220">
        <v>131</v>
      </c>
      <c r="D49" s="220">
        <f t="shared" si="1"/>
        <v>131</v>
      </c>
      <c r="E49" s="221"/>
      <c r="F49" s="254">
        <f t="shared" si="0"/>
        <v>0</v>
      </c>
      <c r="G49" s="230">
        <f t="shared" si="2"/>
        <v>0</v>
      </c>
      <c r="H49" s="139">
        <f t="shared" si="3"/>
        <v>0</v>
      </c>
      <c r="I49" s="230">
        <f t="shared" si="4"/>
        <v>131</v>
      </c>
      <c r="J49" s="147"/>
      <c r="K49" s="132"/>
      <c r="L49" s="132"/>
      <c r="M49" s="132"/>
      <c r="N49" s="132"/>
      <c r="O49" s="132"/>
      <c r="P49" s="132"/>
      <c r="Q49" s="197"/>
      <c r="R49" s="132"/>
      <c r="S49" s="132"/>
      <c r="T49" s="132"/>
      <c r="U49" s="131"/>
      <c r="V49" s="132"/>
      <c r="W49" s="132"/>
      <c r="X49" s="132"/>
      <c r="Y49" s="132"/>
      <c r="Z49" s="147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</row>
    <row r="50" spans="1:36" s="3" customFormat="1" ht="18" customHeight="1" thickBot="1" x14ac:dyDescent="0.35">
      <c r="A50" s="156" t="s">
        <v>44</v>
      </c>
      <c r="B50" s="204" t="s">
        <v>457</v>
      </c>
      <c r="C50" s="220"/>
      <c r="D50" s="220">
        <f t="shared" si="1"/>
        <v>0</v>
      </c>
      <c r="E50" s="221"/>
      <c r="F50" s="254">
        <f t="shared" si="0"/>
        <v>0</v>
      </c>
      <c r="G50" s="230">
        <f t="shared" si="2"/>
        <v>0</v>
      </c>
      <c r="H50" s="139">
        <f t="shared" si="3"/>
        <v>0</v>
      </c>
      <c r="I50" s="230">
        <f t="shared" si="4"/>
        <v>0</v>
      </c>
      <c r="J50" s="147"/>
      <c r="K50" s="132"/>
      <c r="L50" s="132"/>
      <c r="M50" s="132"/>
      <c r="N50" s="132"/>
      <c r="O50" s="132"/>
      <c r="P50" s="132"/>
      <c r="Q50" s="197"/>
      <c r="R50" s="132"/>
      <c r="S50" s="132"/>
      <c r="T50" s="132"/>
      <c r="U50" s="131"/>
      <c r="V50" s="132"/>
      <c r="W50" s="132"/>
      <c r="X50" s="132"/>
      <c r="Y50" s="132"/>
      <c r="Z50" s="147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</row>
    <row r="51" spans="1:36" s="3" customFormat="1" ht="18" customHeight="1" thickBot="1" x14ac:dyDescent="0.35">
      <c r="A51" s="156" t="s">
        <v>45</v>
      </c>
      <c r="B51" s="204" t="s">
        <v>223</v>
      </c>
      <c r="C51" s="220">
        <v>18674</v>
      </c>
      <c r="D51" s="220">
        <f t="shared" si="1"/>
        <v>18674</v>
      </c>
      <c r="E51" s="221"/>
      <c r="F51" s="254">
        <f t="shared" si="0"/>
        <v>0</v>
      </c>
      <c r="G51" s="230">
        <f t="shared" si="2"/>
        <v>0</v>
      </c>
      <c r="H51" s="139">
        <f t="shared" si="3"/>
        <v>0</v>
      </c>
      <c r="I51" s="230">
        <f t="shared" si="4"/>
        <v>18674</v>
      </c>
      <c r="J51" s="147"/>
      <c r="K51" s="132"/>
      <c r="L51" s="132"/>
      <c r="M51" s="132"/>
      <c r="N51" s="132"/>
      <c r="O51" s="132"/>
      <c r="P51" s="132"/>
      <c r="Q51" s="197"/>
      <c r="R51" s="132"/>
      <c r="S51" s="132"/>
      <c r="T51" s="132"/>
      <c r="U51" s="131"/>
      <c r="V51" s="132"/>
      <c r="W51" s="132"/>
      <c r="X51" s="132"/>
      <c r="Y51" s="132"/>
      <c r="Z51" s="147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</row>
    <row r="52" spans="1:36" s="3" customFormat="1" ht="18" customHeight="1" thickBot="1" x14ac:dyDescent="0.35">
      <c r="A52" s="156" t="s">
        <v>46</v>
      </c>
      <c r="B52" s="204" t="s">
        <v>224</v>
      </c>
      <c r="C52" s="220">
        <v>2008159</v>
      </c>
      <c r="D52" s="220">
        <f t="shared" si="1"/>
        <v>2008159</v>
      </c>
      <c r="E52" s="221"/>
      <c r="F52" s="254">
        <f t="shared" si="0"/>
        <v>0</v>
      </c>
      <c r="G52" s="230">
        <f t="shared" si="2"/>
        <v>0</v>
      </c>
      <c r="H52" s="139">
        <f t="shared" si="3"/>
        <v>454786</v>
      </c>
      <c r="I52" s="230">
        <f t="shared" si="4"/>
        <v>1553373</v>
      </c>
      <c r="J52" s="147"/>
      <c r="K52" s="132"/>
      <c r="L52" s="132"/>
      <c r="M52" s="132"/>
      <c r="N52" s="132"/>
      <c r="O52" s="132"/>
      <c r="P52" s="132"/>
      <c r="Q52" s="197">
        <v>454786</v>
      </c>
      <c r="R52" s="132"/>
      <c r="S52" s="132"/>
      <c r="T52" s="132"/>
      <c r="U52" s="131"/>
      <c r="V52" s="132"/>
      <c r="W52" s="132"/>
      <c r="X52" s="132"/>
      <c r="Y52" s="132"/>
      <c r="Z52" s="147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</row>
    <row r="53" spans="1:36" s="3" customFormat="1" ht="18" customHeight="1" thickBot="1" x14ac:dyDescent="0.35">
      <c r="A53" s="156" t="s">
        <v>47</v>
      </c>
      <c r="B53" s="204" t="s">
        <v>461</v>
      </c>
      <c r="C53" s="220"/>
      <c r="D53" s="220">
        <f t="shared" si="1"/>
        <v>0</v>
      </c>
      <c r="E53" s="221"/>
      <c r="F53" s="254">
        <f t="shared" si="0"/>
        <v>0</v>
      </c>
      <c r="G53" s="230">
        <f t="shared" si="2"/>
        <v>0</v>
      </c>
      <c r="H53" s="139">
        <f t="shared" si="3"/>
        <v>0</v>
      </c>
      <c r="I53" s="230">
        <f t="shared" si="4"/>
        <v>0</v>
      </c>
      <c r="J53" s="147"/>
      <c r="K53" s="132"/>
      <c r="L53" s="132"/>
      <c r="M53" s="132"/>
      <c r="N53" s="132"/>
      <c r="O53" s="132"/>
      <c r="P53" s="132"/>
      <c r="Q53" s="197"/>
      <c r="R53" s="132"/>
      <c r="S53" s="132"/>
      <c r="T53" s="132"/>
      <c r="U53" s="131"/>
      <c r="V53" s="132"/>
      <c r="W53" s="132"/>
      <c r="X53" s="132"/>
      <c r="Y53" s="132"/>
      <c r="Z53" s="147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</row>
    <row r="54" spans="1:36" s="3" customFormat="1" ht="18" customHeight="1" thickBot="1" x14ac:dyDescent="0.35">
      <c r="A54" s="156" t="s">
        <v>48</v>
      </c>
      <c r="B54" s="204" t="s">
        <v>463</v>
      </c>
      <c r="C54" s="220">
        <v>234049</v>
      </c>
      <c r="D54" s="220">
        <f>C54+G54</f>
        <v>236146</v>
      </c>
      <c r="E54" s="221"/>
      <c r="F54" s="254">
        <f t="shared" si="0"/>
        <v>2097</v>
      </c>
      <c r="G54" s="230">
        <f t="shared" si="2"/>
        <v>2097</v>
      </c>
      <c r="H54" s="139">
        <f t="shared" si="3"/>
        <v>103273</v>
      </c>
      <c r="I54" s="230">
        <f t="shared" si="4"/>
        <v>132873</v>
      </c>
      <c r="J54" s="147"/>
      <c r="K54" s="132"/>
      <c r="L54" s="132"/>
      <c r="M54" s="132"/>
      <c r="N54" s="132"/>
      <c r="O54" s="132">
        <v>32277</v>
      </c>
      <c r="P54" s="132">
        <v>52455</v>
      </c>
      <c r="Q54" s="197">
        <v>18541</v>
      </c>
      <c r="R54" s="132"/>
      <c r="S54" s="132"/>
      <c r="T54" s="132"/>
      <c r="U54" s="141"/>
      <c r="V54" s="132"/>
      <c r="W54" s="132"/>
      <c r="X54" s="132"/>
      <c r="Y54" s="132"/>
      <c r="Z54" s="147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</row>
    <row r="55" spans="1:36" s="3" customFormat="1" ht="18" customHeight="1" thickBot="1" x14ac:dyDescent="0.35">
      <c r="A55" s="156" t="s">
        <v>49</v>
      </c>
      <c r="B55" s="204" t="s">
        <v>465</v>
      </c>
      <c r="C55" s="220">
        <v>143627</v>
      </c>
      <c r="D55" s="220">
        <f t="shared" si="1"/>
        <v>143627</v>
      </c>
      <c r="E55" s="221"/>
      <c r="F55" s="254">
        <f t="shared" si="0"/>
        <v>0</v>
      </c>
      <c r="G55" s="230">
        <f t="shared" si="2"/>
        <v>0</v>
      </c>
      <c r="H55" s="139">
        <f t="shared" si="3"/>
        <v>60375</v>
      </c>
      <c r="I55" s="230">
        <f t="shared" si="4"/>
        <v>83252</v>
      </c>
      <c r="J55" s="147"/>
      <c r="K55" s="132"/>
      <c r="L55" s="132"/>
      <c r="M55" s="132"/>
      <c r="N55" s="132"/>
      <c r="O55" s="132"/>
      <c r="P55" s="132">
        <v>60375</v>
      </c>
      <c r="Q55" s="197"/>
      <c r="R55" s="132"/>
      <c r="S55" s="132"/>
      <c r="T55" s="132"/>
      <c r="U55" s="131"/>
      <c r="V55" s="132"/>
      <c r="W55" s="132"/>
      <c r="X55" s="132"/>
      <c r="Y55" s="132"/>
      <c r="Z55" s="147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</row>
    <row r="56" spans="1:36" s="3" customFormat="1" ht="18" customHeight="1" thickBot="1" x14ac:dyDescent="0.35">
      <c r="A56" s="156" t="s">
        <v>50</v>
      </c>
      <c r="B56" s="204" t="s">
        <v>228</v>
      </c>
      <c r="C56" s="220">
        <v>2097</v>
      </c>
      <c r="D56" s="220">
        <f t="shared" si="1"/>
        <v>0</v>
      </c>
      <c r="E56" s="208" t="s">
        <v>48</v>
      </c>
      <c r="F56" s="254">
        <f t="shared" si="0"/>
        <v>0</v>
      </c>
      <c r="G56" s="230">
        <f t="shared" si="2"/>
        <v>-2097</v>
      </c>
      <c r="H56" s="139">
        <f t="shared" si="3"/>
        <v>0</v>
      </c>
      <c r="I56" s="230">
        <f t="shared" si="4"/>
        <v>0</v>
      </c>
      <c r="J56" s="147"/>
      <c r="K56" s="132"/>
      <c r="L56" s="132"/>
      <c r="M56" s="132"/>
      <c r="N56" s="132"/>
      <c r="O56" s="132"/>
      <c r="P56" s="132"/>
      <c r="Q56" s="197"/>
      <c r="R56" s="132"/>
      <c r="S56" s="132"/>
      <c r="T56" s="132"/>
      <c r="U56" s="131"/>
      <c r="V56" s="132"/>
      <c r="W56" s="132"/>
      <c r="X56" s="132"/>
      <c r="Y56" s="132"/>
      <c r="Z56" s="147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</row>
    <row r="57" spans="1:36" s="3" customFormat="1" ht="18" customHeight="1" thickBot="1" x14ac:dyDescent="0.35">
      <c r="A57" s="156" t="s">
        <v>51</v>
      </c>
      <c r="B57" s="204" t="s">
        <v>229</v>
      </c>
      <c r="C57" s="220">
        <v>459</v>
      </c>
      <c r="D57" s="220">
        <f t="shared" si="1"/>
        <v>0</v>
      </c>
      <c r="E57" s="221" t="s">
        <v>372</v>
      </c>
      <c r="F57" s="254">
        <f t="shared" si="0"/>
        <v>0</v>
      </c>
      <c r="G57" s="230">
        <f t="shared" si="2"/>
        <v>-459</v>
      </c>
      <c r="H57" s="139">
        <f t="shared" si="3"/>
        <v>0</v>
      </c>
      <c r="I57" s="230">
        <f t="shared" si="4"/>
        <v>0</v>
      </c>
      <c r="J57" s="147"/>
      <c r="K57" s="132"/>
      <c r="L57" s="132"/>
      <c r="M57" s="132"/>
      <c r="N57" s="132"/>
      <c r="O57" s="132"/>
      <c r="P57" s="132"/>
      <c r="Q57" s="197"/>
      <c r="R57" s="132"/>
      <c r="S57" s="132"/>
      <c r="T57" s="132"/>
      <c r="U57" s="141"/>
      <c r="V57" s="132"/>
      <c r="W57" s="132"/>
      <c r="X57" s="132"/>
      <c r="Y57" s="132"/>
      <c r="Z57" s="147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</row>
    <row r="58" spans="1:36" s="3" customFormat="1" ht="18" customHeight="1" thickBot="1" x14ac:dyDescent="0.35">
      <c r="A58" s="156" t="s">
        <v>52</v>
      </c>
      <c r="B58" s="204" t="s">
        <v>230</v>
      </c>
      <c r="C58" s="220">
        <v>66</v>
      </c>
      <c r="D58" s="220">
        <f t="shared" si="1"/>
        <v>0</v>
      </c>
      <c r="E58" s="221" t="s">
        <v>372</v>
      </c>
      <c r="F58" s="254">
        <f t="shared" si="0"/>
        <v>0</v>
      </c>
      <c r="G58" s="230">
        <f t="shared" si="2"/>
        <v>-66</v>
      </c>
      <c r="H58" s="139">
        <f t="shared" si="3"/>
        <v>0</v>
      </c>
      <c r="I58" s="230">
        <f t="shared" si="4"/>
        <v>0</v>
      </c>
      <c r="J58" s="147"/>
      <c r="K58" s="132"/>
      <c r="L58" s="132"/>
      <c r="M58" s="132"/>
      <c r="N58" s="132"/>
      <c r="O58" s="132"/>
      <c r="P58" s="132"/>
      <c r="Q58" s="197"/>
      <c r="R58" s="132"/>
      <c r="S58" s="132"/>
      <c r="T58" s="132"/>
      <c r="U58" s="131"/>
      <c r="V58" s="132"/>
      <c r="W58" s="132"/>
      <c r="X58" s="132"/>
      <c r="Y58" s="132"/>
      <c r="Z58" s="147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</row>
    <row r="59" spans="1:36" s="3" customFormat="1" ht="18" customHeight="1" thickBot="1" x14ac:dyDescent="0.35">
      <c r="A59" s="156" t="s">
        <v>53</v>
      </c>
      <c r="B59" s="204" t="s">
        <v>231</v>
      </c>
      <c r="C59" s="220"/>
      <c r="D59" s="220">
        <f t="shared" si="1"/>
        <v>0</v>
      </c>
      <c r="E59" s="221"/>
      <c r="F59" s="254">
        <f t="shared" si="0"/>
        <v>0</v>
      </c>
      <c r="G59" s="230">
        <f t="shared" si="2"/>
        <v>0</v>
      </c>
      <c r="H59" s="139">
        <f t="shared" si="3"/>
        <v>0</v>
      </c>
      <c r="I59" s="230">
        <f t="shared" si="4"/>
        <v>0</v>
      </c>
      <c r="J59" s="147"/>
      <c r="K59" s="132"/>
      <c r="L59" s="132"/>
      <c r="M59" s="132"/>
      <c r="N59" s="132"/>
      <c r="O59" s="132"/>
      <c r="P59" s="132"/>
      <c r="Q59" s="197"/>
      <c r="R59" s="132"/>
      <c r="S59" s="132"/>
      <c r="T59" s="132"/>
      <c r="U59" s="131"/>
      <c r="V59" s="132"/>
      <c r="W59" s="132"/>
      <c r="X59" s="132"/>
      <c r="Y59" s="132"/>
      <c r="Z59" s="147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</row>
    <row r="60" spans="1:36" s="3" customFormat="1" ht="18" customHeight="1" thickBot="1" x14ac:dyDescent="0.35">
      <c r="A60" s="156" t="s">
        <v>54</v>
      </c>
      <c r="B60" s="204" t="s">
        <v>232</v>
      </c>
      <c r="C60" s="220">
        <v>131</v>
      </c>
      <c r="D60" s="220">
        <f t="shared" si="1"/>
        <v>131</v>
      </c>
      <c r="E60" s="221"/>
      <c r="F60" s="254">
        <f t="shared" si="0"/>
        <v>0</v>
      </c>
      <c r="G60" s="230">
        <f t="shared" si="2"/>
        <v>0</v>
      </c>
      <c r="H60" s="139">
        <f t="shared" si="3"/>
        <v>0</v>
      </c>
      <c r="I60" s="230">
        <f t="shared" si="4"/>
        <v>131</v>
      </c>
      <c r="J60" s="147"/>
      <c r="K60" s="132"/>
      <c r="L60" s="132"/>
      <c r="M60" s="132"/>
      <c r="N60" s="132"/>
      <c r="O60" s="132"/>
      <c r="P60" s="132"/>
      <c r="Q60" s="197"/>
      <c r="R60" s="132"/>
      <c r="S60" s="132"/>
      <c r="T60" s="132"/>
      <c r="U60" s="141"/>
      <c r="V60" s="132"/>
      <c r="W60" s="132"/>
      <c r="X60" s="132"/>
      <c r="Y60" s="132"/>
      <c r="Z60" s="147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</row>
    <row r="61" spans="1:36" s="3" customFormat="1" ht="18" customHeight="1" thickBot="1" x14ac:dyDescent="0.35">
      <c r="A61" s="156" t="s">
        <v>55</v>
      </c>
      <c r="B61" s="204" t="s">
        <v>468</v>
      </c>
      <c r="C61" s="220">
        <v>131</v>
      </c>
      <c r="D61" s="220">
        <f t="shared" si="1"/>
        <v>131</v>
      </c>
      <c r="E61" s="221"/>
      <c r="F61" s="254">
        <f t="shared" si="0"/>
        <v>0</v>
      </c>
      <c r="G61" s="230">
        <f t="shared" si="2"/>
        <v>0</v>
      </c>
      <c r="H61" s="139">
        <f t="shared" si="3"/>
        <v>0</v>
      </c>
      <c r="I61" s="230">
        <f t="shared" si="4"/>
        <v>131</v>
      </c>
      <c r="J61" s="147"/>
      <c r="K61" s="132"/>
      <c r="L61" s="132"/>
      <c r="M61" s="132"/>
      <c r="N61" s="132"/>
      <c r="O61" s="132"/>
      <c r="P61" s="132"/>
      <c r="Q61" s="197"/>
      <c r="R61" s="132"/>
      <c r="S61" s="132"/>
      <c r="T61" s="132"/>
      <c r="U61" s="131"/>
      <c r="V61" s="132"/>
      <c r="W61" s="132"/>
      <c r="X61" s="132"/>
      <c r="Y61" s="132"/>
      <c r="Z61" s="147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</row>
    <row r="62" spans="1:36" s="3" customFormat="1" ht="18" customHeight="1" thickBot="1" x14ac:dyDescent="0.35">
      <c r="A62" s="156" t="s">
        <v>56</v>
      </c>
      <c r="B62" s="204" t="s">
        <v>234</v>
      </c>
      <c r="C62" s="220">
        <v>153914</v>
      </c>
      <c r="D62" s="220">
        <f t="shared" si="1"/>
        <v>153914</v>
      </c>
      <c r="E62" s="221"/>
      <c r="F62" s="254">
        <f t="shared" si="0"/>
        <v>0</v>
      </c>
      <c r="G62" s="230">
        <f t="shared" si="2"/>
        <v>0</v>
      </c>
      <c r="H62" s="139">
        <f t="shared" si="3"/>
        <v>0</v>
      </c>
      <c r="I62" s="230">
        <f t="shared" si="4"/>
        <v>153914</v>
      </c>
      <c r="J62" s="147"/>
      <c r="K62" s="132"/>
      <c r="L62" s="132"/>
      <c r="M62" s="132"/>
      <c r="N62" s="132"/>
      <c r="O62" s="132"/>
      <c r="P62" s="132"/>
      <c r="Q62" s="197"/>
      <c r="R62" s="132"/>
      <c r="S62" s="132"/>
      <c r="T62" s="132"/>
      <c r="U62" s="131"/>
      <c r="V62" s="132"/>
      <c r="W62" s="132"/>
      <c r="X62" s="132"/>
      <c r="Y62" s="132"/>
      <c r="Z62" s="147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</row>
    <row r="63" spans="1:36" s="3" customFormat="1" ht="18" customHeight="1" thickBot="1" x14ac:dyDescent="0.35">
      <c r="A63" s="156" t="s">
        <v>57</v>
      </c>
      <c r="B63" s="204" t="s">
        <v>235</v>
      </c>
      <c r="C63" s="220">
        <v>12974</v>
      </c>
      <c r="D63" s="220">
        <f t="shared" si="1"/>
        <v>12974</v>
      </c>
      <c r="E63" s="221"/>
      <c r="F63" s="254">
        <f t="shared" si="0"/>
        <v>0</v>
      </c>
      <c r="G63" s="230">
        <f t="shared" si="2"/>
        <v>0</v>
      </c>
      <c r="H63" s="139">
        <f t="shared" si="3"/>
        <v>6401</v>
      </c>
      <c r="I63" s="230">
        <f t="shared" si="4"/>
        <v>6573</v>
      </c>
      <c r="J63" s="147"/>
      <c r="K63" s="132"/>
      <c r="L63" s="132"/>
      <c r="M63" s="132"/>
      <c r="N63" s="132"/>
      <c r="O63" s="132"/>
      <c r="P63" s="132"/>
      <c r="Q63" s="197">
        <v>6401</v>
      </c>
      <c r="R63" s="132"/>
      <c r="S63" s="132"/>
      <c r="T63" s="132"/>
      <c r="U63" s="131"/>
      <c r="V63" s="132"/>
      <c r="W63" s="132"/>
      <c r="X63" s="132"/>
      <c r="Y63" s="132"/>
      <c r="Z63" s="147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</row>
    <row r="64" spans="1:36" s="3" customFormat="1" ht="18" customHeight="1" thickBot="1" x14ac:dyDescent="0.35">
      <c r="A64" s="156" t="s">
        <v>58</v>
      </c>
      <c r="B64" s="204" t="s">
        <v>236</v>
      </c>
      <c r="C64" s="220">
        <v>27323</v>
      </c>
      <c r="D64" s="220">
        <f t="shared" si="1"/>
        <v>27323</v>
      </c>
      <c r="E64" s="221"/>
      <c r="F64" s="254">
        <f t="shared" si="0"/>
        <v>0</v>
      </c>
      <c r="G64" s="230">
        <f t="shared" si="2"/>
        <v>0</v>
      </c>
      <c r="H64" s="139">
        <f t="shared" si="3"/>
        <v>9117</v>
      </c>
      <c r="I64" s="230">
        <f t="shared" si="4"/>
        <v>18206</v>
      </c>
      <c r="J64" s="147"/>
      <c r="K64" s="132"/>
      <c r="L64" s="132"/>
      <c r="M64" s="132">
        <v>823</v>
      </c>
      <c r="N64" s="132">
        <v>986</v>
      </c>
      <c r="O64" s="132">
        <v>6757</v>
      </c>
      <c r="P64" s="132">
        <v>375</v>
      </c>
      <c r="Q64" s="197">
        <v>176</v>
      </c>
      <c r="R64" s="132"/>
      <c r="S64" s="132"/>
      <c r="T64" s="132"/>
      <c r="U64" s="141"/>
      <c r="V64" s="132"/>
      <c r="W64" s="132"/>
      <c r="X64" s="132"/>
      <c r="Y64" s="132"/>
      <c r="Z64" s="147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</row>
    <row r="65" spans="1:36" s="3" customFormat="1" ht="18" customHeight="1" thickBot="1" x14ac:dyDescent="0.35">
      <c r="A65" s="156" t="s">
        <v>59</v>
      </c>
      <c r="B65" s="204" t="s">
        <v>237</v>
      </c>
      <c r="C65" s="220">
        <v>142841</v>
      </c>
      <c r="D65" s="220">
        <f t="shared" si="1"/>
        <v>142841</v>
      </c>
      <c r="E65" s="221"/>
      <c r="F65" s="254">
        <f t="shared" si="0"/>
        <v>0</v>
      </c>
      <c r="G65" s="230">
        <f t="shared" si="2"/>
        <v>0</v>
      </c>
      <c r="H65" s="139">
        <f t="shared" si="3"/>
        <v>62313</v>
      </c>
      <c r="I65" s="230">
        <f t="shared" si="4"/>
        <v>80528</v>
      </c>
      <c r="J65" s="147"/>
      <c r="K65" s="132"/>
      <c r="L65" s="132"/>
      <c r="M65" s="132"/>
      <c r="N65" s="132"/>
      <c r="O65" s="132">
        <v>1256</v>
      </c>
      <c r="P65" s="132">
        <v>1177</v>
      </c>
      <c r="Q65" s="197">
        <f>54183+5697</f>
        <v>59880</v>
      </c>
      <c r="R65" s="132"/>
      <c r="S65" s="132"/>
      <c r="T65" s="132"/>
      <c r="U65" s="141"/>
      <c r="V65" s="132"/>
      <c r="W65" s="132"/>
      <c r="X65" s="132"/>
      <c r="Y65" s="132"/>
      <c r="Z65" s="147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</row>
    <row r="66" spans="1:36" s="3" customFormat="1" ht="18" customHeight="1" thickBot="1" x14ac:dyDescent="0.35">
      <c r="A66" s="156" t="s">
        <v>60</v>
      </c>
      <c r="B66" s="204" t="s">
        <v>238</v>
      </c>
      <c r="C66" s="220">
        <v>10615</v>
      </c>
      <c r="D66" s="220">
        <f t="shared" si="1"/>
        <v>14874</v>
      </c>
      <c r="E66" s="221"/>
      <c r="F66" s="254">
        <f t="shared" si="0"/>
        <v>4259</v>
      </c>
      <c r="G66" s="230">
        <f t="shared" si="2"/>
        <v>4259</v>
      </c>
      <c r="H66" s="139">
        <f t="shared" si="3"/>
        <v>0</v>
      </c>
      <c r="I66" s="230">
        <f t="shared" si="4"/>
        <v>14874</v>
      </c>
      <c r="J66" s="147"/>
      <c r="K66" s="132"/>
      <c r="L66" s="132"/>
      <c r="M66" s="132"/>
      <c r="N66" s="132"/>
      <c r="O66" s="132"/>
      <c r="P66" s="132"/>
      <c r="Q66" s="197"/>
      <c r="R66" s="132"/>
      <c r="S66" s="132"/>
      <c r="T66" s="132"/>
      <c r="U66" s="131"/>
      <c r="V66" s="132"/>
      <c r="W66" s="132"/>
      <c r="X66" s="132"/>
      <c r="Y66" s="132"/>
      <c r="Z66" s="147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</row>
    <row r="67" spans="1:36" s="3" customFormat="1" ht="18" customHeight="1" thickBot="1" x14ac:dyDescent="0.35">
      <c r="A67" s="156" t="s">
        <v>61</v>
      </c>
      <c r="B67" s="204" t="s">
        <v>239</v>
      </c>
      <c r="C67" s="220">
        <v>852</v>
      </c>
      <c r="D67" s="220">
        <f t="shared" si="1"/>
        <v>852</v>
      </c>
      <c r="E67" s="221"/>
      <c r="F67" s="254">
        <f t="shared" si="0"/>
        <v>0</v>
      </c>
      <c r="G67" s="230">
        <f t="shared" si="2"/>
        <v>0</v>
      </c>
      <c r="H67" s="139">
        <f t="shared" si="3"/>
        <v>0</v>
      </c>
      <c r="I67" s="230">
        <f t="shared" si="4"/>
        <v>852</v>
      </c>
      <c r="J67" s="147"/>
      <c r="K67" s="132"/>
      <c r="L67" s="132"/>
      <c r="M67" s="132"/>
      <c r="N67" s="132"/>
      <c r="O67" s="132"/>
      <c r="P67" s="132"/>
      <c r="Q67" s="197"/>
      <c r="R67" s="132"/>
      <c r="S67" s="132"/>
      <c r="T67" s="132"/>
      <c r="U67" s="131"/>
      <c r="V67" s="132"/>
      <c r="W67" s="132"/>
      <c r="X67" s="132"/>
      <c r="Y67" s="132"/>
      <c r="Z67" s="147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</row>
    <row r="68" spans="1:36" s="3" customFormat="1" ht="18" customHeight="1" thickBot="1" x14ac:dyDescent="0.35">
      <c r="A68" s="156" t="s">
        <v>62</v>
      </c>
      <c r="B68" s="204" t="s">
        <v>240</v>
      </c>
      <c r="C68" s="220">
        <v>36890</v>
      </c>
      <c r="D68" s="220">
        <f t="shared" si="1"/>
        <v>36890</v>
      </c>
      <c r="E68" s="221"/>
      <c r="F68" s="254">
        <f t="shared" si="0"/>
        <v>0</v>
      </c>
      <c r="G68" s="230">
        <f t="shared" si="2"/>
        <v>0</v>
      </c>
      <c r="H68" s="139">
        <f t="shared" si="3"/>
        <v>14858</v>
      </c>
      <c r="I68" s="230">
        <f t="shared" si="4"/>
        <v>22032</v>
      </c>
      <c r="J68" s="147"/>
      <c r="K68" s="132"/>
      <c r="L68" s="132"/>
      <c r="M68" s="132"/>
      <c r="N68" s="132"/>
      <c r="O68" s="132"/>
      <c r="P68" s="132"/>
      <c r="Q68" s="197">
        <v>14858</v>
      </c>
      <c r="R68" s="132"/>
      <c r="S68" s="132"/>
      <c r="T68" s="132"/>
      <c r="U68" s="131"/>
      <c r="V68" s="132"/>
      <c r="W68" s="132"/>
      <c r="X68" s="132"/>
      <c r="Y68" s="132"/>
      <c r="Z68" s="147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</row>
    <row r="69" spans="1:36" s="3" customFormat="1" ht="18" customHeight="1" thickBot="1" x14ac:dyDescent="0.35">
      <c r="A69" s="156" t="s">
        <v>63</v>
      </c>
      <c r="B69" s="204" t="s">
        <v>241</v>
      </c>
      <c r="C69" s="220">
        <v>9435</v>
      </c>
      <c r="D69" s="220">
        <f t="shared" si="1"/>
        <v>0</v>
      </c>
      <c r="E69" s="221" t="s">
        <v>372</v>
      </c>
      <c r="F69" s="254">
        <f t="shared" si="0"/>
        <v>0</v>
      </c>
      <c r="G69" s="230">
        <f t="shared" si="2"/>
        <v>-9435</v>
      </c>
      <c r="H69" s="139">
        <f t="shared" si="3"/>
        <v>0</v>
      </c>
      <c r="I69" s="230">
        <f t="shared" si="4"/>
        <v>0</v>
      </c>
      <c r="J69" s="147"/>
      <c r="K69" s="132"/>
      <c r="L69" s="132"/>
      <c r="M69" s="132"/>
      <c r="N69" s="132"/>
      <c r="O69" s="132"/>
      <c r="P69" s="132"/>
      <c r="Q69" s="197"/>
      <c r="R69" s="132"/>
      <c r="S69" s="132"/>
      <c r="T69" s="132"/>
      <c r="U69" s="131"/>
      <c r="V69" s="132"/>
      <c r="W69" s="132"/>
      <c r="X69" s="132"/>
      <c r="Y69" s="132"/>
      <c r="Z69" s="147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</row>
    <row r="70" spans="1:36" s="3" customFormat="1" ht="18" customHeight="1" thickBot="1" x14ac:dyDescent="0.35">
      <c r="A70" s="156" t="s">
        <v>64</v>
      </c>
      <c r="B70" s="204" t="s">
        <v>470</v>
      </c>
      <c r="C70" s="220">
        <v>786</v>
      </c>
      <c r="D70" s="220">
        <f t="shared" si="1"/>
        <v>786</v>
      </c>
      <c r="E70" s="221"/>
      <c r="F70" s="254">
        <f t="shared" si="0"/>
        <v>0</v>
      </c>
      <c r="G70" s="230">
        <f t="shared" si="2"/>
        <v>0</v>
      </c>
      <c r="H70" s="139">
        <f t="shared" si="3"/>
        <v>0</v>
      </c>
      <c r="I70" s="230">
        <f t="shared" si="4"/>
        <v>786</v>
      </c>
      <c r="J70" s="147"/>
      <c r="K70" s="132"/>
      <c r="L70" s="132"/>
      <c r="M70" s="132"/>
      <c r="N70" s="132"/>
      <c r="O70" s="132"/>
      <c r="P70" s="132"/>
      <c r="Q70" s="197"/>
      <c r="R70" s="132"/>
      <c r="S70" s="132"/>
      <c r="T70" s="132"/>
      <c r="U70" s="131"/>
      <c r="V70" s="132"/>
      <c r="W70" s="132"/>
      <c r="X70" s="132"/>
      <c r="Y70" s="132"/>
      <c r="Z70" s="147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</row>
    <row r="71" spans="1:36" s="3" customFormat="1" ht="18" customHeight="1" thickBot="1" x14ac:dyDescent="0.35">
      <c r="A71" s="156" t="s">
        <v>65</v>
      </c>
      <c r="B71" s="204" t="s">
        <v>243</v>
      </c>
      <c r="C71" s="220">
        <v>2097</v>
      </c>
      <c r="D71" s="220">
        <f t="shared" si="1"/>
        <v>2097</v>
      </c>
      <c r="E71" s="221"/>
      <c r="F71" s="254">
        <f t="shared" si="0"/>
        <v>0</v>
      </c>
      <c r="G71" s="230">
        <f t="shared" si="2"/>
        <v>0</v>
      </c>
      <c r="H71" s="139">
        <f t="shared" si="3"/>
        <v>0</v>
      </c>
      <c r="I71" s="230">
        <f t="shared" si="4"/>
        <v>2097</v>
      </c>
      <c r="J71" s="147"/>
      <c r="K71" s="132"/>
      <c r="L71" s="132"/>
      <c r="M71" s="132"/>
      <c r="N71" s="132"/>
      <c r="O71" s="132"/>
      <c r="P71" s="132"/>
      <c r="Q71" s="197"/>
      <c r="R71" s="132"/>
      <c r="S71" s="132"/>
      <c r="T71" s="132"/>
      <c r="U71" s="131"/>
      <c r="V71" s="132"/>
      <c r="W71" s="132"/>
      <c r="X71" s="132"/>
      <c r="Y71" s="132"/>
      <c r="Z71" s="147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</row>
    <row r="72" spans="1:36" s="3" customFormat="1" ht="18" customHeight="1" thickBot="1" x14ac:dyDescent="0.35">
      <c r="A72" s="156" t="s">
        <v>66</v>
      </c>
      <c r="B72" s="204" t="s">
        <v>244</v>
      </c>
      <c r="C72" s="220">
        <v>14350</v>
      </c>
      <c r="D72" s="220">
        <f t="shared" si="1"/>
        <v>14350</v>
      </c>
      <c r="E72" s="221"/>
      <c r="F72" s="254">
        <f t="shared" si="0"/>
        <v>0</v>
      </c>
      <c r="G72" s="230">
        <f t="shared" si="2"/>
        <v>0</v>
      </c>
      <c r="H72" s="139">
        <f t="shared" si="3"/>
        <v>2525</v>
      </c>
      <c r="I72" s="230">
        <f t="shared" si="4"/>
        <v>11825</v>
      </c>
      <c r="J72" s="147"/>
      <c r="K72" s="132"/>
      <c r="L72" s="132"/>
      <c r="M72" s="132"/>
      <c r="N72" s="132"/>
      <c r="O72" s="132"/>
      <c r="P72" s="132"/>
      <c r="Q72" s="197">
        <v>2525</v>
      </c>
      <c r="R72" s="132"/>
      <c r="S72" s="132"/>
      <c r="T72" s="132"/>
      <c r="U72" s="131"/>
      <c r="V72" s="132"/>
      <c r="W72" s="132"/>
      <c r="X72" s="132"/>
      <c r="Y72" s="132"/>
      <c r="Z72" s="147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</row>
    <row r="73" spans="1:36" s="3" customFormat="1" ht="18" customHeight="1" thickBot="1" x14ac:dyDescent="0.35">
      <c r="A73" s="156" t="s">
        <v>67</v>
      </c>
      <c r="B73" s="204" t="s">
        <v>245</v>
      </c>
      <c r="C73" s="220">
        <v>68275</v>
      </c>
      <c r="D73" s="220">
        <f t="shared" si="1"/>
        <v>68275</v>
      </c>
      <c r="E73" s="221"/>
      <c r="F73" s="254">
        <f t="shared" si="0"/>
        <v>0</v>
      </c>
      <c r="G73" s="230">
        <f t="shared" si="2"/>
        <v>0</v>
      </c>
      <c r="H73" s="139">
        <f t="shared" si="3"/>
        <v>0</v>
      </c>
      <c r="I73" s="230">
        <f t="shared" si="4"/>
        <v>68275</v>
      </c>
      <c r="J73" s="147"/>
      <c r="K73" s="132"/>
      <c r="L73" s="132"/>
      <c r="M73" s="132"/>
      <c r="N73" s="132"/>
      <c r="O73" s="132"/>
      <c r="P73" s="132"/>
      <c r="Q73" s="197"/>
      <c r="R73" s="132"/>
      <c r="S73" s="132"/>
      <c r="T73" s="132"/>
      <c r="U73" s="131"/>
      <c r="V73" s="132"/>
      <c r="W73" s="132"/>
      <c r="X73" s="132"/>
      <c r="Y73" s="132"/>
      <c r="Z73" s="147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</row>
    <row r="74" spans="1:36" s="3" customFormat="1" ht="18" customHeight="1" thickBot="1" x14ac:dyDescent="0.35">
      <c r="A74" s="156" t="s">
        <v>68</v>
      </c>
      <c r="B74" s="204" t="s">
        <v>471</v>
      </c>
      <c r="C74" s="220"/>
      <c r="D74" s="220">
        <f t="shared" si="1"/>
        <v>0</v>
      </c>
      <c r="E74" s="221"/>
      <c r="F74" s="254">
        <f t="shared" si="0"/>
        <v>0</v>
      </c>
      <c r="G74" s="230">
        <f t="shared" si="2"/>
        <v>0</v>
      </c>
      <c r="H74" s="139">
        <f t="shared" si="3"/>
        <v>0</v>
      </c>
      <c r="I74" s="230">
        <f t="shared" si="4"/>
        <v>0</v>
      </c>
      <c r="J74" s="147"/>
      <c r="K74" s="132"/>
      <c r="L74" s="132"/>
      <c r="M74" s="132"/>
      <c r="N74" s="132"/>
      <c r="O74" s="132"/>
      <c r="P74" s="132"/>
      <c r="Q74" s="197"/>
      <c r="R74" s="132"/>
      <c r="S74" s="132"/>
      <c r="T74" s="132"/>
      <c r="U74" s="131"/>
      <c r="V74" s="132"/>
      <c r="W74" s="132"/>
      <c r="X74" s="132"/>
      <c r="Y74" s="132"/>
      <c r="Z74" s="147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</row>
    <row r="75" spans="1:36" s="3" customFormat="1" ht="18" customHeight="1" thickBot="1" x14ac:dyDescent="0.35">
      <c r="A75" s="156" t="s">
        <v>69</v>
      </c>
      <c r="B75" s="204" t="s">
        <v>472</v>
      </c>
      <c r="C75" s="220">
        <v>459</v>
      </c>
      <c r="D75" s="220">
        <f t="shared" si="1"/>
        <v>459</v>
      </c>
      <c r="E75" s="221"/>
      <c r="F75" s="254">
        <f t="shared" si="0"/>
        <v>0</v>
      </c>
      <c r="G75" s="230">
        <f t="shared" si="2"/>
        <v>0</v>
      </c>
      <c r="H75" s="139">
        <f t="shared" si="3"/>
        <v>0</v>
      </c>
      <c r="I75" s="230">
        <f t="shared" si="4"/>
        <v>459</v>
      </c>
      <c r="J75" s="147"/>
      <c r="K75" s="132"/>
      <c r="L75" s="132"/>
      <c r="M75" s="132"/>
      <c r="N75" s="132"/>
      <c r="O75" s="132"/>
      <c r="P75" s="132"/>
      <c r="Q75" s="197"/>
      <c r="R75" s="132"/>
      <c r="S75" s="132"/>
      <c r="T75" s="132"/>
      <c r="U75" s="131"/>
      <c r="V75" s="132"/>
      <c r="W75" s="132"/>
      <c r="X75" s="132"/>
      <c r="Y75" s="132"/>
      <c r="Z75" s="147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</row>
    <row r="76" spans="1:36" s="3" customFormat="1" ht="18" customHeight="1" thickBot="1" x14ac:dyDescent="0.35">
      <c r="A76" s="156" t="s">
        <v>70</v>
      </c>
      <c r="B76" s="204" t="s">
        <v>473</v>
      </c>
      <c r="C76" s="220">
        <v>3014</v>
      </c>
      <c r="D76" s="220">
        <f t="shared" si="1"/>
        <v>3014</v>
      </c>
      <c r="E76" s="221"/>
      <c r="F76" s="254">
        <f t="shared" si="0"/>
        <v>0</v>
      </c>
      <c r="G76" s="230">
        <f t="shared" si="2"/>
        <v>0</v>
      </c>
      <c r="H76" s="139">
        <f t="shared" si="3"/>
        <v>0</v>
      </c>
      <c r="I76" s="230">
        <f t="shared" si="4"/>
        <v>3014</v>
      </c>
      <c r="J76" s="147"/>
      <c r="K76" s="132"/>
      <c r="L76" s="132"/>
      <c r="M76" s="132"/>
      <c r="N76" s="132"/>
      <c r="O76" s="132"/>
      <c r="P76" s="132"/>
      <c r="Q76" s="197"/>
      <c r="R76" s="132"/>
      <c r="S76" s="132"/>
      <c r="T76" s="132"/>
      <c r="U76" s="131"/>
      <c r="V76" s="132"/>
      <c r="W76" s="132"/>
      <c r="X76" s="132"/>
      <c r="Y76" s="132"/>
      <c r="Z76" s="147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</row>
    <row r="77" spans="1:36" s="3" customFormat="1" ht="18" customHeight="1" thickBot="1" x14ac:dyDescent="0.35">
      <c r="A77" s="156" t="s">
        <v>71</v>
      </c>
      <c r="B77" s="204" t="s">
        <v>475</v>
      </c>
      <c r="C77" s="220">
        <v>1114</v>
      </c>
      <c r="D77" s="220">
        <f t="shared" si="1"/>
        <v>1114</v>
      </c>
      <c r="E77" s="221"/>
      <c r="F77" s="254">
        <f t="shared" ref="F77:F140" si="5">SUMIF(E:E, A77,C:C )</f>
        <v>0</v>
      </c>
      <c r="G77" s="230">
        <f t="shared" si="2"/>
        <v>0</v>
      </c>
      <c r="H77" s="139">
        <f t="shared" si="3"/>
        <v>0</v>
      </c>
      <c r="I77" s="230">
        <f t="shared" si="4"/>
        <v>1114</v>
      </c>
      <c r="J77" s="147"/>
      <c r="K77" s="132"/>
      <c r="L77" s="132"/>
      <c r="M77" s="132"/>
      <c r="N77" s="132"/>
      <c r="O77" s="132"/>
      <c r="P77" s="132"/>
      <c r="Q77" s="197"/>
      <c r="R77" s="132"/>
      <c r="S77" s="132"/>
      <c r="T77" s="132"/>
      <c r="U77" s="131"/>
      <c r="V77" s="132"/>
      <c r="W77" s="132"/>
      <c r="X77" s="132"/>
      <c r="Y77" s="132"/>
      <c r="Z77" s="147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</row>
    <row r="78" spans="1:36" s="3" customFormat="1" ht="18" customHeight="1" thickBot="1" x14ac:dyDescent="0.35">
      <c r="A78" s="156" t="s">
        <v>72</v>
      </c>
      <c r="B78" s="204" t="s">
        <v>476</v>
      </c>
      <c r="C78" s="220"/>
      <c r="D78" s="220">
        <f t="shared" ref="D78:D141" si="6">C78+G78</f>
        <v>0</v>
      </c>
      <c r="E78" s="221"/>
      <c r="F78" s="254">
        <f t="shared" si="5"/>
        <v>0</v>
      </c>
      <c r="G78" s="230">
        <f t="shared" ref="G78:G141" si="7">IF(ISBLANK(E78),,-C78)+IF(ISBLANK(F78),,F78)</f>
        <v>0</v>
      </c>
      <c r="H78" s="139">
        <f t="shared" ref="H78:H141" si="8">SUM(J78:AJ78)</f>
        <v>0</v>
      </c>
      <c r="I78" s="230">
        <f t="shared" ref="I78:I141" si="9">IF(ISBLANK(E78),D78-H78,0)</f>
        <v>0</v>
      </c>
      <c r="J78" s="147"/>
      <c r="K78" s="132"/>
      <c r="L78" s="132"/>
      <c r="M78" s="132"/>
      <c r="N78" s="132"/>
      <c r="O78" s="131"/>
      <c r="P78" s="132"/>
      <c r="Q78" s="197"/>
      <c r="R78" s="132"/>
      <c r="S78" s="132"/>
      <c r="T78" s="132"/>
      <c r="U78" s="141"/>
      <c r="V78" s="132"/>
      <c r="W78" s="132"/>
      <c r="X78" s="132"/>
      <c r="Y78" s="132"/>
      <c r="Z78" s="147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</row>
    <row r="79" spans="1:36" s="3" customFormat="1" ht="18" customHeight="1" thickBot="1" x14ac:dyDescent="0.35">
      <c r="A79" s="156" t="s">
        <v>73</v>
      </c>
      <c r="B79" s="204" t="s">
        <v>477</v>
      </c>
      <c r="C79" s="220">
        <v>123839</v>
      </c>
      <c r="D79" s="220">
        <f t="shared" si="6"/>
        <v>123839</v>
      </c>
      <c r="E79" s="221"/>
      <c r="F79" s="254">
        <f t="shared" si="5"/>
        <v>0</v>
      </c>
      <c r="G79" s="230">
        <f t="shared" si="7"/>
        <v>0</v>
      </c>
      <c r="H79" s="139">
        <f t="shared" si="8"/>
        <v>0</v>
      </c>
      <c r="I79" s="230">
        <f t="shared" si="9"/>
        <v>123839</v>
      </c>
      <c r="J79" s="147"/>
      <c r="K79" s="132"/>
      <c r="L79" s="132"/>
      <c r="M79" s="132"/>
      <c r="N79" s="132"/>
      <c r="O79" s="132"/>
      <c r="P79" s="132"/>
      <c r="Q79" s="197"/>
      <c r="R79" s="132"/>
      <c r="S79" s="132"/>
      <c r="T79" s="132"/>
      <c r="U79" s="131"/>
      <c r="V79" s="132"/>
      <c r="W79" s="132"/>
      <c r="X79" s="132"/>
      <c r="Y79" s="132"/>
      <c r="Z79" s="147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</row>
    <row r="80" spans="1:36" s="3" customFormat="1" ht="18" customHeight="1" thickBot="1" x14ac:dyDescent="0.35">
      <c r="A80" s="156" t="s">
        <v>74</v>
      </c>
      <c r="B80" s="204" t="s">
        <v>479</v>
      </c>
      <c r="C80" s="220">
        <v>74500</v>
      </c>
      <c r="D80" s="220">
        <f t="shared" si="6"/>
        <v>74500</v>
      </c>
      <c r="E80" s="221"/>
      <c r="F80" s="254">
        <f t="shared" si="5"/>
        <v>0</v>
      </c>
      <c r="G80" s="230">
        <f t="shared" si="7"/>
        <v>0</v>
      </c>
      <c r="H80" s="139">
        <f t="shared" si="8"/>
        <v>4387</v>
      </c>
      <c r="I80" s="230">
        <f t="shared" si="9"/>
        <v>70113</v>
      </c>
      <c r="J80" s="147"/>
      <c r="K80" s="132"/>
      <c r="L80" s="132"/>
      <c r="M80" s="132"/>
      <c r="N80" s="132"/>
      <c r="O80" s="132">
        <v>4387</v>
      </c>
      <c r="P80" s="132"/>
      <c r="Q80" s="197"/>
      <c r="R80" s="132"/>
      <c r="S80" s="132"/>
      <c r="T80" s="132"/>
      <c r="U80" s="131"/>
      <c r="V80" s="132"/>
      <c r="W80" s="132"/>
      <c r="X80" s="132"/>
      <c r="Y80" s="132"/>
      <c r="Z80" s="147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</row>
    <row r="81" spans="1:36" s="3" customFormat="1" ht="18" customHeight="1" thickBot="1" x14ac:dyDescent="0.35">
      <c r="A81" s="156" t="s">
        <v>75</v>
      </c>
      <c r="B81" s="204" t="s">
        <v>253</v>
      </c>
      <c r="C81" s="220">
        <v>13956</v>
      </c>
      <c r="D81" s="220">
        <f t="shared" si="6"/>
        <v>13956</v>
      </c>
      <c r="E81" s="221"/>
      <c r="F81" s="254">
        <f t="shared" si="5"/>
        <v>0</v>
      </c>
      <c r="G81" s="230">
        <f t="shared" si="7"/>
        <v>0</v>
      </c>
      <c r="H81" s="139">
        <f t="shared" si="8"/>
        <v>0</v>
      </c>
      <c r="I81" s="230">
        <f t="shared" si="9"/>
        <v>13956</v>
      </c>
      <c r="J81" s="147"/>
      <c r="K81" s="132"/>
      <c r="L81" s="132"/>
      <c r="M81" s="132"/>
      <c r="N81" s="132"/>
      <c r="O81" s="132"/>
      <c r="P81" s="132"/>
      <c r="Q81" s="197"/>
      <c r="R81" s="132"/>
      <c r="S81" s="132"/>
      <c r="T81" s="132"/>
      <c r="U81" s="131"/>
      <c r="V81" s="132"/>
      <c r="W81" s="132"/>
      <c r="X81" s="132"/>
      <c r="Y81" s="132"/>
      <c r="Z81" s="147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</row>
    <row r="82" spans="1:36" s="3" customFormat="1" ht="18" customHeight="1" thickBot="1" x14ac:dyDescent="0.35">
      <c r="A82" s="156" t="s">
        <v>76</v>
      </c>
      <c r="B82" s="204" t="s">
        <v>480</v>
      </c>
      <c r="C82" s="220">
        <v>131</v>
      </c>
      <c r="D82" s="220">
        <f t="shared" si="6"/>
        <v>131</v>
      </c>
      <c r="E82" s="221"/>
      <c r="F82" s="254">
        <f t="shared" si="5"/>
        <v>0</v>
      </c>
      <c r="G82" s="230">
        <f t="shared" si="7"/>
        <v>0</v>
      </c>
      <c r="H82" s="139">
        <f t="shared" si="8"/>
        <v>0</v>
      </c>
      <c r="I82" s="230">
        <f t="shared" si="9"/>
        <v>131</v>
      </c>
      <c r="J82" s="147"/>
      <c r="K82" s="132"/>
      <c r="L82" s="132"/>
      <c r="M82" s="132"/>
      <c r="N82" s="132"/>
      <c r="O82" s="132"/>
      <c r="P82" s="132"/>
      <c r="Q82" s="197"/>
      <c r="R82" s="132"/>
      <c r="S82" s="132"/>
      <c r="T82" s="132"/>
      <c r="U82" s="131"/>
      <c r="V82" s="132"/>
      <c r="W82" s="132"/>
      <c r="X82" s="132"/>
      <c r="Y82" s="132"/>
      <c r="Z82" s="147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</row>
    <row r="83" spans="1:36" s="3" customFormat="1" ht="18" customHeight="1" thickBot="1" x14ac:dyDescent="0.35">
      <c r="A83" s="156" t="s">
        <v>77</v>
      </c>
      <c r="B83" s="204" t="s">
        <v>482</v>
      </c>
      <c r="C83" s="220">
        <v>2818</v>
      </c>
      <c r="D83" s="220">
        <f t="shared" si="6"/>
        <v>0</v>
      </c>
      <c r="E83" s="221" t="s">
        <v>375</v>
      </c>
      <c r="F83" s="254">
        <f t="shared" si="5"/>
        <v>0</v>
      </c>
      <c r="G83" s="230">
        <f t="shared" si="7"/>
        <v>-2818</v>
      </c>
      <c r="H83" s="139">
        <f t="shared" si="8"/>
        <v>0</v>
      </c>
      <c r="I83" s="230">
        <f t="shared" si="9"/>
        <v>0</v>
      </c>
      <c r="J83" s="147"/>
      <c r="K83" s="132"/>
      <c r="L83" s="132"/>
      <c r="M83" s="132"/>
      <c r="N83" s="132"/>
      <c r="O83" s="132"/>
      <c r="P83" s="132"/>
      <c r="Q83" s="197"/>
      <c r="R83" s="132"/>
      <c r="S83" s="132"/>
      <c r="T83" s="132"/>
      <c r="U83" s="141"/>
      <c r="V83" s="132"/>
      <c r="W83" s="132"/>
      <c r="X83" s="132"/>
      <c r="Y83" s="132"/>
      <c r="Z83" s="147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</row>
    <row r="84" spans="1:36" s="3" customFormat="1" ht="18" customHeight="1" thickBot="1" x14ac:dyDescent="0.35">
      <c r="A84" s="156" t="s">
        <v>78</v>
      </c>
      <c r="B84" s="204" t="s">
        <v>256</v>
      </c>
      <c r="C84" s="220">
        <v>6028</v>
      </c>
      <c r="D84" s="220">
        <f t="shared" si="6"/>
        <v>0</v>
      </c>
      <c r="E84" s="221" t="s">
        <v>375</v>
      </c>
      <c r="F84" s="254">
        <f t="shared" si="5"/>
        <v>0</v>
      </c>
      <c r="G84" s="230">
        <f t="shared" si="7"/>
        <v>-6028</v>
      </c>
      <c r="H84" s="139">
        <f t="shared" si="8"/>
        <v>0</v>
      </c>
      <c r="I84" s="230">
        <f t="shared" si="9"/>
        <v>0</v>
      </c>
      <c r="J84" s="147"/>
      <c r="K84" s="132"/>
      <c r="L84" s="132"/>
      <c r="M84" s="132"/>
      <c r="N84" s="132"/>
      <c r="O84" s="132"/>
      <c r="P84" s="132"/>
      <c r="Q84" s="197"/>
      <c r="R84" s="132"/>
      <c r="S84" s="132"/>
      <c r="T84" s="132"/>
      <c r="U84" s="131"/>
      <c r="V84" s="132"/>
      <c r="W84" s="132"/>
      <c r="X84" s="132"/>
      <c r="Y84" s="132"/>
      <c r="Z84" s="147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</row>
    <row r="85" spans="1:36" s="3" customFormat="1" ht="18" customHeight="1" thickBot="1" x14ac:dyDescent="0.35">
      <c r="A85" s="156" t="s">
        <v>79</v>
      </c>
      <c r="B85" s="204" t="s">
        <v>484</v>
      </c>
      <c r="C85" s="220">
        <v>10484</v>
      </c>
      <c r="D85" s="220">
        <f t="shared" si="6"/>
        <v>10484</v>
      </c>
      <c r="E85" s="221"/>
      <c r="F85" s="254">
        <f t="shared" si="5"/>
        <v>0</v>
      </c>
      <c r="G85" s="230">
        <f t="shared" si="7"/>
        <v>0</v>
      </c>
      <c r="H85" s="139">
        <f t="shared" si="8"/>
        <v>4807</v>
      </c>
      <c r="I85" s="230">
        <f t="shared" si="9"/>
        <v>5677</v>
      </c>
      <c r="J85" s="147"/>
      <c r="K85" s="132"/>
      <c r="L85" s="132"/>
      <c r="M85" s="132"/>
      <c r="N85" s="132">
        <v>884</v>
      </c>
      <c r="O85" s="132"/>
      <c r="P85" s="132"/>
      <c r="Q85" s="197">
        <v>3923</v>
      </c>
      <c r="R85" s="132"/>
      <c r="S85" s="132"/>
      <c r="T85" s="132"/>
      <c r="U85" s="131"/>
      <c r="V85" s="132"/>
      <c r="W85" s="132"/>
      <c r="X85" s="132"/>
      <c r="Y85" s="132"/>
      <c r="Z85" s="147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</row>
    <row r="86" spans="1:36" s="3" customFormat="1" ht="18" customHeight="1" thickBot="1" x14ac:dyDescent="0.35">
      <c r="A86" s="156" t="s">
        <v>80</v>
      </c>
      <c r="B86" s="204" t="s">
        <v>609</v>
      </c>
      <c r="C86" s="220">
        <v>66</v>
      </c>
      <c r="D86" s="220">
        <f t="shared" si="6"/>
        <v>66</v>
      </c>
      <c r="E86" s="221"/>
      <c r="F86" s="254">
        <f t="shared" si="5"/>
        <v>0</v>
      </c>
      <c r="G86" s="230">
        <f t="shared" si="7"/>
        <v>0</v>
      </c>
      <c r="H86" s="139">
        <f t="shared" si="8"/>
        <v>0</v>
      </c>
      <c r="I86" s="230">
        <f t="shared" si="9"/>
        <v>66</v>
      </c>
      <c r="J86" s="147"/>
      <c r="K86" s="132"/>
      <c r="L86" s="132"/>
      <c r="M86" s="132"/>
      <c r="N86" s="132"/>
      <c r="O86" s="132"/>
      <c r="P86" s="132"/>
      <c r="Q86" s="197"/>
      <c r="R86" s="132"/>
      <c r="S86" s="132"/>
      <c r="T86" s="132"/>
      <c r="U86" s="131"/>
      <c r="V86" s="132"/>
      <c r="W86" s="132"/>
      <c r="X86" s="132"/>
      <c r="Y86" s="132"/>
      <c r="Z86" s="147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</row>
    <row r="87" spans="1:36" s="3" customFormat="1" ht="18" customHeight="1" thickBot="1" x14ac:dyDescent="0.35">
      <c r="A87" s="156" t="s">
        <v>81</v>
      </c>
      <c r="B87" s="204" t="s">
        <v>488</v>
      </c>
      <c r="C87" s="220">
        <v>393</v>
      </c>
      <c r="D87" s="220">
        <f t="shared" si="6"/>
        <v>0</v>
      </c>
      <c r="E87" s="221" t="s">
        <v>60</v>
      </c>
      <c r="F87" s="254">
        <f t="shared" si="5"/>
        <v>0</v>
      </c>
      <c r="G87" s="230">
        <f t="shared" si="7"/>
        <v>-393</v>
      </c>
      <c r="H87" s="139">
        <f t="shared" si="8"/>
        <v>0</v>
      </c>
      <c r="I87" s="230">
        <f t="shared" si="9"/>
        <v>0</v>
      </c>
      <c r="J87" s="147"/>
      <c r="K87" s="132"/>
      <c r="L87" s="132"/>
      <c r="M87" s="132"/>
      <c r="N87" s="132"/>
      <c r="O87" s="132"/>
      <c r="P87" s="132"/>
      <c r="Q87" s="197"/>
      <c r="R87" s="132"/>
      <c r="S87" s="132"/>
      <c r="T87" s="132"/>
      <c r="U87" s="131"/>
      <c r="V87" s="132"/>
      <c r="W87" s="132"/>
      <c r="X87" s="132"/>
      <c r="Y87" s="132"/>
      <c r="Z87" s="147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</row>
    <row r="88" spans="1:36" s="3" customFormat="1" ht="18" customHeight="1" thickBot="1" x14ac:dyDescent="0.35">
      <c r="A88" s="156" t="s">
        <v>82</v>
      </c>
      <c r="B88" s="204" t="s">
        <v>490</v>
      </c>
      <c r="C88" s="220"/>
      <c r="D88" s="220">
        <f t="shared" si="6"/>
        <v>0</v>
      </c>
      <c r="E88" s="221"/>
      <c r="F88" s="254">
        <f t="shared" si="5"/>
        <v>0</v>
      </c>
      <c r="G88" s="230">
        <f t="shared" si="7"/>
        <v>0</v>
      </c>
      <c r="H88" s="139">
        <f t="shared" si="8"/>
        <v>0</v>
      </c>
      <c r="I88" s="230">
        <f t="shared" si="9"/>
        <v>0</v>
      </c>
      <c r="J88" s="147"/>
      <c r="K88" s="132"/>
      <c r="L88" s="132"/>
      <c r="M88" s="132"/>
      <c r="N88" s="132"/>
      <c r="O88" s="132"/>
      <c r="P88" s="132"/>
      <c r="Q88" s="197"/>
      <c r="R88" s="132"/>
      <c r="S88" s="132"/>
      <c r="T88" s="132"/>
      <c r="U88" s="141"/>
      <c r="V88" s="132"/>
      <c r="W88" s="132"/>
      <c r="X88" s="132"/>
      <c r="Y88" s="132"/>
      <c r="Z88" s="147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</row>
    <row r="89" spans="1:36" s="3" customFormat="1" ht="18" customHeight="1" thickBot="1" x14ac:dyDescent="0.35">
      <c r="A89" s="156" t="s">
        <v>83</v>
      </c>
      <c r="B89" s="204" t="s">
        <v>261</v>
      </c>
      <c r="C89" s="220">
        <v>983</v>
      </c>
      <c r="D89" s="220">
        <f t="shared" si="6"/>
        <v>0</v>
      </c>
      <c r="E89" s="221" t="s">
        <v>375</v>
      </c>
      <c r="F89" s="254">
        <f t="shared" si="5"/>
        <v>0</v>
      </c>
      <c r="G89" s="230">
        <f t="shared" si="7"/>
        <v>-983</v>
      </c>
      <c r="H89" s="139">
        <f t="shared" si="8"/>
        <v>0</v>
      </c>
      <c r="I89" s="230">
        <f t="shared" si="9"/>
        <v>0</v>
      </c>
      <c r="J89" s="147"/>
      <c r="K89" s="132"/>
      <c r="L89" s="132"/>
      <c r="M89" s="132"/>
      <c r="N89" s="132"/>
      <c r="O89" s="132"/>
      <c r="P89" s="132"/>
      <c r="Q89" s="197"/>
      <c r="R89" s="132"/>
      <c r="S89" s="132"/>
      <c r="T89" s="132"/>
      <c r="U89" s="131"/>
      <c r="V89" s="132"/>
      <c r="W89" s="132"/>
      <c r="X89" s="132"/>
      <c r="Y89" s="132"/>
      <c r="Z89" s="147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</row>
    <row r="90" spans="1:36" s="3" customFormat="1" ht="18" customHeight="1" thickBot="1" x14ac:dyDescent="0.35">
      <c r="A90" s="156" t="s">
        <v>84</v>
      </c>
      <c r="B90" s="204" t="s">
        <v>262</v>
      </c>
      <c r="C90" s="220">
        <v>445690</v>
      </c>
      <c r="D90" s="220">
        <f t="shared" si="6"/>
        <v>445690</v>
      </c>
      <c r="E90" s="221"/>
      <c r="F90" s="254">
        <f t="shared" si="5"/>
        <v>0</v>
      </c>
      <c r="G90" s="230">
        <f t="shared" si="7"/>
        <v>0</v>
      </c>
      <c r="H90" s="139">
        <f t="shared" si="8"/>
        <v>12944</v>
      </c>
      <c r="I90" s="230">
        <f t="shared" si="9"/>
        <v>432746</v>
      </c>
      <c r="J90" s="147"/>
      <c r="K90" s="132"/>
      <c r="L90" s="132"/>
      <c r="M90" s="132"/>
      <c r="N90" s="132"/>
      <c r="O90" s="132"/>
      <c r="P90" s="132"/>
      <c r="Q90" s="197">
        <v>12944</v>
      </c>
      <c r="R90" s="132"/>
      <c r="S90" s="132"/>
      <c r="T90" s="132"/>
      <c r="U90" s="131"/>
      <c r="V90" s="132"/>
      <c r="W90" s="132"/>
      <c r="X90" s="132"/>
      <c r="Y90" s="132"/>
      <c r="Z90" s="147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</row>
    <row r="91" spans="1:36" s="3" customFormat="1" ht="18" customHeight="1" thickBot="1" x14ac:dyDescent="0.35">
      <c r="A91" s="156" t="s">
        <v>85</v>
      </c>
      <c r="B91" s="204" t="s">
        <v>493</v>
      </c>
      <c r="C91" s="220"/>
      <c r="D91" s="220">
        <f t="shared" si="6"/>
        <v>0</v>
      </c>
      <c r="E91" s="221"/>
      <c r="F91" s="254">
        <f t="shared" si="5"/>
        <v>0</v>
      </c>
      <c r="G91" s="230">
        <f t="shared" si="7"/>
        <v>0</v>
      </c>
      <c r="H91" s="139">
        <f t="shared" si="8"/>
        <v>0</v>
      </c>
      <c r="I91" s="230">
        <f t="shared" si="9"/>
        <v>0</v>
      </c>
      <c r="J91" s="147"/>
      <c r="K91" s="132"/>
      <c r="L91" s="132"/>
      <c r="M91" s="132"/>
      <c r="N91" s="132"/>
      <c r="O91" s="132"/>
      <c r="P91" s="132"/>
      <c r="Q91" s="197"/>
      <c r="R91" s="132"/>
      <c r="S91" s="132"/>
      <c r="T91" s="132"/>
      <c r="U91" s="131"/>
      <c r="V91" s="132"/>
      <c r="W91" s="132"/>
      <c r="X91" s="132"/>
      <c r="Y91" s="132"/>
      <c r="Z91" s="147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</row>
    <row r="92" spans="1:36" s="3" customFormat="1" ht="18" customHeight="1" thickBot="1" x14ac:dyDescent="0.35">
      <c r="A92" s="156" t="s">
        <v>86</v>
      </c>
      <c r="B92" s="204" t="s">
        <v>495</v>
      </c>
      <c r="C92" s="220"/>
      <c r="D92" s="220">
        <f t="shared" si="6"/>
        <v>0</v>
      </c>
      <c r="E92" s="221"/>
      <c r="F92" s="254">
        <f t="shared" si="5"/>
        <v>0</v>
      </c>
      <c r="G92" s="230">
        <f t="shared" si="7"/>
        <v>0</v>
      </c>
      <c r="H92" s="139">
        <f t="shared" si="8"/>
        <v>0</v>
      </c>
      <c r="I92" s="230">
        <f t="shared" si="9"/>
        <v>0</v>
      </c>
      <c r="J92" s="147"/>
      <c r="K92" s="132"/>
      <c r="L92" s="132"/>
      <c r="M92" s="132"/>
      <c r="N92" s="132"/>
      <c r="O92" s="132"/>
      <c r="P92" s="132"/>
      <c r="Q92" s="197"/>
      <c r="R92" s="132"/>
      <c r="S92" s="132"/>
      <c r="T92" s="132"/>
      <c r="U92" s="131"/>
      <c r="V92" s="132"/>
      <c r="W92" s="132"/>
      <c r="X92" s="132"/>
      <c r="Y92" s="132"/>
      <c r="Z92" s="147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</row>
    <row r="93" spans="1:36" s="3" customFormat="1" ht="18" customHeight="1" thickBot="1" x14ac:dyDescent="0.35">
      <c r="A93" s="156" t="s">
        <v>87</v>
      </c>
      <c r="B93" s="204" t="s">
        <v>265</v>
      </c>
      <c r="C93" s="220">
        <v>197</v>
      </c>
      <c r="D93" s="220">
        <f t="shared" si="6"/>
        <v>197</v>
      </c>
      <c r="E93" s="221"/>
      <c r="F93" s="254">
        <f t="shared" si="5"/>
        <v>0</v>
      </c>
      <c r="G93" s="230">
        <f t="shared" si="7"/>
        <v>0</v>
      </c>
      <c r="H93" s="139">
        <f t="shared" si="8"/>
        <v>0</v>
      </c>
      <c r="I93" s="230">
        <f t="shared" si="9"/>
        <v>197</v>
      </c>
      <c r="J93" s="147"/>
      <c r="K93" s="132"/>
      <c r="L93" s="132"/>
      <c r="M93" s="132"/>
      <c r="N93" s="132"/>
      <c r="O93" s="132"/>
      <c r="P93" s="132"/>
      <c r="Q93" s="197"/>
      <c r="R93" s="132"/>
      <c r="S93" s="132"/>
      <c r="T93" s="132"/>
      <c r="U93" s="131"/>
      <c r="V93" s="132"/>
      <c r="W93" s="132"/>
      <c r="X93" s="132"/>
      <c r="Y93" s="132"/>
      <c r="Z93" s="147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</row>
    <row r="94" spans="1:36" s="3" customFormat="1" ht="18" customHeight="1" thickBot="1" x14ac:dyDescent="0.35">
      <c r="A94" s="156" t="s">
        <v>88</v>
      </c>
      <c r="B94" s="204" t="s">
        <v>266</v>
      </c>
      <c r="C94" s="220">
        <v>197</v>
      </c>
      <c r="D94" s="220">
        <f t="shared" si="6"/>
        <v>0</v>
      </c>
      <c r="E94" s="221" t="s">
        <v>372</v>
      </c>
      <c r="F94" s="254">
        <f t="shared" si="5"/>
        <v>0</v>
      </c>
      <c r="G94" s="230">
        <f t="shared" si="7"/>
        <v>-197</v>
      </c>
      <c r="H94" s="139">
        <f t="shared" si="8"/>
        <v>0</v>
      </c>
      <c r="I94" s="230">
        <f t="shared" si="9"/>
        <v>0</v>
      </c>
      <c r="J94" s="147"/>
      <c r="K94" s="132"/>
      <c r="L94" s="132"/>
      <c r="M94" s="132"/>
      <c r="N94" s="132"/>
      <c r="O94" s="132"/>
      <c r="P94" s="132"/>
      <c r="Q94" s="197"/>
      <c r="R94" s="132"/>
      <c r="S94" s="132"/>
      <c r="T94" s="132"/>
      <c r="U94" s="131"/>
      <c r="V94" s="132"/>
      <c r="W94" s="132"/>
      <c r="X94" s="132"/>
      <c r="Y94" s="132"/>
      <c r="Z94" s="147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</row>
    <row r="95" spans="1:36" s="3" customFormat="1" ht="18" customHeight="1" thickBot="1" x14ac:dyDescent="0.35">
      <c r="A95" s="156" t="s">
        <v>89</v>
      </c>
      <c r="B95" s="204" t="s">
        <v>267</v>
      </c>
      <c r="C95" s="220">
        <v>1638</v>
      </c>
      <c r="D95" s="220">
        <f t="shared" si="6"/>
        <v>0</v>
      </c>
      <c r="E95" s="221" t="s">
        <v>372</v>
      </c>
      <c r="F95" s="254">
        <f t="shared" si="5"/>
        <v>0</v>
      </c>
      <c r="G95" s="230">
        <f t="shared" si="7"/>
        <v>-1638</v>
      </c>
      <c r="H95" s="139">
        <f t="shared" si="8"/>
        <v>0</v>
      </c>
      <c r="I95" s="230">
        <f t="shared" si="9"/>
        <v>0</v>
      </c>
      <c r="J95" s="147"/>
      <c r="K95" s="132"/>
      <c r="L95" s="132"/>
      <c r="M95" s="132"/>
      <c r="N95" s="132"/>
      <c r="O95" s="132"/>
      <c r="P95" s="132"/>
      <c r="Q95" s="197"/>
      <c r="R95" s="132"/>
      <c r="S95" s="132"/>
      <c r="T95" s="132"/>
      <c r="U95" s="131"/>
      <c r="V95" s="132"/>
      <c r="W95" s="132"/>
      <c r="X95" s="132"/>
      <c r="Y95" s="132"/>
      <c r="Z95" s="147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</row>
    <row r="96" spans="1:36" s="3" customFormat="1" ht="18" customHeight="1" thickBot="1" x14ac:dyDescent="0.35">
      <c r="A96" s="156" t="s">
        <v>90</v>
      </c>
      <c r="B96" s="204" t="s">
        <v>268</v>
      </c>
      <c r="C96" s="220">
        <v>1769</v>
      </c>
      <c r="D96" s="220">
        <f t="shared" si="6"/>
        <v>0</v>
      </c>
      <c r="E96" s="221" t="s">
        <v>372</v>
      </c>
      <c r="F96" s="254">
        <f t="shared" si="5"/>
        <v>0</v>
      </c>
      <c r="G96" s="230">
        <f t="shared" si="7"/>
        <v>-1769</v>
      </c>
      <c r="H96" s="139">
        <f t="shared" si="8"/>
        <v>0</v>
      </c>
      <c r="I96" s="230">
        <f t="shared" si="9"/>
        <v>0</v>
      </c>
      <c r="J96" s="147"/>
      <c r="K96" s="132"/>
      <c r="L96" s="132"/>
      <c r="M96" s="132"/>
      <c r="N96" s="132"/>
      <c r="O96" s="132"/>
      <c r="P96" s="132"/>
      <c r="Q96" s="197"/>
      <c r="R96" s="132"/>
      <c r="S96" s="132"/>
      <c r="T96" s="132"/>
      <c r="U96" s="131"/>
      <c r="V96" s="132"/>
      <c r="W96" s="132"/>
      <c r="X96" s="132"/>
      <c r="Y96" s="132"/>
      <c r="Z96" s="147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</row>
    <row r="97" spans="1:36" s="3" customFormat="1" ht="18" customHeight="1" thickBot="1" x14ac:dyDescent="0.35">
      <c r="A97" s="156" t="s">
        <v>91</v>
      </c>
      <c r="B97" s="204" t="s">
        <v>497</v>
      </c>
      <c r="C97" s="220">
        <v>12253</v>
      </c>
      <c r="D97" s="220">
        <f t="shared" si="6"/>
        <v>0</v>
      </c>
      <c r="E97" s="221" t="s">
        <v>372</v>
      </c>
      <c r="F97" s="254">
        <f t="shared" si="5"/>
        <v>0</v>
      </c>
      <c r="G97" s="230">
        <f t="shared" si="7"/>
        <v>-12253</v>
      </c>
      <c r="H97" s="139">
        <f t="shared" si="8"/>
        <v>0</v>
      </c>
      <c r="I97" s="230">
        <f t="shared" si="9"/>
        <v>0</v>
      </c>
      <c r="J97" s="147"/>
      <c r="K97" s="132"/>
      <c r="L97" s="132"/>
      <c r="M97" s="132"/>
      <c r="N97" s="132"/>
      <c r="O97" s="132"/>
      <c r="P97" s="132"/>
      <c r="Q97" s="197"/>
      <c r="R97" s="132"/>
      <c r="S97" s="132"/>
      <c r="T97" s="132"/>
      <c r="U97" s="131"/>
      <c r="V97" s="132"/>
      <c r="W97" s="132"/>
      <c r="X97" s="132"/>
      <c r="Y97" s="132"/>
      <c r="Z97" s="147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</row>
    <row r="98" spans="1:36" s="3" customFormat="1" ht="18" customHeight="1" thickBot="1" x14ac:dyDescent="0.35">
      <c r="A98" s="156" t="s">
        <v>92</v>
      </c>
      <c r="B98" s="204" t="s">
        <v>270</v>
      </c>
      <c r="C98" s="220">
        <v>24309</v>
      </c>
      <c r="D98" s="220">
        <f t="shared" si="6"/>
        <v>24309</v>
      </c>
      <c r="E98" s="221"/>
      <c r="F98" s="254">
        <f t="shared" si="5"/>
        <v>0</v>
      </c>
      <c r="G98" s="230">
        <f t="shared" si="7"/>
        <v>0</v>
      </c>
      <c r="H98" s="139">
        <f t="shared" si="8"/>
        <v>11639</v>
      </c>
      <c r="I98" s="230">
        <f t="shared" si="9"/>
        <v>12670</v>
      </c>
      <c r="J98" s="147"/>
      <c r="K98" s="132"/>
      <c r="L98" s="132"/>
      <c r="M98" s="132"/>
      <c r="N98" s="132">
        <v>4652</v>
      </c>
      <c r="O98" s="132"/>
      <c r="P98" s="132">
        <v>4652</v>
      </c>
      <c r="Q98" s="197">
        <v>2335</v>
      </c>
      <c r="R98" s="132"/>
      <c r="S98" s="132"/>
      <c r="T98" s="132"/>
      <c r="U98" s="131"/>
      <c r="V98" s="132"/>
      <c r="W98" s="132"/>
      <c r="X98" s="132"/>
      <c r="Y98" s="132"/>
      <c r="Z98" s="147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</row>
    <row r="99" spans="1:36" s="3" customFormat="1" ht="18" customHeight="1" thickBot="1" x14ac:dyDescent="0.35">
      <c r="A99" s="156" t="s">
        <v>93</v>
      </c>
      <c r="B99" s="204" t="s">
        <v>271</v>
      </c>
      <c r="C99" s="220">
        <v>15857</v>
      </c>
      <c r="D99" s="220">
        <f t="shared" si="6"/>
        <v>15857</v>
      </c>
      <c r="E99" s="221"/>
      <c r="F99" s="254">
        <f t="shared" si="5"/>
        <v>0</v>
      </c>
      <c r="G99" s="230">
        <f t="shared" si="7"/>
        <v>0</v>
      </c>
      <c r="H99" s="139">
        <f t="shared" si="8"/>
        <v>603</v>
      </c>
      <c r="I99" s="230">
        <f t="shared" si="9"/>
        <v>15254</v>
      </c>
      <c r="J99" s="147"/>
      <c r="K99" s="132"/>
      <c r="L99" s="132"/>
      <c r="M99" s="132"/>
      <c r="N99" s="132"/>
      <c r="O99" s="132"/>
      <c r="P99" s="132"/>
      <c r="Q99" s="197">
        <v>603</v>
      </c>
      <c r="R99" s="132"/>
      <c r="S99" s="132"/>
      <c r="T99" s="132"/>
      <c r="U99" s="131"/>
      <c r="V99" s="132"/>
      <c r="W99" s="132"/>
      <c r="X99" s="132"/>
      <c r="Y99" s="132"/>
      <c r="Z99" s="147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</row>
    <row r="100" spans="1:36" s="3" customFormat="1" ht="18" customHeight="1" thickBot="1" x14ac:dyDescent="0.35">
      <c r="A100" s="156" t="s">
        <v>94</v>
      </c>
      <c r="B100" s="204" t="s">
        <v>500</v>
      </c>
      <c r="C100" s="220">
        <v>2293</v>
      </c>
      <c r="D100" s="220">
        <f t="shared" si="6"/>
        <v>2293</v>
      </c>
      <c r="E100" s="221"/>
      <c r="F100" s="254">
        <f t="shared" si="5"/>
        <v>0</v>
      </c>
      <c r="G100" s="230">
        <f t="shared" si="7"/>
        <v>0</v>
      </c>
      <c r="H100" s="139">
        <f t="shared" si="8"/>
        <v>0</v>
      </c>
      <c r="I100" s="230">
        <f t="shared" si="9"/>
        <v>2293</v>
      </c>
      <c r="J100" s="147"/>
      <c r="K100" s="132"/>
      <c r="L100" s="132"/>
      <c r="M100" s="132"/>
      <c r="N100" s="132"/>
      <c r="O100" s="132"/>
      <c r="P100" s="132"/>
      <c r="Q100" s="197"/>
      <c r="R100" s="132"/>
      <c r="S100" s="132"/>
      <c r="T100" s="132"/>
      <c r="U100" s="131"/>
      <c r="V100" s="132"/>
      <c r="W100" s="132"/>
      <c r="X100" s="132"/>
      <c r="Y100" s="132"/>
      <c r="Z100" s="147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</row>
    <row r="101" spans="1:36" s="3" customFormat="1" ht="18" customHeight="1" thickBot="1" x14ac:dyDescent="0.35">
      <c r="A101" s="156" t="s">
        <v>95</v>
      </c>
      <c r="B101" s="204" t="s">
        <v>501</v>
      </c>
      <c r="C101" s="220">
        <v>3997</v>
      </c>
      <c r="D101" s="220">
        <f t="shared" si="6"/>
        <v>3997</v>
      </c>
      <c r="E101" s="221"/>
      <c r="F101" s="254">
        <f t="shared" si="5"/>
        <v>0</v>
      </c>
      <c r="G101" s="230">
        <f t="shared" si="7"/>
        <v>0</v>
      </c>
      <c r="H101" s="139">
        <f t="shared" si="8"/>
        <v>0</v>
      </c>
      <c r="I101" s="230">
        <f t="shared" si="9"/>
        <v>3997</v>
      </c>
      <c r="J101" s="147"/>
      <c r="K101" s="132"/>
      <c r="L101" s="132"/>
      <c r="M101" s="132"/>
      <c r="N101" s="132"/>
      <c r="O101" s="132"/>
      <c r="P101" s="132"/>
      <c r="Q101" s="197"/>
      <c r="R101" s="132"/>
      <c r="S101" s="132"/>
      <c r="T101" s="132"/>
      <c r="U101" s="141"/>
      <c r="V101" s="132"/>
      <c r="W101" s="132"/>
      <c r="X101" s="132"/>
      <c r="Y101" s="132"/>
      <c r="Z101" s="147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</row>
    <row r="102" spans="1:36" s="3" customFormat="1" ht="18" customHeight="1" thickBot="1" x14ac:dyDescent="0.35">
      <c r="A102" s="156" t="s">
        <v>96</v>
      </c>
      <c r="B102" s="204" t="s">
        <v>274</v>
      </c>
      <c r="C102" s="220">
        <v>130916</v>
      </c>
      <c r="D102" s="220">
        <f t="shared" si="6"/>
        <v>130916</v>
      </c>
      <c r="E102" s="221"/>
      <c r="F102" s="254">
        <f t="shared" si="5"/>
        <v>0</v>
      </c>
      <c r="G102" s="230">
        <f t="shared" si="7"/>
        <v>0</v>
      </c>
      <c r="H102" s="139">
        <f t="shared" si="8"/>
        <v>43300</v>
      </c>
      <c r="I102" s="230">
        <f t="shared" si="9"/>
        <v>87616</v>
      </c>
      <c r="J102" s="147"/>
      <c r="K102" s="132"/>
      <c r="L102" s="132"/>
      <c r="M102" s="132"/>
      <c r="N102" s="132">
        <v>10556</v>
      </c>
      <c r="O102" s="132"/>
      <c r="P102" s="132"/>
      <c r="Q102" s="197">
        <v>32744</v>
      </c>
      <c r="R102" s="132"/>
      <c r="S102" s="132"/>
      <c r="T102" s="132"/>
      <c r="U102" s="131"/>
      <c r="V102" s="132"/>
      <c r="W102" s="132"/>
      <c r="X102" s="132"/>
      <c r="Y102" s="132"/>
      <c r="Z102" s="147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</row>
    <row r="103" spans="1:36" s="3" customFormat="1" ht="18" customHeight="1" thickBot="1" x14ac:dyDescent="0.35">
      <c r="A103" s="156" t="s">
        <v>97</v>
      </c>
      <c r="B103" s="204" t="s">
        <v>503</v>
      </c>
      <c r="C103" s="220">
        <v>39380</v>
      </c>
      <c r="D103" s="220">
        <f t="shared" si="6"/>
        <v>39380</v>
      </c>
      <c r="E103" s="221"/>
      <c r="F103" s="254">
        <f t="shared" si="5"/>
        <v>0</v>
      </c>
      <c r="G103" s="230">
        <f t="shared" si="7"/>
        <v>0</v>
      </c>
      <c r="H103" s="139">
        <f t="shared" si="8"/>
        <v>0</v>
      </c>
      <c r="I103" s="230">
        <f t="shared" si="9"/>
        <v>39380</v>
      </c>
      <c r="J103" s="147"/>
      <c r="K103" s="132"/>
      <c r="L103" s="132"/>
      <c r="M103" s="132"/>
      <c r="N103" s="132"/>
      <c r="O103" s="132"/>
      <c r="P103" s="132"/>
      <c r="Q103" s="197"/>
      <c r="R103" s="132"/>
      <c r="S103" s="132"/>
      <c r="T103" s="132"/>
      <c r="U103" s="131"/>
      <c r="V103" s="132"/>
      <c r="W103" s="132"/>
      <c r="X103" s="132"/>
      <c r="Y103" s="132"/>
      <c r="Z103" s="147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</row>
    <row r="104" spans="1:36" s="3" customFormat="1" ht="18" customHeight="1" thickBot="1" x14ac:dyDescent="0.35">
      <c r="A104" s="156" t="s">
        <v>98</v>
      </c>
      <c r="B104" s="204" t="s">
        <v>504</v>
      </c>
      <c r="C104" s="220">
        <v>11467</v>
      </c>
      <c r="D104" s="220">
        <f t="shared" si="6"/>
        <v>11467</v>
      </c>
      <c r="E104" s="221"/>
      <c r="F104" s="254">
        <f t="shared" si="5"/>
        <v>0</v>
      </c>
      <c r="G104" s="230">
        <f t="shared" si="7"/>
        <v>0</v>
      </c>
      <c r="H104" s="139">
        <f t="shared" si="8"/>
        <v>11409</v>
      </c>
      <c r="I104" s="230">
        <f t="shared" si="9"/>
        <v>58</v>
      </c>
      <c r="J104" s="147"/>
      <c r="K104" s="132"/>
      <c r="L104" s="132"/>
      <c r="M104" s="132"/>
      <c r="N104" s="132"/>
      <c r="O104" s="132"/>
      <c r="P104" s="132">
        <v>11409</v>
      </c>
      <c r="Q104" s="197"/>
      <c r="R104" s="132"/>
      <c r="S104" s="132"/>
      <c r="T104" s="132"/>
      <c r="U104" s="131"/>
      <c r="V104" s="132"/>
      <c r="W104" s="132"/>
      <c r="X104" s="132"/>
      <c r="Y104" s="132"/>
      <c r="Z104" s="147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</row>
    <row r="105" spans="1:36" s="3" customFormat="1" ht="18" customHeight="1" thickBot="1" x14ac:dyDescent="0.35">
      <c r="A105" s="156" t="s">
        <v>99</v>
      </c>
      <c r="B105" s="204" t="s">
        <v>277</v>
      </c>
      <c r="C105" s="220">
        <v>2162</v>
      </c>
      <c r="D105" s="220">
        <f t="shared" si="6"/>
        <v>2162</v>
      </c>
      <c r="E105" s="221"/>
      <c r="F105" s="254">
        <f t="shared" si="5"/>
        <v>0</v>
      </c>
      <c r="G105" s="230">
        <f t="shared" si="7"/>
        <v>0</v>
      </c>
      <c r="H105" s="139">
        <f t="shared" si="8"/>
        <v>0</v>
      </c>
      <c r="I105" s="230">
        <f t="shared" si="9"/>
        <v>2162</v>
      </c>
      <c r="J105" s="147"/>
      <c r="K105" s="132"/>
      <c r="L105" s="132"/>
      <c r="M105" s="132"/>
      <c r="N105" s="132"/>
      <c r="O105" s="132"/>
      <c r="P105" s="132"/>
      <c r="Q105" s="197"/>
      <c r="R105" s="132"/>
      <c r="S105" s="132"/>
      <c r="T105" s="132"/>
      <c r="U105" s="131"/>
      <c r="V105" s="132"/>
      <c r="W105" s="132"/>
      <c r="X105" s="132"/>
      <c r="Y105" s="132"/>
      <c r="Z105" s="147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</row>
    <row r="106" spans="1:36" s="3" customFormat="1" ht="18" customHeight="1" thickBot="1" x14ac:dyDescent="0.35">
      <c r="A106" s="156" t="s">
        <v>100</v>
      </c>
      <c r="B106" s="204" t="s">
        <v>278</v>
      </c>
      <c r="C106" s="220">
        <v>393</v>
      </c>
      <c r="D106" s="220">
        <f t="shared" si="6"/>
        <v>393</v>
      </c>
      <c r="E106" s="221"/>
      <c r="F106" s="254">
        <f t="shared" si="5"/>
        <v>0</v>
      </c>
      <c r="G106" s="230">
        <f t="shared" si="7"/>
        <v>0</v>
      </c>
      <c r="H106" s="139">
        <f t="shared" si="8"/>
        <v>0</v>
      </c>
      <c r="I106" s="230">
        <f t="shared" si="9"/>
        <v>393</v>
      </c>
      <c r="J106" s="147"/>
      <c r="K106" s="132"/>
      <c r="L106" s="132"/>
      <c r="M106" s="132"/>
      <c r="N106" s="132"/>
      <c r="O106" s="132"/>
      <c r="P106" s="132"/>
      <c r="Q106" s="197"/>
      <c r="R106" s="132"/>
      <c r="S106" s="132"/>
      <c r="T106" s="132"/>
      <c r="U106" s="141"/>
      <c r="V106" s="132"/>
      <c r="W106" s="132"/>
      <c r="X106" s="132"/>
      <c r="Y106" s="132"/>
      <c r="Z106" s="147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</row>
    <row r="107" spans="1:36" s="3" customFormat="1" ht="18" customHeight="1" thickBot="1" x14ac:dyDescent="0.35">
      <c r="A107" s="156" t="s">
        <v>101</v>
      </c>
      <c r="B107" s="204" t="s">
        <v>279</v>
      </c>
      <c r="C107" s="220">
        <v>262</v>
      </c>
      <c r="D107" s="220">
        <f t="shared" si="6"/>
        <v>262</v>
      </c>
      <c r="E107" s="221"/>
      <c r="F107" s="254">
        <f t="shared" si="5"/>
        <v>0</v>
      </c>
      <c r="G107" s="230">
        <f t="shared" si="7"/>
        <v>0</v>
      </c>
      <c r="H107" s="139">
        <f t="shared" si="8"/>
        <v>0</v>
      </c>
      <c r="I107" s="230">
        <f t="shared" si="9"/>
        <v>262</v>
      </c>
      <c r="J107" s="147"/>
      <c r="K107" s="132"/>
      <c r="L107" s="132"/>
      <c r="M107" s="132"/>
      <c r="N107" s="132"/>
      <c r="O107" s="132"/>
      <c r="P107" s="132"/>
      <c r="Q107" s="197"/>
      <c r="R107" s="132"/>
      <c r="S107" s="132"/>
      <c r="T107" s="132"/>
      <c r="U107" s="131"/>
      <c r="V107" s="132"/>
      <c r="W107" s="132"/>
      <c r="X107" s="132"/>
      <c r="Y107" s="132"/>
      <c r="Z107" s="147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</row>
    <row r="108" spans="1:36" s="3" customFormat="1" ht="18" customHeight="1" thickBot="1" x14ac:dyDescent="0.35">
      <c r="A108" s="156" t="s">
        <v>102</v>
      </c>
      <c r="B108" s="204" t="s">
        <v>506</v>
      </c>
      <c r="C108" s="220">
        <v>197</v>
      </c>
      <c r="D108" s="220">
        <f t="shared" si="6"/>
        <v>197</v>
      </c>
      <c r="E108" s="221"/>
      <c r="F108" s="254">
        <f t="shared" si="5"/>
        <v>0</v>
      </c>
      <c r="G108" s="230">
        <f t="shared" si="7"/>
        <v>0</v>
      </c>
      <c r="H108" s="139">
        <f t="shared" si="8"/>
        <v>0</v>
      </c>
      <c r="I108" s="230">
        <f t="shared" si="9"/>
        <v>197</v>
      </c>
      <c r="J108" s="147"/>
      <c r="K108" s="132"/>
      <c r="L108" s="132"/>
      <c r="M108" s="132"/>
      <c r="N108" s="132"/>
      <c r="O108" s="132"/>
      <c r="P108" s="132"/>
      <c r="Q108" s="197"/>
      <c r="R108" s="132"/>
      <c r="S108" s="132"/>
      <c r="T108" s="132"/>
      <c r="U108" s="131"/>
      <c r="V108" s="132"/>
      <c r="W108" s="132"/>
      <c r="X108" s="132"/>
      <c r="Y108" s="132"/>
      <c r="Z108" s="147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</row>
    <row r="109" spans="1:36" s="3" customFormat="1" ht="18" customHeight="1" thickBot="1" x14ac:dyDescent="0.35">
      <c r="A109" s="156" t="s">
        <v>103</v>
      </c>
      <c r="B109" s="204" t="s">
        <v>281</v>
      </c>
      <c r="C109" s="220"/>
      <c r="D109" s="220">
        <f t="shared" si="6"/>
        <v>0</v>
      </c>
      <c r="E109" s="221"/>
      <c r="F109" s="254">
        <f t="shared" si="5"/>
        <v>0</v>
      </c>
      <c r="G109" s="230">
        <f t="shared" si="7"/>
        <v>0</v>
      </c>
      <c r="H109" s="139">
        <f t="shared" si="8"/>
        <v>0</v>
      </c>
      <c r="I109" s="230">
        <f t="shared" si="9"/>
        <v>0</v>
      </c>
      <c r="J109" s="147"/>
      <c r="K109" s="132"/>
      <c r="L109" s="132"/>
      <c r="M109" s="132"/>
      <c r="N109" s="132"/>
      <c r="O109" s="132"/>
      <c r="P109" s="132"/>
      <c r="Q109" s="197"/>
      <c r="R109" s="132"/>
      <c r="S109" s="132"/>
      <c r="T109" s="132"/>
      <c r="U109" s="141"/>
      <c r="V109" s="132"/>
      <c r="W109" s="132"/>
      <c r="X109" s="132"/>
      <c r="Y109" s="132"/>
      <c r="Z109" s="147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</row>
    <row r="110" spans="1:36" s="3" customFormat="1" ht="18" customHeight="1" thickBot="1" x14ac:dyDescent="0.35">
      <c r="A110" s="156" t="s">
        <v>104</v>
      </c>
      <c r="B110" s="204" t="s">
        <v>282</v>
      </c>
      <c r="C110" s="220"/>
      <c r="D110" s="220">
        <f t="shared" si="6"/>
        <v>0</v>
      </c>
      <c r="E110" s="221"/>
      <c r="F110" s="254">
        <f t="shared" si="5"/>
        <v>0</v>
      </c>
      <c r="G110" s="230">
        <f t="shared" si="7"/>
        <v>0</v>
      </c>
      <c r="H110" s="139">
        <f t="shared" si="8"/>
        <v>0</v>
      </c>
      <c r="I110" s="230">
        <f t="shared" si="9"/>
        <v>0</v>
      </c>
      <c r="J110" s="147"/>
      <c r="K110" s="132"/>
      <c r="L110" s="132"/>
      <c r="M110" s="132"/>
      <c r="N110" s="132"/>
      <c r="O110" s="132"/>
      <c r="P110" s="132"/>
      <c r="Q110" s="197"/>
      <c r="R110" s="132"/>
      <c r="S110" s="132"/>
      <c r="T110" s="132"/>
      <c r="U110" s="131"/>
      <c r="V110" s="132"/>
      <c r="W110" s="132"/>
      <c r="X110" s="132"/>
      <c r="Y110" s="132"/>
      <c r="Z110" s="147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</row>
    <row r="111" spans="1:36" s="3" customFormat="1" ht="18" customHeight="1" thickBot="1" x14ac:dyDescent="0.35">
      <c r="A111" s="156" t="s">
        <v>105</v>
      </c>
      <c r="B111" s="204" t="s">
        <v>283</v>
      </c>
      <c r="C111" s="220"/>
      <c r="D111" s="220">
        <f t="shared" si="6"/>
        <v>0</v>
      </c>
      <c r="E111" s="221"/>
      <c r="F111" s="254">
        <f t="shared" si="5"/>
        <v>0</v>
      </c>
      <c r="G111" s="230">
        <f t="shared" si="7"/>
        <v>0</v>
      </c>
      <c r="H111" s="139">
        <f t="shared" si="8"/>
        <v>0</v>
      </c>
      <c r="I111" s="230">
        <f t="shared" si="9"/>
        <v>0</v>
      </c>
      <c r="J111" s="147"/>
      <c r="K111" s="132"/>
      <c r="L111" s="132"/>
      <c r="M111" s="132"/>
      <c r="N111" s="132"/>
      <c r="O111" s="132"/>
      <c r="P111" s="132"/>
      <c r="Q111" s="197"/>
      <c r="R111" s="132"/>
      <c r="S111" s="132"/>
      <c r="T111" s="132"/>
      <c r="U111" s="131"/>
      <c r="V111" s="132"/>
      <c r="W111" s="132"/>
      <c r="X111" s="132"/>
      <c r="Y111" s="132"/>
      <c r="Z111" s="147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</row>
    <row r="112" spans="1:36" s="3" customFormat="1" ht="18" customHeight="1" thickBot="1" x14ac:dyDescent="0.35">
      <c r="A112" s="156" t="s">
        <v>106</v>
      </c>
      <c r="B112" s="204" t="s">
        <v>508</v>
      </c>
      <c r="C112" s="220">
        <v>1638</v>
      </c>
      <c r="D112" s="220">
        <f t="shared" si="6"/>
        <v>0</v>
      </c>
      <c r="E112" s="221" t="s">
        <v>372</v>
      </c>
      <c r="F112" s="254">
        <f t="shared" si="5"/>
        <v>0</v>
      </c>
      <c r="G112" s="230">
        <f t="shared" si="7"/>
        <v>-1638</v>
      </c>
      <c r="H112" s="139">
        <f t="shared" si="8"/>
        <v>0</v>
      </c>
      <c r="I112" s="230">
        <f t="shared" si="9"/>
        <v>0</v>
      </c>
      <c r="J112" s="147"/>
      <c r="K112" s="132"/>
      <c r="L112" s="132"/>
      <c r="M112" s="132"/>
      <c r="N112" s="132"/>
      <c r="O112" s="132"/>
      <c r="P112" s="132"/>
      <c r="Q112" s="197"/>
      <c r="R112" s="132"/>
      <c r="S112" s="132"/>
      <c r="T112" s="132"/>
      <c r="U112" s="131"/>
      <c r="V112" s="132"/>
      <c r="W112" s="132"/>
      <c r="X112" s="132"/>
      <c r="Y112" s="132"/>
      <c r="Z112" s="147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</row>
    <row r="113" spans="1:36" s="3" customFormat="1" ht="18" customHeight="1" thickBot="1" x14ac:dyDescent="0.35">
      <c r="A113" s="156" t="s">
        <v>107</v>
      </c>
      <c r="B113" s="204" t="s">
        <v>509</v>
      </c>
      <c r="C113" s="220"/>
      <c r="D113" s="220">
        <f t="shared" si="6"/>
        <v>0</v>
      </c>
      <c r="E113" s="221"/>
      <c r="F113" s="254">
        <f t="shared" si="5"/>
        <v>0</v>
      </c>
      <c r="G113" s="230">
        <f t="shared" si="7"/>
        <v>0</v>
      </c>
      <c r="H113" s="139">
        <f t="shared" si="8"/>
        <v>0</v>
      </c>
      <c r="I113" s="230">
        <f t="shared" si="9"/>
        <v>0</v>
      </c>
      <c r="J113" s="147"/>
      <c r="K113" s="132"/>
      <c r="L113" s="132"/>
      <c r="M113" s="132"/>
      <c r="N113" s="132"/>
      <c r="O113" s="132"/>
      <c r="P113" s="132"/>
      <c r="Q113" s="197"/>
      <c r="R113" s="132"/>
      <c r="S113" s="132"/>
      <c r="T113" s="132"/>
      <c r="U113" s="131"/>
      <c r="V113" s="132"/>
      <c r="W113" s="132"/>
      <c r="X113" s="132"/>
      <c r="Y113" s="132"/>
      <c r="Z113" s="147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</row>
    <row r="114" spans="1:36" s="3" customFormat="1" ht="18" customHeight="1" thickBot="1" x14ac:dyDescent="0.35">
      <c r="A114" s="156" t="s">
        <v>108</v>
      </c>
      <c r="B114" s="204" t="s">
        <v>510</v>
      </c>
      <c r="C114" s="220">
        <v>7928</v>
      </c>
      <c r="D114" s="220">
        <f t="shared" si="6"/>
        <v>0</v>
      </c>
      <c r="E114" s="221" t="s">
        <v>373</v>
      </c>
      <c r="F114" s="254">
        <f t="shared" si="5"/>
        <v>0</v>
      </c>
      <c r="G114" s="230">
        <f t="shared" si="7"/>
        <v>-7928</v>
      </c>
      <c r="H114" s="139">
        <f t="shared" si="8"/>
        <v>0</v>
      </c>
      <c r="I114" s="230">
        <f t="shared" si="9"/>
        <v>0</v>
      </c>
      <c r="J114" s="147"/>
      <c r="K114" s="132"/>
      <c r="L114" s="132"/>
      <c r="M114" s="132"/>
      <c r="N114" s="132"/>
      <c r="O114" s="132"/>
      <c r="P114" s="132"/>
      <c r="Q114" s="197"/>
      <c r="R114" s="132"/>
      <c r="S114" s="132"/>
      <c r="T114" s="132"/>
      <c r="U114" s="131"/>
      <c r="V114" s="132"/>
      <c r="W114" s="132"/>
      <c r="X114" s="132"/>
      <c r="Y114" s="132"/>
      <c r="Z114" s="147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</row>
    <row r="115" spans="1:36" s="3" customFormat="1" ht="18" customHeight="1" thickBot="1" x14ac:dyDescent="0.35">
      <c r="A115" s="156" t="s">
        <v>109</v>
      </c>
      <c r="B115" s="204" t="s">
        <v>512</v>
      </c>
      <c r="C115" s="220">
        <v>66</v>
      </c>
      <c r="D115" s="220">
        <f t="shared" si="6"/>
        <v>66</v>
      </c>
      <c r="E115" s="221"/>
      <c r="F115" s="254">
        <f t="shared" si="5"/>
        <v>0</v>
      </c>
      <c r="G115" s="230">
        <f t="shared" si="7"/>
        <v>0</v>
      </c>
      <c r="H115" s="139">
        <f t="shared" si="8"/>
        <v>0</v>
      </c>
      <c r="I115" s="230">
        <f t="shared" si="9"/>
        <v>66</v>
      </c>
      <c r="J115" s="147"/>
      <c r="K115" s="132"/>
      <c r="L115" s="132"/>
      <c r="M115" s="132"/>
      <c r="N115" s="132"/>
      <c r="O115" s="132"/>
      <c r="P115" s="132"/>
      <c r="Q115" s="197"/>
      <c r="R115" s="132"/>
      <c r="S115" s="132"/>
      <c r="T115" s="132"/>
      <c r="U115" s="131"/>
      <c r="V115" s="132"/>
      <c r="W115" s="132"/>
      <c r="X115" s="132"/>
      <c r="Y115" s="132"/>
      <c r="Z115" s="147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</row>
    <row r="116" spans="1:36" s="3" customFormat="1" ht="18" customHeight="1" thickBot="1" x14ac:dyDescent="0.35">
      <c r="A116" s="156" t="s">
        <v>110</v>
      </c>
      <c r="B116" s="204" t="s">
        <v>513</v>
      </c>
      <c r="C116" s="220">
        <v>66</v>
      </c>
      <c r="D116" s="220">
        <f t="shared" si="6"/>
        <v>66</v>
      </c>
      <c r="E116" s="221"/>
      <c r="F116" s="254">
        <f t="shared" si="5"/>
        <v>0</v>
      </c>
      <c r="G116" s="230">
        <f t="shared" si="7"/>
        <v>0</v>
      </c>
      <c r="H116" s="139">
        <f t="shared" si="8"/>
        <v>0</v>
      </c>
      <c r="I116" s="230">
        <f t="shared" si="9"/>
        <v>66</v>
      </c>
      <c r="J116" s="147"/>
      <c r="K116" s="132"/>
      <c r="L116" s="132"/>
      <c r="M116" s="132"/>
      <c r="N116" s="132"/>
      <c r="O116" s="132"/>
      <c r="P116" s="132"/>
      <c r="Q116" s="197"/>
      <c r="R116" s="132"/>
      <c r="S116" s="132"/>
      <c r="T116" s="132"/>
      <c r="U116" s="131"/>
      <c r="V116" s="132"/>
      <c r="W116" s="132"/>
      <c r="X116" s="132"/>
      <c r="Y116" s="132"/>
      <c r="Z116" s="147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</row>
    <row r="117" spans="1:36" s="3" customFormat="1" ht="18" customHeight="1" thickBot="1" x14ac:dyDescent="0.35">
      <c r="A117" s="156" t="s">
        <v>111</v>
      </c>
      <c r="B117" s="204" t="s">
        <v>514</v>
      </c>
      <c r="C117" s="220">
        <v>66</v>
      </c>
      <c r="D117" s="220">
        <f t="shared" si="6"/>
        <v>66</v>
      </c>
      <c r="E117" s="221"/>
      <c r="F117" s="254">
        <f t="shared" si="5"/>
        <v>0</v>
      </c>
      <c r="G117" s="230">
        <f t="shared" si="7"/>
        <v>0</v>
      </c>
      <c r="H117" s="139">
        <f t="shared" si="8"/>
        <v>0</v>
      </c>
      <c r="I117" s="230">
        <f t="shared" si="9"/>
        <v>66</v>
      </c>
      <c r="J117" s="147"/>
      <c r="K117" s="132"/>
      <c r="L117" s="132"/>
      <c r="M117" s="132"/>
      <c r="N117" s="132"/>
      <c r="O117" s="132"/>
      <c r="P117" s="132"/>
      <c r="Q117" s="197"/>
      <c r="R117" s="132"/>
      <c r="S117" s="132"/>
      <c r="T117" s="132"/>
      <c r="U117" s="131"/>
      <c r="V117" s="132"/>
      <c r="W117" s="132"/>
      <c r="X117" s="132"/>
      <c r="Y117" s="132"/>
      <c r="Z117" s="147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</row>
    <row r="118" spans="1:36" s="3" customFormat="1" ht="18" customHeight="1" thickBot="1" x14ac:dyDescent="0.35">
      <c r="A118" s="156" t="s">
        <v>112</v>
      </c>
      <c r="B118" s="204" t="s">
        <v>515</v>
      </c>
      <c r="C118" s="220">
        <v>131</v>
      </c>
      <c r="D118" s="220">
        <f t="shared" si="6"/>
        <v>131</v>
      </c>
      <c r="E118" s="221"/>
      <c r="F118" s="254">
        <f t="shared" si="5"/>
        <v>0</v>
      </c>
      <c r="G118" s="230">
        <f t="shared" si="7"/>
        <v>0</v>
      </c>
      <c r="H118" s="139">
        <f t="shared" si="8"/>
        <v>0</v>
      </c>
      <c r="I118" s="230">
        <f t="shared" si="9"/>
        <v>131</v>
      </c>
      <c r="J118" s="147"/>
      <c r="K118" s="132"/>
      <c r="L118" s="132"/>
      <c r="M118" s="132"/>
      <c r="N118" s="132"/>
      <c r="O118" s="132"/>
      <c r="P118" s="132"/>
      <c r="Q118" s="197"/>
      <c r="R118" s="132"/>
      <c r="S118" s="132"/>
      <c r="T118" s="132"/>
      <c r="U118" s="131"/>
      <c r="V118" s="132"/>
      <c r="W118" s="132"/>
      <c r="X118" s="132"/>
      <c r="Y118" s="132"/>
      <c r="Z118" s="147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</row>
    <row r="119" spans="1:36" s="3" customFormat="1" ht="18" customHeight="1" thickBot="1" x14ac:dyDescent="0.35">
      <c r="A119" s="156" t="s">
        <v>113</v>
      </c>
      <c r="B119" s="204" t="s">
        <v>291</v>
      </c>
      <c r="C119" s="220">
        <v>393</v>
      </c>
      <c r="D119" s="220">
        <f t="shared" si="6"/>
        <v>393</v>
      </c>
      <c r="E119" s="221"/>
      <c r="F119" s="254">
        <f t="shared" si="5"/>
        <v>0</v>
      </c>
      <c r="G119" s="230">
        <f t="shared" si="7"/>
        <v>0</v>
      </c>
      <c r="H119" s="139">
        <f t="shared" si="8"/>
        <v>0</v>
      </c>
      <c r="I119" s="230">
        <f t="shared" si="9"/>
        <v>393</v>
      </c>
      <c r="J119" s="147"/>
      <c r="K119" s="132"/>
      <c r="L119" s="132"/>
      <c r="M119" s="132"/>
      <c r="N119" s="132"/>
      <c r="O119" s="132"/>
      <c r="P119" s="132"/>
      <c r="Q119" s="197"/>
      <c r="R119" s="132"/>
      <c r="S119" s="132"/>
      <c r="T119" s="132"/>
      <c r="U119" s="131"/>
      <c r="V119" s="132"/>
      <c r="W119" s="132"/>
      <c r="X119" s="132"/>
      <c r="Y119" s="132"/>
      <c r="Z119" s="147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</row>
    <row r="120" spans="1:36" s="3" customFormat="1" ht="18" customHeight="1" thickBot="1" x14ac:dyDescent="0.35">
      <c r="A120" s="156" t="s">
        <v>114</v>
      </c>
      <c r="B120" s="204" t="s">
        <v>292</v>
      </c>
      <c r="C120" s="220">
        <v>53664</v>
      </c>
      <c r="D120" s="220">
        <f t="shared" si="6"/>
        <v>53664</v>
      </c>
      <c r="E120" s="221"/>
      <c r="F120" s="254">
        <f t="shared" si="5"/>
        <v>0</v>
      </c>
      <c r="G120" s="230">
        <f t="shared" si="7"/>
        <v>0</v>
      </c>
      <c r="H120" s="139">
        <f t="shared" si="8"/>
        <v>0</v>
      </c>
      <c r="I120" s="230">
        <f t="shared" si="9"/>
        <v>53664</v>
      </c>
      <c r="J120" s="147"/>
      <c r="K120" s="132"/>
      <c r="L120" s="132"/>
      <c r="M120" s="132"/>
      <c r="N120" s="132"/>
      <c r="O120" s="132"/>
      <c r="P120" s="132"/>
      <c r="Q120" s="197"/>
      <c r="R120" s="132"/>
      <c r="S120" s="132"/>
      <c r="T120" s="132"/>
      <c r="U120" s="131"/>
      <c r="V120" s="132"/>
      <c r="W120" s="132"/>
      <c r="X120" s="132"/>
      <c r="Y120" s="132"/>
      <c r="Z120" s="147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</row>
    <row r="121" spans="1:36" s="3" customFormat="1" ht="18" customHeight="1" thickBot="1" x14ac:dyDescent="0.35">
      <c r="A121" s="156" t="s">
        <v>115</v>
      </c>
      <c r="B121" s="204" t="s">
        <v>517</v>
      </c>
      <c r="C121" s="220"/>
      <c r="D121" s="220">
        <f t="shared" si="6"/>
        <v>0</v>
      </c>
      <c r="E121" s="221"/>
      <c r="F121" s="254">
        <f t="shared" si="5"/>
        <v>0</v>
      </c>
      <c r="G121" s="230">
        <f t="shared" si="7"/>
        <v>0</v>
      </c>
      <c r="H121" s="139">
        <f t="shared" si="8"/>
        <v>0</v>
      </c>
      <c r="I121" s="230">
        <f t="shared" si="9"/>
        <v>0</v>
      </c>
      <c r="J121" s="147"/>
      <c r="K121" s="132"/>
      <c r="L121" s="132"/>
      <c r="M121" s="132"/>
      <c r="N121" s="132"/>
      <c r="O121" s="132"/>
      <c r="P121" s="132"/>
      <c r="Q121" s="197"/>
      <c r="R121" s="132"/>
      <c r="S121" s="132"/>
      <c r="T121" s="132"/>
      <c r="U121" s="131"/>
      <c r="V121" s="132"/>
      <c r="W121" s="132"/>
      <c r="X121" s="132"/>
      <c r="Y121" s="132"/>
      <c r="Z121" s="147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</row>
    <row r="122" spans="1:36" s="3" customFormat="1" ht="18" customHeight="1" thickBot="1" x14ac:dyDescent="0.35">
      <c r="A122" s="156" t="s">
        <v>116</v>
      </c>
      <c r="B122" s="204" t="s">
        <v>519</v>
      </c>
      <c r="C122" s="220">
        <v>14939</v>
      </c>
      <c r="D122" s="220">
        <f t="shared" si="6"/>
        <v>14939</v>
      </c>
      <c r="E122" s="221"/>
      <c r="F122" s="254">
        <f t="shared" si="5"/>
        <v>0</v>
      </c>
      <c r="G122" s="230">
        <f t="shared" si="7"/>
        <v>0</v>
      </c>
      <c r="H122" s="139">
        <f t="shared" si="8"/>
        <v>3144</v>
      </c>
      <c r="I122" s="230">
        <f t="shared" si="9"/>
        <v>11795</v>
      </c>
      <c r="J122" s="147"/>
      <c r="K122" s="132"/>
      <c r="L122" s="132"/>
      <c r="M122" s="132"/>
      <c r="N122" s="132"/>
      <c r="O122" s="132"/>
      <c r="P122" s="132"/>
      <c r="Q122" s="197">
        <v>3144</v>
      </c>
      <c r="R122" s="132"/>
      <c r="S122" s="132"/>
      <c r="T122" s="132"/>
      <c r="U122" s="131"/>
      <c r="V122" s="132"/>
      <c r="W122" s="132"/>
      <c r="X122" s="132"/>
      <c r="Y122" s="132"/>
      <c r="Z122" s="147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</row>
    <row r="123" spans="1:36" s="3" customFormat="1" ht="18" customHeight="1" thickBot="1" x14ac:dyDescent="0.35">
      <c r="A123" s="156" t="s">
        <v>117</v>
      </c>
      <c r="B123" s="204" t="s">
        <v>521</v>
      </c>
      <c r="C123" s="220">
        <v>10287</v>
      </c>
      <c r="D123" s="220">
        <f t="shared" si="6"/>
        <v>10287</v>
      </c>
      <c r="E123" s="221"/>
      <c r="F123" s="254">
        <f t="shared" si="5"/>
        <v>0</v>
      </c>
      <c r="G123" s="230">
        <f t="shared" si="7"/>
        <v>0</v>
      </c>
      <c r="H123" s="139">
        <f t="shared" si="8"/>
        <v>4565</v>
      </c>
      <c r="I123" s="230">
        <f t="shared" si="9"/>
        <v>5722</v>
      </c>
      <c r="J123" s="147"/>
      <c r="K123" s="132"/>
      <c r="L123" s="132"/>
      <c r="M123" s="132"/>
      <c r="N123" s="132"/>
      <c r="O123" s="132">
        <v>2379</v>
      </c>
      <c r="P123" s="132">
        <v>793</v>
      </c>
      <c r="Q123" s="197">
        <v>1393</v>
      </c>
      <c r="R123" s="132"/>
      <c r="S123" s="132"/>
      <c r="T123" s="132"/>
      <c r="U123" s="131"/>
      <c r="V123" s="132"/>
      <c r="W123" s="132"/>
      <c r="X123" s="132"/>
      <c r="Y123" s="132"/>
      <c r="Z123" s="147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</row>
    <row r="124" spans="1:36" s="3" customFormat="1" ht="18" customHeight="1" thickBot="1" x14ac:dyDescent="0.35">
      <c r="A124" s="156" t="s">
        <v>118</v>
      </c>
      <c r="B124" s="204" t="s">
        <v>523</v>
      </c>
      <c r="C124" s="220">
        <v>983</v>
      </c>
      <c r="D124" s="220">
        <f t="shared" si="6"/>
        <v>983</v>
      </c>
      <c r="E124" s="221"/>
      <c r="F124" s="254">
        <f t="shared" si="5"/>
        <v>0</v>
      </c>
      <c r="G124" s="230">
        <f t="shared" si="7"/>
        <v>0</v>
      </c>
      <c r="H124" s="139">
        <f t="shared" si="8"/>
        <v>0</v>
      </c>
      <c r="I124" s="230">
        <f t="shared" si="9"/>
        <v>983</v>
      </c>
      <c r="J124" s="147"/>
      <c r="K124" s="132"/>
      <c r="L124" s="132"/>
      <c r="M124" s="132"/>
      <c r="N124" s="132"/>
      <c r="O124" s="132"/>
      <c r="P124" s="132"/>
      <c r="Q124" s="197"/>
      <c r="R124" s="132"/>
      <c r="S124" s="132"/>
      <c r="T124" s="132"/>
      <c r="U124" s="131"/>
      <c r="V124" s="132"/>
      <c r="W124" s="132"/>
      <c r="X124" s="132"/>
      <c r="Y124" s="132"/>
      <c r="Z124" s="147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</row>
    <row r="125" spans="1:36" s="3" customFormat="1" ht="18" customHeight="1" thickBot="1" x14ac:dyDescent="0.35">
      <c r="A125" s="156" t="s">
        <v>119</v>
      </c>
      <c r="B125" s="204" t="s">
        <v>524</v>
      </c>
      <c r="C125" s="220">
        <v>2621</v>
      </c>
      <c r="D125" s="220">
        <f t="shared" si="6"/>
        <v>2621</v>
      </c>
      <c r="E125" s="221"/>
      <c r="F125" s="254">
        <f t="shared" si="5"/>
        <v>0</v>
      </c>
      <c r="G125" s="230">
        <f t="shared" si="7"/>
        <v>0</v>
      </c>
      <c r="H125" s="139">
        <f t="shared" si="8"/>
        <v>0</v>
      </c>
      <c r="I125" s="230">
        <f t="shared" si="9"/>
        <v>2621</v>
      </c>
      <c r="J125" s="147"/>
      <c r="K125" s="132"/>
      <c r="L125" s="132"/>
      <c r="M125" s="132"/>
      <c r="N125" s="132"/>
      <c r="O125" s="132"/>
      <c r="P125" s="132"/>
      <c r="Q125" s="197"/>
      <c r="R125" s="132"/>
      <c r="S125" s="132"/>
      <c r="T125" s="132"/>
      <c r="U125" s="131"/>
      <c r="V125" s="132"/>
      <c r="W125" s="132"/>
      <c r="X125" s="132"/>
      <c r="Y125" s="132"/>
      <c r="Z125" s="147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</row>
    <row r="126" spans="1:36" s="3" customFormat="1" ht="18" customHeight="1" thickBot="1" x14ac:dyDescent="0.35">
      <c r="A126" s="156" t="s">
        <v>120</v>
      </c>
      <c r="B126" s="204" t="s">
        <v>525</v>
      </c>
      <c r="C126" s="220">
        <v>62313</v>
      </c>
      <c r="D126" s="220">
        <f t="shared" si="6"/>
        <v>69586</v>
      </c>
      <c r="E126" s="221"/>
      <c r="F126" s="254">
        <f t="shared" si="5"/>
        <v>7273</v>
      </c>
      <c r="G126" s="230">
        <f t="shared" si="7"/>
        <v>7273</v>
      </c>
      <c r="H126" s="139">
        <f t="shared" si="8"/>
        <v>27354</v>
      </c>
      <c r="I126" s="230">
        <f t="shared" si="9"/>
        <v>42232</v>
      </c>
      <c r="J126" s="147"/>
      <c r="K126" s="132"/>
      <c r="L126" s="132"/>
      <c r="M126" s="132"/>
      <c r="N126" s="132">
        <v>1488</v>
      </c>
      <c r="O126" s="132">
        <v>8051</v>
      </c>
      <c r="P126" s="132">
        <v>3866</v>
      </c>
      <c r="Q126" s="197">
        <v>13949</v>
      </c>
      <c r="R126" s="132"/>
      <c r="S126" s="132"/>
      <c r="T126" s="132"/>
      <c r="U126" s="131"/>
      <c r="V126" s="132"/>
      <c r="W126" s="132"/>
      <c r="X126" s="132"/>
      <c r="Y126" s="132"/>
      <c r="Z126" s="147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</row>
    <row r="127" spans="1:36" s="3" customFormat="1" ht="18" customHeight="1" thickBot="1" x14ac:dyDescent="0.35">
      <c r="A127" s="156" t="s">
        <v>121</v>
      </c>
      <c r="B127" s="204" t="s">
        <v>527</v>
      </c>
      <c r="C127" s="220">
        <v>131</v>
      </c>
      <c r="D127" s="220">
        <f t="shared" si="6"/>
        <v>131</v>
      </c>
      <c r="E127" s="221"/>
      <c r="F127" s="254">
        <f t="shared" si="5"/>
        <v>0</v>
      </c>
      <c r="G127" s="230">
        <f t="shared" si="7"/>
        <v>0</v>
      </c>
      <c r="H127" s="139">
        <f t="shared" si="8"/>
        <v>0</v>
      </c>
      <c r="I127" s="230">
        <f t="shared" si="9"/>
        <v>131</v>
      </c>
      <c r="J127" s="147"/>
      <c r="K127" s="132"/>
      <c r="L127" s="132"/>
      <c r="M127" s="132"/>
      <c r="N127" s="132"/>
      <c r="O127" s="132"/>
      <c r="P127" s="132"/>
      <c r="Q127" s="197"/>
      <c r="R127" s="132"/>
      <c r="S127" s="132"/>
      <c r="T127" s="132"/>
      <c r="U127" s="131"/>
      <c r="V127" s="132"/>
      <c r="W127" s="132"/>
      <c r="X127" s="132"/>
      <c r="Y127" s="132"/>
      <c r="Z127" s="147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</row>
    <row r="128" spans="1:36" s="3" customFormat="1" ht="18" customHeight="1" thickBot="1" x14ac:dyDescent="0.35">
      <c r="A128" s="156" t="s">
        <v>122</v>
      </c>
      <c r="B128" s="204" t="s">
        <v>528</v>
      </c>
      <c r="C128" s="220">
        <v>13891</v>
      </c>
      <c r="D128" s="220">
        <f t="shared" si="6"/>
        <v>0</v>
      </c>
      <c r="E128" s="221" t="s">
        <v>373</v>
      </c>
      <c r="F128" s="254">
        <f t="shared" si="5"/>
        <v>0</v>
      </c>
      <c r="G128" s="230">
        <f t="shared" si="7"/>
        <v>-13891</v>
      </c>
      <c r="H128" s="139">
        <f t="shared" si="8"/>
        <v>0</v>
      </c>
      <c r="I128" s="230">
        <f t="shared" si="9"/>
        <v>0</v>
      </c>
      <c r="J128" s="147"/>
      <c r="K128" s="132"/>
      <c r="L128" s="132"/>
      <c r="M128" s="132"/>
      <c r="N128" s="132"/>
      <c r="O128" s="132"/>
      <c r="P128" s="132"/>
      <c r="Q128" s="197"/>
      <c r="R128" s="132"/>
      <c r="S128" s="132"/>
      <c r="T128" s="132"/>
      <c r="U128" s="131"/>
      <c r="V128" s="132"/>
      <c r="W128" s="132"/>
      <c r="X128" s="132"/>
      <c r="Y128" s="132"/>
      <c r="Z128" s="147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</row>
    <row r="129" spans="1:36" s="3" customFormat="1" ht="18" customHeight="1" thickBot="1" x14ac:dyDescent="0.35">
      <c r="A129" s="156" t="s">
        <v>123</v>
      </c>
      <c r="B129" s="204" t="s">
        <v>530</v>
      </c>
      <c r="C129" s="220">
        <v>60937</v>
      </c>
      <c r="D129" s="220">
        <f t="shared" si="6"/>
        <v>60937</v>
      </c>
      <c r="E129" s="221"/>
      <c r="F129" s="254">
        <f t="shared" si="5"/>
        <v>0</v>
      </c>
      <c r="G129" s="230">
        <f t="shared" si="7"/>
        <v>0</v>
      </c>
      <c r="H129" s="139">
        <f t="shared" si="8"/>
        <v>24236</v>
      </c>
      <c r="I129" s="230">
        <f t="shared" si="9"/>
        <v>36701</v>
      </c>
      <c r="J129" s="147"/>
      <c r="K129" s="132"/>
      <c r="L129" s="132"/>
      <c r="M129" s="132"/>
      <c r="N129" s="132">
        <f>5970+5418</f>
        <v>11388</v>
      </c>
      <c r="O129" s="132">
        <v>5572</v>
      </c>
      <c r="P129" s="132">
        <v>3679</v>
      </c>
      <c r="Q129" s="197">
        <v>3597</v>
      </c>
      <c r="R129" s="132"/>
      <c r="S129" s="132"/>
      <c r="T129" s="132"/>
      <c r="U129" s="131"/>
      <c r="V129" s="132"/>
      <c r="W129" s="132"/>
      <c r="X129" s="132"/>
      <c r="Y129" s="132"/>
      <c r="Z129" s="147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</row>
    <row r="130" spans="1:36" s="3" customFormat="1" ht="18" customHeight="1" thickBot="1" x14ac:dyDescent="0.35">
      <c r="A130" s="156" t="s">
        <v>124</v>
      </c>
      <c r="B130" s="204" t="s">
        <v>531</v>
      </c>
      <c r="C130" s="220"/>
      <c r="D130" s="220">
        <f t="shared" si="6"/>
        <v>0</v>
      </c>
      <c r="E130" s="221"/>
      <c r="F130" s="254">
        <f t="shared" si="5"/>
        <v>0</v>
      </c>
      <c r="G130" s="230">
        <f t="shared" si="7"/>
        <v>0</v>
      </c>
      <c r="H130" s="139">
        <f t="shared" si="8"/>
        <v>0</v>
      </c>
      <c r="I130" s="230">
        <f t="shared" si="9"/>
        <v>0</v>
      </c>
      <c r="J130" s="147"/>
      <c r="K130" s="132"/>
      <c r="L130" s="132"/>
      <c r="M130" s="132"/>
      <c r="N130" s="132"/>
      <c r="O130" s="132"/>
      <c r="P130" s="132"/>
      <c r="Q130" s="197"/>
      <c r="R130" s="132"/>
      <c r="S130" s="132"/>
      <c r="T130" s="132"/>
      <c r="U130" s="131"/>
      <c r="V130" s="132"/>
      <c r="W130" s="132"/>
      <c r="X130" s="132"/>
      <c r="Y130" s="132"/>
      <c r="Z130" s="147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</row>
    <row r="131" spans="1:36" s="3" customFormat="1" ht="18" customHeight="1" thickBot="1" x14ac:dyDescent="0.35">
      <c r="A131" s="156" t="s">
        <v>125</v>
      </c>
      <c r="B131" s="204" t="s">
        <v>532</v>
      </c>
      <c r="C131" s="220">
        <v>3604</v>
      </c>
      <c r="D131" s="220">
        <f t="shared" si="6"/>
        <v>0</v>
      </c>
      <c r="E131" s="221" t="s">
        <v>373</v>
      </c>
      <c r="F131" s="254">
        <f t="shared" si="5"/>
        <v>0</v>
      </c>
      <c r="G131" s="230">
        <f t="shared" si="7"/>
        <v>-3604</v>
      </c>
      <c r="H131" s="139">
        <f t="shared" si="8"/>
        <v>0</v>
      </c>
      <c r="I131" s="230">
        <f t="shared" si="9"/>
        <v>0</v>
      </c>
      <c r="J131" s="147"/>
      <c r="K131" s="132"/>
      <c r="L131" s="132"/>
      <c r="M131" s="132"/>
      <c r="N131" s="132"/>
      <c r="O131" s="132"/>
      <c r="P131" s="132"/>
      <c r="Q131" s="197"/>
      <c r="R131" s="132"/>
      <c r="S131" s="132"/>
      <c r="T131" s="132"/>
      <c r="U131" s="131"/>
      <c r="V131" s="132"/>
      <c r="W131" s="132"/>
      <c r="X131" s="132"/>
      <c r="Y131" s="132"/>
      <c r="Z131" s="147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</row>
    <row r="132" spans="1:36" s="3" customFormat="1" ht="18" customHeight="1" thickBot="1" x14ac:dyDescent="0.35">
      <c r="A132" s="156" t="s">
        <v>126</v>
      </c>
      <c r="B132" s="204" t="s">
        <v>304</v>
      </c>
      <c r="C132" s="220">
        <v>2293</v>
      </c>
      <c r="D132" s="220">
        <f t="shared" si="6"/>
        <v>0</v>
      </c>
      <c r="E132" s="221" t="s">
        <v>415</v>
      </c>
      <c r="F132" s="254">
        <f t="shared" si="5"/>
        <v>0</v>
      </c>
      <c r="G132" s="230">
        <f t="shared" si="7"/>
        <v>-2293</v>
      </c>
      <c r="H132" s="139">
        <f t="shared" si="8"/>
        <v>0</v>
      </c>
      <c r="I132" s="230">
        <f t="shared" si="9"/>
        <v>0</v>
      </c>
      <c r="J132" s="147"/>
      <c r="K132" s="132"/>
      <c r="L132" s="132"/>
      <c r="M132" s="132"/>
      <c r="N132" s="132"/>
      <c r="O132" s="132"/>
      <c r="P132" s="132"/>
      <c r="Q132" s="197"/>
      <c r="R132" s="132"/>
      <c r="S132" s="132"/>
      <c r="T132" s="132"/>
      <c r="U132" s="131"/>
      <c r="V132" s="132"/>
      <c r="W132" s="132"/>
      <c r="X132" s="132"/>
      <c r="Y132" s="132"/>
      <c r="Z132" s="147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</row>
    <row r="133" spans="1:36" s="3" customFormat="1" ht="18" customHeight="1" thickBot="1" x14ac:dyDescent="0.35">
      <c r="A133" s="156" t="s">
        <v>127</v>
      </c>
      <c r="B133" s="204" t="s">
        <v>305</v>
      </c>
      <c r="C133" s="220">
        <v>3014</v>
      </c>
      <c r="D133" s="220">
        <f t="shared" si="6"/>
        <v>0</v>
      </c>
      <c r="E133" s="221" t="s">
        <v>415</v>
      </c>
      <c r="F133" s="254">
        <f t="shared" si="5"/>
        <v>0</v>
      </c>
      <c r="G133" s="230">
        <f t="shared" si="7"/>
        <v>-3014</v>
      </c>
      <c r="H133" s="139">
        <f t="shared" si="8"/>
        <v>0</v>
      </c>
      <c r="I133" s="230">
        <f t="shared" si="9"/>
        <v>0</v>
      </c>
      <c r="J133" s="147"/>
      <c r="K133" s="132"/>
      <c r="L133" s="132"/>
      <c r="M133" s="132"/>
      <c r="N133" s="132"/>
      <c r="O133" s="132"/>
      <c r="P133" s="132"/>
      <c r="Q133" s="197"/>
      <c r="R133" s="132"/>
      <c r="S133" s="132"/>
      <c r="T133" s="132"/>
      <c r="U133" s="131"/>
      <c r="V133" s="132"/>
      <c r="W133" s="132"/>
      <c r="X133" s="132"/>
      <c r="Y133" s="132"/>
      <c r="Z133" s="147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</row>
    <row r="134" spans="1:36" s="3" customFormat="1" ht="18" customHeight="1" thickBot="1" x14ac:dyDescent="0.35">
      <c r="A134" s="156" t="s">
        <v>128</v>
      </c>
      <c r="B134" s="204" t="s">
        <v>306</v>
      </c>
      <c r="C134" s="220">
        <v>1638</v>
      </c>
      <c r="D134" s="220">
        <f t="shared" si="6"/>
        <v>1638</v>
      </c>
      <c r="E134" s="221"/>
      <c r="F134" s="254">
        <f t="shared" si="5"/>
        <v>0</v>
      </c>
      <c r="G134" s="230">
        <f t="shared" si="7"/>
        <v>0</v>
      </c>
      <c r="H134" s="139">
        <f t="shared" si="8"/>
        <v>0</v>
      </c>
      <c r="I134" s="230">
        <f t="shared" si="9"/>
        <v>1638</v>
      </c>
      <c r="J134" s="147"/>
      <c r="K134" s="132"/>
      <c r="L134" s="132"/>
      <c r="M134" s="132"/>
      <c r="N134" s="132"/>
      <c r="O134" s="132"/>
      <c r="P134" s="132"/>
      <c r="Q134" s="197"/>
      <c r="R134" s="132"/>
      <c r="S134" s="132"/>
      <c r="T134" s="132"/>
      <c r="U134" s="131"/>
      <c r="V134" s="132"/>
      <c r="W134" s="132"/>
      <c r="X134" s="132"/>
      <c r="Y134" s="132"/>
      <c r="Z134" s="147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</row>
    <row r="135" spans="1:36" s="3" customFormat="1" ht="18" customHeight="1" thickBot="1" x14ac:dyDescent="0.35">
      <c r="A135" s="156" t="s">
        <v>129</v>
      </c>
      <c r="B135" s="204" t="s">
        <v>307</v>
      </c>
      <c r="C135" s="220">
        <v>393</v>
      </c>
      <c r="D135" s="220">
        <f t="shared" si="6"/>
        <v>393</v>
      </c>
      <c r="E135" s="221"/>
      <c r="F135" s="254">
        <f t="shared" si="5"/>
        <v>0</v>
      </c>
      <c r="G135" s="230">
        <f t="shared" si="7"/>
        <v>0</v>
      </c>
      <c r="H135" s="139">
        <f t="shared" si="8"/>
        <v>0</v>
      </c>
      <c r="I135" s="230">
        <f t="shared" si="9"/>
        <v>393</v>
      </c>
      <c r="J135" s="147"/>
      <c r="K135" s="132"/>
      <c r="L135" s="132"/>
      <c r="M135" s="132"/>
      <c r="N135" s="132"/>
      <c r="O135" s="132"/>
      <c r="P135" s="132"/>
      <c r="Q135" s="197"/>
      <c r="R135" s="132"/>
      <c r="S135" s="132"/>
      <c r="T135" s="132"/>
      <c r="U135" s="131"/>
      <c r="V135" s="132"/>
      <c r="W135" s="132"/>
      <c r="X135" s="132"/>
      <c r="Y135" s="132"/>
      <c r="Z135" s="147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</row>
    <row r="136" spans="1:36" s="3" customFormat="1" ht="18" customHeight="1" thickBot="1" x14ac:dyDescent="0.35">
      <c r="A136" s="156" t="s">
        <v>130</v>
      </c>
      <c r="B136" s="204" t="s">
        <v>308</v>
      </c>
      <c r="C136" s="220"/>
      <c r="D136" s="220">
        <f t="shared" si="6"/>
        <v>0</v>
      </c>
      <c r="E136" s="221"/>
      <c r="F136" s="254">
        <f t="shared" si="5"/>
        <v>0</v>
      </c>
      <c r="G136" s="230">
        <f t="shared" si="7"/>
        <v>0</v>
      </c>
      <c r="H136" s="139">
        <f t="shared" si="8"/>
        <v>0</v>
      </c>
      <c r="I136" s="230">
        <f t="shared" si="9"/>
        <v>0</v>
      </c>
      <c r="J136" s="147"/>
      <c r="K136" s="132"/>
      <c r="L136" s="132"/>
      <c r="M136" s="132"/>
      <c r="N136" s="132"/>
      <c r="O136" s="132"/>
      <c r="P136" s="132"/>
      <c r="Q136" s="197"/>
      <c r="R136" s="132"/>
      <c r="S136" s="132"/>
      <c r="T136" s="132"/>
      <c r="U136" s="131"/>
      <c r="V136" s="132"/>
      <c r="W136" s="132"/>
      <c r="X136" s="132"/>
      <c r="Y136" s="132"/>
      <c r="Z136" s="147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</row>
    <row r="137" spans="1:36" s="3" customFormat="1" ht="18" customHeight="1" thickBot="1" x14ac:dyDescent="0.35">
      <c r="A137" s="156" t="s">
        <v>131</v>
      </c>
      <c r="B137" s="204" t="s">
        <v>309</v>
      </c>
      <c r="C137" s="220"/>
      <c r="D137" s="220">
        <f t="shared" si="6"/>
        <v>0</v>
      </c>
      <c r="E137" s="221"/>
      <c r="F137" s="254">
        <f t="shared" si="5"/>
        <v>0</v>
      </c>
      <c r="G137" s="230">
        <f t="shared" si="7"/>
        <v>0</v>
      </c>
      <c r="H137" s="139">
        <f t="shared" si="8"/>
        <v>0</v>
      </c>
      <c r="I137" s="230">
        <f t="shared" si="9"/>
        <v>0</v>
      </c>
      <c r="J137" s="147"/>
      <c r="K137" s="132"/>
      <c r="L137" s="132"/>
      <c r="M137" s="132"/>
      <c r="N137" s="132"/>
      <c r="O137" s="132"/>
      <c r="P137" s="132"/>
      <c r="Q137" s="197"/>
      <c r="R137" s="132"/>
      <c r="S137" s="132"/>
      <c r="T137" s="132"/>
      <c r="U137" s="131"/>
      <c r="V137" s="132"/>
      <c r="W137" s="132"/>
      <c r="X137" s="132"/>
      <c r="Y137" s="132"/>
      <c r="Z137" s="147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</row>
    <row r="138" spans="1:36" s="3" customFormat="1" ht="18" customHeight="1" thickBot="1" x14ac:dyDescent="0.35">
      <c r="A138" s="156" t="s">
        <v>132</v>
      </c>
      <c r="B138" s="204" t="s">
        <v>310</v>
      </c>
      <c r="C138" s="220">
        <v>590</v>
      </c>
      <c r="D138" s="220">
        <f t="shared" si="6"/>
        <v>590</v>
      </c>
      <c r="E138" s="221"/>
      <c r="F138" s="254">
        <f t="shared" si="5"/>
        <v>0</v>
      </c>
      <c r="G138" s="230">
        <f t="shared" si="7"/>
        <v>0</v>
      </c>
      <c r="H138" s="139">
        <f t="shared" si="8"/>
        <v>0</v>
      </c>
      <c r="I138" s="230">
        <f t="shared" si="9"/>
        <v>590</v>
      </c>
      <c r="J138" s="147"/>
      <c r="K138" s="132"/>
      <c r="L138" s="132"/>
      <c r="M138" s="132"/>
      <c r="N138" s="132"/>
      <c r="O138" s="132"/>
      <c r="P138" s="132"/>
      <c r="Q138" s="197"/>
      <c r="R138" s="132"/>
      <c r="S138" s="132"/>
      <c r="T138" s="132"/>
      <c r="U138" s="131"/>
      <c r="V138" s="132"/>
      <c r="W138" s="132"/>
      <c r="X138" s="132"/>
      <c r="Y138" s="132"/>
      <c r="Z138" s="147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</row>
    <row r="139" spans="1:36" s="3" customFormat="1" ht="18" customHeight="1" thickBot="1" x14ac:dyDescent="0.35">
      <c r="A139" s="156" t="s">
        <v>133</v>
      </c>
      <c r="B139" s="204" t="s">
        <v>311</v>
      </c>
      <c r="C139" s="220">
        <v>524</v>
      </c>
      <c r="D139" s="220">
        <f t="shared" si="6"/>
        <v>524</v>
      </c>
      <c r="E139" s="221"/>
      <c r="F139" s="254">
        <f t="shared" si="5"/>
        <v>0</v>
      </c>
      <c r="G139" s="230">
        <f t="shared" si="7"/>
        <v>0</v>
      </c>
      <c r="H139" s="139">
        <f t="shared" si="8"/>
        <v>0</v>
      </c>
      <c r="I139" s="230">
        <f t="shared" si="9"/>
        <v>524</v>
      </c>
      <c r="J139" s="147"/>
      <c r="K139" s="132"/>
      <c r="L139" s="132"/>
      <c r="M139" s="132"/>
      <c r="N139" s="132"/>
      <c r="O139" s="132"/>
      <c r="P139" s="132"/>
      <c r="Q139" s="197"/>
      <c r="R139" s="132"/>
      <c r="S139" s="132"/>
      <c r="T139" s="132"/>
      <c r="U139" s="131"/>
      <c r="V139" s="132"/>
      <c r="W139" s="132"/>
      <c r="X139" s="132"/>
      <c r="Y139" s="132"/>
      <c r="Z139" s="147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</row>
    <row r="140" spans="1:36" s="3" customFormat="1" ht="18" customHeight="1" thickBot="1" x14ac:dyDescent="0.35">
      <c r="A140" s="156" t="s">
        <v>134</v>
      </c>
      <c r="B140" s="204" t="s">
        <v>312</v>
      </c>
      <c r="C140" s="220">
        <v>459</v>
      </c>
      <c r="D140" s="220">
        <f t="shared" si="6"/>
        <v>459</v>
      </c>
      <c r="E140" s="221"/>
      <c r="F140" s="254">
        <f t="shared" si="5"/>
        <v>0</v>
      </c>
      <c r="G140" s="230">
        <f t="shared" si="7"/>
        <v>0</v>
      </c>
      <c r="H140" s="139">
        <f t="shared" si="8"/>
        <v>0</v>
      </c>
      <c r="I140" s="230">
        <f t="shared" si="9"/>
        <v>459</v>
      </c>
      <c r="J140" s="147"/>
      <c r="K140" s="132"/>
      <c r="L140" s="132"/>
      <c r="M140" s="132"/>
      <c r="N140" s="132"/>
      <c r="O140" s="132"/>
      <c r="P140" s="132"/>
      <c r="Q140" s="197"/>
      <c r="R140" s="132"/>
      <c r="S140" s="132"/>
      <c r="T140" s="132"/>
      <c r="U140" s="131"/>
      <c r="V140" s="132"/>
      <c r="W140" s="132"/>
      <c r="X140" s="132"/>
      <c r="Y140" s="132"/>
      <c r="Z140" s="147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</row>
    <row r="141" spans="1:36" s="3" customFormat="1" ht="18" customHeight="1" thickBot="1" x14ac:dyDescent="0.35">
      <c r="A141" s="156" t="s">
        <v>135</v>
      </c>
      <c r="B141" s="204" t="s">
        <v>536</v>
      </c>
      <c r="C141" s="220">
        <v>655</v>
      </c>
      <c r="D141" s="220">
        <f t="shared" si="6"/>
        <v>655</v>
      </c>
      <c r="E141" s="221"/>
      <c r="F141" s="254">
        <f t="shared" ref="F141:F192" si="10">SUMIF(E:E, A141,C:C )</f>
        <v>0</v>
      </c>
      <c r="G141" s="230">
        <f t="shared" si="7"/>
        <v>0</v>
      </c>
      <c r="H141" s="139">
        <f t="shared" si="8"/>
        <v>0</v>
      </c>
      <c r="I141" s="230">
        <f t="shared" si="9"/>
        <v>655</v>
      </c>
      <c r="J141" s="147"/>
      <c r="K141" s="132"/>
      <c r="L141" s="132"/>
      <c r="M141" s="132"/>
      <c r="N141" s="132"/>
      <c r="O141" s="132"/>
      <c r="P141" s="132"/>
      <c r="Q141" s="197"/>
      <c r="R141" s="132"/>
      <c r="S141" s="132"/>
      <c r="T141" s="132"/>
      <c r="U141" s="131"/>
      <c r="V141" s="132"/>
      <c r="W141" s="132"/>
      <c r="X141" s="132"/>
      <c r="Y141" s="132"/>
      <c r="Z141" s="147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</row>
    <row r="142" spans="1:36" s="3" customFormat="1" ht="18" customHeight="1" thickBot="1" x14ac:dyDescent="0.35">
      <c r="A142" s="156" t="s">
        <v>136</v>
      </c>
      <c r="B142" s="204" t="s">
        <v>537</v>
      </c>
      <c r="C142" s="220">
        <v>9370</v>
      </c>
      <c r="D142" s="220">
        <f t="shared" ref="D142:D200" si="11">C142+G142</f>
        <v>0</v>
      </c>
      <c r="E142" s="221" t="s">
        <v>374</v>
      </c>
      <c r="F142" s="254">
        <f t="shared" si="10"/>
        <v>0</v>
      </c>
      <c r="G142" s="230">
        <f t="shared" ref="G142:G200" si="12">IF(ISBLANK(E142),,-C142)+IF(ISBLANK(F142),,F142)</f>
        <v>-9370</v>
      </c>
      <c r="H142" s="139">
        <f t="shared" ref="H142:H191" si="13">SUM(J142:AJ142)</f>
        <v>0</v>
      </c>
      <c r="I142" s="230">
        <f t="shared" ref="I142:I200" si="14">IF(ISBLANK(E142),D142-H142,0)</f>
        <v>0</v>
      </c>
      <c r="J142" s="147"/>
      <c r="K142" s="132"/>
      <c r="L142" s="132"/>
      <c r="M142" s="132"/>
      <c r="N142" s="132"/>
      <c r="O142" s="132"/>
      <c r="P142" s="132"/>
      <c r="Q142" s="197"/>
      <c r="R142" s="132"/>
      <c r="S142" s="132"/>
      <c r="T142" s="132"/>
      <c r="U142" s="131"/>
      <c r="V142" s="132"/>
      <c r="W142" s="132"/>
      <c r="X142" s="132"/>
      <c r="Y142" s="132"/>
      <c r="Z142" s="147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</row>
    <row r="143" spans="1:36" s="3" customFormat="1" ht="18" customHeight="1" thickBot="1" x14ac:dyDescent="0.35">
      <c r="A143" s="156" t="s">
        <v>137</v>
      </c>
      <c r="B143" s="204" t="s">
        <v>539</v>
      </c>
      <c r="C143" s="220">
        <v>393</v>
      </c>
      <c r="D143" s="220">
        <f t="shared" si="11"/>
        <v>393</v>
      </c>
      <c r="E143" s="221"/>
      <c r="F143" s="254">
        <f t="shared" si="10"/>
        <v>0</v>
      </c>
      <c r="G143" s="230">
        <f t="shared" si="12"/>
        <v>0</v>
      </c>
      <c r="H143" s="139">
        <f t="shared" si="13"/>
        <v>0</v>
      </c>
      <c r="I143" s="230">
        <f t="shared" si="14"/>
        <v>393</v>
      </c>
      <c r="J143" s="147"/>
      <c r="K143" s="132"/>
      <c r="L143" s="132"/>
      <c r="M143" s="132"/>
      <c r="N143" s="132"/>
      <c r="O143" s="132"/>
      <c r="P143" s="132"/>
      <c r="Q143" s="197"/>
      <c r="R143" s="132"/>
      <c r="S143" s="132"/>
      <c r="T143" s="132"/>
      <c r="U143" s="131"/>
      <c r="V143" s="132"/>
      <c r="W143" s="132"/>
      <c r="X143" s="132"/>
      <c r="Y143" s="132"/>
      <c r="Z143" s="147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</row>
    <row r="144" spans="1:36" s="3" customFormat="1" ht="18" customHeight="1" thickBot="1" x14ac:dyDescent="0.35">
      <c r="A144" s="156" t="s">
        <v>138</v>
      </c>
      <c r="B144" s="204" t="s">
        <v>316</v>
      </c>
      <c r="C144" s="220">
        <v>7928</v>
      </c>
      <c r="D144" s="220">
        <f t="shared" si="11"/>
        <v>7928</v>
      </c>
      <c r="E144" s="221"/>
      <c r="F144" s="254">
        <f t="shared" si="10"/>
        <v>0</v>
      </c>
      <c r="G144" s="230">
        <f t="shared" si="12"/>
        <v>0</v>
      </c>
      <c r="H144" s="139">
        <f t="shared" si="13"/>
        <v>0</v>
      </c>
      <c r="I144" s="230">
        <f t="shared" si="14"/>
        <v>7928</v>
      </c>
      <c r="J144" s="147"/>
      <c r="K144" s="132"/>
      <c r="L144" s="132"/>
      <c r="M144" s="132"/>
      <c r="N144" s="132"/>
      <c r="O144" s="132"/>
      <c r="P144" s="132"/>
      <c r="Q144" s="197"/>
      <c r="R144" s="132"/>
      <c r="S144" s="132"/>
      <c r="T144" s="132"/>
      <c r="U144" s="131"/>
      <c r="V144" s="132"/>
      <c r="W144" s="132"/>
      <c r="X144" s="132"/>
      <c r="Y144" s="132"/>
      <c r="Z144" s="147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</row>
    <row r="145" spans="1:36" s="3" customFormat="1" ht="18" customHeight="1" thickBot="1" x14ac:dyDescent="0.35">
      <c r="A145" s="156" t="s">
        <v>139</v>
      </c>
      <c r="B145" s="204" t="s">
        <v>541</v>
      </c>
      <c r="C145" s="220">
        <v>1966</v>
      </c>
      <c r="D145" s="220">
        <f t="shared" si="11"/>
        <v>0</v>
      </c>
      <c r="E145" s="221" t="s">
        <v>415</v>
      </c>
      <c r="F145" s="254">
        <f t="shared" si="10"/>
        <v>0</v>
      </c>
      <c r="G145" s="230">
        <f t="shared" si="12"/>
        <v>-1966</v>
      </c>
      <c r="H145" s="139">
        <f t="shared" si="13"/>
        <v>0</v>
      </c>
      <c r="I145" s="230">
        <f t="shared" si="14"/>
        <v>0</v>
      </c>
      <c r="J145" s="147"/>
      <c r="K145" s="132"/>
      <c r="L145" s="132"/>
      <c r="M145" s="132"/>
      <c r="N145" s="132"/>
      <c r="O145" s="132"/>
      <c r="P145" s="132"/>
      <c r="Q145" s="197"/>
      <c r="R145" s="132"/>
      <c r="S145" s="132"/>
      <c r="T145" s="132"/>
      <c r="U145" s="131"/>
      <c r="V145" s="132"/>
      <c r="W145" s="132"/>
      <c r="X145" s="132"/>
      <c r="Y145" s="132"/>
      <c r="Z145" s="147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</row>
    <row r="146" spans="1:36" s="3" customFormat="1" ht="18" customHeight="1" thickBot="1" x14ac:dyDescent="0.35">
      <c r="A146" s="156" t="s">
        <v>140</v>
      </c>
      <c r="B146" s="204" t="s">
        <v>543</v>
      </c>
      <c r="C146" s="220">
        <v>8190</v>
      </c>
      <c r="D146" s="220">
        <f t="shared" si="11"/>
        <v>0</v>
      </c>
      <c r="E146" s="221" t="s">
        <v>415</v>
      </c>
      <c r="F146" s="254">
        <f t="shared" si="10"/>
        <v>0</v>
      </c>
      <c r="G146" s="230">
        <f t="shared" si="12"/>
        <v>-8190</v>
      </c>
      <c r="H146" s="139">
        <f t="shared" si="13"/>
        <v>0</v>
      </c>
      <c r="I146" s="230">
        <f t="shared" si="14"/>
        <v>0</v>
      </c>
      <c r="J146" s="147"/>
      <c r="K146" s="132"/>
      <c r="L146" s="132"/>
      <c r="M146" s="132"/>
      <c r="N146" s="132"/>
      <c r="O146" s="132"/>
      <c r="P146" s="132"/>
      <c r="Q146" s="197"/>
      <c r="R146" s="132"/>
      <c r="S146" s="132"/>
      <c r="T146" s="132"/>
      <c r="U146" s="131"/>
      <c r="V146" s="132"/>
      <c r="W146" s="132"/>
      <c r="X146" s="132"/>
      <c r="Y146" s="132"/>
      <c r="Z146" s="147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</row>
    <row r="147" spans="1:36" s="3" customFormat="1" ht="18" customHeight="1" thickBot="1" x14ac:dyDescent="0.35">
      <c r="A147" s="156" t="s">
        <v>141</v>
      </c>
      <c r="B147" s="204" t="s">
        <v>544</v>
      </c>
      <c r="C147" s="220">
        <v>3997</v>
      </c>
      <c r="D147" s="220">
        <f t="shared" si="11"/>
        <v>0</v>
      </c>
      <c r="E147" s="221" t="s">
        <v>415</v>
      </c>
      <c r="F147" s="254">
        <f t="shared" si="10"/>
        <v>0</v>
      </c>
      <c r="G147" s="230">
        <f t="shared" si="12"/>
        <v>-3997</v>
      </c>
      <c r="H147" s="139">
        <f t="shared" si="13"/>
        <v>0</v>
      </c>
      <c r="I147" s="230">
        <f t="shared" si="14"/>
        <v>0</v>
      </c>
      <c r="J147" s="147"/>
      <c r="K147" s="132"/>
      <c r="L147" s="132"/>
      <c r="M147" s="132"/>
      <c r="N147" s="132"/>
      <c r="O147" s="132"/>
      <c r="P147" s="132"/>
      <c r="Q147" s="197"/>
      <c r="R147" s="132"/>
      <c r="S147" s="132"/>
      <c r="T147" s="132"/>
      <c r="U147" s="131"/>
      <c r="V147" s="132"/>
      <c r="W147" s="132"/>
      <c r="X147" s="132"/>
      <c r="Y147" s="132"/>
      <c r="Z147" s="147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</row>
    <row r="148" spans="1:36" s="3" customFormat="1" ht="18" customHeight="1" thickBot="1" x14ac:dyDescent="0.35">
      <c r="A148" s="156" t="s">
        <v>142</v>
      </c>
      <c r="B148" s="204" t="s">
        <v>545</v>
      </c>
      <c r="C148" s="220">
        <v>590</v>
      </c>
      <c r="D148" s="220">
        <f t="shared" si="11"/>
        <v>0</v>
      </c>
      <c r="E148" s="221" t="s">
        <v>415</v>
      </c>
      <c r="F148" s="254">
        <f t="shared" si="10"/>
        <v>0</v>
      </c>
      <c r="G148" s="230">
        <f t="shared" si="12"/>
        <v>-590</v>
      </c>
      <c r="H148" s="139">
        <f t="shared" si="13"/>
        <v>0</v>
      </c>
      <c r="I148" s="230">
        <f t="shared" si="14"/>
        <v>0</v>
      </c>
      <c r="J148" s="147"/>
      <c r="K148" s="132"/>
      <c r="L148" s="132"/>
      <c r="M148" s="132"/>
      <c r="N148" s="132"/>
      <c r="O148" s="132"/>
      <c r="P148" s="132"/>
      <c r="Q148" s="197"/>
      <c r="R148" s="132"/>
      <c r="S148" s="132"/>
      <c r="T148" s="132"/>
      <c r="U148" s="131"/>
      <c r="V148" s="132"/>
      <c r="W148" s="132"/>
      <c r="X148" s="132"/>
      <c r="Y148" s="132"/>
      <c r="Z148" s="147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</row>
    <row r="149" spans="1:36" s="3" customFormat="1" ht="18" customHeight="1" thickBot="1" x14ac:dyDescent="0.35">
      <c r="A149" s="156" t="s">
        <v>143</v>
      </c>
      <c r="B149" s="204" t="s">
        <v>321</v>
      </c>
      <c r="C149" s="220">
        <v>67227</v>
      </c>
      <c r="D149" s="220">
        <f t="shared" si="11"/>
        <v>67227</v>
      </c>
      <c r="E149" s="221"/>
      <c r="F149" s="254">
        <f t="shared" si="10"/>
        <v>0</v>
      </c>
      <c r="G149" s="230">
        <f t="shared" si="12"/>
        <v>0</v>
      </c>
      <c r="H149" s="139">
        <f t="shared" si="13"/>
        <v>0</v>
      </c>
      <c r="I149" s="230">
        <f t="shared" si="14"/>
        <v>67227</v>
      </c>
      <c r="J149" s="147"/>
      <c r="K149" s="132"/>
      <c r="L149" s="132"/>
      <c r="M149" s="132"/>
      <c r="N149" s="132"/>
      <c r="O149" s="132"/>
      <c r="P149" s="132"/>
      <c r="Q149" s="197"/>
      <c r="R149" s="132"/>
      <c r="S149" s="132"/>
      <c r="T149" s="132"/>
      <c r="U149" s="131"/>
      <c r="V149" s="132"/>
      <c r="W149" s="132"/>
      <c r="X149" s="132"/>
      <c r="Y149" s="132"/>
      <c r="Z149" s="147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</row>
    <row r="150" spans="1:36" s="3" customFormat="1" ht="18" customHeight="1" thickBot="1" x14ac:dyDescent="0.35">
      <c r="A150" s="156" t="s">
        <v>144</v>
      </c>
      <c r="B150" s="204" t="s">
        <v>547</v>
      </c>
      <c r="C150" s="220">
        <v>23326</v>
      </c>
      <c r="D150" s="220">
        <f t="shared" si="11"/>
        <v>23326</v>
      </c>
      <c r="E150" s="221"/>
      <c r="F150" s="254">
        <f t="shared" si="10"/>
        <v>0</v>
      </c>
      <c r="G150" s="230">
        <f t="shared" si="12"/>
        <v>0</v>
      </c>
      <c r="H150" s="139">
        <f t="shared" si="13"/>
        <v>0</v>
      </c>
      <c r="I150" s="230">
        <f t="shared" si="14"/>
        <v>23326</v>
      </c>
      <c r="J150" s="147"/>
      <c r="K150" s="132"/>
      <c r="L150" s="132"/>
      <c r="M150" s="132"/>
      <c r="N150" s="132"/>
      <c r="O150" s="132"/>
      <c r="P150" s="132"/>
      <c r="Q150" s="197"/>
      <c r="R150" s="132"/>
      <c r="S150" s="132"/>
      <c r="T150" s="132"/>
      <c r="U150" s="131"/>
      <c r="V150" s="132"/>
      <c r="W150" s="132"/>
      <c r="X150" s="132"/>
      <c r="Y150" s="132"/>
      <c r="Z150" s="147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</row>
    <row r="151" spans="1:36" s="3" customFormat="1" ht="18" customHeight="1" thickBot="1" x14ac:dyDescent="0.35">
      <c r="A151" s="156" t="s">
        <v>145</v>
      </c>
      <c r="B151" s="204" t="s">
        <v>548</v>
      </c>
      <c r="C151" s="220">
        <v>3604</v>
      </c>
      <c r="D151" s="220">
        <f t="shared" si="11"/>
        <v>0</v>
      </c>
      <c r="E151" s="221" t="s">
        <v>375</v>
      </c>
      <c r="F151" s="254">
        <f t="shared" si="10"/>
        <v>0</v>
      </c>
      <c r="G151" s="230">
        <f t="shared" si="12"/>
        <v>-3604</v>
      </c>
      <c r="H151" s="139">
        <f t="shared" si="13"/>
        <v>0</v>
      </c>
      <c r="I151" s="230">
        <f t="shared" si="14"/>
        <v>0</v>
      </c>
      <c r="J151" s="147"/>
      <c r="K151" s="132"/>
      <c r="L151" s="132"/>
      <c r="M151" s="132"/>
      <c r="N151" s="132"/>
      <c r="O151" s="132"/>
      <c r="P151" s="132"/>
      <c r="Q151" s="197"/>
      <c r="R151" s="132"/>
      <c r="S151" s="132"/>
      <c r="T151" s="132"/>
      <c r="U151" s="131"/>
      <c r="V151" s="132"/>
      <c r="W151" s="132"/>
      <c r="X151" s="132"/>
      <c r="Y151" s="132"/>
      <c r="Z151" s="147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</row>
    <row r="152" spans="1:36" s="3" customFormat="1" ht="18" customHeight="1" thickBot="1" x14ac:dyDescent="0.35">
      <c r="A152" s="156" t="s">
        <v>146</v>
      </c>
      <c r="B152" s="204" t="s">
        <v>550</v>
      </c>
      <c r="C152" s="220">
        <v>262</v>
      </c>
      <c r="D152" s="220">
        <f t="shared" si="11"/>
        <v>262</v>
      </c>
      <c r="E152" s="221"/>
      <c r="F152" s="254">
        <f t="shared" si="10"/>
        <v>0</v>
      </c>
      <c r="G152" s="230">
        <f t="shared" si="12"/>
        <v>0</v>
      </c>
      <c r="H152" s="139">
        <f t="shared" si="13"/>
        <v>0</v>
      </c>
      <c r="I152" s="230">
        <f t="shared" si="14"/>
        <v>262</v>
      </c>
      <c r="J152" s="147"/>
      <c r="K152" s="132"/>
      <c r="L152" s="132"/>
      <c r="M152" s="132"/>
      <c r="N152" s="132"/>
      <c r="O152" s="132"/>
      <c r="P152" s="132"/>
      <c r="Q152" s="197"/>
      <c r="R152" s="132"/>
      <c r="S152" s="132"/>
      <c r="T152" s="132"/>
      <c r="U152" s="131"/>
      <c r="V152" s="132"/>
      <c r="W152" s="132"/>
      <c r="X152" s="132"/>
      <c r="Y152" s="132"/>
      <c r="Z152" s="147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</row>
    <row r="153" spans="1:36" s="3" customFormat="1" ht="18" customHeight="1" thickBot="1" x14ac:dyDescent="0.35">
      <c r="A153" s="156" t="s">
        <v>147</v>
      </c>
      <c r="B153" s="204" t="s">
        <v>325</v>
      </c>
      <c r="C153" s="220">
        <v>983</v>
      </c>
      <c r="D153" s="220">
        <f t="shared" si="11"/>
        <v>0</v>
      </c>
      <c r="E153" s="221" t="s">
        <v>414</v>
      </c>
      <c r="F153" s="254">
        <f t="shared" si="10"/>
        <v>0</v>
      </c>
      <c r="G153" s="230">
        <f t="shared" si="12"/>
        <v>-983</v>
      </c>
      <c r="H153" s="139">
        <f t="shared" si="13"/>
        <v>0</v>
      </c>
      <c r="I153" s="230">
        <f t="shared" si="14"/>
        <v>0</v>
      </c>
      <c r="J153" s="147"/>
      <c r="K153" s="132"/>
      <c r="L153" s="132"/>
      <c r="M153" s="132"/>
      <c r="N153" s="132"/>
      <c r="O153" s="132"/>
      <c r="P153" s="132"/>
      <c r="Q153" s="197"/>
      <c r="R153" s="132"/>
      <c r="S153" s="132"/>
      <c r="T153" s="132"/>
      <c r="U153" s="131"/>
      <c r="V153" s="132"/>
      <c r="W153" s="132"/>
      <c r="X153" s="132"/>
      <c r="Y153" s="132"/>
      <c r="Z153" s="147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</row>
    <row r="154" spans="1:36" s="3" customFormat="1" ht="18" customHeight="1" thickBot="1" x14ac:dyDescent="0.35">
      <c r="A154" s="156" t="s">
        <v>148</v>
      </c>
      <c r="B154" s="204" t="s">
        <v>326</v>
      </c>
      <c r="C154" s="220">
        <v>6814</v>
      </c>
      <c r="D154" s="220">
        <f t="shared" si="11"/>
        <v>0</v>
      </c>
      <c r="E154" s="221" t="s">
        <v>414</v>
      </c>
      <c r="F154" s="254">
        <f t="shared" si="10"/>
        <v>0</v>
      </c>
      <c r="G154" s="230">
        <f t="shared" si="12"/>
        <v>-6814</v>
      </c>
      <c r="H154" s="139">
        <f t="shared" si="13"/>
        <v>0</v>
      </c>
      <c r="I154" s="230">
        <f t="shared" si="14"/>
        <v>0</v>
      </c>
      <c r="J154" s="147"/>
      <c r="K154" s="132"/>
      <c r="L154" s="132"/>
      <c r="M154" s="132"/>
      <c r="N154" s="132"/>
      <c r="O154" s="132"/>
      <c r="P154" s="132"/>
      <c r="Q154" s="197"/>
      <c r="R154" s="132"/>
      <c r="S154" s="132"/>
      <c r="T154" s="132"/>
      <c r="U154" s="131"/>
      <c r="V154" s="132"/>
      <c r="W154" s="132"/>
      <c r="X154" s="132"/>
      <c r="Y154" s="132"/>
      <c r="Z154" s="147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</row>
    <row r="155" spans="1:36" s="3" customFormat="1" ht="18" customHeight="1" thickBot="1" x14ac:dyDescent="0.35">
      <c r="A155" s="156" t="s">
        <v>149</v>
      </c>
      <c r="B155" s="204" t="s">
        <v>552</v>
      </c>
      <c r="C155" s="220">
        <v>786</v>
      </c>
      <c r="D155" s="220">
        <f t="shared" si="11"/>
        <v>0</v>
      </c>
      <c r="E155" s="221" t="s">
        <v>414</v>
      </c>
      <c r="F155" s="254">
        <f t="shared" si="10"/>
        <v>0</v>
      </c>
      <c r="G155" s="230">
        <f t="shared" si="12"/>
        <v>-786</v>
      </c>
      <c r="H155" s="139">
        <f t="shared" si="13"/>
        <v>0</v>
      </c>
      <c r="I155" s="230">
        <f t="shared" si="14"/>
        <v>0</v>
      </c>
      <c r="J155" s="147"/>
      <c r="K155" s="132"/>
      <c r="L155" s="132"/>
      <c r="M155" s="132"/>
      <c r="N155" s="132"/>
      <c r="O155" s="132"/>
      <c r="P155" s="132"/>
      <c r="Q155" s="197"/>
      <c r="R155" s="132"/>
      <c r="S155" s="132"/>
      <c r="T155" s="132"/>
      <c r="U155" s="131"/>
      <c r="V155" s="132"/>
      <c r="W155" s="132"/>
      <c r="X155" s="132"/>
      <c r="Y155" s="132"/>
      <c r="Z155" s="147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</row>
    <row r="156" spans="1:36" s="3" customFormat="1" ht="18" customHeight="1" thickBot="1" x14ac:dyDescent="0.35">
      <c r="A156" s="156" t="s">
        <v>150</v>
      </c>
      <c r="B156" s="204" t="s">
        <v>553</v>
      </c>
      <c r="C156" s="220">
        <v>1310</v>
      </c>
      <c r="D156" s="220">
        <f t="shared" si="11"/>
        <v>0</v>
      </c>
      <c r="E156" s="221" t="s">
        <v>375</v>
      </c>
      <c r="F156" s="254">
        <f t="shared" si="10"/>
        <v>0</v>
      </c>
      <c r="G156" s="230">
        <f t="shared" si="12"/>
        <v>-1310</v>
      </c>
      <c r="H156" s="139">
        <f t="shared" si="13"/>
        <v>0</v>
      </c>
      <c r="I156" s="230">
        <f t="shared" si="14"/>
        <v>0</v>
      </c>
      <c r="J156" s="147"/>
      <c r="K156" s="132"/>
      <c r="L156" s="132"/>
      <c r="M156" s="132"/>
      <c r="N156" s="132"/>
      <c r="O156" s="132"/>
      <c r="P156" s="132"/>
      <c r="Q156" s="197"/>
      <c r="R156" s="132"/>
      <c r="S156" s="132"/>
      <c r="T156" s="132"/>
      <c r="U156" s="141"/>
      <c r="V156" s="132"/>
      <c r="W156" s="132"/>
      <c r="X156" s="132"/>
      <c r="Y156" s="132"/>
      <c r="Z156" s="147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</row>
    <row r="157" spans="1:36" s="3" customFormat="1" ht="18" customHeight="1" thickBot="1" x14ac:dyDescent="0.35">
      <c r="A157" s="156" t="s">
        <v>151</v>
      </c>
      <c r="B157" s="204" t="s">
        <v>555</v>
      </c>
      <c r="C157" s="220">
        <v>13825</v>
      </c>
      <c r="D157" s="220">
        <f t="shared" si="11"/>
        <v>14415</v>
      </c>
      <c r="E157" s="221"/>
      <c r="F157" s="254">
        <f t="shared" si="10"/>
        <v>590</v>
      </c>
      <c r="G157" s="230">
        <f t="shared" si="12"/>
        <v>590</v>
      </c>
      <c r="H157" s="139">
        <f t="shared" si="13"/>
        <v>0</v>
      </c>
      <c r="I157" s="230">
        <f t="shared" si="14"/>
        <v>14415</v>
      </c>
      <c r="J157" s="147"/>
      <c r="K157" s="132"/>
      <c r="L157" s="132"/>
      <c r="M157" s="132"/>
      <c r="N157" s="132"/>
      <c r="O157" s="132"/>
      <c r="P157" s="132"/>
      <c r="Q157" s="197"/>
      <c r="R157" s="132"/>
      <c r="S157" s="132"/>
      <c r="T157" s="132"/>
      <c r="U157" s="131"/>
      <c r="V157" s="132"/>
      <c r="W157" s="132"/>
      <c r="X157" s="132"/>
      <c r="Y157" s="132"/>
      <c r="Z157" s="147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</row>
    <row r="158" spans="1:36" s="3" customFormat="1" ht="18" customHeight="1" thickBot="1" x14ac:dyDescent="0.35">
      <c r="A158" s="156" t="s">
        <v>152</v>
      </c>
      <c r="B158" s="204" t="s">
        <v>556</v>
      </c>
      <c r="C158" s="220">
        <v>590</v>
      </c>
      <c r="D158" s="220">
        <f t="shared" si="11"/>
        <v>0</v>
      </c>
      <c r="E158" s="221" t="s">
        <v>151</v>
      </c>
      <c r="F158" s="254">
        <f t="shared" si="10"/>
        <v>0</v>
      </c>
      <c r="G158" s="230">
        <f t="shared" si="12"/>
        <v>-590</v>
      </c>
      <c r="H158" s="139">
        <f t="shared" si="13"/>
        <v>0</v>
      </c>
      <c r="I158" s="230">
        <f t="shared" si="14"/>
        <v>0</v>
      </c>
      <c r="J158" s="147"/>
      <c r="K158" s="132"/>
      <c r="L158" s="132"/>
      <c r="M158" s="132"/>
      <c r="N158" s="132"/>
      <c r="O158" s="132"/>
      <c r="P158" s="132"/>
      <c r="Q158" s="197"/>
      <c r="R158" s="132"/>
      <c r="S158" s="132"/>
      <c r="T158" s="132"/>
      <c r="U158" s="131"/>
      <c r="V158" s="132"/>
      <c r="W158" s="132"/>
      <c r="X158" s="132"/>
      <c r="Y158" s="132"/>
      <c r="Z158" s="147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</row>
    <row r="159" spans="1:36" s="3" customFormat="1" ht="18" customHeight="1" thickBot="1" x14ac:dyDescent="0.35">
      <c r="A159" s="156" t="s">
        <v>153</v>
      </c>
      <c r="B159" s="204" t="s">
        <v>557</v>
      </c>
      <c r="C159" s="220">
        <v>66</v>
      </c>
      <c r="D159" s="220">
        <f t="shared" si="11"/>
        <v>66</v>
      </c>
      <c r="E159" s="221"/>
      <c r="F159" s="254">
        <f t="shared" si="10"/>
        <v>0</v>
      </c>
      <c r="G159" s="230">
        <f t="shared" si="12"/>
        <v>0</v>
      </c>
      <c r="H159" s="139">
        <f t="shared" si="13"/>
        <v>0</v>
      </c>
      <c r="I159" s="230">
        <f t="shared" si="14"/>
        <v>66</v>
      </c>
      <c r="J159" s="147"/>
      <c r="K159" s="132"/>
      <c r="L159" s="132"/>
      <c r="M159" s="132"/>
      <c r="N159" s="132"/>
      <c r="O159" s="132"/>
      <c r="P159" s="132"/>
      <c r="Q159" s="197"/>
      <c r="R159" s="132"/>
      <c r="S159" s="132"/>
      <c r="T159" s="132"/>
      <c r="U159" s="131"/>
      <c r="V159" s="132"/>
      <c r="W159" s="132"/>
      <c r="X159" s="132"/>
      <c r="Y159" s="132"/>
      <c r="Z159" s="147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</row>
    <row r="160" spans="1:36" s="3" customFormat="1" ht="18" customHeight="1" thickBot="1" x14ac:dyDescent="0.35">
      <c r="A160" s="156" t="s">
        <v>154</v>
      </c>
      <c r="B160" s="204" t="s">
        <v>332</v>
      </c>
      <c r="C160" s="220">
        <v>197</v>
      </c>
      <c r="D160" s="220">
        <f t="shared" si="11"/>
        <v>197</v>
      </c>
      <c r="E160" s="221"/>
      <c r="F160" s="254">
        <f t="shared" si="10"/>
        <v>0</v>
      </c>
      <c r="G160" s="230">
        <f t="shared" si="12"/>
        <v>0</v>
      </c>
      <c r="H160" s="139">
        <f t="shared" si="13"/>
        <v>0</v>
      </c>
      <c r="I160" s="230">
        <f t="shared" si="14"/>
        <v>197</v>
      </c>
      <c r="J160" s="147"/>
      <c r="K160" s="132"/>
      <c r="L160" s="132"/>
      <c r="M160" s="132"/>
      <c r="N160" s="132"/>
      <c r="O160" s="132"/>
      <c r="P160" s="132"/>
      <c r="Q160" s="197"/>
      <c r="R160" s="132"/>
      <c r="S160" s="132"/>
      <c r="T160" s="132"/>
      <c r="U160" s="131"/>
      <c r="V160" s="132"/>
      <c r="W160" s="132"/>
      <c r="X160" s="132"/>
      <c r="Y160" s="132"/>
      <c r="Z160" s="147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</row>
    <row r="161" spans="1:36" s="3" customFormat="1" ht="18" customHeight="1" thickBot="1" x14ac:dyDescent="0.35">
      <c r="A161" s="156" t="s">
        <v>155</v>
      </c>
      <c r="B161" s="204" t="s">
        <v>559</v>
      </c>
      <c r="C161" s="220">
        <v>15660</v>
      </c>
      <c r="D161" s="220">
        <f t="shared" si="11"/>
        <v>15660</v>
      </c>
      <c r="E161" s="221"/>
      <c r="F161" s="254">
        <f t="shared" si="10"/>
        <v>0</v>
      </c>
      <c r="G161" s="230">
        <f t="shared" si="12"/>
        <v>0</v>
      </c>
      <c r="H161" s="139">
        <f t="shared" si="13"/>
        <v>0</v>
      </c>
      <c r="I161" s="230">
        <f t="shared" si="14"/>
        <v>15660</v>
      </c>
      <c r="J161" s="147"/>
      <c r="K161" s="132"/>
      <c r="L161" s="132"/>
      <c r="M161" s="132"/>
      <c r="N161" s="132"/>
      <c r="O161" s="132"/>
      <c r="P161" s="132"/>
      <c r="Q161" s="197"/>
      <c r="R161" s="132"/>
      <c r="S161" s="132"/>
      <c r="T161" s="132"/>
      <c r="U161" s="131"/>
      <c r="V161" s="132"/>
      <c r="W161" s="132"/>
      <c r="X161" s="132"/>
      <c r="Y161" s="132"/>
      <c r="Z161" s="147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</row>
    <row r="162" spans="1:36" s="3" customFormat="1" ht="18" customHeight="1" thickBot="1" x14ac:dyDescent="0.35">
      <c r="A162" s="156" t="s">
        <v>156</v>
      </c>
      <c r="B162" s="204" t="s">
        <v>334</v>
      </c>
      <c r="C162" s="220">
        <v>1638</v>
      </c>
      <c r="D162" s="220">
        <f t="shared" si="11"/>
        <v>1638</v>
      </c>
      <c r="E162" s="221"/>
      <c r="F162" s="254">
        <f t="shared" si="10"/>
        <v>0</v>
      </c>
      <c r="G162" s="230">
        <f t="shared" si="12"/>
        <v>0</v>
      </c>
      <c r="H162" s="139">
        <f t="shared" si="13"/>
        <v>1630</v>
      </c>
      <c r="I162" s="230">
        <f t="shared" si="14"/>
        <v>8</v>
      </c>
      <c r="J162" s="147"/>
      <c r="K162" s="132"/>
      <c r="L162" s="132"/>
      <c r="M162" s="132"/>
      <c r="N162" s="132"/>
      <c r="O162" s="132"/>
      <c r="P162" s="132"/>
      <c r="Q162" s="197">
        <v>1630</v>
      </c>
      <c r="R162" s="132"/>
      <c r="S162" s="132"/>
      <c r="T162" s="132"/>
      <c r="U162" s="131"/>
      <c r="V162" s="132"/>
      <c r="W162" s="132"/>
      <c r="X162" s="132"/>
      <c r="Y162" s="132"/>
      <c r="Z162" s="147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</row>
    <row r="163" spans="1:36" s="3" customFormat="1" ht="18" customHeight="1" thickBot="1" x14ac:dyDescent="0.35">
      <c r="A163" s="156" t="s">
        <v>157</v>
      </c>
      <c r="B163" s="204" t="s">
        <v>335</v>
      </c>
      <c r="C163" s="220">
        <v>7273</v>
      </c>
      <c r="D163" s="220">
        <f t="shared" si="11"/>
        <v>0</v>
      </c>
      <c r="E163" s="221" t="s">
        <v>120</v>
      </c>
      <c r="F163" s="254">
        <f t="shared" si="10"/>
        <v>0</v>
      </c>
      <c r="G163" s="230">
        <f t="shared" si="12"/>
        <v>-7273</v>
      </c>
      <c r="H163" s="139">
        <f t="shared" si="13"/>
        <v>0</v>
      </c>
      <c r="I163" s="230">
        <f t="shared" si="14"/>
        <v>0</v>
      </c>
      <c r="J163" s="147"/>
      <c r="K163" s="132"/>
      <c r="L163" s="132"/>
      <c r="M163" s="132"/>
      <c r="N163" s="132"/>
      <c r="O163" s="132"/>
      <c r="P163" s="132"/>
      <c r="Q163" s="197"/>
      <c r="R163" s="132"/>
      <c r="S163" s="132"/>
      <c r="T163" s="132"/>
      <c r="U163" s="131"/>
      <c r="V163" s="132"/>
      <c r="W163" s="132"/>
      <c r="X163" s="132"/>
      <c r="Y163" s="132"/>
      <c r="Z163" s="147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</row>
    <row r="164" spans="1:36" s="3" customFormat="1" ht="18" customHeight="1" thickBot="1" x14ac:dyDescent="0.35">
      <c r="A164" s="156" t="s">
        <v>158</v>
      </c>
      <c r="B164" s="204" t="s">
        <v>336</v>
      </c>
      <c r="C164" s="220">
        <v>655</v>
      </c>
      <c r="D164" s="220">
        <f t="shared" si="11"/>
        <v>655</v>
      </c>
      <c r="E164" s="221"/>
      <c r="F164" s="254">
        <f t="shared" si="10"/>
        <v>0</v>
      </c>
      <c r="G164" s="230">
        <f t="shared" si="12"/>
        <v>0</v>
      </c>
      <c r="H164" s="139">
        <f t="shared" si="13"/>
        <v>0</v>
      </c>
      <c r="I164" s="230">
        <f t="shared" si="14"/>
        <v>655</v>
      </c>
      <c r="J164" s="147"/>
      <c r="K164" s="132"/>
      <c r="L164" s="132"/>
      <c r="M164" s="132"/>
      <c r="N164" s="132"/>
      <c r="O164" s="132"/>
      <c r="P164" s="132"/>
      <c r="Q164" s="197"/>
      <c r="R164" s="132"/>
      <c r="S164" s="132"/>
      <c r="T164" s="132"/>
      <c r="U164" s="131"/>
      <c r="V164" s="132"/>
      <c r="W164" s="132"/>
      <c r="X164" s="132"/>
      <c r="Y164" s="132"/>
      <c r="Z164" s="147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</row>
    <row r="165" spans="1:36" ht="18" customHeight="1" thickBot="1" x14ac:dyDescent="0.3">
      <c r="A165" s="156" t="s">
        <v>159</v>
      </c>
      <c r="B165" s="204" t="s">
        <v>562</v>
      </c>
      <c r="C165" s="220">
        <v>917</v>
      </c>
      <c r="D165" s="220">
        <f t="shared" si="11"/>
        <v>0</v>
      </c>
      <c r="E165" s="171" t="s">
        <v>374</v>
      </c>
      <c r="F165" s="254">
        <f t="shared" si="10"/>
        <v>0</v>
      </c>
      <c r="G165" s="230">
        <f t="shared" si="12"/>
        <v>-917</v>
      </c>
      <c r="H165" s="139">
        <f t="shared" si="13"/>
        <v>0</v>
      </c>
      <c r="I165" s="230">
        <f t="shared" si="14"/>
        <v>0</v>
      </c>
      <c r="J165" s="131"/>
      <c r="K165" s="80"/>
      <c r="L165" s="80"/>
      <c r="M165" s="80"/>
      <c r="N165" s="80"/>
      <c r="O165" s="80"/>
      <c r="P165" s="80"/>
      <c r="Q165" s="197"/>
      <c r="R165" s="80"/>
      <c r="S165" s="80"/>
      <c r="T165" s="80"/>
      <c r="U165" s="80"/>
      <c r="V165" s="80"/>
      <c r="W165" s="80"/>
      <c r="X165" s="80"/>
      <c r="Y165" s="80"/>
      <c r="Z165" s="131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1:36" ht="18" customHeight="1" thickBot="1" x14ac:dyDescent="0.3">
      <c r="A166" s="156" t="s">
        <v>160</v>
      </c>
      <c r="B166" s="204" t="s">
        <v>411</v>
      </c>
      <c r="C166" s="220"/>
      <c r="D166" s="220">
        <f t="shared" si="11"/>
        <v>0</v>
      </c>
      <c r="E166" s="203"/>
      <c r="F166" s="254">
        <f t="shared" si="10"/>
        <v>0</v>
      </c>
      <c r="G166" s="230">
        <f t="shared" si="12"/>
        <v>0</v>
      </c>
      <c r="H166" s="139">
        <f t="shared" si="13"/>
        <v>0</v>
      </c>
      <c r="I166" s="230">
        <f t="shared" si="14"/>
        <v>0</v>
      </c>
      <c r="J166" s="131"/>
      <c r="K166" s="80"/>
      <c r="L166" s="80"/>
      <c r="M166" s="80"/>
      <c r="N166" s="80"/>
      <c r="O166" s="80"/>
      <c r="P166" s="80"/>
      <c r="Q166" s="197"/>
      <c r="R166" s="80"/>
      <c r="S166" s="80"/>
      <c r="T166" s="80"/>
      <c r="U166" s="80"/>
      <c r="V166" s="80"/>
      <c r="W166" s="80"/>
      <c r="X166" s="80"/>
      <c r="Y166" s="80"/>
      <c r="Z166" s="131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1:36" s="157" customFormat="1" ht="18" customHeight="1" thickBot="1" x14ac:dyDescent="0.3">
      <c r="A167" s="156" t="s">
        <v>161</v>
      </c>
      <c r="B167" s="204" t="s">
        <v>565</v>
      </c>
      <c r="C167" s="220">
        <v>58447</v>
      </c>
      <c r="D167" s="220">
        <f t="shared" si="11"/>
        <v>58447</v>
      </c>
      <c r="E167" s="203"/>
      <c r="F167" s="254">
        <f t="shared" si="10"/>
        <v>0</v>
      </c>
      <c r="G167" s="230">
        <f t="shared" si="12"/>
        <v>0</v>
      </c>
      <c r="H167" s="139">
        <f t="shared" si="13"/>
        <v>19796</v>
      </c>
      <c r="I167" s="230">
        <f t="shared" si="14"/>
        <v>38651</v>
      </c>
      <c r="J167" s="131"/>
      <c r="K167" s="80"/>
      <c r="L167" s="80"/>
      <c r="M167" s="80"/>
      <c r="N167" s="80">
        <v>10220</v>
      </c>
      <c r="O167" s="80">
        <v>5109</v>
      </c>
      <c r="P167" s="80">
        <v>4467</v>
      </c>
      <c r="Q167" s="197"/>
      <c r="R167" s="80"/>
      <c r="S167" s="80"/>
      <c r="T167" s="80"/>
      <c r="U167" s="80"/>
      <c r="V167" s="80"/>
      <c r="W167" s="80"/>
      <c r="X167" s="80"/>
      <c r="Y167" s="80"/>
      <c r="Z167" s="131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1:36" ht="18" customHeight="1" thickBot="1" x14ac:dyDescent="0.3">
      <c r="A168" s="156" t="s">
        <v>162</v>
      </c>
      <c r="B168" s="204" t="s">
        <v>567</v>
      </c>
      <c r="C168" s="220">
        <v>131</v>
      </c>
      <c r="D168" s="220">
        <f t="shared" si="11"/>
        <v>131</v>
      </c>
      <c r="E168" s="203"/>
      <c r="F168" s="254">
        <f t="shared" si="10"/>
        <v>0</v>
      </c>
      <c r="G168" s="230">
        <f t="shared" si="12"/>
        <v>0</v>
      </c>
      <c r="H168" s="139">
        <f t="shared" si="13"/>
        <v>0</v>
      </c>
      <c r="I168" s="230">
        <f t="shared" si="14"/>
        <v>131</v>
      </c>
      <c r="J168" s="131"/>
      <c r="K168" s="80"/>
      <c r="L168" s="80"/>
      <c r="M168" s="80"/>
      <c r="N168" s="80"/>
      <c r="O168" s="80"/>
      <c r="P168" s="80"/>
      <c r="Q168" s="197"/>
      <c r="R168" s="80"/>
      <c r="S168" s="80"/>
      <c r="T168" s="80"/>
      <c r="U168" s="80"/>
      <c r="V168" s="80"/>
      <c r="W168" s="80"/>
      <c r="X168" s="80"/>
      <c r="Y168" s="80"/>
      <c r="Z168" s="131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1:36" ht="18" customHeight="1" thickBot="1" x14ac:dyDescent="0.3">
      <c r="A169" s="156" t="s">
        <v>163</v>
      </c>
      <c r="B169" s="204" t="s">
        <v>569</v>
      </c>
      <c r="C169" s="220">
        <v>3866</v>
      </c>
      <c r="D169" s="220">
        <f t="shared" si="11"/>
        <v>0</v>
      </c>
      <c r="E169" s="203" t="s">
        <v>60</v>
      </c>
      <c r="F169" s="254">
        <f t="shared" si="10"/>
        <v>0</v>
      </c>
      <c r="G169" s="230">
        <f t="shared" si="12"/>
        <v>-3866</v>
      </c>
      <c r="H169" s="139">
        <f t="shared" si="13"/>
        <v>0</v>
      </c>
      <c r="I169" s="230">
        <f t="shared" si="14"/>
        <v>0</v>
      </c>
      <c r="J169" s="131"/>
      <c r="K169" s="80"/>
      <c r="L169" s="80"/>
      <c r="M169" s="80"/>
      <c r="N169" s="80"/>
      <c r="O169" s="80"/>
      <c r="P169" s="80"/>
      <c r="Q169" s="197"/>
      <c r="R169" s="80"/>
      <c r="S169" s="80"/>
      <c r="T169" s="80"/>
      <c r="U169" s="80"/>
      <c r="V169" s="80"/>
      <c r="W169" s="80"/>
      <c r="X169" s="80"/>
      <c r="Y169" s="80"/>
      <c r="Z169" s="131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1:36" ht="18" customHeight="1" thickBot="1" x14ac:dyDescent="0.3">
      <c r="A170" s="156" t="s">
        <v>164</v>
      </c>
      <c r="B170" s="204" t="s">
        <v>341</v>
      </c>
      <c r="C170" s="220">
        <v>1245</v>
      </c>
      <c r="D170" s="220">
        <f t="shared" si="11"/>
        <v>1245</v>
      </c>
      <c r="E170" s="203"/>
      <c r="F170" s="254">
        <f t="shared" si="10"/>
        <v>0</v>
      </c>
      <c r="G170" s="230">
        <f t="shared" si="12"/>
        <v>0</v>
      </c>
      <c r="H170" s="139">
        <f t="shared" si="13"/>
        <v>0</v>
      </c>
      <c r="I170" s="230">
        <f t="shared" si="14"/>
        <v>1245</v>
      </c>
      <c r="J170" s="131"/>
      <c r="K170" s="80"/>
      <c r="L170" s="80"/>
      <c r="M170" s="80"/>
      <c r="N170" s="80"/>
      <c r="O170" s="80"/>
      <c r="P170" s="80"/>
      <c r="Q170" s="197"/>
      <c r="R170" s="80"/>
      <c r="S170" s="80"/>
      <c r="T170" s="80"/>
      <c r="U170" s="80"/>
      <c r="V170" s="80"/>
      <c r="W170" s="80"/>
      <c r="X170" s="80"/>
      <c r="Y170" s="80"/>
      <c r="Z170" s="131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1:36" ht="18" customHeight="1" thickBot="1" x14ac:dyDescent="0.3">
      <c r="A171" s="156" t="s">
        <v>165</v>
      </c>
      <c r="B171" s="204" t="s">
        <v>342</v>
      </c>
      <c r="C171" s="220">
        <v>1507</v>
      </c>
      <c r="D171" s="220">
        <f t="shared" si="11"/>
        <v>0</v>
      </c>
      <c r="E171" s="203" t="s">
        <v>372</v>
      </c>
      <c r="F171" s="254">
        <f t="shared" si="10"/>
        <v>0</v>
      </c>
      <c r="G171" s="230">
        <f t="shared" si="12"/>
        <v>-1507</v>
      </c>
      <c r="H171" s="139">
        <f t="shared" si="13"/>
        <v>0</v>
      </c>
      <c r="I171" s="230">
        <f t="shared" si="14"/>
        <v>0</v>
      </c>
      <c r="J171" s="131"/>
      <c r="K171" s="80"/>
      <c r="L171" s="80"/>
      <c r="M171" s="80"/>
      <c r="N171" s="80"/>
      <c r="O171" s="80"/>
      <c r="P171" s="80"/>
      <c r="Q171" s="197"/>
      <c r="R171" s="80"/>
      <c r="S171" s="80"/>
      <c r="T171" s="80"/>
      <c r="U171" s="80"/>
      <c r="V171" s="80"/>
      <c r="W171" s="80"/>
      <c r="X171" s="80"/>
      <c r="Y171" s="80"/>
      <c r="Z171" s="131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1:36" ht="18" customHeight="1" thickBot="1" x14ac:dyDescent="0.3">
      <c r="A172" s="156" t="s">
        <v>166</v>
      </c>
      <c r="B172" s="204" t="s">
        <v>343</v>
      </c>
      <c r="C172" s="220">
        <v>131</v>
      </c>
      <c r="D172" s="220">
        <f t="shared" si="11"/>
        <v>131</v>
      </c>
      <c r="E172" s="203"/>
      <c r="F172" s="254">
        <f t="shared" si="10"/>
        <v>0</v>
      </c>
      <c r="G172" s="230">
        <f t="shared" si="12"/>
        <v>0</v>
      </c>
      <c r="H172" s="139">
        <f t="shared" si="13"/>
        <v>0</v>
      </c>
      <c r="I172" s="230">
        <f t="shared" si="14"/>
        <v>131</v>
      </c>
      <c r="J172" s="131"/>
      <c r="K172" s="80"/>
      <c r="L172" s="80"/>
      <c r="M172" s="80"/>
      <c r="N172" s="80"/>
      <c r="O172" s="80"/>
      <c r="P172" s="80"/>
      <c r="Q172" s="197"/>
      <c r="R172" s="80"/>
      <c r="S172" s="80"/>
      <c r="T172" s="80"/>
      <c r="U172" s="80"/>
      <c r="V172" s="80"/>
      <c r="W172" s="80"/>
      <c r="X172" s="80"/>
      <c r="Y172" s="80"/>
      <c r="Z172" s="131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1:36" ht="18" customHeight="1" thickBot="1" x14ac:dyDescent="0.3">
      <c r="A173" s="156" t="s">
        <v>167</v>
      </c>
      <c r="B173" s="204" t="s">
        <v>344</v>
      </c>
      <c r="C173" s="220">
        <v>524</v>
      </c>
      <c r="D173" s="220">
        <f t="shared" si="11"/>
        <v>524</v>
      </c>
      <c r="E173" s="203"/>
      <c r="F173" s="254">
        <f t="shared" si="10"/>
        <v>0</v>
      </c>
      <c r="G173" s="230">
        <f t="shared" si="12"/>
        <v>0</v>
      </c>
      <c r="H173" s="139">
        <f t="shared" si="13"/>
        <v>0</v>
      </c>
      <c r="I173" s="230">
        <f t="shared" si="14"/>
        <v>524</v>
      </c>
      <c r="J173" s="131"/>
      <c r="K173" s="80"/>
      <c r="L173" s="80"/>
      <c r="M173" s="80"/>
      <c r="N173" s="80"/>
      <c r="O173" s="80"/>
      <c r="P173" s="80"/>
      <c r="Q173" s="197"/>
      <c r="R173" s="80"/>
      <c r="S173" s="80"/>
      <c r="T173" s="80"/>
      <c r="U173" s="80"/>
      <c r="V173" s="80"/>
      <c r="W173" s="80"/>
      <c r="X173" s="80"/>
      <c r="Y173" s="80"/>
      <c r="Z173" s="131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1:36" ht="18" customHeight="1" thickBot="1" x14ac:dyDescent="0.3">
      <c r="A174" s="156" t="s">
        <v>168</v>
      </c>
      <c r="B174" s="204" t="s">
        <v>345</v>
      </c>
      <c r="C174" s="220">
        <v>66</v>
      </c>
      <c r="D174" s="220">
        <f t="shared" si="11"/>
        <v>0</v>
      </c>
      <c r="E174" s="203" t="s">
        <v>372</v>
      </c>
      <c r="F174" s="254">
        <f t="shared" si="10"/>
        <v>0</v>
      </c>
      <c r="G174" s="230">
        <f t="shared" si="12"/>
        <v>-66</v>
      </c>
      <c r="H174" s="139">
        <f t="shared" si="13"/>
        <v>0</v>
      </c>
      <c r="I174" s="230">
        <f t="shared" si="14"/>
        <v>0</v>
      </c>
      <c r="J174" s="131"/>
      <c r="K174" s="80"/>
      <c r="L174" s="80"/>
      <c r="M174" s="80"/>
      <c r="N174" s="80"/>
      <c r="O174" s="80"/>
      <c r="P174" s="80"/>
      <c r="Q174" s="197"/>
      <c r="R174" s="80"/>
      <c r="S174" s="80"/>
      <c r="T174" s="80"/>
      <c r="U174" s="80"/>
      <c r="V174" s="80"/>
      <c r="W174" s="80"/>
      <c r="X174" s="80"/>
      <c r="Y174" s="80"/>
      <c r="Z174" s="131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1:36" ht="18" customHeight="1" thickBot="1" x14ac:dyDescent="0.3">
      <c r="A175" s="156" t="s">
        <v>169</v>
      </c>
      <c r="B175" s="204" t="s">
        <v>571</v>
      </c>
      <c r="C175" s="220">
        <v>24571</v>
      </c>
      <c r="D175" s="220">
        <f t="shared" si="11"/>
        <v>0</v>
      </c>
      <c r="E175" s="203" t="s">
        <v>373</v>
      </c>
      <c r="F175" s="254">
        <f t="shared" si="10"/>
        <v>0</v>
      </c>
      <c r="G175" s="230">
        <f t="shared" si="12"/>
        <v>-24571</v>
      </c>
      <c r="H175" s="139">
        <f t="shared" si="13"/>
        <v>0</v>
      </c>
      <c r="I175" s="230">
        <f t="shared" si="14"/>
        <v>0</v>
      </c>
      <c r="J175" s="131"/>
      <c r="K175" s="80"/>
      <c r="L175" s="80"/>
      <c r="M175" s="80"/>
      <c r="N175" s="80"/>
      <c r="O175" s="80"/>
      <c r="P175" s="80"/>
      <c r="Q175" s="197"/>
      <c r="R175" s="80"/>
      <c r="S175" s="80"/>
      <c r="T175" s="80"/>
      <c r="U175" s="80"/>
      <c r="V175" s="80"/>
      <c r="W175" s="80"/>
      <c r="X175" s="80"/>
      <c r="Y175" s="80"/>
      <c r="Z175" s="131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1:36" ht="18" customHeight="1" thickBot="1" x14ac:dyDescent="0.3">
      <c r="A176" s="156" t="s">
        <v>170</v>
      </c>
      <c r="B176" s="204" t="s">
        <v>573</v>
      </c>
      <c r="C176" s="220">
        <v>7732</v>
      </c>
      <c r="D176" s="220">
        <f t="shared" si="11"/>
        <v>0</v>
      </c>
      <c r="E176" s="203" t="s">
        <v>373</v>
      </c>
      <c r="F176" s="254">
        <f t="shared" si="10"/>
        <v>0</v>
      </c>
      <c r="G176" s="230">
        <f t="shared" si="12"/>
        <v>-7732</v>
      </c>
      <c r="H176" s="139">
        <f t="shared" si="13"/>
        <v>0</v>
      </c>
      <c r="I176" s="230">
        <f t="shared" si="14"/>
        <v>0</v>
      </c>
      <c r="J176" s="131"/>
      <c r="K176" s="80"/>
      <c r="L176" s="80"/>
      <c r="M176" s="80"/>
      <c r="N176" s="80"/>
      <c r="O176" s="80"/>
      <c r="P176" s="80"/>
      <c r="Q176" s="197"/>
      <c r="R176" s="80"/>
      <c r="S176" s="80"/>
      <c r="T176" s="80"/>
      <c r="U176" s="80"/>
      <c r="V176" s="80"/>
      <c r="W176" s="80"/>
      <c r="X176" s="80"/>
      <c r="Y176" s="80"/>
      <c r="Z176" s="131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1:36" ht="18" customHeight="1" thickBot="1" x14ac:dyDescent="0.3">
      <c r="A177" s="156" t="s">
        <v>171</v>
      </c>
      <c r="B177" s="204" t="s">
        <v>412</v>
      </c>
      <c r="C177" s="220">
        <v>26078</v>
      </c>
      <c r="D177" s="220">
        <f t="shared" si="11"/>
        <v>26078</v>
      </c>
      <c r="E177" s="203"/>
      <c r="F177" s="254">
        <f t="shared" si="10"/>
        <v>0</v>
      </c>
      <c r="G177" s="230">
        <f t="shared" si="12"/>
        <v>0</v>
      </c>
      <c r="H177" s="139">
        <f t="shared" si="13"/>
        <v>0</v>
      </c>
      <c r="I177" s="230">
        <f t="shared" si="14"/>
        <v>26078</v>
      </c>
      <c r="J177" s="131"/>
      <c r="K177" s="80"/>
      <c r="L177" s="80"/>
      <c r="M177" s="80"/>
      <c r="N177" s="80"/>
      <c r="O177" s="80"/>
      <c r="P177" s="80"/>
      <c r="Q177" s="197"/>
      <c r="R177" s="80"/>
      <c r="S177" s="80"/>
      <c r="T177" s="80"/>
      <c r="U177" s="80"/>
      <c r="V177" s="80"/>
      <c r="W177" s="80"/>
      <c r="X177" s="80"/>
      <c r="Y177" s="80"/>
      <c r="Z177" s="131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1:36" ht="18" customHeight="1" thickBot="1" x14ac:dyDescent="0.3">
      <c r="A178" s="156" t="s">
        <v>172</v>
      </c>
      <c r="B178" s="204" t="s">
        <v>574</v>
      </c>
      <c r="C178" s="220">
        <v>6552</v>
      </c>
      <c r="D178" s="220">
        <f t="shared" si="11"/>
        <v>0</v>
      </c>
      <c r="E178" s="203" t="s">
        <v>373</v>
      </c>
      <c r="F178" s="254">
        <f t="shared" si="10"/>
        <v>0</v>
      </c>
      <c r="G178" s="230">
        <f t="shared" si="12"/>
        <v>-6552</v>
      </c>
      <c r="H178" s="139">
        <f t="shared" si="13"/>
        <v>0</v>
      </c>
      <c r="I178" s="230">
        <f t="shared" si="14"/>
        <v>0</v>
      </c>
      <c r="J178" s="131"/>
      <c r="K178" s="80"/>
      <c r="L178" s="80"/>
      <c r="M178" s="80"/>
      <c r="N178" s="80"/>
      <c r="O178" s="80"/>
      <c r="P178" s="80"/>
      <c r="Q178" s="197"/>
      <c r="R178" s="80"/>
      <c r="S178" s="80"/>
      <c r="T178" s="80"/>
      <c r="U178" s="80"/>
      <c r="V178" s="80"/>
      <c r="W178" s="80"/>
      <c r="X178" s="80"/>
      <c r="Y178" s="80"/>
      <c r="Z178" s="131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1:36" ht="18" customHeight="1" thickBot="1" x14ac:dyDescent="0.3">
      <c r="A179" s="156" t="s">
        <v>173</v>
      </c>
      <c r="B179" s="204" t="s">
        <v>575</v>
      </c>
      <c r="C179" s="220">
        <v>16250</v>
      </c>
      <c r="D179" s="220">
        <f t="shared" si="11"/>
        <v>16250</v>
      </c>
      <c r="E179" s="203"/>
      <c r="F179" s="254">
        <f t="shared" si="10"/>
        <v>0</v>
      </c>
      <c r="G179" s="230">
        <f t="shared" si="12"/>
        <v>0</v>
      </c>
      <c r="H179" s="139">
        <f t="shared" si="13"/>
        <v>6947</v>
      </c>
      <c r="I179" s="230">
        <f t="shared" si="14"/>
        <v>9303</v>
      </c>
      <c r="J179" s="131"/>
      <c r="K179" s="80"/>
      <c r="L179" s="80"/>
      <c r="M179" s="80"/>
      <c r="N179" s="80"/>
      <c r="O179" s="80"/>
      <c r="P179" s="80">
        <v>6947</v>
      </c>
      <c r="Q179" s="197"/>
      <c r="R179" s="80"/>
      <c r="S179" s="80"/>
      <c r="T179" s="80"/>
      <c r="U179" s="80"/>
      <c r="V179" s="80"/>
      <c r="W179" s="80"/>
      <c r="X179" s="80"/>
      <c r="Y179" s="80"/>
      <c r="Z179" s="131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1:36" ht="18" customHeight="1" thickBot="1" x14ac:dyDescent="0.3">
      <c r="A180" s="156" t="s">
        <v>174</v>
      </c>
      <c r="B180" s="204" t="s">
        <v>350</v>
      </c>
      <c r="C180" s="220">
        <v>355071</v>
      </c>
      <c r="D180" s="220">
        <f t="shared" si="11"/>
        <v>355071</v>
      </c>
      <c r="E180" s="203"/>
      <c r="F180" s="254">
        <f t="shared" si="10"/>
        <v>0</v>
      </c>
      <c r="G180" s="230">
        <f t="shared" si="12"/>
        <v>0</v>
      </c>
      <c r="H180" s="139">
        <f t="shared" si="13"/>
        <v>49170</v>
      </c>
      <c r="I180" s="230">
        <f t="shared" si="14"/>
        <v>305901</v>
      </c>
      <c r="J180" s="131"/>
      <c r="K180" s="80"/>
      <c r="L180" s="80"/>
      <c r="M180" s="80"/>
      <c r="N180" s="80"/>
      <c r="O180" s="80">
        <v>11206</v>
      </c>
      <c r="P180" s="80">
        <v>19718</v>
      </c>
      <c r="Q180" s="197">
        <v>18246</v>
      </c>
      <c r="R180" s="80"/>
      <c r="S180" s="80"/>
      <c r="T180" s="80"/>
      <c r="U180" s="80"/>
      <c r="V180" s="80"/>
      <c r="W180" s="80"/>
      <c r="X180" s="80"/>
      <c r="Y180" s="80"/>
      <c r="Z180" s="131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1:36" ht="18" customHeight="1" thickBot="1" x14ac:dyDescent="0.3">
      <c r="A181" s="156" t="s">
        <v>175</v>
      </c>
      <c r="B181" s="204" t="s">
        <v>576</v>
      </c>
      <c r="C181" s="220">
        <v>7404</v>
      </c>
      <c r="D181" s="220">
        <f t="shared" si="11"/>
        <v>0</v>
      </c>
      <c r="E181" s="203" t="s">
        <v>373</v>
      </c>
      <c r="F181" s="254">
        <f t="shared" si="10"/>
        <v>0</v>
      </c>
      <c r="G181" s="230">
        <f t="shared" si="12"/>
        <v>-7404</v>
      </c>
      <c r="H181" s="139">
        <f t="shared" si="13"/>
        <v>0</v>
      </c>
      <c r="I181" s="230">
        <f t="shared" si="14"/>
        <v>0</v>
      </c>
      <c r="J181" s="131"/>
      <c r="K181" s="80"/>
      <c r="L181" s="80"/>
      <c r="M181" s="80"/>
      <c r="N181" s="80"/>
      <c r="O181" s="80"/>
      <c r="P181" s="80"/>
      <c r="Q181" s="197"/>
      <c r="R181" s="80"/>
      <c r="S181" s="80"/>
      <c r="T181" s="80"/>
      <c r="U181" s="80"/>
      <c r="V181" s="80"/>
      <c r="W181" s="80"/>
      <c r="X181" s="80"/>
      <c r="Y181" s="80"/>
      <c r="Z181" s="131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1:36" ht="18" customHeight="1" thickBot="1" x14ac:dyDescent="0.3">
      <c r="A182" s="156" t="s">
        <v>176</v>
      </c>
      <c r="B182" s="204" t="s">
        <v>577</v>
      </c>
      <c r="C182" s="220">
        <v>44556</v>
      </c>
      <c r="D182" s="220">
        <f t="shared" si="11"/>
        <v>44556</v>
      </c>
      <c r="E182" s="203"/>
      <c r="F182" s="254">
        <f t="shared" si="10"/>
        <v>0</v>
      </c>
      <c r="G182" s="230">
        <f t="shared" si="12"/>
        <v>0</v>
      </c>
      <c r="H182" s="139">
        <f t="shared" si="13"/>
        <v>12229</v>
      </c>
      <c r="I182" s="230">
        <f t="shared" si="14"/>
        <v>32327</v>
      </c>
      <c r="J182" s="131"/>
      <c r="K182" s="80"/>
      <c r="L182" s="80"/>
      <c r="M182" s="80"/>
      <c r="N182" s="80">
        <v>4076</v>
      </c>
      <c r="O182" s="80">
        <v>4076</v>
      </c>
      <c r="P182" s="80">
        <v>4077</v>
      </c>
      <c r="Q182" s="197"/>
      <c r="R182" s="80"/>
      <c r="S182" s="80"/>
      <c r="T182" s="80"/>
      <c r="U182" s="80"/>
      <c r="V182" s="80"/>
      <c r="W182" s="80"/>
      <c r="X182" s="80"/>
      <c r="Y182" s="80"/>
      <c r="Z182" s="131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1:36" ht="18" customHeight="1" thickBot="1" x14ac:dyDescent="0.3">
      <c r="A183" s="156" t="s">
        <v>177</v>
      </c>
      <c r="B183" s="204" t="s">
        <v>578</v>
      </c>
      <c r="C183" s="220">
        <v>6814</v>
      </c>
      <c r="D183" s="220">
        <f t="shared" si="11"/>
        <v>0</v>
      </c>
      <c r="E183" s="203" t="s">
        <v>373</v>
      </c>
      <c r="F183" s="254">
        <f t="shared" si="10"/>
        <v>0</v>
      </c>
      <c r="G183" s="230">
        <f t="shared" si="12"/>
        <v>-6814</v>
      </c>
      <c r="H183" s="139">
        <f t="shared" si="13"/>
        <v>0</v>
      </c>
      <c r="I183" s="230">
        <f t="shared" si="14"/>
        <v>0</v>
      </c>
      <c r="J183" s="131"/>
      <c r="K183" s="80"/>
      <c r="L183" s="80"/>
      <c r="M183" s="80"/>
      <c r="N183" s="80"/>
      <c r="O183" s="80"/>
      <c r="P183" s="80"/>
      <c r="Q183" s="197"/>
      <c r="R183" s="80"/>
      <c r="S183" s="80"/>
      <c r="T183" s="80"/>
      <c r="U183" s="80"/>
      <c r="V183" s="80"/>
      <c r="W183" s="80"/>
      <c r="X183" s="80"/>
      <c r="Y183" s="80"/>
      <c r="Z183" s="131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1:36" ht="18" customHeight="1" thickBot="1" x14ac:dyDescent="0.3">
      <c r="A184" s="156" t="s">
        <v>178</v>
      </c>
      <c r="B184" s="204" t="s">
        <v>579</v>
      </c>
      <c r="C184" s="220">
        <v>197</v>
      </c>
      <c r="D184" s="220">
        <f t="shared" si="11"/>
        <v>0</v>
      </c>
      <c r="E184" s="203" t="s">
        <v>373</v>
      </c>
      <c r="F184" s="254">
        <f t="shared" si="10"/>
        <v>0</v>
      </c>
      <c r="G184" s="230">
        <f t="shared" si="12"/>
        <v>-197</v>
      </c>
      <c r="H184" s="139">
        <f t="shared" si="13"/>
        <v>0</v>
      </c>
      <c r="I184" s="230">
        <f t="shared" si="14"/>
        <v>0</v>
      </c>
      <c r="J184" s="131"/>
      <c r="K184" s="80"/>
      <c r="L184" s="80"/>
      <c r="M184" s="80"/>
      <c r="N184" s="80"/>
      <c r="O184" s="80"/>
      <c r="P184" s="80"/>
      <c r="Q184" s="197"/>
      <c r="R184" s="80"/>
      <c r="S184" s="80"/>
      <c r="T184" s="80"/>
      <c r="U184" s="80"/>
      <c r="V184" s="80"/>
      <c r="W184" s="80"/>
      <c r="X184" s="80"/>
      <c r="Y184" s="80"/>
      <c r="Z184" s="131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1:36" ht="18" customHeight="1" thickBot="1" x14ac:dyDescent="0.3">
      <c r="A185" s="156" t="s">
        <v>179</v>
      </c>
      <c r="B185" s="204" t="s">
        <v>580</v>
      </c>
      <c r="C185" s="220"/>
      <c r="D185" s="220">
        <f t="shared" si="11"/>
        <v>0</v>
      </c>
      <c r="E185" s="203"/>
      <c r="F185" s="254">
        <f t="shared" si="10"/>
        <v>0</v>
      </c>
      <c r="G185" s="230">
        <f t="shared" si="12"/>
        <v>0</v>
      </c>
      <c r="H185" s="139">
        <f t="shared" si="13"/>
        <v>0</v>
      </c>
      <c r="I185" s="230">
        <f t="shared" si="14"/>
        <v>0</v>
      </c>
      <c r="J185" s="131"/>
      <c r="K185" s="80"/>
      <c r="L185" s="80"/>
      <c r="M185" s="80"/>
      <c r="N185" s="80"/>
      <c r="O185" s="80"/>
      <c r="P185" s="80"/>
      <c r="Q185" s="197"/>
      <c r="R185" s="80"/>
      <c r="S185" s="80"/>
      <c r="T185" s="80"/>
      <c r="U185" s="80"/>
      <c r="V185" s="80"/>
      <c r="W185" s="80"/>
      <c r="X185" s="80"/>
      <c r="Y185" s="80"/>
      <c r="Z185" s="131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1:36" ht="18" customHeight="1" thickBot="1" x14ac:dyDescent="0.3">
      <c r="A186" s="156" t="s">
        <v>180</v>
      </c>
      <c r="B186" s="204" t="s">
        <v>581</v>
      </c>
      <c r="C186" s="220"/>
      <c r="D186" s="220">
        <f t="shared" si="11"/>
        <v>0</v>
      </c>
      <c r="E186" s="203"/>
      <c r="F186" s="254">
        <f t="shared" si="10"/>
        <v>0</v>
      </c>
      <c r="G186" s="230">
        <f t="shared" si="12"/>
        <v>0</v>
      </c>
      <c r="H186" s="139">
        <f t="shared" si="13"/>
        <v>0</v>
      </c>
      <c r="I186" s="230">
        <f t="shared" si="14"/>
        <v>0</v>
      </c>
      <c r="J186" s="131"/>
      <c r="K186" s="80"/>
      <c r="L186" s="80"/>
      <c r="M186" s="80"/>
      <c r="N186" s="80"/>
      <c r="O186" s="80"/>
      <c r="P186" s="80"/>
      <c r="Q186" s="197"/>
      <c r="R186" s="80"/>
      <c r="S186" s="80"/>
      <c r="T186" s="80"/>
      <c r="U186" s="80"/>
      <c r="V186" s="80"/>
      <c r="W186" s="80"/>
      <c r="X186" s="80"/>
      <c r="Y186" s="80"/>
      <c r="Z186" s="131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1:36" ht="18" customHeight="1" thickBot="1" x14ac:dyDescent="0.3">
      <c r="A187" s="156" t="s">
        <v>181</v>
      </c>
      <c r="B187" s="204" t="s">
        <v>357</v>
      </c>
      <c r="C187" s="220">
        <v>19329</v>
      </c>
      <c r="D187" s="220">
        <f t="shared" si="11"/>
        <v>19329</v>
      </c>
      <c r="E187" s="203"/>
      <c r="F187" s="254">
        <f t="shared" si="10"/>
        <v>0</v>
      </c>
      <c r="G187" s="230">
        <f t="shared" si="12"/>
        <v>0</v>
      </c>
      <c r="H187" s="139">
        <f t="shared" si="13"/>
        <v>0</v>
      </c>
      <c r="I187" s="230">
        <f t="shared" si="14"/>
        <v>19329</v>
      </c>
      <c r="J187" s="131"/>
      <c r="K187" s="80"/>
      <c r="L187" s="80"/>
      <c r="M187" s="80"/>
      <c r="N187" s="80"/>
      <c r="O187" s="80"/>
      <c r="P187" s="80"/>
      <c r="Q187" s="197"/>
      <c r="R187" s="80"/>
      <c r="S187" s="80"/>
      <c r="T187" s="80"/>
      <c r="U187" s="80"/>
      <c r="V187" s="80"/>
      <c r="W187" s="80"/>
      <c r="X187" s="80"/>
      <c r="Y187" s="80"/>
      <c r="Z187" s="131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1:36" ht="18" customHeight="1" thickBot="1" x14ac:dyDescent="0.3">
      <c r="A188" s="156" t="s">
        <v>182</v>
      </c>
      <c r="B188" s="204" t="s">
        <v>583</v>
      </c>
      <c r="C188" s="220">
        <v>6749</v>
      </c>
      <c r="D188" s="220">
        <f t="shared" si="11"/>
        <v>0</v>
      </c>
      <c r="E188" s="203" t="s">
        <v>374</v>
      </c>
      <c r="F188" s="254">
        <f t="shared" si="10"/>
        <v>0</v>
      </c>
      <c r="G188" s="230">
        <f t="shared" si="12"/>
        <v>-6749</v>
      </c>
      <c r="H188" s="139">
        <f t="shared" si="13"/>
        <v>0</v>
      </c>
      <c r="I188" s="230">
        <f t="shared" si="14"/>
        <v>0</v>
      </c>
      <c r="J188" s="131"/>
      <c r="K188" s="80"/>
      <c r="L188" s="80"/>
      <c r="M188" s="80"/>
      <c r="N188" s="80"/>
      <c r="O188" s="80"/>
      <c r="P188" s="80"/>
      <c r="Q188" s="197"/>
      <c r="R188" s="80"/>
      <c r="S188" s="80"/>
      <c r="T188" s="80"/>
      <c r="U188" s="80"/>
      <c r="V188" s="80"/>
      <c r="W188" s="80"/>
      <c r="X188" s="80"/>
      <c r="Y188" s="80"/>
      <c r="Z188" s="131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1:36" ht="18" customHeight="1" thickBot="1" x14ac:dyDescent="0.3">
      <c r="A189" s="156" t="s">
        <v>183</v>
      </c>
      <c r="B189" s="204" t="s">
        <v>584</v>
      </c>
      <c r="C189" s="220">
        <v>2686</v>
      </c>
      <c r="D189" s="220">
        <f t="shared" si="11"/>
        <v>0</v>
      </c>
      <c r="E189" s="203" t="s">
        <v>372</v>
      </c>
      <c r="F189" s="254">
        <f t="shared" si="10"/>
        <v>0</v>
      </c>
      <c r="G189" s="230">
        <f t="shared" si="12"/>
        <v>-2686</v>
      </c>
      <c r="H189" s="139">
        <f t="shared" si="13"/>
        <v>0</v>
      </c>
      <c r="I189" s="230">
        <f t="shared" si="14"/>
        <v>0</v>
      </c>
      <c r="J189" s="131"/>
      <c r="K189" s="80"/>
      <c r="L189" s="80"/>
      <c r="M189" s="80"/>
      <c r="N189" s="80"/>
      <c r="O189" s="80"/>
      <c r="P189" s="80"/>
      <c r="Q189" s="197"/>
      <c r="R189" s="80"/>
      <c r="S189" s="80"/>
      <c r="T189" s="80"/>
      <c r="U189" s="80"/>
      <c r="V189" s="80"/>
      <c r="W189" s="80"/>
      <c r="X189" s="80"/>
      <c r="Y189" s="80"/>
      <c r="Z189" s="131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1:36" ht="18" customHeight="1" thickBot="1" x14ac:dyDescent="0.3">
      <c r="A190" s="156" t="s">
        <v>184</v>
      </c>
      <c r="B190" s="204" t="s">
        <v>360</v>
      </c>
      <c r="C190" s="220">
        <v>262</v>
      </c>
      <c r="D190" s="220">
        <f t="shared" si="11"/>
        <v>262</v>
      </c>
      <c r="E190" s="203"/>
      <c r="F190" s="254">
        <f t="shared" si="10"/>
        <v>0</v>
      </c>
      <c r="G190" s="230">
        <f t="shared" si="12"/>
        <v>0</v>
      </c>
      <c r="H190" s="230">
        <f t="shared" si="13"/>
        <v>0</v>
      </c>
      <c r="I190" s="230">
        <f t="shared" si="14"/>
        <v>262</v>
      </c>
      <c r="J190" s="131"/>
      <c r="K190" s="80"/>
      <c r="L190" s="80"/>
      <c r="M190" s="80"/>
      <c r="N190" s="80"/>
      <c r="O190" s="80"/>
      <c r="P190" s="80"/>
      <c r="Q190" s="197"/>
      <c r="R190" s="80"/>
      <c r="S190" s="80"/>
      <c r="T190" s="80"/>
      <c r="U190" s="80"/>
      <c r="V190" s="80"/>
      <c r="W190" s="80"/>
      <c r="X190" s="80"/>
      <c r="Y190" s="80"/>
      <c r="Z190" s="131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1:36" ht="18" customHeight="1" thickBot="1" x14ac:dyDescent="0.3">
      <c r="A191" s="156" t="s">
        <v>416</v>
      </c>
      <c r="B191" s="204" t="s">
        <v>585</v>
      </c>
      <c r="C191" s="220">
        <v>224876</v>
      </c>
      <c r="D191" s="220">
        <f t="shared" si="11"/>
        <v>224876</v>
      </c>
      <c r="E191" s="203"/>
      <c r="F191" s="254">
        <f t="shared" si="10"/>
        <v>0</v>
      </c>
      <c r="G191" s="230">
        <f t="shared" si="12"/>
        <v>0</v>
      </c>
      <c r="H191" s="230">
        <f t="shared" si="13"/>
        <v>23952</v>
      </c>
      <c r="I191" s="230">
        <f t="shared" si="14"/>
        <v>200924</v>
      </c>
      <c r="J191" s="131"/>
      <c r="K191" s="80"/>
      <c r="L191" s="80"/>
      <c r="M191" s="80"/>
      <c r="N191" s="80"/>
      <c r="O191" s="80"/>
      <c r="P191" s="80">
        <v>23952</v>
      </c>
      <c r="Q191" s="197"/>
      <c r="R191" s="80"/>
      <c r="S191" s="80"/>
      <c r="T191" s="80"/>
      <c r="U191" s="80"/>
      <c r="V191" s="80"/>
      <c r="W191" s="80"/>
      <c r="X191" s="80"/>
      <c r="Y191" s="80"/>
      <c r="Z191" s="131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1:36" s="213" customFormat="1" ht="18" customHeight="1" thickBot="1" x14ac:dyDescent="0.3">
      <c r="A192" s="220" t="s">
        <v>372</v>
      </c>
      <c r="B192" s="214" t="s">
        <v>376</v>
      </c>
      <c r="C192" s="220"/>
      <c r="D192" s="220">
        <f t="shared" si="11"/>
        <v>43837</v>
      </c>
      <c r="E192" s="203"/>
      <c r="F192" s="254">
        <f t="shared" si="10"/>
        <v>43837</v>
      </c>
      <c r="G192" s="230">
        <f t="shared" si="12"/>
        <v>43837</v>
      </c>
      <c r="H192" s="230">
        <f t="shared" ref="H192" si="15">SUM(J192:AJ192)</f>
        <v>0</v>
      </c>
      <c r="I192" s="230">
        <f t="shared" si="14"/>
        <v>43837</v>
      </c>
      <c r="J192" s="217"/>
      <c r="K192" s="216"/>
      <c r="L192" s="216"/>
      <c r="M192" s="216"/>
      <c r="N192" s="216"/>
      <c r="O192" s="216"/>
      <c r="P192" s="216"/>
      <c r="Q192" s="197"/>
      <c r="R192" s="216"/>
      <c r="S192" s="216"/>
      <c r="T192" s="216"/>
      <c r="U192" s="216"/>
      <c r="V192" s="216"/>
      <c r="W192" s="216"/>
      <c r="X192" s="216"/>
      <c r="Y192" s="216"/>
      <c r="Z192" s="217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</row>
    <row r="193" spans="1:36" s="213" customFormat="1" ht="18" customHeight="1" thickBot="1" x14ac:dyDescent="0.3">
      <c r="A193" s="234">
        <v>9030</v>
      </c>
      <c r="B193" s="225" t="s">
        <v>633</v>
      </c>
      <c r="C193" s="220"/>
      <c r="D193" s="220">
        <f t="shared" si="11"/>
        <v>0</v>
      </c>
      <c r="E193" s="203"/>
      <c r="F193" s="255">
        <f t="shared" ref="F193:F200" si="16">SUMIF(E:E, A193,C:C )</f>
        <v>0</v>
      </c>
      <c r="G193" s="230">
        <f t="shared" si="12"/>
        <v>0</v>
      </c>
      <c r="H193" s="230">
        <f t="shared" ref="H193:H200" si="17">SUM(J193:AJ193)</f>
        <v>0</v>
      </c>
      <c r="I193" s="230">
        <f t="shared" si="14"/>
        <v>0</v>
      </c>
      <c r="J193" s="217"/>
      <c r="K193" s="216"/>
      <c r="L193" s="216"/>
      <c r="M193" s="216"/>
      <c r="N193" s="216"/>
      <c r="O193" s="216"/>
      <c r="P193" s="216"/>
      <c r="Q193" s="197"/>
      <c r="R193" s="216"/>
      <c r="S193" s="216"/>
      <c r="T193" s="216"/>
      <c r="U193" s="216"/>
      <c r="V193" s="216"/>
      <c r="W193" s="216"/>
      <c r="X193" s="216"/>
      <c r="Y193" s="216"/>
      <c r="Z193" s="217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</row>
    <row r="194" spans="1:36" s="213" customFormat="1" ht="18" customHeight="1" thickBot="1" x14ac:dyDescent="0.3">
      <c r="A194" s="220" t="s">
        <v>373</v>
      </c>
      <c r="B194" s="214" t="s">
        <v>610</v>
      </c>
      <c r="C194" s="220"/>
      <c r="D194" s="220">
        <f t="shared" si="11"/>
        <v>78693</v>
      </c>
      <c r="E194" s="203"/>
      <c r="F194" s="255">
        <f t="shared" si="16"/>
        <v>78693</v>
      </c>
      <c r="G194" s="230">
        <f t="shared" si="12"/>
        <v>78693</v>
      </c>
      <c r="H194" s="230">
        <f t="shared" si="17"/>
        <v>22598</v>
      </c>
      <c r="I194" s="230">
        <f t="shared" si="14"/>
        <v>56095</v>
      </c>
      <c r="J194" s="217"/>
      <c r="K194" s="216"/>
      <c r="L194" s="216"/>
      <c r="M194" s="216"/>
      <c r="N194" s="216">
        <v>4573</v>
      </c>
      <c r="O194" s="216">
        <v>7500</v>
      </c>
      <c r="P194" s="216">
        <v>725</v>
      </c>
      <c r="Q194" s="197">
        <v>9800</v>
      </c>
      <c r="R194" s="216"/>
      <c r="S194" s="216"/>
      <c r="T194" s="216"/>
      <c r="U194" s="216"/>
      <c r="V194" s="216"/>
      <c r="W194" s="216"/>
      <c r="X194" s="216"/>
      <c r="Y194" s="216"/>
      <c r="Z194" s="217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</row>
    <row r="195" spans="1:36" s="213" customFormat="1" ht="18" customHeight="1" thickBot="1" x14ac:dyDescent="0.3">
      <c r="A195" s="220" t="s">
        <v>374</v>
      </c>
      <c r="B195" s="215" t="s">
        <v>378</v>
      </c>
      <c r="C195" s="220"/>
      <c r="D195" s="220">
        <f t="shared" si="11"/>
        <v>17036</v>
      </c>
      <c r="E195" s="203"/>
      <c r="F195" s="255">
        <f t="shared" si="16"/>
        <v>17036</v>
      </c>
      <c r="G195" s="230">
        <f t="shared" si="12"/>
        <v>17036</v>
      </c>
      <c r="H195" s="230">
        <f t="shared" si="17"/>
        <v>0</v>
      </c>
      <c r="I195" s="230">
        <f t="shared" si="14"/>
        <v>17036</v>
      </c>
      <c r="J195" s="217"/>
      <c r="K195" s="216"/>
      <c r="L195" s="216"/>
      <c r="M195" s="216"/>
      <c r="N195" s="216"/>
      <c r="O195" s="216"/>
      <c r="P195" s="216"/>
      <c r="Q195" s="197"/>
      <c r="R195" s="216"/>
      <c r="S195" s="216"/>
      <c r="T195" s="216"/>
      <c r="U195" s="216"/>
      <c r="V195" s="216"/>
      <c r="W195" s="216"/>
      <c r="X195" s="216"/>
      <c r="Y195" s="216"/>
      <c r="Z195" s="217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</row>
    <row r="196" spans="1:36" s="213" customFormat="1" ht="18" customHeight="1" thickBot="1" x14ac:dyDescent="0.3">
      <c r="A196" s="234">
        <v>9050</v>
      </c>
      <c r="B196" s="226" t="s">
        <v>398</v>
      </c>
      <c r="C196" s="220"/>
      <c r="D196" s="220">
        <f t="shared" si="11"/>
        <v>0</v>
      </c>
      <c r="E196" s="203"/>
      <c r="F196" s="255">
        <f t="shared" si="16"/>
        <v>0</v>
      </c>
      <c r="G196" s="230">
        <f t="shared" si="12"/>
        <v>0</v>
      </c>
      <c r="H196" s="230">
        <f t="shared" si="17"/>
        <v>0</v>
      </c>
      <c r="I196" s="230">
        <f t="shared" si="14"/>
        <v>0</v>
      </c>
      <c r="J196" s="217"/>
      <c r="K196" s="216"/>
      <c r="L196" s="216"/>
      <c r="M196" s="216"/>
      <c r="N196" s="216"/>
      <c r="O196" s="216"/>
      <c r="P196" s="216"/>
      <c r="Q196" s="197"/>
      <c r="R196" s="216"/>
      <c r="S196" s="216"/>
      <c r="T196" s="216"/>
      <c r="U196" s="216"/>
      <c r="V196" s="216"/>
      <c r="W196" s="216"/>
      <c r="X196" s="216"/>
      <c r="Y196" s="216"/>
      <c r="Z196" s="217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</row>
    <row r="197" spans="1:36" s="213" customFormat="1" ht="18" customHeight="1" thickBot="1" x14ac:dyDescent="0.3">
      <c r="A197" s="220" t="s">
        <v>414</v>
      </c>
      <c r="B197" s="215" t="s">
        <v>399</v>
      </c>
      <c r="C197" s="220"/>
      <c r="D197" s="220">
        <f>C197+G197</f>
        <v>15857</v>
      </c>
      <c r="E197" s="203"/>
      <c r="F197" s="255">
        <f t="shared" si="16"/>
        <v>15857</v>
      </c>
      <c r="G197" s="230">
        <f t="shared" si="12"/>
        <v>15857</v>
      </c>
      <c r="H197" s="230">
        <f t="shared" si="17"/>
        <v>0</v>
      </c>
      <c r="I197" s="230">
        <f t="shared" si="14"/>
        <v>15857</v>
      </c>
      <c r="J197" s="217"/>
      <c r="K197" s="216"/>
      <c r="L197" s="216"/>
      <c r="M197" s="216"/>
      <c r="N197" s="216"/>
      <c r="O197" s="216"/>
      <c r="P197" s="216"/>
      <c r="Q197" s="197"/>
      <c r="R197" s="216"/>
      <c r="S197" s="216"/>
      <c r="T197" s="216"/>
      <c r="U197" s="216"/>
      <c r="V197" s="216"/>
      <c r="W197" s="216"/>
      <c r="X197" s="216"/>
      <c r="Y197" s="216"/>
      <c r="Z197" s="217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</row>
    <row r="198" spans="1:36" s="213" customFormat="1" ht="18" customHeight="1" thickBot="1" x14ac:dyDescent="0.3">
      <c r="A198" s="234" t="s">
        <v>413</v>
      </c>
      <c r="B198" s="239" t="s">
        <v>400</v>
      </c>
      <c r="C198" s="220"/>
      <c r="D198" s="220">
        <f t="shared" si="11"/>
        <v>0</v>
      </c>
      <c r="E198" s="203"/>
      <c r="F198" s="255">
        <f t="shared" si="16"/>
        <v>0</v>
      </c>
      <c r="G198" s="230">
        <f t="shared" si="12"/>
        <v>0</v>
      </c>
      <c r="H198" s="230">
        <f t="shared" si="17"/>
        <v>0</v>
      </c>
      <c r="I198" s="230">
        <f t="shared" si="14"/>
        <v>0</v>
      </c>
      <c r="J198" s="217"/>
      <c r="K198" s="216"/>
      <c r="L198" s="216"/>
      <c r="M198" s="216"/>
      <c r="N198" s="216"/>
      <c r="O198" s="216"/>
      <c r="P198" s="216"/>
      <c r="Q198" s="197"/>
      <c r="R198" s="216"/>
      <c r="S198" s="216"/>
      <c r="T198" s="216"/>
      <c r="U198" s="216"/>
      <c r="V198" s="216"/>
      <c r="W198" s="216"/>
      <c r="X198" s="216"/>
      <c r="Y198" s="216"/>
      <c r="Z198" s="217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</row>
    <row r="199" spans="1:36" s="213" customFormat="1" ht="18" customHeight="1" thickBot="1" x14ac:dyDescent="0.3">
      <c r="A199" s="220" t="s">
        <v>415</v>
      </c>
      <c r="B199" s="215" t="s">
        <v>404</v>
      </c>
      <c r="C199" s="220"/>
      <c r="D199" s="220">
        <f>C199+G199</f>
        <v>22802</v>
      </c>
      <c r="E199" s="203"/>
      <c r="F199" s="255">
        <f>SUMIF(E:E, A199,C:C )</f>
        <v>22802</v>
      </c>
      <c r="G199" s="230">
        <f>IF(ISBLANK(E199),,-C199)+IF(ISBLANK(F199),,F199)</f>
        <v>22802</v>
      </c>
      <c r="H199" s="230">
        <f t="shared" si="17"/>
        <v>0</v>
      </c>
      <c r="I199" s="230">
        <f t="shared" si="14"/>
        <v>22802</v>
      </c>
      <c r="J199" s="217"/>
      <c r="K199" s="216"/>
      <c r="L199" s="216"/>
      <c r="M199" s="216"/>
      <c r="N199" s="216"/>
      <c r="O199" s="216"/>
      <c r="P199" s="216"/>
      <c r="Q199" s="197"/>
      <c r="R199" s="216"/>
      <c r="S199" s="216"/>
      <c r="T199" s="216"/>
      <c r="U199" s="216"/>
      <c r="V199" s="216"/>
      <c r="W199" s="216"/>
      <c r="X199" s="216"/>
      <c r="Y199" s="216"/>
      <c r="Z199" s="217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</row>
    <row r="200" spans="1:36" s="213" customFormat="1" ht="18" customHeight="1" thickBot="1" x14ac:dyDescent="0.3">
      <c r="A200" s="220" t="s">
        <v>375</v>
      </c>
      <c r="B200" s="214" t="s">
        <v>611</v>
      </c>
      <c r="C200" s="220"/>
      <c r="D200" s="220">
        <f t="shared" si="11"/>
        <v>14743</v>
      </c>
      <c r="E200" s="203"/>
      <c r="F200" s="255">
        <f t="shared" si="16"/>
        <v>14743</v>
      </c>
      <c r="G200" s="230">
        <f t="shared" si="12"/>
        <v>14743</v>
      </c>
      <c r="H200" s="230">
        <f t="shared" si="17"/>
        <v>0</v>
      </c>
      <c r="I200" s="230">
        <f t="shared" si="14"/>
        <v>14743</v>
      </c>
      <c r="J200" s="217"/>
      <c r="K200" s="216"/>
      <c r="L200" s="216"/>
      <c r="M200" s="216"/>
      <c r="N200" s="216"/>
      <c r="O200" s="216"/>
      <c r="P200" s="216"/>
      <c r="Q200" s="197"/>
      <c r="R200" s="216"/>
      <c r="S200" s="216"/>
      <c r="T200" s="216"/>
      <c r="U200" s="216"/>
      <c r="V200" s="216"/>
      <c r="W200" s="216"/>
      <c r="X200" s="216"/>
      <c r="Y200" s="216"/>
      <c r="Z200" s="217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</row>
    <row r="201" spans="1:36" ht="18" customHeight="1" thickBot="1" x14ac:dyDescent="0.3">
      <c r="A201" s="156"/>
      <c r="B201" s="204"/>
      <c r="C201" s="156"/>
      <c r="D201" s="250"/>
      <c r="E201" s="164"/>
      <c r="F201" s="255"/>
      <c r="G201" s="139"/>
      <c r="H201" s="139"/>
      <c r="I201" s="139"/>
      <c r="J201" s="131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131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1:36" ht="18" customHeight="1" thickBot="1" x14ac:dyDescent="0.3">
      <c r="A202" s="129" t="s">
        <v>589</v>
      </c>
      <c r="B202" s="179"/>
      <c r="C202" s="145">
        <f>SUM(C13:C200)-G202</f>
        <v>8461757</v>
      </c>
      <c r="D202" s="233">
        <f>SUM(D13:D200)</f>
        <v>8461757</v>
      </c>
      <c r="E202" s="145"/>
      <c r="F202" s="232">
        <f>SUM(F13:F200)</f>
        <v>207187</v>
      </c>
      <c r="G202" s="144">
        <f>SUM(G13:G200)</f>
        <v>0</v>
      </c>
      <c r="H202" s="144">
        <f>SUM(H13:H200)</f>
        <v>1753418</v>
      </c>
      <c r="I202" s="144">
        <f>SUM(I13:I200)</f>
        <v>6708339</v>
      </c>
      <c r="J202" s="144">
        <f>SUM(J13:J200)</f>
        <v>0</v>
      </c>
      <c r="K202" s="232">
        <f t="shared" ref="K202:AJ202" si="18">SUM(K13:K200)</f>
        <v>0</v>
      </c>
      <c r="L202" s="232">
        <f t="shared" si="18"/>
        <v>0</v>
      </c>
      <c r="M202" s="232">
        <f t="shared" si="18"/>
        <v>823</v>
      </c>
      <c r="N202" s="232">
        <f t="shared" si="18"/>
        <v>48823</v>
      </c>
      <c r="O202" s="232">
        <f t="shared" si="18"/>
        <v>403809</v>
      </c>
      <c r="P202" s="232">
        <f t="shared" si="18"/>
        <v>269309</v>
      </c>
      <c r="Q202" s="232">
        <f t="shared" si="18"/>
        <v>1030654</v>
      </c>
      <c r="R202" s="232">
        <f t="shared" si="18"/>
        <v>0</v>
      </c>
      <c r="S202" s="232">
        <f t="shared" si="18"/>
        <v>0</v>
      </c>
      <c r="T202" s="232">
        <f t="shared" si="18"/>
        <v>0</v>
      </c>
      <c r="U202" s="232">
        <f t="shared" si="18"/>
        <v>0</v>
      </c>
      <c r="V202" s="232">
        <f t="shared" si="18"/>
        <v>0</v>
      </c>
      <c r="W202" s="232">
        <f t="shared" si="18"/>
        <v>0</v>
      </c>
      <c r="X202" s="232">
        <f t="shared" si="18"/>
        <v>0</v>
      </c>
      <c r="Y202" s="232">
        <f t="shared" si="18"/>
        <v>0</v>
      </c>
      <c r="Z202" s="232">
        <f t="shared" si="18"/>
        <v>0</v>
      </c>
      <c r="AA202" s="232">
        <f t="shared" si="18"/>
        <v>0</v>
      </c>
      <c r="AB202" s="232">
        <f t="shared" si="18"/>
        <v>0</v>
      </c>
      <c r="AC202" s="232">
        <f t="shared" si="18"/>
        <v>0</v>
      </c>
      <c r="AD202" s="232">
        <f t="shared" si="18"/>
        <v>0</v>
      </c>
      <c r="AE202" s="232">
        <f t="shared" si="18"/>
        <v>0</v>
      </c>
      <c r="AF202" s="232">
        <f t="shared" si="18"/>
        <v>0</v>
      </c>
      <c r="AG202" s="232">
        <f t="shared" si="18"/>
        <v>0</v>
      </c>
      <c r="AH202" s="232">
        <f t="shared" si="18"/>
        <v>0</v>
      </c>
      <c r="AI202" s="232">
        <f t="shared" si="18"/>
        <v>0</v>
      </c>
      <c r="AJ202" s="232">
        <f t="shared" si="18"/>
        <v>0</v>
      </c>
    </row>
    <row r="203" spans="1:36" ht="15.75" x14ac:dyDescent="0.25">
      <c r="A203" s="10"/>
      <c r="B203" s="210"/>
      <c r="C203" s="38"/>
      <c r="D203" s="38"/>
      <c r="E203" s="37"/>
      <c r="F203" s="256"/>
      <c r="G203" s="38"/>
      <c r="H203" s="38"/>
      <c r="I203" s="38"/>
      <c r="J203" s="10"/>
      <c r="K203" s="10"/>
      <c r="L203" s="10"/>
      <c r="M203" s="10"/>
      <c r="N203" s="10"/>
      <c r="O203" s="13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15.75" x14ac:dyDescent="0.25">
      <c r="A204" s="10"/>
      <c r="B204" s="210"/>
      <c r="C204" s="259"/>
      <c r="D204" s="38"/>
      <c r="E204" s="37"/>
      <c r="F204" s="256"/>
      <c r="G204" s="38"/>
      <c r="H204" s="259"/>
      <c r="I204" s="38"/>
      <c r="J204" s="10"/>
      <c r="K204" s="10"/>
      <c r="L204" s="10"/>
      <c r="M204" s="130"/>
      <c r="N204" s="10"/>
      <c r="O204" s="10"/>
      <c r="P204" s="82"/>
      <c r="Q204" s="82"/>
      <c r="R204" s="130"/>
      <c r="S204" s="130"/>
      <c r="T204" s="130"/>
      <c r="U204" s="13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15.75" x14ac:dyDescent="0.25">
      <c r="A205" s="10"/>
      <c r="B205" s="210"/>
      <c r="C205" s="38"/>
      <c r="D205" s="38"/>
      <c r="E205" s="37"/>
      <c r="F205" s="256"/>
      <c r="G205" s="38"/>
      <c r="H205" s="38"/>
      <c r="I205" s="3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82"/>
      <c r="U205" s="130"/>
      <c r="V205" s="10"/>
      <c r="W205" s="82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15.75" x14ac:dyDescent="0.25">
      <c r="A206" s="10"/>
      <c r="B206" s="210"/>
      <c r="C206" s="38"/>
      <c r="D206" s="38"/>
      <c r="E206" s="37"/>
      <c r="F206" s="256"/>
      <c r="G206" s="38"/>
      <c r="H206" s="38"/>
      <c r="I206" s="3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15.75" x14ac:dyDescent="0.25">
      <c r="A207" s="10"/>
      <c r="B207" s="210"/>
      <c r="C207" s="38"/>
      <c r="D207" s="38"/>
      <c r="E207" s="37"/>
      <c r="F207" s="256"/>
      <c r="G207" s="38"/>
      <c r="H207" s="38"/>
      <c r="I207" s="3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15.75" x14ac:dyDescent="0.25">
      <c r="A208" s="10"/>
      <c r="B208" s="210"/>
      <c r="C208" s="38"/>
      <c r="D208" s="38"/>
      <c r="E208" s="37"/>
      <c r="F208" s="256"/>
      <c r="G208" s="38"/>
      <c r="H208" s="38"/>
      <c r="I208" s="3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15.75" x14ac:dyDescent="0.25">
      <c r="A209" s="10"/>
      <c r="B209" s="210"/>
      <c r="C209" s="38"/>
      <c r="D209" s="38"/>
      <c r="E209" s="37"/>
      <c r="F209" s="256"/>
      <c r="G209" s="38"/>
      <c r="H209" s="38"/>
      <c r="I209" s="3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15.75" x14ac:dyDescent="0.25">
      <c r="A210" s="10"/>
      <c r="B210" s="210"/>
      <c r="C210" s="38"/>
      <c r="D210" s="38"/>
      <c r="E210" s="37"/>
      <c r="F210" s="256"/>
      <c r="G210" s="38"/>
      <c r="H210" s="38"/>
      <c r="I210" s="3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15.75" x14ac:dyDescent="0.25">
      <c r="A211" s="10"/>
      <c r="B211" s="210"/>
      <c r="C211" s="38"/>
      <c r="D211" s="38"/>
      <c r="E211" s="37"/>
      <c r="F211" s="256"/>
      <c r="G211" s="38"/>
      <c r="H211" s="38"/>
      <c r="I211" s="3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15.75" x14ac:dyDescent="0.25">
      <c r="A212" s="10"/>
      <c r="B212" s="210"/>
      <c r="C212" s="38"/>
      <c r="D212" s="38"/>
      <c r="E212" s="37"/>
      <c r="F212" s="256"/>
      <c r="G212" s="38"/>
      <c r="H212" s="38"/>
      <c r="I212" s="3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15.75" x14ac:dyDescent="0.25">
      <c r="A213" s="10"/>
      <c r="B213" s="210"/>
      <c r="C213" s="38"/>
      <c r="D213" s="38"/>
      <c r="E213" s="37"/>
      <c r="F213" s="256"/>
      <c r="G213" s="38"/>
      <c r="H213" s="38"/>
      <c r="I213" s="3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15.75" x14ac:dyDescent="0.25">
      <c r="A214" s="10"/>
      <c r="B214" s="210"/>
      <c r="C214" s="38"/>
      <c r="D214" s="38"/>
      <c r="E214" s="37"/>
      <c r="F214" s="256"/>
      <c r="G214" s="38"/>
      <c r="H214" s="38"/>
      <c r="I214" s="3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15.75" x14ac:dyDescent="0.25">
      <c r="A215" s="10"/>
      <c r="B215" s="210"/>
      <c r="C215" s="38"/>
      <c r="D215" s="38"/>
      <c r="E215" s="37"/>
      <c r="F215" s="256"/>
      <c r="G215" s="38"/>
      <c r="H215" s="38"/>
      <c r="I215" s="3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15.75" x14ac:dyDescent="0.25">
      <c r="A216" s="10"/>
      <c r="B216" s="210"/>
      <c r="C216" s="38"/>
      <c r="D216" s="38"/>
      <c r="E216" s="37"/>
      <c r="F216" s="256"/>
      <c r="G216" s="38"/>
      <c r="H216" s="38"/>
      <c r="I216" s="3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15.75" x14ac:dyDescent="0.25">
      <c r="A217" s="10"/>
      <c r="B217" s="210"/>
      <c r="C217" s="38"/>
      <c r="D217" s="38"/>
      <c r="E217" s="37"/>
      <c r="F217" s="256"/>
      <c r="G217" s="38"/>
      <c r="H217" s="38"/>
      <c r="I217" s="3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15.75" x14ac:dyDescent="0.25">
      <c r="A218" s="10"/>
      <c r="B218" s="210"/>
      <c r="C218" s="38"/>
      <c r="D218" s="38"/>
      <c r="E218" s="37"/>
      <c r="F218" s="256"/>
      <c r="G218" s="38"/>
      <c r="H218" s="38"/>
      <c r="I218" s="3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15.75" x14ac:dyDescent="0.25">
      <c r="A219" s="10"/>
      <c r="B219" s="210"/>
      <c r="C219" s="38"/>
      <c r="D219" s="38"/>
      <c r="E219" s="37"/>
      <c r="F219" s="256"/>
      <c r="G219" s="38"/>
      <c r="H219" s="38"/>
      <c r="I219" s="3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15.75" x14ac:dyDescent="0.25">
      <c r="A220" s="10"/>
      <c r="B220" s="210"/>
      <c r="C220" s="38"/>
      <c r="D220" s="38"/>
      <c r="E220" s="37"/>
      <c r="F220" s="256"/>
      <c r="G220" s="38"/>
      <c r="H220" s="38"/>
      <c r="I220" s="3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15.75" x14ac:dyDescent="0.25">
      <c r="A221" s="10"/>
      <c r="B221" s="210"/>
      <c r="C221" s="38"/>
      <c r="D221" s="38"/>
      <c r="E221" s="37"/>
      <c r="F221" s="256"/>
      <c r="G221" s="38"/>
      <c r="H221" s="38"/>
      <c r="I221" s="3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15.75" x14ac:dyDescent="0.25">
      <c r="A222" s="10"/>
      <c r="B222" s="210"/>
      <c r="C222" s="38"/>
      <c r="D222" s="38"/>
      <c r="E222" s="37"/>
      <c r="F222" s="256"/>
      <c r="G222" s="38"/>
      <c r="H222" s="38"/>
      <c r="I222" s="3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15.75" x14ac:dyDescent="0.25">
      <c r="A223" s="10"/>
      <c r="B223" s="210"/>
      <c r="C223" s="38"/>
      <c r="D223" s="38"/>
      <c r="E223" s="37"/>
      <c r="F223" s="256"/>
      <c r="G223" s="38"/>
      <c r="H223" s="38"/>
      <c r="I223" s="3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15.75" x14ac:dyDescent="0.25">
      <c r="A224" s="10"/>
      <c r="B224" s="210"/>
      <c r="C224" s="38"/>
      <c r="D224" s="38"/>
      <c r="E224" s="37"/>
      <c r="F224" s="256"/>
      <c r="G224" s="38"/>
      <c r="H224" s="38"/>
      <c r="I224" s="3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15.75" x14ac:dyDescent="0.25">
      <c r="A225" s="10"/>
      <c r="B225" s="210"/>
      <c r="C225" s="38"/>
      <c r="D225" s="38"/>
      <c r="E225" s="37"/>
      <c r="F225" s="256"/>
      <c r="G225" s="38"/>
      <c r="H225" s="38"/>
      <c r="I225" s="3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15.75" x14ac:dyDescent="0.25">
      <c r="A226" s="10"/>
      <c r="B226" s="210"/>
      <c r="C226" s="38"/>
      <c r="D226" s="38"/>
      <c r="E226" s="37"/>
      <c r="F226" s="256"/>
      <c r="G226" s="38"/>
      <c r="H226" s="38"/>
      <c r="I226" s="3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15.75" x14ac:dyDescent="0.25">
      <c r="A227" s="10"/>
      <c r="B227" s="210"/>
      <c r="C227" s="38"/>
      <c r="D227" s="38"/>
      <c r="E227" s="37"/>
      <c r="F227" s="256"/>
      <c r="G227" s="38"/>
      <c r="H227" s="38"/>
      <c r="I227" s="3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15.75" x14ac:dyDescent="0.25">
      <c r="A228" s="10"/>
      <c r="B228" s="210"/>
      <c r="C228" s="38"/>
      <c r="D228" s="38"/>
      <c r="E228" s="37"/>
      <c r="F228" s="256"/>
      <c r="G228" s="38"/>
      <c r="H228" s="38"/>
      <c r="I228" s="3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15.75" x14ac:dyDescent="0.25">
      <c r="A229" s="10"/>
      <c r="B229" s="210"/>
      <c r="C229" s="38"/>
      <c r="D229" s="38"/>
      <c r="E229" s="37"/>
      <c r="F229" s="256"/>
      <c r="G229" s="38"/>
      <c r="H229" s="38"/>
      <c r="I229" s="3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15.75" x14ac:dyDescent="0.25">
      <c r="A230" s="10"/>
      <c r="B230" s="210"/>
      <c r="C230" s="38"/>
      <c r="D230" s="38"/>
      <c r="E230" s="37"/>
      <c r="F230" s="256"/>
      <c r="G230" s="38"/>
      <c r="H230" s="38"/>
      <c r="I230" s="3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15.75" x14ac:dyDescent="0.25">
      <c r="A231" s="10"/>
      <c r="B231" s="210"/>
      <c r="C231" s="38"/>
      <c r="D231" s="38"/>
      <c r="E231" s="37"/>
      <c r="F231" s="256"/>
      <c r="G231" s="38"/>
      <c r="H231" s="38"/>
      <c r="I231" s="3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15.75" x14ac:dyDescent="0.25">
      <c r="A232" s="10"/>
      <c r="B232" s="210"/>
      <c r="C232" s="38"/>
      <c r="D232" s="38"/>
      <c r="E232" s="37"/>
      <c r="F232" s="256"/>
      <c r="G232" s="38"/>
      <c r="H232" s="38"/>
      <c r="I232" s="3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15.75" x14ac:dyDescent="0.25">
      <c r="A233" s="10"/>
      <c r="B233" s="210"/>
      <c r="C233" s="38"/>
      <c r="D233" s="38"/>
      <c r="E233" s="37"/>
      <c r="F233" s="256"/>
      <c r="G233" s="38"/>
      <c r="H233" s="38"/>
      <c r="I233" s="3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15.75" x14ac:dyDescent="0.25">
      <c r="A234" s="10"/>
      <c r="B234" s="210"/>
      <c r="C234" s="38"/>
      <c r="D234" s="38"/>
      <c r="E234" s="37"/>
      <c r="F234" s="256"/>
      <c r="G234" s="38"/>
      <c r="H234" s="38"/>
      <c r="I234" s="3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15.75" x14ac:dyDescent="0.25">
      <c r="A235" s="10"/>
      <c r="B235" s="210"/>
      <c r="C235" s="38"/>
      <c r="D235" s="38"/>
      <c r="E235" s="37"/>
      <c r="F235" s="256"/>
      <c r="G235" s="38"/>
      <c r="H235" s="38"/>
      <c r="I235" s="3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15.75" x14ac:dyDescent="0.25">
      <c r="A236" s="10"/>
      <c r="B236" s="210"/>
      <c r="C236" s="38"/>
      <c r="D236" s="38"/>
      <c r="E236" s="37"/>
      <c r="F236" s="256"/>
      <c r="G236" s="38"/>
      <c r="H236" s="38"/>
      <c r="I236" s="3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15.75" x14ac:dyDescent="0.25">
      <c r="A237" s="10"/>
      <c r="B237" s="210"/>
      <c r="C237" s="38"/>
      <c r="D237" s="38"/>
      <c r="E237" s="37"/>
      <c r="F237" s="256"/>
      <c r="G237" s="38"/>
      <c r="H237" s="38"/>
      <c r="I237" s="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15.75" x14ac:dyDescent="0.25">
      <c r="A238" s="10"/>
      <c r="B238" s="210"/>
      <c r="C238" s="38"/>
      <c r="D238" s="38"/>
      <c r="E238" s="37"/>
      <c r="F238" s="256"/>
      <c r="G238" s="38"/>
      <c r="H238" s="38"/>
      <c r="I238" s="3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15.75" x14ac:dyDescent="0.25">
      <c r="A239" s="10"/>
      <c r="B239" s="210"/>
      <c r="C239" s="38"/>
      <c r="D239" s="38"/>
      <c r="E239" s="37"/>
      <c r="F239" s="256"/>
      <c r="G239" s="38"/>
      <c r="H239" s="38"/>
      <c r="I239" s="3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15.75" x14ac:dyDescent="0.25">
      <c r="A240" s="10"/>
      <c r="B240" s="210"/>
      <c r="C240" s="38"/>
      <c r="D240" s="38"/>
      <c r="E240" s="37"/>
      <c r="F240" s="256"/>
      <c r="G240" s="38"/>
      <c r="H240" s="38"/>
      <c r="I240" s="3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15.75" x14ac:dyDescent="0.25">
      <c r="A241" s="10"/>
      <c r="B241" s="210"/>
      <c r="C241" s="38"/>
      <c r="D241" s="38"/>
      <c r="E241" s="37"/>
      <c r="F241" s="256"/>
      <c r="G241" s="38"/>
      <c r="H241" s="38"/>
      <c r="I241" s="3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15.75" x14ac:dyDescent="0.25">
      <c r="A242" s="10"/>
      <c r="B242" s="210"/>
      <c r="C242" s="38"/>
      <c r="D242" s="38"/>
      <c r="E242" s="37"/>
      <c r="F242" s="256"/>
      <c r="G242" s="38"/>
      <c r="H242" s="38"/>
      <c r="I242" s="3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15.75" x14ac:dyDescent="0.25">
      <c r="E243" s="37"/>
      <c r="F243" s="256"/>
      <c r="G243" s="38"/>
      <c r="H243" s="38"/>
      <c r="I243" s="3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15.75" x14ac:dyDescent="0.25">
      <c r="E244" s="37"/>
      <c r="F244" s="256"/>
      <c r="G244" s="38"/>
      <c r="H244" s="38"/>
      <c r="I244" s="3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15.75" x14ac:dyDescent="0.25">
      <c r="E245" s="37"/>
      <c r="F245" s="256"/>
      <c r="G245" s="38"/>
      <c r="H245" s="38"/>
      <c r="I245" s="3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15.75" x14ac:dyDescent="0.25">
      <c r="E246" s="37"/>
      <c r="F246" s="256"/>
      <c r="G246" s="38"/>
      <c r="H246" s="38"/>
      <c r="I246" s="3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15.75" x14ac:dyDescent="0.25">
      <c r="E247" s="37"/>
      <c r="F247" s="256"/>
      <c r="G247" s="38"/>
      <c r="H247" s="38"/>
      <c r="I247" s="3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15.75" x14ac:dyDescent="0.25">
      <c r="E248" s="37"/>
      <c r="F248" s="256"/>
      <c r="G248" s="38"/>
      <c r="H248" s="38"/>
      <c r="I248" s="3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15.75" x14ac:dyDescent="0.25">
      <c r="E249" s="37"/>
      <c r="F249" s="256"/>
      <c r="G249" s="38"/>
      <c r="H249" s="38"/>
      <c r="I249" s="3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15.75" x14ac:dyDescent="0.25">
      <c r="E250" s="37"/>
      <c r="F250" s="256"/>
      <c r="G250" s="38"/>
      <c r="H250" s="38"/>
      <c r="I250" s="3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15.75" x14ac:dyDescent="0.25">
      <c r="E251" s="37"/>
      <c r="F251" s="256"/>
      <c r="G251" s="38"/>
      <c r="H251" s="38"/>
      <c r="I251" s="3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15.75" x14ac:dyDescent="0.25">
      <c r="E252" s="37"/>
      <c r="F252" s="256"/>
      <c r="G252" s="38"/>
      <c r="H252" s="38"/>
      <c r="I252" s="3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15.75" x14ac:dyDescent="0.25">
      <c r="E253" s="37"/>
      <c r="F253" s="256"/>
      <c r="G253" s="38"/>
      <c r="H253" s="38"/>
      <c r="I253" s="3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15.75" x14ac:dyDescent="0.25">
      <c r="E254" s="37"/>
      <c r="F254" s="256"/>
      <c r="G254" s="38"/>
      <c r="H254" s="38"/>
      <c r="I254" s="3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15.75" x14ac:dyDescent="0.25">
      <c r="E255" s="37"/>
      <c r="F255" s="256"/>
      <c r="G255" s="38"/>
      <c r="H255" s="38"/>
      <c r="I255" s="3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15.75" x14ac:dyDescent="0.25">
      <c r="E256" s="37"/>
      <c r="F256" s="256"/>
      <c r="G256" s="38"/>
      <c r="H256" s="38"/>
      <c r="I256" s="3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5:36" ht="15.75" x14ac:dyDescent="0.25">
      <c r="E257" s="37"/>
      <c r="F257" s="256"/>
      <c r="G257" s="38"/>
      <c r="H257" s="38"/>
      <c r="I257" s="3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5:36" ht="15.75" x14ac:dyDescent="0.25">
      <c r="E258" s="37"/>
      <c r="F258" s="256"/>
      <c r="G258" s="38"/>
      <c r="H258" s="38"/>
      <c r="I258" s="3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5:36" ht="15.75" x14ac:dyDescent="0.25">
      <c r="E259" s="37"/>
      <c r="F259" s="256"/>
      <c r="G259" s="38"/>
      <c r="H259" s="38"/>
      <c r="I259" s="3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5:36" ht="15.75" x14ac:dyDescent="0.25">
      <c r="E260" s="37"/>
      <c r="F260" s="256"/>
      <c r="G260" s="38"/>
      <c r="H260" s="38"/>
      <c r="I260" s="3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5:36" ht="15.75" x14ac:dyDescent="0.25">
      <c r="E261" s="37"/>
      <c r="F261" s="256"/>
      <c r="G261" s="38"/>
      <c r="H261" s="38"/>
      <c r="I261" s="3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5:36" ht="15.75" x14ac:dyDescent="0.25">
      <c r="E262" s="37"/>
      <c r="F262" s="256"/>
      <c r="G262" s="38"/>
      <c r="H262" s="38"/>
      <c r="I262" s="3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5:36" ht="15.75" x14ac:dyDescent="0.25">
      <c r="E263" s="37"/>
      <c r="F263" s="256"/>
      <c r="G263" s="38"/>
      <c r="H263" s="38"/>
      <c r="I263" s="3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5:36" ht="15.75" x14ac:dyDescent="0.25">
      <c r="E264" s="37"/>
      <c r="F264" s="256"/>
      <c r="G264" s="38"/>
      <c r="H264" s="38"/>
      <c r="I264" s="3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5:36" ht="15.75" x14ac:dyDescent="0.25">
      <c r="E265" s="37"/>
      <c r="F265" s="256"/>
      <c r="G265" s="38"/>
      <c r="H265" s="38"/>
      <c r="I265" s="3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5:36" ht="15.75" x14ac:dyDescent="0.25">
      <c r="E266" s="37"/>
      <c r="F266" s="256"/>
      <c r="G266" s="38"/>
      <c r="H266" s="38"/>
      <c r="I266" s="3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5:36" ht="15.75" x14ac:dyDescent="0.25">
      <c r="E267" s="37"/>
      <c r="F267" s="256"/>
      <c r="G267" s="38"/>
      <c r="H267" s="38"/>
      <c r="I267" s="3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9CCFF"/>
  </sheetPr>
  <dimension ref="A1:AH54"/>
  <sheetViews>
    <sheetView workbookViewId="0">
      <pane xSplit="7" ySplit="12" topLeftCell="M13" activePane="bottomRight" state="frozen"/>
      <selection activeCell="AH13" sqref="AH13"/>
      <selection pane="topRight" activeCell="AH13" sqref="AH13"/>
      <selection pane="bottomLeft" activeCell="AH13" sqref="AH13"/>
      <selection pane="bottomRight" activeCell="O44" sqref="O44"/>
    </sheetView>
  </sheetViews>
  <sheetFormatPr defaultColWidth="9.140625" defaultRowHeight="15" x14ac:dyDescent="0.25"/>
  <cols>
    <col min="1" max="1" width="9.140625" style="247"/>
    <col min="2" max="2" width="29.42578125" style="247" bestFit="1" customWidth="1"/>
    <col min="3" max="3" width="17.7109375" style="2" customWidth="1"/>
    <col min="4" max="4" width="19.7109375" style="223" customWidth="1"/>
    <col min="5" max="5" width="15.140625" style="11" customWidth="1"/>
    <col min="6" max="6" width="15.42578125" style="2" customWidth="1"/>
    <col min="7" max="7" width="15.140625" style="2" customWidth="1"/>
    <col min="8" max="34" width="15.7109375" style="2" customWidth="1"/>
    <col min="35" max="16384" width="9.140625" style="2"/>
  </cols>
  <sheetData>
    <row r="1" spans="1:34" ht="21" x14ac:dyDescent="0.35">
      <c r="A1" s="241" t="s">
        <v>0</v>
      </c>
      <c r="B1" s="242"/>
      <c r="C1" s="18" t="s">
        <v>392</v>
      </c>
      <c r="D1" s="211"/>
      <c r="E1" s="18"/>
      <c r="F1" s="16"/>
      <c r="G1" s="19"/>
      <c r="H1" s="20"/>
      <c r="I1" s="20"/>
      <c r="J1" s="18" t="str">
        <f>C1</f>
        <v>Title III-A SAI Formula</v>
      </c>
      <c r="K1" s="18"/>
      <c r="L1" s="16"/>
      <c r="M1" s="16"/>
      <c r="N1" s="19"/>
      <c r="O1" s="19"/>
      <c r="P1" s="119" t="str">
        <f>C1</f>
        <v>Title III-A SAI Formula</v>
      </c>
      <c r="Q1" s="20"/>
      <c r="R1" s="18"/>
      <c r="S1" s="18"/>
      <c r="T1" s="16"/>
      <c r="U1" s="16"/>
      <c r="V1" s="119" t="str">
        <f>C1</f>
        <v>Title III-A SAI Formula</v>
      </c>
      <c r="W1" s="19"/>
      <c r="X1" s="20"/>
      <c r="Y1" s="20"/>
      <c r="Z1" s="18"/>
      <c r="AA1" s="18"/>
      <c r="AB1" s="119" t="str">
        <f>C1</f>
        <v>Title III-A SAI Formula</v>
      </c>
      <c r="AC1" s="16"/>
      <c r="AD1" s="19"/>
      <c r="AE1" s="19"/>
      <c r="AF1" s="20"/>
      <c r="AG1" s="119" t="str">
        <f>C1</f>
        <v>Title III-A SAI Formula</v>
      </c>
      <c r="AH1" s="18"/>
    </row>
    <row r="2" spans="1:34" ht="15.75" x14ac:dyDescent="0.25">
      <c r="A2" s="243" t="s">
        <v>1</v>
      </c>
      <c r="B2" s="242"/>
      <c r="C2" s="22">
        <v>84.364999999999995</v>
      </c>
      <c r="D2" s="222"/>
      <c r="E2" s="22"/>
      <c r="F2" s="21"/>
      <c r="G2" s="23"/>
      <c r="H2" s="20"/>
      <c r="I2" s="20"/>
      <c r="J2" s="21" t="str">
        <f>"FY"&amp;C4</f>
        <v>FY2017-18</v>
      </c>
      <c r="K2" s="21"/>
      <c r="L2" s="125"/>
      <c r="M2" s="24"/>
      <c r="N2" s="23"/>
      <c r="O2" s="23"/>
      <c r="P2" s="122" t="str">
        <f>"FY"&amp;C4</f>
        <v>FY2017-18</v>
      </c>
      <c r="Q2" s="23"/>
      <c r="R2" s="21"/>
      <c r="S2" s="21"/>
      <c r="T2" s="24"/>
      <c r="U2" s="24"/>
      <c r="V2" s="122" t="str">
        <f>"FY"&amp;C4</f>
        <v>FY2017-18</v>
      </c>
      <c r="W2" s="23"/>
      <c r="X2" s="23"/>
      <c r="Y2" s="23"/>
      <c r="Z2" s="21"/>
      <c r="AA2" s="21"/>
      <c r="AB2" s="122" t="str">
        <f>"FY"&amp;C4</f>
        <v>FY2017-18</v>
      </c>
      <c r="AC2" s="24"/>
      <c r="AD2" s="23"/>
      <c r="AE2" s="23"/>
      <c r="AF2" s="23"/>
      <c r="AG2" s="122" t="str">
        <f>"FY"&amp;C4</f>
        <v>FY2017-18</v>
      </c>
      <c r="AH2" s="21"/>
    </row>
    <row r="3" spans="1:34" ht="15.75" x14ac:dyDescent="0.25">
      <c r="A3" s="243" t="s">
        <v>3</v>
      </c>
      <c r="B3" s="242"/>
      <c r="C3" s="24">
        <v>7365</v>
      </c>
      <c r="D3" s="212"/>
      <c r="E3" s="24"/>
      <c r="F3" s="21"/>
      <c r="G3" s="23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21" x14ac:dyDescent="0.35">
      <c r="A4" s="243" t="s">
        <v>2</v>
      </c>
      <c r="B4" s="242"/>
      <c r="C4" s="119" t="s">
        <v>615</v>
      </c>
      <c r="D4" s="212"/>
      <c r="E4" s="24"/>
      <c r="F4" s="23"/>
      <c r="G4" s="2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5.75" x14ac:dyDescent="0.25">
      <c r="A5" s="243" t="s">
        <v>405</v>
      </c>
      <c r="B5" s="242"/>
      <c r="C5" s="108" t="s">
        <v>613</v>
      </c>
      <c r="D5" s="212"/>
      <c r="E5" s="21"/>
      <c r="F5" s="21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5.75" x14ac:dyDescent="0.25">
      <c r="A6" s="243" t="s">
        <v>4</v>
      </c>
      <c r="B6" s="242"/>
      <c r="C6" s="108" t="s">
        <v>366</v>
      </c>
      <c r="D6" s="212"/>
      <c r="E6" s="21"/>
      <c r="F6" s="21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11" customFormat="1" ht="15.75" x14ac:dyDescent="0.25">
      <c r="A7" s="243"/>
      <c r="B7" s="242"/>
      <c r="C7" s="108" t="s">
        <v>409</v>
      </c>
      <c r="D7" s="201"/>
      <c r="E7" s="31"/>
      <c r="F7" s="21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5.75" x14ac:dyDescent="0.25">
      <c r="A8" s="243"/>
      <c r="B8" s="242"/>
      <c r="C8" s="21"/>
      <c r="D8" s="212"/>
      <c r="E8" s="21"/>
      <c r="F8" s="21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15.75" x14ac:dyDescent="0.25">
      <c r="A9" s="243" t="s">
        <v>380</v>
      </c>
      <c r="B9" s="242"/>
      <c r="C9" s="122" t="s">
        <v>999</v>
      </c>
      <c r="D9" s="212"/>
      <c r="E9" s="21"/>
      <c r="F9" s="2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15.75" x14ac:dyDescent="0.25">
      <c r="A10" s="243" t="s">
        <v>381</v>
      </c>
      <c r="B10" s="242"/>
      <c r="C10" s="21" t="s">
        <v>382</v>
      </c>
      <c r="D10" s="212"/>
      <c r="E10" s="21"/>
      <c r="F10" s="2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11" customFormat="1" ht="16.5" thickBot="1" x14ac:dyDescent="0.3">
      <c r="A11" s="243" t="s">
        <v>406</v>
      </c>
      <c r="B11" s="242"/>
      <c r="C11" s="122" t="s">
        <v>629</v>
      </c>
      <c r="D11" s="212"/>
      <c r="E11" s="21"/>
      <c r="F11" s="23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4" customFormat="1" ht="32.25" customHeight="1" thickBot="1" x14ac:dyDescent="0.3">
      <c r="A12" s="244" t="s">
        <v>367</v>
      </c>
      <c r="B12" s="205" t="s">
        <v>368</v>
      </c>
      <c r="C12" s="64" t="s">
        <v>369</v>
      </c>
      <c r="D12" s="205" t="s">
        <v>386</v>
      </c>
      <c r="E12" s="66" t="s">
        <v>402</v>
      </c>
      <c r="F12" s="63" t="s">
        <v>370</v>
      </c>
      <c r="G12" s="79" t="s">
        <v>371</v>
      </c>
      <c r="H12" s="161" t="s">
        <v>592</v>
      </c>
      <c r="I12" s="161" t="s">
        <v>593</v>
      </c>
      <c r="J12" s="161" t="s">
        <v>594</v>
      </c>
      <c r="K12" s="161" t="s">
        <v>595</v>
      </c>
      <c r="L12" s="161" t="s">
        <v>596</v>
      </c>
      <c r="M12" s="161" t="s">
        <v>597</v>
      </c>
      <c r="N12" s="161" t="s">
        <v>598</v>
      </c>
      <c r="O12" s="161" t="s">
        <v>599</v>
      </c>
      <c r="P12" s="161" t="s">
        <v>600</v>
      </c>
      <c r="Q12" s="162" t="s">
        <v>601</v>
      </c>
      <c r="R12" s="161" t="s">
        <v>602</v>
      </c>
      <c r="S12" s="161" t="s">
        <v>603</v>
      </c>
      <c r="T12" s="161" t="s">
        <v>604</v>
      </c>
      <c r="U12" s="161" t="s">
        <v>605</v>
      </c>
      <c r="V12" s="161" t="s">
        <v>606</v>
      </c>
      <c r="W12" s="161" t="s">
        <v>617</v>
      </c>
      <c r="X12" s="161" t="s">
        <v>618</v>
      </c>
      <c r="Y12" s="161" t="s">
        <v>619</v>
      </c>
      <c r="Z12" s="161" t="s">
        <v>620</v>
      </c>
      <c r="AA12" s="161" t="s">
        <v>621</v>
      </c>
      <c r="AB12" s="161" t="s">
        <v>622</v>
      </c>
      <c r="AC12" s="161" t="s">
        <v>623</v>
      </c>
      <c r="AD12" s="161" t="s">
        <v>624</v>
      </c>
      <c r="AE12" s="161" t="s">
        <v>625</v>
      </c>
      <c r="AF12" s="161" t="s">
        <v>626</v>
      </c>
      <c r="AG12" s="161" t="s">
        <v>627</v>
      </c>
      <c r="AH12" s="161" t="s">
        <v>628</v>
      </c>
    </row>
    <row r="13" spans="1:34" s="11" customFormat="1" ht="18" customHeight="1" thickBot="1" x14ac:dyDescent="0.3">
      <c r="A13" s="245" t="s">
        <v>7</v>
      </c>
      <c r="B13" s="245" t="s">
        <v>185</v>
      </c>
      <c r="C13" s="139">
        <v>9500</v>
      </c>
      <c r="D13" s="234"/>
      <c r="E13" s="139"/>
      <c r="F13" s="139">
        <f>SUM(H13:AH13)</f>
        <v>0</v>
      </c>
      <c r="G13" s="139">
        <f>IF(E13=0,C13-F13,C13-E13)</f>
        <v>9500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</row>
    <row r="14" spans="1:34" s="11" customFormat="1" ht="18" customHeight="1" thickBot="1" x14ac:dyDescent="0.3">
      <c r="A14" s="245" t="s">
        <v>8</v>
      </c>
      <c r="B14" s="245" t="s">
        <v>186</v>
      </c>
      <c r="C14" s="230">
        <v>9194</v>
      </c>
      <c r="D14" s="234"/>
      <c r="E14" s="230"/>
      <c r="F14" s="139">
        <f t="shared" ref="F14:F50" si="0">SUM(H14:AH14)</f>
        <v>1530</v>
      </c>
      <c r="G14" s="230">
        <f t="shared" ref="G14:G51" si="1">IF(E14=0,C14-F14,C14-E14)</f>
        <v>7664</v>
      </c>
      <c r="H14" s="237"/>
      <c r="I14" s="237"/>
      <c r="J14" s="237"/>
      <c r="K14" s="237"/>
      <c r="L14" s="237">
        <v>270</v>
      </c>
      <c r="M14" s="237"/>
      <c r="N14" s="237">
        <v>450</v>
      </c>
      <c r="O14" s="237">
        <v>810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</row>
    <row r="15" spans="1:34" ht="18" customHeight="1" thickBot="1" x14ac:dyDescent="0.3">
      <c r="A15" s="245" t="s">
        <v>10</v>
      </c>
      <c r="B15" s="245" t="s">
        <v>188</v>
      </c>
      <c r="C15" s="230">
        <v>306</v>
      </c>
      <c r="D15" s="234"/>
      <c r="E15" s="230"/>
      <c r="F15" s="139">
        <f t="shared" si="0"/>
        <v>0</v>
      </c>
      <c r="G15" s="230">
        <f t="shared" si="1"/>
        <v>306</v>
      </c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</row>
    <row r="16" spans="1:34" ht="18" customHeight="1" thickBot="1" x14ac:dyDescent="0.3">
      <c r="A16" s="245" t="s">
        <v>13</v>
      </c>
      <c r="B16" s="245" t="s">
        <v>191</v>
      </c>
      <c r="C16" s="230">
        <v>18081</v>
      </c>
      <c r="D16" s="234"/>
      <c r="E16" s="230"/>
      <c r="F16" s="139">
        <f t="shared" si="0"/>
        <v>0</v>
      </c>
      <c r="G16" s="230">
        <f t="shared" si="1"/>
        <v>18081</v>
      </c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</row>
    <row r="17" spans="1:34" ht="18" customHeight="1" thickBot="1" x14ac:dyDescent="0.3">
      <c r="A17" s="245" t="s">
        <v>16</v>
      </c>
      <c r="B17" s="245" t="s">
        <v>194</v>
      </c>
      <c r="C17" s="230">
        <v>613</v>
      </c>
      <c r="D17" s="234"/>
      <c r="E17" s="230"/>
      <c r="F17" s="139">
        <f t="shared" si="0"/>
        <v>0</v>
      </c>
      <c r="G17" s="230">
        <f t="shared" si="1"/>
        <v>613</v>
      </c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</row>
    <row r="18" spans="1:34" ht="18" customHeight="1" thickBot="1" x14ac:dyDescent="0.3">
      <c r="A18" s="245" t="s">
        <v>18</v>
      </c>
      <c r="B18" s="245" t="s">
        <v>196</v>
      </c>
      <c r="C18" s="230">
        <v>105114</v>
      </c>
      <c r="D18" s="234"/>
      <c r="E18" s="230"/>
      <c r="F18" s="139">
        <f t="shared" si="0"/>
        <v>15556</v>
      </c>
      <c r="G18" s="230">
        <f t="shared" si="1"/>
        <v>89558</v>
      </c>
      <c r="H18" s="237"/>
      <c r="I18" s="237"/>
      <c r="J18" s="237"/>
      <c r="K18" s="237"/>
      <c r="L18" s="237"/>
      <c r="M18" s="237">
        <v>7778</v>
      </c>
      <c r="N18" s="237"/>
      <c r="O18" s="237">
        <v>7778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</row>
    <row r="19" spans="1:34" ht="18" customHeight="1" thickBot="1" x14ac:dyDescent="0.3">
      <c r="A19" s="245" t="s">
        <v>22</v>
      </c>
      <c r="B19" s="245" t="s">
        <v>200</v>
      </c>
      <c r="C19" s="230">
        <v>8887</v>
      </c>
      <c r="D19" s="234"/>
      <c r="E19" s="230"/>
      <c r="F19" s="139">
        <f t="shared" si="0"/>
        <v>0</v>
      </c>
      <c r="G19" s="230">
        <f t="shared" si="1"/>
        <v>8887</v>
      </c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</row>
    <row r="20" spans="1:34" ht="18" customHeight="1" thickBot="1" x14ac:dyDescent="0.3">
      <c r="A20" s="245" t="s">
        <v>36</v>
      </c>
      <c r="B20" s="245" t="s">
        <v>214</v>
      </c>
      <c r="C20" s="230">
        <v>306</v>
      </c>
      <c r="D20" s="234" t="s">
        <v>372</v>
      </c>
      <c r="E20" s="230">
        <f>IF(ISBLANK(D20),,C20)</f>
        <v>306</v>
      </c>
      <c r="F20" s="139">
        <f t="shared" si="0"/>
        <v>0</v>
      </c>
      <c r="G20" s="230">
        <f t="shared" si="1"/>
        <v>0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</row>
    <row r="21" spans="1:34" ht="18" customHeight="1" thickBot="1" x14ac:dyDescent="0.3">
      <c r="A21" s="245" t="s">
        <v>46</v>
      </c>
      <c r="B21" s="245" t="s">
        <v>224</v>
      </c>
      <c r="C21" s="230">
        <v>98677</v>
      </c>
      <c r="D21" s="234"/>
      <c r="E21" s="230"/>
      <c r="F21" s="139">
        <f t="shared" si="0"/>
        <v>0</v>
      </c>
      <c r="G21" s="230">
        <f t="shared" si="1"/>
        <v>98677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</row>
    <row r="22" spans="1:34" ht="18" customHeight="1" thickBot="1" x14ac:dyDescent="0.3">
      <c r="A22" s="245" t="s">
        <v>56</v>
      </c>
      <c r="B22" s="245" t="s">
        <v>234</v>
      </c>
      <c r="C22" s="230">
        <v>9194</v>
      </c>
      <c r="D22" s="234"/>
      <c r="E22" s="230"/>
      <c r="F22" s="139">
        <f t="shared" si="0"/>
        <v>0</v>
      </c>
      <c r="G22" s="230">
        <f t="shared" si="1"/>
        <v>9194</v>
      </c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</row>
    <row r="23" spans="1:34" ht="18" customHeight="1" thickBot="1" x14ac:dyDescent="0.3">
      <c r="A23" s="245" t="s">
        <v>59</v>
      </c>
      <c r="B23" s="245" t="s">
        <v>237</v>
      </c>
      <c r="C23" s="230">
        <v>49339</v>
      </c>
      <c r="D23" s="234"/>
      <c r="E23" s="230"/>
      <c r="F23" s="139">
        <f t="shared" si="0"/>
        <v>0</v>
      </c>
      <c r="G23" s="230">
        <f t="shared" si="1"/>
        <v>49339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</row>
    <row r="24" spans="1:34" ht="18" customHeight="1" thickBot="1" x14ac:dyDescent="0.3">
      <c r="A24" s="245" t="s">
        <v>60</v>
      </c>
      <c r="B24" s="245" t="s">
        <v>238</v>
      </c>
      <c r="C24" s="230">
        <v>8581</v>
      </c>
      <c r="D24" s="234"/>
      <c r="E24" s="230"/>
      <c r="F24" s="139">
        <f t="shared" si="0"/>
        <v>0</v>
      </c>
      <c r="G24" s="230">
        <f t="shared" si="1"/>
        <v>8581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</row>
    <row r="25" spans="1:34" ht="18" customHeight="1" thickBot="1" x14ac:dyDescent="0.3">
      <c r="A25" s="245" t="s">
        <v>62</v>
      </c>
      <c r="B25" s="245" t="s">
        <v>240</v>
      </c>
      <c r="C25" s="230">
        <v>44742</v>
      </c>
      <c r="D25" s="234"/>
      <c r="E25" s="230"/>
      <c r="F25" s="139">
        <f t="shared" si="0"/>
        <v>0</v>
      </c>
      <c r="G25" s="230">
        <f t="shared" si="1"/>
        <v>44742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</row>
    <row r="26" spans="1:34" ht="18" customHeight="1" thickBot="1" x14ac:dyDescent="0.3">
      <c r="A26" s="245" t="s">
        <v>66</v>
      </c>
      <c r="B26" s="245" t="s">
        <v>244</v>
      </c>
      <c r="C26" s="230">
        <v>613</v>
      </c>
      <c r="D26" s="234"/>
      <c r="E26" s="230"/>
      <c r="F26" s="139">
        <f t="shared" si="0"/>
        <v>351</v>
      </c>
      <c r="G26" s="230">
        <f t="shared" si="1"/>
        <v>262</v>
      </c>
      <c r="H26" s="237"/>
      <c r="I26" s="237"/>
      <c r="J26" s="237"/>
      <c r="K26" s="237"/>
      <c r="L26" s="237"/>
      <c r="M26" s="237"/>
      <c r="N26" s="237">
        <v>205</v>
      </c>
      <c r="O26" s="237">
        <v>146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</row>
    <row r="27" spans="1:34" ht="18" customHeight="1" thickBot="1" x14ac:dyDescent="0.3">
      <c r="A27" s="245" t="s">
        <v>67</v>
      </c>
      <c r="B27" s="245" t="s">
        <v>245</v>
      </c>
      <c r="C27" s="230">
        <v>4903</v>
      </c>
      <c r="D27" s="234"/>
      <c r="E27" s="230"/>
      <c r="F27" s="139">
        <f t="shared" si="0"/>
        <v>0</v>
      </c>
      <c r="G27" s="230">
        <f t="shared" si="1"/>
        <v>4903</v>
      </c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</row>
    <row r="28" spans="1:34" ht="18" customHeight="1" thickBot="1" x14ac:dyDescent="0.3">
      <c r="A28" s="245" t="s">
        <v>73</v>
      </c>
      <c r="B28" s="245" t="s">
        <v>251</v>
      </c>
      <c r="C28" s="230">
        <v>6742</v>
      </c>
      <c r="D28" s="234"/>
      <c r="E28" s="230"/>
      <c r="F28" s="139">
        <f t="shared" si="0"/>
        <v>0</v>
      </c>
      <c r="G28" s="230">
        <f t="shared" si="1"/>
        <v>6742</v>
      </c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</row>
    <row r="29" spans="1:34" ht="18" customHeight="1" thickBot="1" x14ac:dyDescent="0.3">
      <c r="A29" s="245" t="s">
        <v>74</v>
      </c>
      <c r="B29" s="245" t="s">
        <v>252</v>
      </c>
      <c r="C29" s="230">
        <v>8581</v>
      </c>
      <c r="D29" s="234"/>
      <c r="E29" s="230"/>
      <c r="F29" s="139">
        <f t="shared" si="0"/>
        <v>0</v>
      </c>
      <c r="G29" s="230">
        <f t="shared" si="1"/>
        <v>8581</v>
      </c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</row>
    <row r="30" spans="1:34" ht="18" customHeight="1" thickBot="1" x14ac:dyDescent="0.3">
      <c r="A30" s="245" t="s">
        <v>78</v>
      </c>
      <c r="B30" s="245" t="s">
        <v>256</v>
      </c>
      <c r="C30" s="230">
        <v>3984</v>
      </c>
      <c r="D30" s="234" t="s">
        <v>375</v>
      </c>
      <c r="E30" s="230">
        <f>IF(ISBLANK(D30),,C30)</f>
        <v>3984</v>
      </c>
      <c r="F30" s="139">
        <f t="shared" si="0"/>
        <v>0</v>
      </c>
      <c r="G30" s="230">
        <f t="shared" si="1"/>
        <v>0</v>
      </c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</row>
    <row r="31" spans="1:34" ht="18" customHeight="1" thickBot="1" x14ac:dyDescent="0.3">
      <c r="A31" s="245" t="s">
        <v>84</v>
      </c>
      <c r="B31" s="245" t="s">
        <v>262</v>
      </c>
      <c r="C31" s="230">
        <v>22371</v>
      </c>
      <c r="D31" s="234"/>
      <c r="E31" s="230"/>
      <c r="F31" s="139">
        <f t="shared" si="0"/>
        <v>0</v>
      </c>
      <c r="G31" s="230">
        <f t="shared" si="1"/>
        <v>22371</v>
      </c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</row>
    <row r="32" spans="1:34" ht="18" customHeight="1" thickBot="1" x14ac:dyDescent="0.3">
      <c r="A32" s="245" t="s">
        <v>88</v>
      </c>
      <c r="B32" s="245" t="s">
        <v>266</v>
      </c>
      <c r="C32" s="230">
        <v>1226</v>
      </c>
      <c r="D32" s="234"/>
      <c r="E32" s="230"/>
      <c r="F32" s="139">
        <f t="shared" si="0"/>
        <v>0</v>
      </c>
      <c r="G32" s="230">
        <f t="shared" si="1"/>
        <v>1226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</row>
    <row r="33" spans="1:34" ht="18" customHeight="1" thickBot="1" x14ac:dyDescent="0.3">
      <c r="A33" s="245" t="s">
        <v>90</v>
      </c>
      <c r="B33" s="245" t="s">
        <v>268</v>
      </c>
      <c r="C33" s="230">
        <v>306</v>
      </c>
      <c r="D33" s="234" t="s">
        <v>372</v>
      </c>
      <c r="E33" s="230">
        <f>IF(ISBLANK(D33),,C20)</f>
        <v>306</v>
      </c>
      <c r="F33" s="139">
        <f t="shared" si="0"/>
        <v>0</v>
      </c>
      <c r="G33" s="230">
        <f t="shared" si="1"/>
        <v>0</v>
      </c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</row>
    <row r="34" spans="1:34" ht="18" customHeight="1" thickBot="1" x14ac:dyDescent="0.3">
      <c r="A34" s="245" t="s">
        <v>92</v>
      </c>
      <c r="B34" s="245" t="s">
        <v>270</v>
      </c>
      <c r="C34" s="230">
        <v>1532</v>
      </c>
      <c r="D34" s="234"/>
      <c r="E34" s="230"/>
      <c r="F34" s="139">
        <f t="shared" si="0"/>
        <v>0</v>
      </c>
      <c r="G34" s="230">
        <f t="shared" si="1"/>
        <v>1532</v>
      </c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</row>
    <row r="35" spans="1:34" ht="18" customHeight="1" thickBot="1" x14ac:dyDescent="0.3">
      <c r="A35" s="245" t="s">
        <v>94</v>
      </c>
      <c r="B35" s="245" t="s">
        <v>272</v>
      </c>
      <c r="C35" s="230">
        <v>306</v>
      </c>
      <c r="D35" s="234"/>
      <c r="E35" s="230"/>
      <c r="F35" s="139">
        <f t="shared" si="0"/>
        <v>0</v>
      </c>
      <c r="G35" s="230">
        <f t="shared" si="1"/>
        <v>306</v>
      </c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</row>
    <row r="36" spans="1:34" ht="18" customHeight="1" thickBot="1" x14ac:dyDescent="0.3">
      <c r="A36" s="245" t="s">
        <v>95</v>
      </c>
      <c r="B36" s="245" t="s">
        <v>273</v>
      </c>
      <c r="C36" s="230">
        <v>613</v>
      </c>
      <c r="D36" s="234"/>
      <c r="E36" s="230"/>
      <c r="F36" s="139">
        <f t="shared" si="0"/>
        <v>0</v>
      </c>
      <c r="G36" s="230">
        <f t="shared" si="1"/>
        <v>613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</row>
    <row r="37" spans="1:34" ht="18" customHeight="1" thickBot="1" x14ac:dyDescent="0.3">
      <c r="A37" s="245" t="s">
        <v>98</v>
      </c>
      <c r="B37" s="245" t="s">
        <v>276</v>
      </c>
      <c r="C37" s="230">
        <v>1226</v>
      </c>
      <c r="D37" s="234"/>
      <c r="E37" s="230"/>
      <c r="F37" s="139">
        <f t="shared" si="0"/>
        <v>0</v>
      </c>
      <c r="G37" s="230">
        <f t="shared" si="1"/>
        <v>1226</v>
      </c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</row>
    <row r="38" spans="1:34" ht="18" customHeight="1" thickBot="1" x14ac:dyDescent="0.3">
      <c r="A38" s="245" t="s">
        <v>107</v>
      </c>
      <c r="B38" s="245" t="s">
        <v>285</v>
      </c>
      <c r="C38" s="230">
        <v>306</v>
      </c>
      <c r="D38" s="234"/>
      <c r="E38" s="230"/>
      <c r="F38" s="139">
        <f t="shared" si="0"/>
        <v>0</v>
      </c>
      <c r="G38" s="230">
        <f t="shared" si="1"/>
        <v>306</v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</row>
    <row r="39" spans="1:34" ht="18" customHeight="1" thickBot="1" x14ac:dyDescent="0.3">
      <c r="A39" s="245" t="s">
        <v>123</v>
      </c>
      <c r="B39" s="245" t="s">
        <v>301</v>
      </c>
      <c r="C39" s="230">
        <v>7048</v>
      </c>
      <c r="D39" s="234"/>
      <c r="E39" s="230"/>
      <c r="F39" s="139">
        <f t="shared" si="0"/>
        <v>0</v>
      </c>
      <c r="G39" s="230">
        <f t="shared" si="1"/>
        <v>7048</v>
      </c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</row>
    <row r="40" spans="1:34" ht="18" customHeight="1" thickBot="1" x14ac:dyDescent="0.3">
      <c r="A40" s="245" t="s">
        <v>143</v>
      </c>
      <c r="B40" s="245" t="s">
        <v>321</v>
      </c>
      <c r="C40" s="230">
        <v>2758</v>
      </c>
      <c r="D40" s="234"/>
      <c r="E40" s="230"/>
      <c r="F40" s="139">
        <f t="shared" si="0"/>
        <v>0</v>
      </c>
      <c r="G40" s="230">
        <f t="shared" si="1"/>
        <v>2758</v>
      </c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</row>
    <row r="41" spans="1:34" ht="18" customHeight="1" thickBot="1" x14ac:dyDescent="0.3">
      <c r="A41" s="245" t="s">
        <v>150</v>
      </c>
      <c r="B41" s="245" t="s">
        <v>328</v>
      </c>
      <c r="C41" s="230">
        <v>1226</v>
      </c>
      <c r="D41" s="234"/>
      <c r="E41" s="230"/>
      <c r="F41" s="139">
        <f t="shared" si="0"/>
        <v>0</v>
      </c>
      <c r="G41" s="230">
        <f t="shared" si="1"/>
        <v>1226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</row>
    <row r="42" spans="1:34" ht="18" customHeight="1" thickBot="1" x14ac:dyDescent="0.3">
      <c r="A42" s="245" t="s">
        <v>151</v>
      </c>
      <c r="B42" s="245" t="s">
        <v>329</v>
      </c>
      <c r="C42" s="230">
        <v>6742</v>
      </c>
      <c r="D42" s="234"/>
      <c r="E42" s="230"/>
      <c r="F42" s="139">
        <f t="shared" si="0"/>
        <v>0</v>
      </c>
      <c r="G42" s="230">
        <f t="shared" si="1"/>
        <v>6742</v>
      </c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</row>
    <row r="43" spans="1:34" ht="18" customHeight="1" thickBot="1" x14ac:dyDescent="0.3">
      <c r="A43" s="245" t="s">
        <v>156</v>
      </c>
      <c r="B43" s="245" t="s">
        <v>334</v>
      </c>
      <c r="C43" s="230">
        <v>306</v>
      </c>
      <c r="D43" s="234"/>
      <c r="E43" s="230"/>
      <c r="F43" s="139">
        <f t="shared" si="0"/>
        <v>305</v>
      </c>
      <c r="G43" s="230">
        <f t="shared" si="1"/>
        <v>1</v>
      </c>
      <c r="H43" s="237"/>
      <c r="I43" s="237"/>
      <c r="J43" s="237"/>
      <c r="K43" s="237"/>
      <c r="L43" s="237"/>
      <c r="M43" s="237"/>
      <c r="N43" s="237"/>
      <c r="O43" s="237">
        <v>305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</row>
    <row r="44" spans="1:34" ht="18" customHeight="1" thickBot="1" x14ac:dyDescent="0.3">
      <c r="A44" s="245" t="s">
        <v>157</v>
      </c>
      <c r="B44" s="245" t="s">
        <v>335</v>
      </c>
      <c r="C44" s="230">
        <v>1839</v>
      </c>
      <c r="D44" s="234"/>
      <c r="E44" s="230"/>
      <c r="F44" s="139">
        <f t="shared" si="0"/>
        <v>0</v>
      </c>
      <c r="G44" s="230">
        <f t="shared" si="1"/>
        <v>1839</v>
      </c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</row>
    <row r="45" spans="1:34" ht="18" customHeight="1" thickBot="1" x14ac:dyDescent="0.3">
      <c r="A45" s="245" t="s">
        <v>161</v>
      </c>
      <c r="B45" s="245" t="s">
        <v>338</v>
      </c>
      <c r="C45" s="230">
        <v>13790</v>
      </c>
      <c r="D45" s="234"/>
      <c r="E45" s="230"/>
      <c r="F45" s="139">
        <f t="shared" si="0"/>
        <v>0</v>
      </c>
      <c r="G45" s="230">
        <f t="shared" si="1"/>
        <v>13790</v>
      </c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</row>
    <row r="46" spans="1:34" ht="18" customHeight="1" thickBot="1" x14ac:dyDescent="0.3">
      <c r="A46" s="245" t="s">
        <v>174</v>
      </c>
      <c r="B46" s="245" t="s">
        <v>350</v>
      </c>
      <c r="C46" s="230">
        <v>8581</v>
      </c>
      <c r="D46" s="234"/>
      <c r="E46" s="230"/>
      <c r="F46" s="139">
        <f t="shared" si="0"/>
        <v>0</v>
      </c>
      <c r="G46" s="230">
        <f t="shared" si="1"/>
        <v>8581</v>
      </c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</row>
    <row r="47" spans="1:34" ht="18" customHeight="1" thickBot="1" x14ac:dyDescent="0.3">
      <c r="A47" s="245" t="s">
        <v>181</v>
      </c>
      <c r="B47" s="245" t="s">
        <v>357</v>
      </c>
      <c r="C47" s="230">
        <v>919</v>
      </c>
      <c r="D47" s="234"/>
      <c r="E47" s="230"/>
      <c r="F47" s="139">
        <f t="shared" si="0"/>
        <v>0</v>
      </c>
      <c r="G47" s="230">
        <f t="shared" si="1"/>
        <v>919</v>
      </c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</row>
    <row r="48" spans="1:34" ht="18" customHeight="1" thickBot="1" x14ac:dyDescent="0.3">
      <c r="A48" s="245" t="s">
        <v>182</v>
      </c>
      <c r="B48" s="245" t="s">
        <v>358</v>
      </c>
      <c r="C48" s="230">
        <v>919</v>
      </c>
      <c r="D48" s="234"/>
      <c r="E48" s="230"/>
      <c r="F48" s="139">
        <f t="shared" si="0"/>
        <v>0</v>
      </c>
      <c r="G48" s="230">
        <f t="shared" si="1"/>
        <v>919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</row>
    <row r="49" spans="1:34" s="224" customFormat="1" ht="18" customHeight="1" thickBot="1" x14ac:dyDescent="0.3">
      <c r="A49" s="245" t="s">
        <v>416</v>
      </c>
      <c r="B49" s="245" t="s">
        <v>585</v>
      </c>
      <c r="C49" s="230">
        <v>10726</v>
      </c>
      <c r="D49" s="202"/>
      <c r="E49" s="230"/>
      <c r="F49" s="230">
        <f t="shared" si="0"/>
        <v>2292</v>
      </c>
      <c r="G49" s="230">
        <f t="shared" si="1"/>
        <v>8434</v>
      </c>
      <c r="H49" s="249"/>
      <c r="I49" s="249"/>
      <c r="J49" s="249"/>
      <c r="K49" s="249"/>
      <c r="L49" s="249"/>
      <c r="M49" s="249"/>
      <c r="N49" s="249">
        <v>2292</v>
      </c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</row>
    <row r="50" spans="1:34" s="224" customFormat="1" ht="18" customHeight="1" thickBot="1" x14ac:dyDescent="0.3">
      <c r="A50" s="245" t="s">
        <v>372</v>
      </c>
      <c r="B50" s="245" t="s">
        <v>376</v>
      </c>
      <c r="C50" s="230">
        <f>SUMIF(D:D,A50,E:E)</f>
        <v>612</v>
      </c>
      <c r="D50" s="202"/>
      <c r="E50" s="230"/>
      <c r="F50" s="230">
        <f t="shared" si="0"/>
        <v>0</v>
      </c>
      <c r="G50" s="230">
        <f t="shared" si="1"/>
        <v>612</v>
      </c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</row>
    <row r="51" spans="1:34" s="224" customFormat="1" ht="18" customHeight="1" thickBot="1" x14ac:dyDescent="0.3">
      <c r="A51" s="245" t="s">
        <v>375</v>
      </c>
      <c r="B51" s="245" t="s">
        <v>379</v>
      </c>
      <c r="C51" s="230">
        <f>SUMIF(D:D,A51,E:E)</f>
        <v>3984</v>
      </c>
      <c r="D51" s="202"/>
      <c r="E51" s="230"/>
      <c r="F51" s="230">
        <f t="shared" ref="F51" si="2">SUM(H51:AH51)</f>
        <v>0</v>
      </c>
      <c r="G51" s="230">
        <f t="shared" si="1"/>
        <v>3984</v>
      </c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</row>
    <row r="52" spans="1:34" s="1" customFormat="1" ht="18" customHeight="1" thickBot="1" x14ac:dyDescent="0.3">
      <c r="A52" s="234"/>
      <c r="B52" s="234"/>
      <c r="C52" s="156"/>
      <c r="D52" s="203"/>
      <c r="E52" s="139"/>
      <c r="F52" s="139"/>
      <c r="G52" s="139"/>
      <c r="H52" s="131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131"/>
      <c r="Y52" s="80"/>
      <c r="Z52" s="80"/>
      <c r="AA52" s="80"/>
      <c r="AB52" s="80"/>
      <c r="AC52" s="80"/>
      <c r="AD52" s="80"/>
      <c r="AE52" s="80"/>
      <c r="AF52" s="80"/>
      <c r="AG52" s="80"/>
      <c r="AH52" s="80"/>
    </row>
    <row r="53" spans="1:34" s="1" customFormat="1" ht="18" customHeight="1" thickBot="1" x14ac:dyDescent="0.3">
      <c r="A53" s="246" t="s">
        <v>589</v>
      </c>
      <c r="B53" s="246"/>
      <c r="C53" s="145">
        <f>SUM(C13:C51)-E53</f>
        <v>470097</v>
      </c>
      <c r="D53" s="233"/>
      <c r="E53" s="233">
        <f t="shared" ref="E53:F53" si="3">SUM(E13:E48)</f>
        <v>4596</v>
      </c>
      <c r="F53" s="233">
        <f t="shared" si="3"/>
        <v>17742</v>
      </c>
      <c r="G53" s="233">
        <f>SUM(G13:G51)</f>
        <v>450063</v>
      </c>
      <c r="H53" s="232">
        <f t="shared" ref="H53:M53" si="4">SUM(H13:H51)</f>
        <v>0</v>
      </c>
      <c r="I53" s="232">
        <f t="shared" si="4"/>
        <v>0</v>
      </c>
      <c r="J53" s="232">
        <f t="shared" si="4"/>
        <v>0</v>
      </c>
      <c r="K53" s="232">
        <f t="shared" si="4"/>
        <v>0</v>
      </c>
      <c r="L53" s="232">
        <f t="shared" si="4"/>
        <v>270</v>
      </c>
      <c r="M53" s="232">
        <f t="shared" si="4"/>
        <v>7778</v>
      </c>
      <c r="N53" s="232">
        <f>SUM(N13:N51)</f>
        <v>2947</v>
      </c>
      <c r="O53" s="232">
        <f t="shared" ref="O53:AH53" si="5">SUM(O13:O51)</f>
        <v>9039</v>
      </c>
      <c r="P53" s="232">
        <f t="shared" si="5"/>
        <v>0</v>
      </c>
      <c r="Q53" s="232">
        <f t="shared" si="5"/>
        <v>0</v>
      </c>
      <c r="R53" s="232">
        <f t="shared" si="5"/>
        <v>0</v>
      </c>
      <c r="S53" s="232">
        <f t="shared" si="5"/>
        <v>0</v>
      </c>
      <c r="T53" s="232">
        <f t="shared" si="5"/>
        <v>0</v>
      </c>
      <c r="U53" s="232">
        <f t="shared" si="5"/>
        <v>0</v>
      </c>
      <c r="V53" s="232">
        <f t="shared" si="5"/>
        <v>0</v>
      </c>
      <c r="W53" s="232">
        <f t="shared" si="5"/>
        <v>0</v>
      </c>
      <c r="X53" s="232">
        <f t="shared" si="5"/>
        <v>0</v>
      </c>
      <c r="Y53" s="232">
        <f t="shared" si="5"/>
        <v>0</v>
      </c>
      <c r="Z53" s="232">
        <f t="shared" si="5"/>
        <v>0</v>
      </c>
      <c r="AA53" s="232">
        <f t="shared" si="5"/>
        <v>0</v>
      </c>
      <c r="AB53" s="232">
        <f t="shared" si="5"/>
        <v>0</v>
      </c>
      <c r="AC53" s="232">
        <f t="shared" si="5"/>
        <v>0</v>
      </c>
      <c r="AD53" s="232">
        <f t="shared" si="5"/>
        <v>0</v>
      </c>
      <c r="AE53" s="232">
        <f t="shared" si="5"/>
        <v>0</v>
      </c>
      <c r="AF53" s="232">
        <f t="shared" si="5"/>
        <v>0</v>
      </c>
      <c r="AG53" s="232">
        <f t="shared" si="5"/>
        <v>0</v>
      </c>
      <c r="AH53" s="232">
        <f t="shared" si="5"/>
        <v>0</v>
      </c>
    </row>
    <row r="54" spans="1:34" x14ac:dyDescent="0.25">
      <c r="M54" s="238"/>
    </row>
  </sheetData>
  <sheetProtection password="EF32" sheet="1" objects="1" scenarios="1"/>
  <sortState ref="A169:AH202">
    <sortCondition ref="A1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9CCFF"/>
  </sheetPr>
  <dimension ref="A1:AM226"/>
  <sheetViews>
    <sheetView zoomScaleNormal="100" workbookViewId="0">
      <pane xSplit="7" ySplit="12" topLeftCell="N13" activePane="bottomRight" state="frozen"/>
      <selection activeCell="AH13" sqref="AH13"/>
      <selection pane="topRight" activeCell="AH13" sqref="AH13"/>
      <selection pane="bottomLeft" activeCell="AH13" sqref="AH13"/>
      <selection pane="bottomRight" activeCell="N189" sqref="N189"/>
    </sheetView>
  </sheetViews>
  <sheetFormatPr defaultColWidth="9.140625" defaultRowHeight="15" x14ac:dyDescent="0.25"/>
  <cols>
    <col min="1" max="1" width="9.140625" style="186"/>
    <col min="2" max="2" width="33" style="12" bestFit="1" customWidth="1"/>
    <col min="3" max="3" width="18.5703125" style="12" customWidth="1"/>
    <col min="4" max="4" width="18.28515625" style="174" customWidth="1"/>
    <col min="5" max="5" width="12.42578125" style="12" customWidth="1"/>
    <col min="6" max="6" width="15.7109375" style="12" customWidth="1"/>
    <col min="7" max="7" width="17.42578125" style="12" customWidth="1"/>
    <col min="8" max="16" width="15.7109375" style="12" customWidth="1"/>
    <col min="17" max="17" width="15.7109375" style="146" customWidth="1"/>
    <col min="18" max="34" width="15.7109375" style="12" customWidth="1"/>
    <col min="35" max="16384" width="9.140625" style="12"/>
  </cols>
  <sheetData>
    <row r="1" spans="1:39" s="103" customFormat="1" ht="21" x14ac:dyDescent="0.35">
      <c r="A1" s="194" t="s">
        <v>0</v>
      </c>
      <c r="B1" s="105"/>
      <c r="C1" s="194" t="s">
        <v>634</v>
      </c>
      <c r="D1" s="166"/>
      <c r="E1" s="194"/>
      <c r="F1" s="104"/>
      <c r="G1" s="104"/>
      <c r="H1" s="107"/>
      <c r="I1" s="107"/>
      <c r="J1" s="194" t="str">
        <f>C1</f>
        <v>Title IV Formula</v>
      </c>
      <c r="K1" s="194"/>
      <c r="L1" s="104"/>
      <c r="M1" s="104"/>
      <c r="N1" s="104"/>
      <c r="O1" s="104"/>
      <c r="P1" s="194" t="str">
        <f>C1</f>
        <v>Title IV Formula</v>
      </c>
      <c r="Q1" s="158"/>
      <c r="R1" s="194"/>
      <c r="S1" s="194"/>
      <c r="T1" s="104"/>
      <c r="U1" s="104"/>
      <c r="V1" s="194" t="str">
        <f>C1</f>
        <v>Title IV Formula</v>
      </c>
      <c r="W1" s="104"/>
      <c r="X1" s="107"/>
      <c r="Y1" s="107"/>
      <c r="Z1" s="194"/>
      <c r="AA1" s="194"/>
      <c r="AB1" s="194" t="str">
        <f>C1</f>
        <v>Title IV Formula</v>
      </c>
      <c r="AC1" s="104"/>
      <c r="AD1" s="104"/>
      <c r="AE1" s="104"/>
      <c r="AF1" s="194" t="str">
        <f>C1</f>
        <v>Title IV Formula</v>
      </c>
      <c r="AG1" s="107"/>
      <c r="AH1" s="194"/>
    </row>
    <row r="2" spans="1:39" s="103" customFormat="1" ht="15.75" x14ac:dyDescent="0.25">
      <c r="A2" s="195" t="s">
        <v>1</v>
      </c>
      <c r="B2" s="105"/>
      <c r="C2" s="109" t="s">
        <v>635</v>
      </c>
      <c r="D2" s="167"/>
      <c r="E2" s="109"/>
      <c r="F2" s="108"/>
      <c r="G2" s="108"/>
      <c r="H2" s="107"/>
      <c r="I2" s="107"/>
      <c r="J2" s="108" t="str">
        <f>"FY"&amp;C4</f>
        <v>FY2017-18</v>
      </c>
      <c r="K2" s="108"/>
      <c r="L2" s="195"/>
      <c r="M2" s="195"/>
      <c r="N2" s="108"/>
      <c r="O2" s="108"/>
      <c r="P2" s="108" t="str">
        <f>"FY"&amp;C4</f>
        <v>FY2017-18</v>
      </c>
      <c r="Q2" s="159"/>
      <c r="R2" s="108"/>
      <c r="S2" s="108"/>
      <c r="T2" s="195"/>
      <c r="U2" s="195"/>
      <c r="V2" s="108" t="str">
        <f>"FY"&amp;C4</f>
        <v>FY2017-18</v>
      </c>
      <c r="W2" s="108"/>
      <c r="X2" s="108"/>
      <c r="Y2" s="108"/>
      <c r="Z2" s="108"/>
      <c r="AA2" s="108"/>
      <c r="AB2" s="108" t="str">
        <f>"FY"&amp;C4</f>
        <v>FY2017-18</v>
      </c>
      <c r="AC2" s="195"/>
      <c r="AD2" s="108"/>
      <c r="AE2" s="108"/>
      <c r="AF2" s="108" t="str">
        <f>"FY"&amp;C4</f>
        <v>FY2017-18</v>
      </c>
      <c r="AG2" s="108"/>
      <c r="AH2" s="108"/>
    </row>
    <row r="3" spans="1:39" s="103" customFormat="1" ht="15.75" x14ac:dyDescent="0.25">
      <c r="A3" s="195" t="s">
        <v>3</v>
      </c>
      <c r="B3" s="105"/>
      <c r="C3" s="195">
        <v>4424</v>
      </c>
      <c r="D3" s="168"/>
      <c r="E3" s="195"/>
      <c r="F3" s="108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58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9" s="103" customFormat="1" ht="21" x14ac:dyDescent="0.35">
      <c r="A4" s="195" t="s">
        <v>2</v>
      </c>
      <c r="B4" s="105"/>
      <c r="C4" s="194" t="s">
        <v>615</v>
      </c>
      <c r="D4" s="168"/>
      <c r="E4" s="195"/>
      <c r="F4" s="108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58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9" s="103" customFormat="1" ht="15.75" x14ac:dyDescent="0.25">
      <c r="A5" s="195" t="s">
        <v>405</v>
      </c>
      <c r="B5" s="105"/>
      <c r="C5" s="108" t="s">
        <v>613</v>
      </c>
      <c r="D5" s="169"/>
      <c r="E5" s="108"/>
      <c r="F5" s="108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6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9" s="103" customFormat="1" ht="15.75" x14ac:dyDescent="0.25">
      <c r="A6" s="195" t="s">
        <v>4</v>
      </c>
      <c r="B6" s="105"/>
      <c r="C6" s="108" t="s">
        <v>366</v>
      </c>
      <c r="D6" s="169"/>
      <c r="E6" s="108"/>
      <c r="F6" s="108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60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9" s="103" customFormat="1" ht="15.75" x14ac:dyDescent="0.25">
      <c r="A7" s="195"/>
      <c r="B7" s="105"/>
      <c r="C7" s="108" t="s">
        <v>409</v>
      </c>
      <c r="D7" s="169"/>
      <c r="E7" s="108"/>
      <c r="F7" s="108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6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9" s="103" customFormat="1" ht="15.75" x14ac:dyDescent="0.25">
      <c r="A8" s="195"/>
      <c r="B8" s="105"/>
      <c r="C8" s="108"/>
      <c r="D8" s="169"/>
      <c r="E8" s="108"/>
      <c r="F8" s="108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6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9" s="103" customFormat="1" ht="15.75" x14ac:dyDescent="0.25">
      <c r="A9" s="195" t="s">
        <v>380</v>
      </c>
      <c r="B9" s="105"/>
      <c r="C9" s="108" t="s">
        <v>1000</v>
      </c>
      <c r="D9" s="169"/>
      <c r="E9" s="108"/>
      <c r="F9" s="108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60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9" s="103" customFormat="1" ht="15.75" x14ac:dyDescent="0.25">
      <c r="A10" s="195" t="s">
        <v>381</v>
      </c>
      <c r="B10" s="105"/>
      <c r="C10" s="108" t="s">
        <v>382</v>
      </c>
      <c r="D10" s="169"/>
      <c r="E10" s="108"/>
      <c r="F10" s="108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6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9" s="103" customFormat="1" ht="16.5" thickBot="1" x14ac:dyDescent="0.3">
      <c r="A11" s="195" t="s">
        <v>406</v>
      </c>
      <c r="B11" s="105"/>
      <c r="C11" s="108" t="s">
        <v>616</v>
      </c>
      <c r="D11" s="169"/>
      <c r="E11" s="108"/>
      <c r="F11" s="108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6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9" s="57" customFormat="1" ht="48.75" customHeight="1" thickBot="1" x14ac:dyDescent="0.3">
      <c r="A12" s="181" t="s">
        <v>367</v>
      </c>
      <c r="B12" s="128" t="s">
        <v>368</v>
      </c>
      <c r="C12" s="128" t="s">
        <v>369</v>
      </c>
      <c r="D12" s="170" t="s">
        <v>386</v>
      </c>
      <c r="E12" s="63" t="s">
        <v>402</v>
      </c>
      <c r="F12" s="66" t="s">
        <v>370</v>
      </c>
      <c r="G12" s="78" t="s">
        <v>371</v>
      </c>
      <c r="H12" s="161" t="s">
        <v>592</v>
      </c>
      <c r="I12" s="161" t="s">
        <v>593</v>
      </c>
      <c r="J12" s="161" t="s">
        <v>594</v>
      </c>
      <c r="K12" s="161" t="s">
        <v>595</v>
      </c>
      <c r="L12" s="161" t="s">
        <v>596</v>
      </c>
      <c r="M12" s="161" t="s">
        <v>597</v>
      </c>
      <c r="N12" s="161" t="s">
        <v>598</v>
      </c>
      <c r="O12" s="161" t="s">
        <v>599</v>
      </c>
      <c r="P12" s="161" t="s">
        <v>600</v>
      </c>
      <c r="Q12" s="162" t="s">
        <v>601</v>
      </c>
      <c r="R12" s="161" t="s">
        <v>602</v>
      </c>
      <c r="S12" s="161" t="s">
        <v>603</v>
      </c>
      <c r="T12" s="161" t="s">
        <v>604</v>
      </c>
      <c r="U12" s="161" t="s">
        <v>605</v>
      </c>
      <c r="V12" s="161" t="s">
        <v>606</v>
      </c>
      <c r="W12" s="161" t="s">
        <v>617</v>
      </c>
      <c r="X12" s="161" t="s">
        <v>618</v>
      </c>
      <c r="Y12" s="161" t="s">
        <v>619</v>
      </c>
      <c r="Z12" s="161" t="s">
        <v>620</v>
      </c>
      <c r="AA12" s="161" t="s">
        <v>621</v>
      </c>
      <c r="AB12" s="161" t="s">
        <v>622</v>
      </c>
      <c r="AC12" s="161" t="s">
        <v>623</v>
      </c>
      <c r="AD12" s="161" t="s">
        <v>624</v>
      </c>
      <c r="AE12" s="161" t="s">
        <v>625</v>
      </c>
      <c r="AF12" s="161" t="s">
        <v>626</v>
      </c>
      <c r="AG12" s="161" t="s">
        <v>627</v>
      </c>
      <c r="AH12" s="161" t="s">
        <v>628</v>
      </c>
    </row>
    <row r="13" spans="1:39" s="6" customFormat="1" ht="18" customHeight="1" thickBot="1" x14ac:dyDescent="0.35">
      <c r="A13" s="240" t="s">
        <v>814</v>
      </c>
      <c r="B13" s="240" t="s">
        <v>636</v>
      </c>
      <c r="C13" s="231">
        <v>22811</v>
      </c>
      <c r="D13" s="165"/>
      <c r="E13" s="230"/>
      <c r="F13" s="230">
        <f>SUM(H13:AZ13)</f>
        <v>4872</v>
      </c>
      <c r="G13" s="230">
        <f>IF(E13=0,C13-F13,C13-E13)</f>
        <v>17939</v>
      </c>
      <c r="H13" s="141"/>
      <c r="I13" s="141"/>
      <c r="J13" s="141"/>
      <c r="K13" s="141"/>
      <c r="L13" s="141">
        <v>1624</v>
      </c>
      <c r="M13" s="141"/>
      <c r="N13" s="141">
        <v>1624</v>
      </c>
      <c r="O13" s="141">
        <v>1624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54"/>
      <c r="AJ13" s="54"/>
      <c r="AK13" s="54"/>
      <c r="AL13" s="54"/>
      <c r="AM13" s="54"/>
    </row>
    <row r="14" spans="1:39" s="6" customFormat="1" ht="18" customHeight="1" thickBot="1" x14ac:dyDescent="0.35">
      <c r="A14" s="240" t="s">
        <v>815</v>
      </c>
      <c r="B14" s="240" t="s">
        <v>637</v>
      </c>
      <c r="C14" s="231">
        <v>79335</v>
      </c>
      <c r="D14" s="165"/>
      <c r="E14" s="230"/>
      <c r="F14" s="230">
        <f t="shared" ref="F14:F77" si="0">SUM(H14:AH14)</f>
        <v>9001</v>
      </c>
      <c r="G14" s="230">
        <f t="shared" ref="G14:G77" si="1">IF(E14=0,C14-F14,C14-E14)</f>
        <v>70334</v>
      </c>
      <c r="H14" s="141"/>
      <c r="I14" s="141"/>
      <c r="J14" s="141"/>
      <c r="K14" s="141"/>
      <c r="L14" s="141">
        <v>9001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54"/>
      <c r="AJ14" s="54"/>
      <c r="AK14" s="54"/>
      <c r="AL14" s="54"/>
      <c r="AM14" s="54"/>
    </row>
    <row r="15" spans="1:39" s="6" customFormat="1" ht="18" customHeight="1" thickBot="1" x14ac:dyDescent="0.35">
      <c r="A15" s="240" t="s">
        <v>816</v>
      </c>
      <c r="B15" s="240" t="s">
        <v>638</v>
      </c>
      <c r="C15" s="231">
        <v>40555</v>
      </c>
      <c r="D15" s="165"/>
      <c r="E15" s="230"/>
      <c r="F15" s="230">
        <f t="shared" si="0"/>
        <v>0</v>
      </c>
      <c r="G15" s="230">
        <f t="shared" si="1"/>
        <v>40555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54"/>
      <c r="AJ15" s="54"/>
      <c r="AK15" s="54"/>
      <c r="AL15" s="54"/>
      <c r="AM15" s="54"/>
    </row>
    <row r="16" spans="1:39" s="6" customFormat="1" ht="18" customHeight="1" thickBot="1" x14ac:dyDescent="0.35">
      <c r="A16" s="240" t="s">
        <v>817</v>
      </c>
      <c r="B16" s="240" t="s">
        <v>639</v>
      </c>
      <c r="C16" s="231">
        <v>25791</v>
      </c>
      <c r="D16" s="165"/>
      <c r="E16" s="230"/>
      <c r="F16" s="230">
        <f t="shared" si="0"/>
        <v>10201</v>
      </c>
      <c r="G16" s="230">
        <f t="shared" si="1"/>
        <v>15590</v>
      </c>
      <c r="H16" s="141"/>
      <c r="I16" s="141"/>
      <c r="J16" s="141"/>
      <c r="K16" s="141"/>
      <c r="L16" s="141"/>
      <c r="M16" s="141"/>
      <c r="N16" s="141"/>
      <c r="O16" s="141">
        <v>10201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54"/>
      <c r="AJ16" s="54"/>
      <c r="AK16" s="54"/>
      <c r="AL16" s="54"/>
      <c r="AM16" s="54"/>
    </row>
    <row r="17" spans="1:39" s="6" customFormat="1" ht="18" customHeight="1" thickBot="1" x14ac:dyDescent="0.35">
      <c r="A17" s="240" t="s">
        <v>818</v>
      </c>
      <c r="B17" s="240" t="s">
        <v>640</v>
      </c>
      <c r="C17" s="231">
        <v>10000</v>
      </c>
      <c r="D17" s="165" t="s">
        <v>372</v>
      </c>
      <c r="E17" s="230">
        <f t="shared" ref="E17:E60" si="2">IF(ISBLANK(D17),,C17)</f>
        <v>10000</v>
      </c>
      <c r="F17" s="230">
        <f t="shared" si="0"/>
        <v>0</v>
      </c>
      <c r="G17" s="230">
        <f t="shared" si="1"/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54"/>
      <c r="AJ17" s="54"/>
      <c r="AK17" s="54"/>
      <c r="AL17" s="54"/>
      <c r="AM17" s="54"/>
    </row>
    <row r="18" spans="1:39" s="6" customFormat="1" ht="18" customHeight="1" thickBot="1" x14ac:dyDescent="0.35">
      <c r="A18" s="240" t="s">
        <v>819</v>
      </c>
      <c r="B18" s="240" t="s">
        <v>641</v>
      </c>
      <c r="C18" s="231">
        <v>10000</v>
      </c>
      <c r="D18" s="165" t="s">
        <v>372</v>
      </c>
      <c r="E18" s="230">
        <f t="shared" si="2"/>
        <v>10000</v>
      </c>
      <c r="F18" s="230">
        <f t="shared" si="0"/>
        <v>0</v>
      </c>
      <c r="G18" s="230">
        <f t="shared" si="1"/>
        <v>0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54"/>
      <c r="AJ18" s="54"/>
      <c r="AK18" s="54"/>
      <c r="AL18" s="54"/>
      <c r="AM18" s="54"/>
    </row>
    <row r="19" spans="1:39" s="6" customFormat="1" ht="18" customHeight="1" thickBot="1" x14ac:dyDescent="0.35">
      <c r="A19" s="240" t="s">
        <v>820</v>
      </c>
      <c r="B19" s="240" t="s">
        <v>642</v>
      </c>
      <c r="C19" s="231">
        <v>55119</v>
      </c>
      <c r="D19" s="165"/>
      <c r="E19" s="230"/>
      <c r="F19" s="230">
        <f t="shared" si="0"/>
        <v>15000</v>
      </c>
      <c r="G19" s="230">
        <f t="shared" si="1"/>
        <v>40119</v>
      </c>
      <c r="H19" s="141"/>
      <c r="I19" s="141"/>
      <c r="J19" s="141"/>
      <c r="K19" s="141"/>
      <c r="L19" s="141"/>
      <c r="M19" s="141"/>
      <c r="N19" s="141"/>
      <c r="O19" s="141">
        <v>15000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54"/>
      <c r="AJ19" s="54"/>
      <c r="AK19" s="54"/>
      <c r="AL19" s="54"/>
      <c r="AM19" s="54"/>
    </row>
    <row r="20" spans="1:39" s="6" customFormat="1" ht="18" customHeight="1" thickBot="1" x14ac:dyDescent="0.35">
      <c r="A20" s="240" t="s">
        <v>821</v>
      </c>
      <c r="B20" s="240" t="s">
        <v>643</v>
      </c>
      <c r="C20" s="231">
        <v>18400</v>
      </c>
      <c r="D20" s="165"/>
      <c r="E20" s="230"/>
      <c r="F20" s="230">
        <f t="shared" si="0"/>
        <v>15666</v>
      </c>
      <c r="G20" s="230">
        <f t="shared" si="1"/>
        <v>2734</v>
      </c>
      <c r="H20" s="141"/>
      <c r="I20" s="141"/>
      <c r="J20" s="141"/>
      <c r="K20" s="141"/>
      <c r="L20" s="141"/>
      <c r="M20" s="141"/>
      <c r="N20" s="141">
        <v>11750</v>
      </c>
      <c r="O20" s="141">
        <v>3916</v>
      </c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54"/>
      <c r="AJ20" s="54"/>
      <c r="AK20" s="54"/>
      <c r="AL20" s="54"/>
      <c r="AM20" s="54"/>
    </row>
    <row r="21" spans="1:39" s="6" customFormat="1" ht="18" customHeight="1" thickBot="1" x14ac:dyDescent="0.35">
      <c r="A21" s="240" t="s">
        <v>822</v>
      </c>
      <c r="B21" s="240" t="s">
        <v>644</v>
      </c>
      <c r="C21" s="231">
        <v>10000</v>
      </c>
      <c r="D21" s="165"/>
      <c r="E21" s="230"/>
      <c r="F21" s="230">
        <f t="shared" si="0"/>
        <v>0</v>
      </c>
      <c r="G21" s="230">
        <f t="shared" si="1"/>
        <v>10000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54"/>
      <c r="AJ21" s="54"/>
      <c r="AK21" s="54"/>
      <c r="AL21" s="54"/>
      <c r="AM21" s="54"/>
    </row>
    <row r="22" spans="1:39" s="6" customFormat="1" ht="18" customHeight="1" thickBot="1" x14ac:dyDescent="0.35">
      <c r="A22" s="240" t="s">
        <v>823</v>
      </c>
      <c r="B22" s="240" t="s">
        <v>645</v>
      </c>
      <c r="C22" s="231">
        <v>13896</v>
      </c>
      <c r="D22" s="165"/>
      <c r="E22" s="230"/>
      <c r="F22" s="230">
        <f t="shared" si="0"/>
        <v>6503</v>
      </c>
      <c r="G22" s="230">
        <f t="shared" si="1"/>
        <v>7393</v>
      </c>
      <c r="H22" s="141"/>
      <c r="I22" s="141"/>
      <c r="J22" s="141"/>
      <c r="K22" s="141"/>
      <c r="L22" s="141"/>
      <c r="M22" s="141">
        <f>3244+1082</f>
        <v>4326</v>
      </c>
      <c r="N22" s="141">
        <v>1087</v>
      </c>
      <c r="O22" s="141">
        <v>1090</v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54"/>
      <c r="AJ22" s="54"/>
      <c r="AK22" s="54"/>
      <c r="AL22" s="54"/>
      <c r="AM22" s="54"/>
    </row>
    <row r="23" spans="1:39" s="6" customFormat="1" ht="18" customHeight="1" thickBot="1" x14ac:dyDescent="0.35">
      <c r="A23" s="240" t="s">
        <v>824</v>
      </c>
      <c r="B23" s="240" t="s">
        <v>646</v>
      </c>
      <c r="C23" s="231">
        <v>20495</v>
      </c>
      <c r="D23" s="165"/>
      <c r="E23" s="230"/>
      <c r="F23" s="230">
        <f t="shared" si="0"/>
        <v>0</v>
      </c>
      <c r="G23" s="230">
        <f t="shared" si="1"/>
        <v>20495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54"/>
      <c r="AJ23" s="54"/>
      <c r="AK23" s="54"/>
      <c r="AL23" s="54"/>
      <c r="AM23" s="54"/>
    </row>
    <row r="24" spans="1:39" s="6" customFormat="1" ht="18" customHeight="1" thickBot="1" x14ac:dyDescent="0.35">
      <c r="A24" s="240" t="s">
        <v>825</v>
      </c>
      <c r="B24" s="240" t="s">
        <v>647</v>
      </c>
      <c r="C24" s="231">
        <v>95153</v>
      </c>
      <c r="D24" s="165"/>
      <c r="E24" s="230"/>
      <c r="F24" s="230">
        <f t="shared" si="0"/>
        <v>12899</v>
      </c>
      <c r="G24" s="230">
        <f t="shared" si="1"/>
        <v>82254</v>
      </c>
      <c r="H24" s="141"/>
      <c r="I24" s="141"/>
      <c r="J24" s="141"/>
      <c r="K24" s="141"/>
      <c r="L24" s="141">
        <v>12899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54"/>
      <c r="AJ24" s="54"/>
      <c r="AK24" s="54"/>
      <c r="AL24" s="54"/>
      <c r="AM24" s="54"/>
    </row>
    <row r="25" spans="1:39" s="6" customFormat="1" ht="18" customHeight="1" thickBot="1" x14ac:dyDescent="0.35">
      <c r="A25" s="240" t="s">
        <v>826</v>
      </c>
      <c r="B25" s="240" t="s">
        <v>648</v>
      </c>
      <c r="C25" s="231">
        <v>23925</v>
      </c>
      <c r="D25" s="165"/>
      <c r="E25" s="230"/>
      <c r="F25" s="230">
        <f t="shared" si="0"/>
        <v>0</v>
      </c>
      <c r="G25" s="230">
        <f t="shared" si="1"/>
        <v>23925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54"/>
      <c r="AJ25" s="54"/>
      <c r="AK25" s="54"/>
      <c r="AL25" s="54"/>
      <c r="AM25" s="54"/>
    </row>
    <row r="26" spans="1:39" s="6" customFormat="1" ht="18" customHeight="1" thickBot="1" x14ac:dyDescent="0.35">
      <c r="A26" s="240" t="s">
        <v>827</v>
      </c>
      <c r="B26" s="240" t="s">
        <v>649</v>
      </c>
      <c r="C26" s="231">
        <v>10000</v>
      </c>
      <c r="D26" s="165" t="s">
        <v>372</v>
      </c>
      <c r="E26" s="230">
        <f t="shared" si="2"/>
        <v>10000</v>
      </c>
      <c r="F26" s="230">
        <f t="shared" si="0"/>
        <v>0</v>
      </c>
      <c r="G26" s="230">
        <f t="shared" si="1"/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54"/>
      <c r="AJ26" s="54"/>
      <c r="AK26" s="54"/>
      <c r="AL26" s="54"/>
      <c r="AM26" s="54"/>
    </row>
    <row r="27" spans="1:39" s="6" customFormat="1" ht="18" customHeight="1" thickBot="1" x14ac:dyDescent="0.35">
      <c r="A27" s="240" t="s">
        <v>828</v>
      </c>
      <c r="B27" s="240" t="s">
        <v>650</v>
      </c>
      <c r="C27" s="231">
        <v>221936</v>
      </c>
      <c r="D27" s="165"/>
      <c r="E27" s="230"/>
      <c r="F27" s="230">
        <f t="shared" si="0"/>
        <v>0</v>
      </c>
      <c r="G27" s="230">
        <f t="shared" si="1"/>
        <v>221936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54"/>
      <c r="AJ27" s="54"/>
      <c r="AK27" s="54"/>
      <c r="AL27" s="54"/>
      <c r="AM27" s="54"/>
    </row>
    <row r="28" spans="1:39" s="6" customFormat="1" ht="18" customHeight="1" thickBot="1" x14ac:dyDescent="0.35">
      <c r="A28" s="240" t="s">
        <v>829</v>
      </c>
      <c r="B28" s="240" t="s">
        <v>651</v>
      </c>
      <c r="C28" s="231">
        <v>10120</v>
      </c>
      <c r="D28" s="165"/>
      <c r="E28" s="230"/>
      <c r="F28" s="230">
        <f t="shared" si="0"/>
        <v>10120</v>
      </c>
      <c r="G28" s="230">
        <f t="shared" si="1"/>
        <v>0</v>
      </c>
      <c r="H28" s="141"/>
      <c r="I28" s="141"/>
      <c r="J28" s="141"/>
      <c r="K28" s="141"/>
      <c r="L28" s="141"/>
      <c r="M28" s="141">
        <v>10120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54"/>
      <c r="AJ28" s="54"/>
      <c r="AK28" s="54"/>
      <c r="AL28" s="54"/>
      <c r="AM28" s="54"/>
    </row>
    <row r="29" spans="1:39" s="6" customFormat="1" ht="18" customHeight="1" thickBot="1" x14ac:dyDescent="0.35">
      <c r="A29" s="240" t="s">
        <v>830</v>
      </c>
      <c r="B29" s="240" t="s">
        <v>652</v>
      </c>
      <c r="C29" s="231">
        <v>10000</v>
      </c>
      <c r="D29" s="165"/>
      <c r="E29" s="230"/>
      <c r="F29" s="230">
        <f t="shared" si="0"/>
        <v>0</v>
      </c>
      <c r="G29" s="230">
        <f t="shared" si="1"/>
        <v>10000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54"/>
      <c r="AJ29" s="54"/>
      <c r="AK29" s="54"/>
      <c r="AL29" s="54"/>
      <c r="AM29" s="54"/>
    </row>
    <row r="30" spans="1:39" s="6" customFormat="1" ht="18" customHeight="1" thickBot="1" x14ac:dyDescent="0.35">
      <c r="A30" s="240" t="s">
        <v>831</v>
      </c>
      <c r="B30" s="240" t="s">
        <v>653</v>
      </c>
      <c r="C30" s="231">
        <v>10000</v>
      </c>
      <c r="D30" s="165"/>
      <c r="E30" s="230"/>
      <c r="F30" s="230">
        <f t="shared" si="0"/>
        <v>0</v>
      </c>
      <c r="G30" s="230">
        <f t="shared" si="1"/>
        <v>10000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54"/>
      <c r="AJ30" s="54"/>
      <c r="AK30" s="54"/>
      <c r="AL30" s="54"/>
      <c r="AM30" s="54"/>
    </row>
    <row r="31" spans="1:39" s="6" customFormat="1" ht="18" customHeight="1" thickBot="1" x14ac:dyDescent="0.35">
      <c r="A31" s="240" t="s">
        <v>832</v>
      </c>
      <c r="B31" s="240" t="s">
        <v>654</v>
      </c>
      <c r="C31" s="231">
        <v>10000</v>
      </c>
      <c r="D31" s="165"/>
      <c r="E31" s="230"/>
      <c r="F31" s="230">
        <f t="shared" si="0"/>
        <v>0</v>
      </c>
      <c r="G31" s="230">
        <f t="shared" si="1"/>
        <v>10000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54"/>
      <c r="AJ31" s="54"/>
      <c r="AK31" s="54"/>
      <c r="AL31" s="54"/>
      <c r="AM31" s="54"/>
    </row>
    <row r="32" spans="1:39" s="6" customFormat="1" ht="18" customHeight="1" thickBot="1" x14ac:dyDescent="0.35">
      <c r="A32" s="240" t="s">
        <v>833</v>
      </c>
      <c r="B32" s="240" t="s">
        <v>655</v>
      </c>
      <c r="C32" s="231">
        <v>10000</v>
      </c>
      <c r="D32" s="165"/>
      <c r="E32" s="230"/>
      <c r="F32" s="230">
        <f t="shared" si="0"/>
        <v>0</v>
      </c>
      <c r="G32" s="230">
        <f t="shared" si="1"/>
        <v>10000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54"/>
      <c r="AJ32" s="54"/>
      <c r="AK32" s="54"/>
      <c r="AL32" s="54"/>
      <c r="AM32" s="54"/>
    </row>
    <row r="33" spans="1:39" s="6" customFormat="1" ht="18" customHeight="1" thickBot="1" x14ac:dyDescent="0.35">
      <c r="A33" s="240" t="s">
        <v>834</v>
      </c>
      <c r="B33" s="240" t="s">
        <v>656</v>
      </c>
      <c r="C33" s="231">
        <v>10000</v>
      </c>
      <c r="D33" s="165"/>
      <c r="E33" s="230"/>
      <c r="F33" s="230">
        <f t="shared" si="0"/>
        <v>6102</v>
      </c>
      <c r="G33" s="230">
        <f t="shared" si="1"/>
        <v>3898</v>
      </c>
      <c r="H33" s="141"/>
      <c r="I33" s="141"/>
      <c r="J33" s="141"/>
      <c r="K33" s="141"/>
      <c r="L33" s="141"/>
      <c r="M33" s="141"/>
      <c r="N33" s="141"/>
      <c r="O33" s="141">
        <v>6102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54"/>
      <c r="AJ33" s="54"/>
      <c r="AK33" s="54"/>
      <c r="AL33" s="54"/>
      <c r="AM33" s="54"/>
    </row>
    <row r="34" spans="1:39" s="6" customFormat="1" ht="18" customHeight="1" thickBot="1" x14ac:dyDescent="0.35">
      <c r="A34" s="240" t="s">
        <v>835</v>
      </c>
      <c r="B34" s="240" t="s">
        <v>657</v>
      </c>
      <c r="C34" s="231">
        <v>0</v>
      </c>
      <c r="D34" s="165"/>
      <c r="E34" s="230"/>
      <c r="F34" s="230">
        <f t="shared" si="0"/>
        <v>0</v>
      </c>
      <c r="G34" s="230">
        <f t="shared" si="1"/>
        <v>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54"/>
      <c r="AJ34" s="54"/>
      <c r="AK34" s="54"/>
      <c r="AL34" s="54"/>
      <c r="AM34" s="54"/>
    </row>
    <row r="35" spans="1:39" s="6" customFormat="1" ht="18" customHeight="1" thickBot="1" x14ac:dyDescent="0.35">
      <c r="A35" s="240" t="s">
        <v>836</v>
      </c>
      <c r="B35" s="240" t="s">
        <v>658</v>
      </c>
      <c r="C35" s="231">
        <v>10000</v>
      </c>
      <c r="D35" s="165"/>
      <c r="E35" s="230"/>
      <c r="F35" s="230">
        <f t="shared" si="0"/>
        <v>0</v>
      </c>
      <c r="G35" s="230">
        <f t="shared" si="1"/>
        <v>10000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54"/>
      <c r="AJ35" s="54"/>
      <c r="AK35" s="54"/>
      <c r="AL35" s="54"/>
      <c r="AM35" s="54"/>
    </row>
    <row r="36" spans="1:39" s="6" customFormat="1" ht="18" customHeight="1" thickBot="1" x14ac:dyDescent="0.35">
      <c r="A36" s="240" t="s">
        <v>837</v>
      </c>
      <c r="B36" s="240" t="s">
        <v>659</v>
      </c>
      <c r="C36" s="231">
        <v>10000</v>
      </c>
      <c r="D36" s="165"/>
      <c r="E36" s="230"/>
      <c r="F36" s="230">
        <f t="shared" si="0"/>
        <v>0</v>
      </c>
      <c r="G36" s="230">
        <f t="shared" si="1"/>
        <v>10000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54"/>
      <c r="AJ36" s="54"/>
      <c r="AK36" s="54"/>
      <c r="AL36" s="54"/>
      <c r="AM36" s="54"/>
    </row>
    <row r="37" spans="1:39" s="6" customFormat="1" ht="18" customHeight="1" thickBot="1" x14ac:dyDescent="0.35">
      <c r="A37" s="240" t="s">
        <v>838</v>
      </c>
      <c r="B37" s="240" t="s">
        <v>660</v>
      </c>
      <c r="C37" s="231">
        <v>64237</v>
      </c>
      <c r="D37" s="165"/>
      <c r="E37" s="230"/>
      <c r="F37" s="230">
        <f t="shared" si="0"/>
        <v>0</v>
      </c>
      <c r="G37" s="230">
        <f t="shared" si="1"/>
        <v>64237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54"/>
      <c r="AJ37" s="54"/>
      <c r="AK37" s="54"/>
      <c r="AL37" s="54"/>
      <c r="AM37" s="54"/>
    </row>
    <row r="38" spans="1:39" s="6" customFormat="1" ht="18" customHeight="1" thickBot="1" x14ac:dyDescent="0.35">
      <c r="A38" s="240" t="s">
        <v>839</v>
      </c>
      <c r="B38" s="240" t="s">
        <v>661</v>
      </c>
      <c r="C38" s="231">
        <v>45521</v>
      </c>
      <c r="D38" s="165"/>
      <c r="E38" s="230"/>
      <c r="F38" s="230">
        <f t="shared" si="0"/>
        <v>0</v>
      </c>
      <c r="G38" s="230">
        <f t="shared" si="1"/>
        <v>45521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54"/>
      <c r="AJ38" s="54"/>
      <c r="AK38" s="54"/>
      <c r="AL38" s="54"/>
      <c r="AM38" s="54"/>
    </row>
    <row r="39" spans="1:39" s="6" customFormat="1" ht="18" customHeight="1" thickBot="1" x14ac:dyDescent="0.35">
      <c r="A39" s="240" t="s">
        <v>840</v>
      </c>
      <c r="B39" s="240" t="s">
        <v>662</v>
      </c>
      <c r="C39" s="231">
        <v>10000</v>
      </c>
      <c r="D39" s="165"/>
      <c r="E39" s="230"/>
      <c r="F39" s="230">
        <f t="shared" si="0"/>
        <v>0</v>
      </c>
      <c r="G39" s="230">
        <f t="shared" si="1"/>
        <v>10000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54"/>
      <c r="AJ39" s="54"/>
      <c r="AK39" s="54"/>
      <c r="AL39" s="54"/>
      <c r="AM39" s="54"/>
    </row>
    <row r="40" spans="1:39" s="6" customFormat="1" ht="18" customHeight="1" thickBot="1" x14ac:dyDescent="0.35">
      <c r="A40" s="240" t="s">
        <v>841</v>
      </c>
      <c r="B40" s="240" t="s">
        <v>663</v>
      </c>
      <c r="C40" s="231">
        <v>10000</v>
      </c>
      <c r="D40" s="165"/>
      <c r="E40" s="230"/>
      <c r="F40" s="230">
        <f t="shared" si="0"/>
        <v>0</v>
      </c>
      <c r="G40" s="230">
        <f t="shared" si="1"/>
        <v>10000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54"/>
      <c r="AJ40" s="54"/>
      <c r="AK40" s="54"/>
      <c r="AL40" s="54"/>
      <c r="AM40" s="54"/>
    </row>
    <row r="41" spans="1:39" s="6" customFormat="1" ht="18" customHeight="1" thickBot="1" x14ac:dyDescent="0.35">
      <c r="A41" s="240" t="s">
        <v>842</v>
      </c>
      <c r="B41" s="240" t="s">
        <v>664</v>
      </c>
      <c r="C41" s="231">
        <v>10000</v>
      </c>
      <c r="D41" s="165" t="s">
        <v>372</v>
      </c>
      <c r="E41" s="230">
        <f t="shared" si="2"/>
        <v>10000</v>
      </c>
      <c r="F41" s="230">
        <f t="shared" si="0"/>
        <v>0</v>
      </c>
      <c r="G41" s="230">
        <f t="shared" si="1"/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54"/>
      <c r="AJ41" s="54"/>
      <c r="AK41" s="54"/>
      <c r="AL41" s="54"/>
      <c r="AM41" s="54"/>
    </row>
    <row r="42" spans="1:39" s="6" customFormat="1" ht="18" customHeight="1" thickBot="1" x14ac:dyDescent="0.35">
      <c r="A42" s="240" t="s">
        <v>843</v>
      </c>
      <c r="B42" s="240" t="s">
        <v>665</v>
      </c>
      <c r="C42" s="231">
        <v>10000</v>
      </c>
      <c r="D42" s="165" t="s">
        <v>372</v>
      </c>
      <c r="E42" s="230">
        <f t="shared" si="2"/>
        <v>10000</v>
      </c>
      <c r="F42" s="230">
        <f t="shared" si="0"/>
        <v>0</v>
      </c>
      <c r="G42" s="230">
        <f t="shared" si="1"/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54"/>
      <c r="AJ42" s="54"/>
      <c r="AK42" s="54"/>
      <c r="AL42" s="54"/>
      <c r="AM42" s="54"/>
    </row>
    <row r="43" spans="1:39" s="6" customFormat="1" ht="18" customHeight="1" thickBot="1" x14ac:dyDescent="0.35">
      <c r="A43" s="240" t="s">
        <v>844</v>
      </c>
      <c r="B43" s="240" t="s">
        <v>666</v>
      </c>
      <c r="C43" s="231">
        <v>10000</v>
      </c>
      <c r="D43" s="165"/>
      <c r="E43" s="230"/>
      <c r="F43" s="230">
        <f t="shared" si="0"/>
        <v>0</v>
      </c>
      <c r="G43" s="230">
        <f t="shared" si="1"/>
        <v>10000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54"/>
      <c r="AJ43" s="54"/>
      <c r="AK43" s="54"/>
      <c r="AL43" s="54"/>
      <c r="AM43" s="54"/>
    </row>
    <row r="44" spans="1:39" s="6" customFormat="1" ht="18" customHeight="1" thickBot="1" x14ac:dyDescent="0.35">
      <c r="A44" s="240" t="s">
        <v>845</v>
      </c>
      <c r="B44" s="240" t="s">
        <v>667</v>
      </c>
      <c r="C44" s="231">
        <v>10000</v>
      </c>
      <c r="D44" s="165"/>
      <c r="E44" s="230"/>
      <c r="F44" s="230">
        <f t="shared" si="0"/>
        <v>0</v>
      </c>
      <c r="G44" s="230">
        <f t="shared" si="1"/>
        <v>10000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54"/>
      <c r="AJ44" s="54"/>
      <c r="AK44" s="54"/>
      <c r="AL44" s="54"/>
      <c r="AM44" s="54"/>
    </row>
    <row r="45" spans="1:39" s="6" customFormat="1" ht="18" customHeight="1" thickBot="1" x14ac:dyDescent="0.35">
      <c r="A45" s="240" t="s">
        <v>846</v>
      </c>
      <c r="B45" s="240" t="s">
        <v>668</v>
      </c>
      <c r="C45" s="231">
        <v>10000</v>
      </c>
      <c r="D45" s="165"/>
      <c r="E45" s="230"/>
      <c r="F45" s="230">
        <f t="shared" si="0"/>
        <v>326</v>
      </c>
      <c r="G45" s="230">
        <f t="shared" si="1"/>
        <v>9674</v>
      </c>
      <c r="H45" s="141"/>
      <c r="I45" s="141"/>
      <c r="J45" s="141"/>
      <c r="K45" s="141"/>
      <c r="L45" s="141"/>
      <c r="M45" s="141"/>
      <c r="N45" s="141"/>
      <c r="O45" s="141">
        <v>326</v>
      </c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54"/>
      <c r="AJ45" s="54"/>
      <c r="AK45" s="54"/>
      <c r="AL45" s="54"/>
      <c r="AM45" s="54"/>
    </row>
    <row r="46" spans="1:39" s="6" customFormat="1" ht="18" customHeight="1" thickBot="1" x14ac:dyDescent="0.35">
      <c r="A46" s="240" t="s">
        <v>847</v>
      </c>
      <c r="B46" s="240" t="s">
        <v>669</v>
      </c>
      <c r="C46" s="231">
        <v>10000</v>
      </c>
      <c r="D46" s="165"/>
      <c r="E46" s="230"/>
      <c r="F46" s="230">
        <f t="shared" si="0"/>
        <v>0</v>
      </c>
      <c r="G46" s="230">
        <f t="shared" si="1"/>
        <v>10000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54"/>
      <c r="AJ46" s="54"/>
      <c r="AK46" s="54"/>
      <c r="AL46" s="54"/>
      <c r="AM46" s="54"/>
    </row>
    <row r="47" spans="1:39" s="6" customFormat="1" ht="18" customHeight="1" thickBot="1" x14ac:dyDescent="0.35">
      <c r="A47" s="240" t="s">
        <v>848</v>
      </c>
      <c r="B47" s="240" t="s">
        <v>670</v>
      </c>
      <c r="C47" s="231">
        <v>10000</v>
      </c>
      <c r="D47" s="165"/>
      <c r="E47" s="230"/>
      <c r="F47" s="230">
        <f t="shared" si="0"/>
        <v>0</v>
      </c>
      <c r="G47" s="230">
        <f t="shared" si="1"/>
        <v>10000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54"/>
      <c r="AJ47" s="54"/>
      <c r="AK47" s="54"/>
      <c r="AL47" s="54"/>
      <c r="AM47" s="54"/>
    </row>
    <row r="48" spans="1:39" s="6" customFormat="1" ht="18" customHeight="1" thickBot="1" x14ac:dyDescent="0.35">
      <c r="A48" s="240" t="s">
        <v>849</v>
      </c>
      <c r="B48" s="240" t="s">
        <v>671</v>
      </c>
      <c r="C48" s="231">
        <v>10000</v>
      </c>
      <c r="D48" s="165"/>
      <c r="E48" s="230"/>
      <c r="F48" s="230">
        <f t="shared" si="0"/>
        <v>0</v>
      </c>
      <c r="G48" s="230">
        <f t="shared" si="1"/>
        <v>10000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54"/>
      <c r="AJ48" s="54"/>
      <c r="AK48" s="54"/>
      <c r="AL48" s="54"/>
      <c r="AM48" s="54"/>
    </row>
    <row r="49" spans="1:39" s="6" customFormat="1" ht="18" customHeight="1" thickBot="1" x14ac:dyDescent="0.35">
      <c r="A49" s="240" t="s">
        <v>850</v>
      </c>
      <c r="B49" s="240" t="s">
        <v>672</v>
      </c>
      <c r="C49" s="231">
        <v>10000</v>
      </c>
      <c r="D49" s="165"/>
      <c r="E49" s="230"/>
      <c r="F49" s="230">
        <f t="shared" si="0"/>
        <v>0</v>
      </c>
      <c r="G49" s="230">
        <f t="shared" si="1"/>
        <v>10000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54"/>
      <c r="AJ49" s="54"/>
      <c r="AK49" s="54"/>
      <c r="AL49" s="54"/>
      <c r="AM49" s="54"/>
    </row>
    <row r="50" spans="1:39" s="6" customFormat="1" ht="18" customHeight="1" thickBot="1" x14ac:dyDescent="0.35">
      <c r="A50" s="240" t="s">
        <v>851</v>
      </c>
      <c r="B50" s="240" t="s">
        <v>673</v>
      </c>
      <c r="C50" s="231">
        <v>10000</v>
      </c>
      <c r="D50" s="165"/>
      <c r="E50" s="230"/>
      <c r="F50" s="230">
        <f t="shared" si="0"/>
        <v>0</v>
      </c>
      <c r="G50" s="230">
        <f t="shared" si="1"/>
        <v>10000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54"/>
      <c r="AJ50" s="54"/>
      <c r="AK50" s="54"/>
      <c r="AL50" s="54"/>
      <c r="AM50" s="54"/>
    </row>
    <row r="51" spans="1:39" s="6" customFormat="1" ht="18" customHeight="1" thickBot="1" x14ac:dyDescent="0.35">
      <c r="A51" s="240" t="s">
        <v>852</v>
      </c>
      <c r="B51" s="240" t="s">
        <v>674</v>
      </c>
      <c r="C51" s="231">
        <v>18089</v>
      </c>
      <c r="D51" s="165"/>
      <c r="E51" s="230"/>
      <c r="F51" s="230">
        <f t="shared" si="0"/>
        <v>0</v>
      </c>
      <c r="G51" s="230">
        <f t="shared" si="1"/>
        <v>18089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54"/>
      <c r="AJ51" s="54"/>
      <c r="AK51" s="54"/>
      <c r="AL51" s="54"/>
      <c r="AM51" s="54"/>
    </row>
    <row r="52" spans="1:39" s="6" customFormat="1" ht="18" customHeight="1" thickBot="1" x14ac:dyDescent="0.35">
      <c r="A52" s="240" t="s">
        <v>853</v>
      </c>
      <c r="B52" s="240" t="s">
        <v>675</v>
      </c>
      <c r="C52" s="231">
        <v>524723</v>
      </c>
      <c r="D52" s="165"/>
      <c r="E52" s="230"/>
      <c r="F52" s="230">
        <f t="shared" si="0"/>
        <v>0</v>
      </c>
      <c r="G52" s="230">
        <f t="shared" si="1"/>
        <v>524723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54"/>
      <c r="AJ52" s="54"/>
      <c r="AK52" s="54"/>
      <c r="AL52" s="54"/>
      <c r="AM52" s="54"/>
    </row>
    <row r="53" spans="1:39" s="6" customFormat="1" ht="18" customHeight="1" thickBot="1" x14ac:dyDescent="0.35">
      <c r="A53" s="240" t="s">
        <v>854</v>
      </c>
      <c r="B53" s="240" t="s">
        <v>676</v>
      </c>
      <c r="C53" s="231">
        <v>10000</v>
      </c>
      <c r="D53" s="165"/>
      <c r="E53" s="230"/>
      <c r="F53" s="230">
        <f t="shared" si="0"/>
        <v>7312</v>
      </c>
      <c r="G53" s="230">
        <f t="shared" si="1"/>
        <v>2688</v>
      </c>
      <c r="H53" s="141"/>
      <c r="I53" s="141"/>
      <c r="J53" s="141"/>
      <c r="K53" s="141"/>
      <c r="L53" s="141"/>
      <c r="M53" s="141"/>
      <c r="N53" s="141"/>
      <c r="O53" s="141">
        <v>7312</v>
      </c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54"/>
      <c r="AJ53" s="54"/>
      <c r="AK53" s="54"/>
      <c r="AL53" s="54"/>
      <c r="AM53" s="54"/>
    </row>
    <row r="54" spans="1:39" s="6" customFormat="1" ht="18" customHeight="1" thickBot="1" x14ac:dyDescent="0.35">
      <c r="A54" s="240" t="s">
        <v>855</v>
      </c>
      <c r="B54" s="240" t="s">
        <v>677</v>
      </c>
      <c r="C54" s="231">
        <v>35208</v>
      </c>
      <c r="D54" s="165"/>
      <c r="E54" s="230"/>
      <c r="F54" s="230">
        <f t="shared" si="0"/>
        <v>0</v>
      </c>
      <c r="G54" s="230">
        <f t="shared" si="1"/>
        <v>35208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54"/>
      <c r="AJ54" s="54"/>
      <c r="AK54" s="54"/>
      <c r="AL54" s="54"/>
      <c r="AM54" s="54"/>
    </row>
    <row r="55" spans="1:39" s="6" customFormat="1" ht="18" customHeight="1" thickBot="1" x14ac:dyDescent="0.35">
      <c r="A55" s="240" t="s">
        <v>856</v>
      </c>
      <c r="B55" s="240" t="s">
        <v>678</v>
      </c>
      <c r="C55" s="231">
        <v>15598</v>
      </c>
      <c r="D55" s="165"/>
      <c r="E55" s="230"/>
      <c r="F55" s="230">
        <f t="shared" si="0"/>
        <v>0</v>
      </c>
      <c r="G55" s="230">
        <f t="shared" si="1"/>
        <v>15598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54"/>
      <c r="AJ55" s="54"/>
      <c r="AK55" s="54"/>
      <c r="AL55" s="54"/>
      <c r="AM55" s="54"/>
    </row>
    <row r="56" spans="1:39" s="6" customFormat="1" ht="18" customHeight="1" thickBot="1" x14ac:dyDescent="0.35">
      <c r="A56" s="240" t="s">
        <v>857</v>
      </c>
      <c r="B56" s="240" t="s">
        <v>679</v>
      </c>
      <c r="C56" s="231">
        <v>10000</v>
      </c>
      <c r="D56" s="165"/>
      <c r="E56" s="230"/>
      <c r="F56" s="230">
        <f t="shared" si="0"/>
        <v>0</v>
      </c>
      <c r="G56" s="230">
        <f t="shared" si="1"/>
        <v>10000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54"/>
      <c r="AJ56" s="54"/>
      <c r="AK56" s="54"/>
      <c r="AL56" s="54"/>
      <c r="AM56" s="54"/>
    </row>
    <row r="57" spans="1:39" s="6" customFormat="1" ht="18" customHeight="1" thickBot="1" x14ac:dyDescent="0.35">
      <c r="A57" s="240" t="s">
        <v>858</v>
      </c>
      <c r="B57" s="240" t="s">
        <v>680</v>
      </c>
      <c r="C57" s="231">
        <v>10000</v>
      </c>
      <c r="D57" s="165" t="s">
        <v>372</v>
      </c>
      <c r="E57" s="230">
        <f t="shared" si="2"/>
        <v>10000</v>
      </c>
      <c r="F57" s="230">
        <f t="shared" si="0"/>
        <v>0</v>
      </c>
      <c r="G57" s="230">
        <f t="shared" si="1"/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54"/>
      <c r="AJ57" s="54"/>
      <c r="AK57" s="54"/>
      <c r="AL57" s="54"/>
      <c r="AM57" s="54"/>
    </row>
    <row r="58" spans="1:39" s="6" customFormat="1" ht="18" customHeight="1" thickBot="1" x14ac:dyDescent="0.35">
      <c r="A58" s="240" t="s">
        <v>859</v>
      </c>
      <c r="B58" s="240" t="s">
        <v>681</v>
      </c>
      <c r="C58" s="231">
        <v>10000</v>
      </c>
      <c r="D58" s="165"/>
      <c r="E58" s="230"/>
      <c r="F58" s="230">
        <f t="shared" si="0"/>
        <v>0</v>
      </c>
      <c r="G58" s="230">
        <f t="shared" si="1"/>
        <v>10000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54"/>
      <c r="AJ58" s="54"/>
      <c r="AK58" s="54"/>
      <c r="AL58" s="54"/>
      <c r="AM58" s="54"/>
    </row>
    <row r="59" spans="1:39" s="6" customFormat="1" ht="18" customHeight="1" thickBot="1" x14ac:dyDescent="0.35">
      <c r="A59" s="240" t="s">
        <v>860</v>
      </c>
      <c r="B59" s="240" t="s">
        <v>682</v>
      </c>
      <c r="C59" s="231">
        <v>10000</v>
      </c>
      <c r="D59" s="165"/>
      <c r="E59" s="230"/>
      <c r="F59" s="230">
        <f t="shared" si="0"/>
        <v>0</v>
      </c>
      <c r="G59" s="230">
        <f t="shared" si="1"/>
        <v>10000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54"/>
      <c r="AJ59" s="54"/>
      <c r="AK59" s="54"/>
      <c r="AL59" s="54"/>
      <c r="AM59" s="54"/>
    </row>
    <row r="60" spans="1:39" s="6" customFormat="1" ht="18" customHeight="1" thickBot="1" x14ac:dyDescent="0.35">
      <c r="A60" s="240" t="s">
        <v>861</v>
      </c>
      <c r="B60" s="240" t="s">
        <v>683</v>
      </c>
      <c r="C60" s="231">
        <v>10000</v>
      </c>
      <c r="D60" s="165" t="s">
        <v>372</v>
      </c>
      <c r="E60" s="230">
        <f t="shared" si="2"/>
        <v>10000</v>
      </c>
      <c r="F60" s="230">
        <f t="shared" si="0"/>
        <v>0</v>
      </c>
      <c r="G60" s="230">
        <f t="shared" si="1"/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54"/>
      <c r="AJ60" s="54"/>
      <c r="AK60" s="54"/>
      <c r="AL60" s="54"/>
      <c r="AM60" s="54"/>
    </row>
    <row r="61" spans="1:39" s="6" customFormat="1" ht="18" customHeight="1" thickBot="1" x14ac:dyDescent="0.35">
      <c r="A61" s="240" t="s">
        <v>862</v>
      </c>
      <c r="B61" s="240" t="s">
        <v>684</v>
      </c>
      <c r="C61" s="231">
        <v>10000</v>
      </c>
      <c r="D61" s="165"/>
      <c r="E61" s="230"/>
      <c r="F61" s="230">
        <f t="shared" si="0"/>
        <v>0</v>
      </c>
      <c r="G61" s="230">
        <f t="shared" si="1"/>
        <v>10000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54"/>
      <c r="AJ61" s="54"/>
      <c r="AK61" s="54"/>
      <c r="AL61" s="54"/>
      <c r="AM61" s="54"/>
    </row>
    <row r="62" spans="1:39" s="6" customFormat="1" ht="18" customHeight="1" thickBot="1" x14ac:dyDescent="0.35">
      <c r="A62" s="240" t="s">
        <v>863</v>
      </c>
      <c r="B62" s="240" t="s">
        <v>685</v>
      </c>
      <c r="C62" s="231">
        <v>71307</v>
      </c>
      <c r="D62" s="165"/>
      <c r="E62" s="230"/>
      <c r="F62" s="230">
        <f t="shared" si="0"/>
        <v>0</v>
      </c>
      <c r="G62" s="230">
        <f t="shared" si="1"/>
        <v>71307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54"/>
      <c r="AJ62" s="54"/>
      <c r="AK62" s="54"/>
      <c r="AL62" s="54"/>
      <c r="AM62" s="54"/>
    </row>
    <row r="63" spans="1:39" s="6" customFormat="1" ht="18" customHeight="1" thickBot="1" x14ac:dyDescent="0.35">
      <c r="A63" s="240" t="s">
        <v>864</v>
      </c>
      <c r="B63" s="240" t="s">
        <v>686</v>
      </c>
      <c r="C63" s="231">
        <v>29849</v>
      </c>
      <c r="D63" s="165"/>
      <c r="E63" s="230"/>
      <c r="F63" s="230">
        <f t="shared" si="0"/>
        <v>0</v>
      </c>
      <c r="G63" s="230">
        <f t="shared" si="1"/>
        <v>29849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54"/>
      <c r="AJ63" s="54"/>
      <c r="AK63" s="54"/>
      <c r="AL63" s="54"/>
      <c r="AM63" s="54"/>
    </row>
    <row r="64" spans="1:39" s="6" customFormat="1" ht="18" customHeight="1" thickBot="1" x14ac:dyDescent="0.35">
      <c r="A64" s="240" t="s">
        <v>865</v>
      </c>
      <c r="B64" s="240" t="s">
        <v>687</v>
      </c>
      <c r="C64" s="231">
        <v>30185</v>
      </c>
      <c r="D64" s="165"/>
      <c r="E64" s="230"/>
      <c r="F64" s="230">
        <f t="shared" si="0"/>
        <v>5000</v>
      </c>
      <c r="G64" s="230">
        <f t="shared" si="1"/>
        <v>25185</v>
      </c>
      <c r="H64" s="141"/>
      <c r="I64" s="141"/>
      <c r="J64" s="141"/>
      <c r="K64" s="141"/>
      <c r="L64" s="141">
        <v>5000</v>
      </c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54"/>
      <c r="AJ64" s="54"/>
      <c r="AK64" s="54"/>
      <c r="AL64" s="54"/>
      <c r="AM64" s="54"/>
    </row>
    <row r="65" spans="1:39" s="6" customFormat="1" ht="18" customHeight="1" thickBot="1" x14ac:dyDescent="0.35">
      <c r="A65" s="240" t="s">
        <v>866</v>
      </c>
      <c r="B65" s="240" t="s">
        <v>688</v>
      </c>
      <c r="C65" s="231">
        <v>127654</v>
      </c>
      <c r="D65" s="165"/>
      <c r="E65" s="230"/>
      <c r="F65" s="230">
        <f t="shared" si="0"/>
        <v>6085</v>
      </c>
      <c r="G65" s="230">
        <f t="shared" si="1"/>
        <v>121569</v>
      </c>
      <c r="H65" s="141"/>
      <c r="I65" s="141"/>
      <c r="J65" s="141"/>
      <c r="K65" s="141"/>
      <c r="L65" s="141">
        <v>1255</v>
      </c>
      <c r="M65" s="141"/>
      <c r="N65" s="141">
        <v>3580</v>
      </c>
      <c r="O65" s="141">
        <v>1250</v>
      </c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54"/>
      <c r="AJ65" s="54"/>
      <c r="AK65" s="54"/>
      <c r="AL65" s="54"/>
      <c r="AM65" s="54"/>
    </row>
    <row r="66" spans="1:39" s="6" customFormat="1" ht="18" customHeight="1" thickBot="1" x14ac:dyDescent="0.35">
      <c r="A66" s="240" t="s">
        <v>867</v>
      </c>
      <c r="B66" s="240" t="s">
        <v>689</v>
      </c>
      <c r="C66" s="231">
        <v>10000</v>
      </c>
      <c r="D66" s="165"/>
      <c r="E66" s="230"/>
      <c r="F66" s="230">
        <f t="shared" si="0"/>
        <v>0</v>
      </c>
      <c r="G66" s="230">
        <f t="shared" si="1"/>
        <v>10000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54"/>
      <c r="AJ66" s="54"/>
      <c r="AK66" s="54"/>
      <c r="AL66" s="54"/>
      <c r="AM66" s="54"/>
    </row>
    <row r="67" spans="1:39" s="6" customFormat="1" ht="18" customHeight="1" thickBot="1" x14ac:dyDescent="0.35">
      <c r="A67" s="240" t="s">
        <v>868</v>
      </c>
      <c r="B67" s="240" t="s">
        <v>690</v>
      </c>
      <c r="C67" s="231">
        <v>10000</v>
      </c>
      <c r="D67" s="165"/>
      <c r="E67" s="230"/>
      <c r="F67" s="230">
        <f t="shared" si="0"/>
        <v>0</v>
      </c>
      <c r="G67" s="230">
        <f t="shared" si="1"/>
        <v>10000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54"/>
      <c r="AJ67" s="54"/>
      <c r="AK67" s="54"/>
      <c r="AL67" s="54"/>
      <c r="AM67" s="54"/>
    </row>
    <row r="68" spans="1:39" s="6" customFormat="1" ht="18" customHeight="1" thickBot="1" x14ac:dyDescent="0.35">
      <c r="A68" s="240" t="s">
        <v>869</v>
      </c>
      <c r="B68" s="240" t="s">
        <v>691</v>
      </c>
      <c r="C68" s="231">
        <v>21860</v>
      </c>
      <c r="D68" s="165"/>
      <c r="E68" s="230"/>
      <c r="F68" s="230">
        <f t="shared" si="0"/>
        <v>5000</v>
      </c>
      <c r="G68" s="230">
        <f t="shared" si="1"/>
        <v>16860</v>
      </c>
      <c r="H68" s="141"/>
      <c r="I68" s="141"/>
      <c r="J68" s="141"/>
      <c r="K68" s="141"/>
      <c r="L68" s="141">
        <v>5000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54"/>
      <c r="AJ68" s="54"/>
      <c r="AK68" s="54"/>
      <c r="AL68" s="54"/>
      <c r="AM68" s="54"/>
    </row>
    <row r="69" spans="1:39" s="6" customFormat="1" ht="18" customHeight="1" thickBot="1" x14ac:dyDescent="0.35">
      <c r="A69" s="240" t="s">
        <v>870</v>
      </c>
      <c r="B69" s="240" t="s">
        <v>692</v>
      </c>
      <c r="C69" s="231">
        <v>10000</v>
      </c>
      <c r="D69" s="165"/>
      <c r="E69" s="230"/>
      <c r="F69" s="230">
        <f t="shared" si="0"/>
        <v>0</v>
      </c>
      <c r="G69" s="230">
        <f t="shared" si="1"/>
        <v>10000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54"/>
      <c r="AJ69" s="54"/>
      <c r="AK69" s="54"/>
      <c r="AL69" s="54"/>
      <c r="AM69" s="54"/>
    </row>
    <row r="70" spans="1:39" s="6" customFormat="1" ht="18" customHeight="1" thickBot="1" x14ac:dyDescent="0.35">
      <c r="A70" s="240" t="s">
        <v>871</v>
      </c>
      <c r="B70" s="240" t="s">
        <v>693</v>
      </c>
      <c r="C70" s="231">
        <v>10000</v>
      </c>
      <c r="D70" s="165"/>
      <c r="E70" s="230"/>
      <c r="F70" s="230">
        <f t="shared" si="0"/>
        <v>0</v>
      </c>
      <c r="G70" s="230">
        <f t="shared" si="1"/>
        <v>10000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54"/>
      <c r="AJ70" s="54"/>
      <c r="AK70" s="54"/>
      <c r="AL70" s="54"/>
      <c r="AM70" s="54"/>
    </row>
    <row r="71" spans="1:39" s="6" customFormat="1" ht="18" customHeight="1" thickBot="1" x14ac:dyDescent="0.35">
      <c r="A71" s="240" t="s">
        <v>872</v>
      </c>
      <c r="B71" s="240" t="s">
        <v>694</v>
      </c>
      <c r="C71" s="231">
        <v>10000</v>
      </c>
      <c r="D71" s="165"/>
      <c r="E71" s="230"/>
      <c r="F71" s="230">
        <f t="shared" si="0"/>
        <v>0</v>
      </c>
      <c r="G71" s="230">
        <f t="shared" si="1"/>
        <v>10000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54"/>
      <c r="AJ71" s="54"/>
      <c r="AK71" s="54"/>
      <c r="AL71" s="54"/>
      <c r="AM71" s="54"/>
    </row>
    <row r="72" spans="1:39" s="6" customFormat="1" ht="18" customHeight="1" thickBot="1" x14ac:dyDescent="0.35">
      <c r="A72" s="240" t="s">
        <v>873</v>
      </c>
      <c r="B72" s="240" t="s">
        <v>695</v>
      </c>
      <c r="C72" s="231">
        <v>10000</v>
      </c>
      <c r="D72" s="165"/>
      <c r="E72" s="230"/>
      <c r="F72" s="230">
        <f t="shared" si="0"/>
        <v>2548</v>
      </c>
      <c r="G72" s="230">
        <f t="shared" si="1"/>
        <v>7452</v>
      </c>
      <c r="H72" s="141"/>
      <c r="I72" s="141"/>
      <c r="J72" s="141"/>
      <c r="K72" s="141"/>
      <c r="L72" s="141"/>
      <c r="M72" s="141"/>
      <c r="N72" s="141"/>
      <c r="O72" s="141">
        <v>2548</v>
      </c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54"/>
      <c r="AJ72" s="54"/>
      <c r="AK72" s="54"/>
      <c r="AL72" s="54"/>
      <c r="AM72" s="54"/>
    </row>
    <row r="73" spans="1:39" s="6" customFormat="1" ht="18" customHeight="1" thickBot="1" x14ac:dyDescent="0.35">
      <c r="A73" s="240" t="s">
        <v>874</v>
      </c>
      <c r="B73" s="240" t="s">
        <v>696</v>
      </c>
      <c r="C73" s="231">
        <v>23086</v>
      </c>
      <c r="D73" s="165"/>
      <c r="E73" s="230"/>
      <c r="F73" s="230">
        <f t="shared" si="0"/>
        <v>12061</v>
      </c>
      <c r="G73" s="230">
        <f t="shared" si="1"/>
        <v>11025</v>
      </c>
      <c r="H73" s="141"/>
      <c r="I73" s="141"/>
      <c r="J73" s="141"/>
      <c r="K73" s="141"/>
      <c r="L73" s="141"/>
      <c r="M73" s="141">
        <v>8014</v>
      </c>
      <c r="N73" s="141"/>
      <c r="O73" s="141">
        <v>4047</v>
      </c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54"/>
      <c r="AJ73" s="54"/>
      <c r="AK73" s="54"/>
      <c r="AL73" s="54"/>
      <c r="AM73" s="54"/>
    </row>
    <row r="74" spans="1:39" s="6" customFormat="1" ht="18" customHeight="1" thickBot="1" x14ac:dyDescent="0.35">
      <c r="A74" s="240" t="s">
        <v>875</v>
      </c>
      <c r="B74" s="240" t="s">
        <v>697</v>
      </c>
      <c r="C74" s="231">
        <v>10000</v>
      </c>
      <c r="D74" s="165"/>
      <c r="E74" s="230"/>
      <c r="F74" s="230">
        <f t="shared" si="0"/>
        <v>10000</v>
      </c>
      <c r="G74" s="230">
        <f t="shared" si="1"/>
        <v>0</v>
      </c>
      <c r="H74" s="141"/>
      <c r="I74" s="141"/>
      <c r="J74" s="141"/>
      <c r="K74" s="141"/>
      <c r="L74" s="141"/>
      <c r="M74" s="141"/>
      <c r="N74" s="141"/>
      <c r="O74" s="141">
        <v>10000</v>
      </c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54"/>
      <c r="AJ74" s="54"/>
      <c r="AK74" s="54"/>
      <c r="AL74" s="54"/>
      <c r="AM74" s="54"/>
    </row>
    <row r="75" spans="1:39" s="6" customFormat="1" ht="18" customHeight="1" thickBot="1" x14ac:dyDescent="0.35">
      <c r="A75" s="240" t="s">
        <v>876</v>
      </c>
      <c r="B75" s="240" t="s">
        <v>698</v>
      </c>
      <c r="C75" s="231">
        <v>10000</v>
      </c>
      <c r="D75" s="165"/>
      <c r="E75" s="230"/>
      <c r="F75" s="230">
        <f t="shared" si="0"/>
        <v>0</v>
      </c>
      <c r="G75" s="230">
        <f t="shared" si="1"/>
        <v>10000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54"/>
      <c r="AJ75" s="54"/>
      <c r="AK75" s="54"/>
      <c r="AL75" s="54"/>
      <c r="AM75" s="54"/>
    </row>
    <row r="76" spans="1:39" s="6" customFormat="1" ht="18" customHeight="1" thickBot="1" x14ac:dyDescent="0.35">
      <c r="A76" s="240" t="s">
        <v>877</v>
      </c>
      <c r="B76" s="240" t="s">
        <v>699</v>
      </c>
      <c r="C76" s="231">
        <v>21425</v>
      </c>
      <c r="D76" s="165"/>
      <c r="E76" s="230"/>
      <c r="F76" s="230">
        <f t="shared" si="0"/>
        <v>0</v>
      </c>
      <c r="G76" s="230">
        <f t="shared" si="1"/>
        <v>21425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54"/>
      <c r="AJ76" s="54"/>
      <c r="AK76" s="54"/>
      <c r="AL76" s="54"/>
      <c r="AM76" s="54"/>
    </row>
    <row r="77" spans="1:39" s="6" customFormat="1" ht="18" customHeight="1" thickBot="1" x14ac:dyDescent="0.35">
      <c r="A77" s="240" t="s">
        <v>878</v>
      </c>
      <c r="B77" s="240" t="s">
        <v>700</v>
      </c>
      <c r="C77" s="231">
        <v>11029</v>
      </c>
      <c r="D77" s="165"/>
      <c r="E77" s="230"/>
      <c r="F77" s="230">
        <f t="shared" si="0"/>
        <v>0</v>
      </c>
      <c r="G77" s="230">
        <f t="shared" si="1"/>
        <v>11029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54"/>
      <c r="AJ77" s="54"/>
      <c r="AK77" s="54"/>
      <c r="AL77" s="54"/>
      <c r="AM77" s="54"/>
    </row>
    <row r="78" spans="1:39" s="6" customFormat="1" ht="18" customHeight="1" thickBot="1" x14ac:dyDescent="0.35">
      <c r="A78" s="240" t="s">
        <v>879</v>
      </c>
      <c r="B78" s="240" t="s">
        <v>701</v>
      </c>
      <c r="C78" s="231">
        <v>10000</v>
      </c>
      <c r="D78" s="165"/>
      <c r="E78" s="230"/>
      <c r="F78" s="230">
        <f t="shared" ref="F78:F141" si="3">SUM(H78:AH78)</f>
        <v>0</v>
      </c>
      <c r="G78" s="230">
        <f t="shared" ref="G78:G141" si="4">IF(E78=0,C78-F78,C78-E78)</f>
        <v>10000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54"/>
      <c r="AJ78" s="54"/>
      <c r="AK78" s="54"/>
      <c r="AL78" s="54"/>
      <c r="AM78" s="54"/>
    </row>
    <row r="79" spans="1:39" s="6" customFormat="1" ht="18" customHeight="1" thickBot="1" x14ac:dyDescent="0.35">
      <c r="A79" s="240" t="s">
        <v>880</v>
      </c>
      <c r="B79" s="240" t="s">
        <v>702</v>
      </c>
      <c r="C79" s="231">
        <v>12683</v>
      </c>
      <c r="D79" s="165"/>
      <c r="E79" s="230"/>
      <c r="F79" s="230">
        <f t="shared" si="3"/>
        <v>0</v>
      </c>
      <c r="G79" s="230">
        <f t="shared" si="4"/>
        <v>12683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54"/>
      <c r="AJ79" s="54"/>
      <c r="AK79" s="54"/>
      <c r="AL79" s="54"/>
      <c r="AM79" s="54"/>
    </row>
    <row r="80" spans="1:39" s="6" customFormat="1" ht="18" customHeight="1" thickBot="1" x14ac:dyDescent="0.35">
      <c r="A80" s="240" t="s">
        <v>881</v>
      </c>
      <c r="B80" s="240" t="s">
        <v>703</v>
      </c>
      <c r="C80" s="231">
        <v>13671</v>
      </c>
      <c r="D80" s="165"/>
      <c r="E80" s="230"/>
      <c r="F80" s="230">
        <f t="shared" si="3"/>
        <v>0</v>
      </c>
      <c r="G80" s="230">
        <f t="shared" si="4"/>
        <v>13671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54"/>
      <c r="AJ80" s="54"/>
      <c r="AK80" s="54"/>
      <c r="AL80" s="54"/>
      <c r="AM80" s="54"/>
    </row>
    <row r="81" spans="1:39" s="6" customFormat="1" ht="18" customHeight="1" thickBot="1" x14ac:dyDescent="0.35">
      <c r="A81" s="240" t="s">
        <v>882</v>
      </c>
      <c r="B81" s="240" t="s">
        <v>704</v>
      </c>
      <c r="C81" s="231">
        <v>10000</v>
      </c>
      <c r="D81" s="165"/>
      <c r="E81" s="230"/>
      <c r="F81" s="230">
        <f t="shared" si="3"/>
        <v>0</v>
      </c>
      <c r="G81" s="230">
        <f t="shared" si="4"/>
        <v>10000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54"/>
      <c r="AJ81" s="54"/>
      <c r="AK81" s="54"/>
      <c r="AL81" s="54"/>
      <c r="AM81" s="54"/>
    </row>
    <row r="82" spans="1:39" s="6" customFormat="1" ht="18" customHeight="1" thickBot="1" x14ac:dyDescent="0.35">
      <c r="A82" s="240" t="s">
        <v>883</v>
      </c>
      <c r="B82" s="240" t="s">
        <v>705</v>
      </c>
      <c r="C82" s="231">
        <v>10000</v>
      </c>
      <c r="D82" s="165"/>
      <c r="E82" s="230"/>
      <c r="F82" s="230">
        <f t="shared" si="3"/>
        <v>0</v>
      </c>
      <c r="G82" s="230">
        <f t="shared" si="4"/>
        <v>10000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54"/>
      <c r="AJ82" s="54"/>
      <c r="AK82" s="54"/>
      <c r="AL82" s="54"/>
      <c r="AM82" s="54"/>
    </row>
    <row r="83" spans="1:39" s="6" customFormat="1" ht="18" customHeight="1" thickBot="1" x14ac:dyDescent="0.35">
      <c r="A83" s="240" t="s">
        <v>884</v>
      </c>
      <c r="B83" s="240" t="s">
        <v>706</v>
      </c>
      <c r="C83" s="231">
        <v>10000</v>
      </c>
      <c r="D83" s="165"/>
      <c r="E83" s="230"/>
      <c r="F83" s="230">
        <f t="shared" si="3"/>
        <v>0</v>
      </c>
      <c r="G83" s="230">
        <f t="shared" si="4"/>
        <v>10000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54"/>
      <c r="AJ83" s="54"/>
      <c r="AK83" s="54"/>
      <c r="AL83" s="54"/>
      <c r="AM83" s="54"/>
    </row>
    <row r="84" spans="1:39" s="6" customFormat="1" ht="18" customHeight="1" thickBot="1" x14ac:dyDescent="0.35">
      <c r="A84" s="240" t="s">
        <v>885</v>
      </c>
      <c r="B84" s="240" t="s">
        <v>707</v>
      </c>
      <c r="C84" s="231">
        <v>10000</v>
      </c>
      <c r="D84" s="165"/>
      <c r="E84" s="230"/>
      <c r="F84" s="230">
        <f t="shared" si="3"/>
        <v>4167</v>
      </c>
      <c r="G84" s="230">
        <f t="shared" si="4"/>
        <v>5833</v>
      </c>
      <c r="H84" s="141"/>
      <c r="I84" s="141"/>
      <c r="J84" s="141"/>
      <c r="K84" s="141"/>
      <c r="L84" s="141"/>
      <c r="M84" s="141"/>
      <c r="N84" s="141"/>
      <c r="O84" s="141">
        <v>4167</v>
      </c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54"/>
      <c r="AJ84" s="54"/>
      <c r="AK84" s="54"/>
      <c r="AL84" s="54"/>
      <c r="AM84" s="54"/>
    </row>
    <row r="85" spans="1:39" s="6" customFormat="1" ht="18" customHeight="1" thickBot="1" x14ac:dyDescent="0.35">
      <c r="A85" s="240" t="s">
        <v>886</v>
      </c>
      <c r="B85" s="240" t="s">
        <v>708</v>
      </c>
      <c r="C85" s="231">
        <v>10000</v>
      </c>
      <c r="D85" s="165"/>
      <c r="E85" s="230"/>
      <c r="F85" s="230">
        <f t="shared" si="3"/>
        <v>0</v>
      </c>
      <c r="G85" s="230">
        <f t="shared" si="4"/>
        <v>10000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54"/>
      <c r="AJ85" s="54"/>
      <c r="AK85" s="54"/>
      <c r="AL85" s="54"/>
      <c r="AM85" s="54"/>
    </row>
    <row r="86" spans="1:39" s="6" customFormat="1" ht="18" customHeight="1" thickBot="1" x14ac:dyDescent="0.35">
      <c r="A86" s="240" t="s">
        <v>887</v>
      </c>
      <c r="B86" s="240" t="s">
        <v>709</v>
      </c>
      <c r="C86" s="231">
        <v>10000</v>
      </c>
      <c r="D86" s="165"/>
      <c r="E86" s="230"/>
      <c r="F86" s="230">
        <f t="shared" si="3"/>
        <v>0</v>
      </c>
      <c r="G86" s="230">
        <f t="shared" si="4"/>
        <v>10000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54"/>
      <c r="AJ86" s="54"/>
      <c r="AK86" s="54"/>
      <c r="AL86" s="54"/>
      <c r="AM86" s="54"/>
    </row>
    <row r="87" spans="1:39" s="6" customFormat="1" ht="18" customHeight="1" thickBot="1" x14ac:dyDescent="0.35">
      <c r="A87" s="240" t="s">
        <v>888</v>
      </c>
      <c r="B87" s="240" t="s">
        <v>710</v>
      </c>
      <c r="C87" s="231">
        <v>10000</v>
      </c>
      <c r="D87" s="165"/>
      <c r="E87" s="230"/>
      <c r="F87" s="230">
        <f t="shared" si="3"/>
        <v>0</v>
      </c>
      <c r="G87" s="230">
        <f t="shared" si="4"/>
        <v>10000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54"/>
      <c r="AJ87" s="54"/>
      <c r="AK87" s="54"/>
      <c r="AL87" s="54"/>
      <c r="AM87" s="54"/>
    </row>
    <row r="88" spans="1:39" s="6" customFormat="1" ht="18" customHeight="1" thickBot="1" x14ac:dyDescent="0.35">
      <c r="A88" s="240" t="s">
        <v>889</v>
      </c>
      <c r="B88" s="240" t="s">
        <v>711</v>
      </c>
      <c r="C88" s="231">
        <v>10000</v>
      </c>
      <c r="D88" s="165"/>
      <c r="E88" s="230"/>
      <c r="F88" s="230">
        <f t="shared" si="3"/>
        <v>4000</v>
      </c>
      <c r="G88" s="230">
        <f t="shared" si="4"/>
        <v>6000</v>
      </c>
      <c r="H88" s="141"/>
      <c r="I88" s="141"/>
      <c r="J88" s="141"/>
      <c r="K88" s="141"/>
      <c r="L88" s="141"/>
      <c r="M88" s="141"/>
      <c r="N88" s="141"/>
      <c r="O88" s="141">
        <v>4000</v>
      </c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54"/>
      <c r="AJ88" s="54"/>
      <c r="AK88" s="54"/>
      <c r="AL88" s="54"/>
      <c r="AM88" s="54"/>
    </row>
    <row r="89" spans="1:39" s="6" customFormat="1" ht="18" customHeight="1" thickBot="1" x14ac:dyDescent="0.35">
      <c r="A89" s="240" t="s">
        <v>890</v>
      </c>
      <c r="B89" s="240" t="s">
        <v>712</v>
      </c>
      <c r="C89" s="231">
        <v>10000</v>
      </c>
      <c r="D89" s="165"/>
      <c r="E89" s="230"/>
      <c r="F89" s="230">
        <f t="shared" si="3"/>
        <v>0</v>
      </c>
      <c r="G89" s="230">
        <f t="shared" si="4"/>
        <v>10000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54"/>
      <c r="AJ89" s="54"/>
      <c r="AK89" s="54"/>
      <c r="AL89" s="54"/>
      <c r="AM89" s="54"/>
    </row>
    <row r="90" spans="1:39" s="6" customFormat="1" ht="18" customHeight="1" thickBot="1" x14ac:dyDescent="0.35">
      <c r="A90" s="240" t="s">
        <v>891</v>
      </c>
      <c r="B90" s="240" t="s">
        <v>713</v>
      </c>
      <c r="C90" s="231">
        <v>186356</v>
      </c>
      <c r="D90" s="165"/>
      <c r="E90" s="230"/>
      <c r="F90" s="230">
        <f t="shared" si="3"/>
        <v>0</v>
      </c>
      <c r="G90" s="230">
        <f t="shared" si="4"/>
        <v>186356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54"/>
      <c r="AJ90" s="54"/>
      <c r="AK90" s="54"/>
      <c r="AL90" s="54"/>
      <c r="AM90" s="54"/>
    </row>
    <row r="91" spans="1:39" s="6" customFormat="1" ht="18" customHeight="1" thickBot="1" x14ac:dyDescent="0.35">
      <c r="A91" s="240" t="s">
        <v>892</v>
      </c>
      <c r="B91" s="240" t="s">
        <v>714</v>
      </c>
      <c r="C91" s="231">
        <v>10000</v>
      </c>
      <c r="D91" s="165"/>
      <c r="E91" s="230"/>
      <c r="F91" s="230">
        <f t="shared" si="3"/>
        <v>0</v>
      </c>
      <c r="G91" s="230">
        <f t="shared" si="4"/>
        <v>10000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54"/>
      <c r="AJ91" s="54"/>
      <c r="AK91" s="54"/>
      <c r="AL91" s="54"/>
      <c r="AM91" s="54"/>
    </row>
    <row r="92" spans="1:39" s="6" customFormat="1" ht="18" customHeight="1" thickBot="1" x14ac:dyDescent="0.35">
      <c r="A92" s="240" t="s">
        <v>893</v>
      </c>
      <c r="B92" s="240" t="s">
        <v>715</v>
      </c>
      <c r="C92" s="231">
        <v>10000</v>
      </c>
      <c r="D92" s="165"/>
      <c r="E92" s="230"/>
      <c r="F92" s="230">
        <f t="shared" si="3"/>
        <v>0</v>
      </c>
      <c r="G92" s="230">
        <f t="shared" si="4"/>
        <v>10000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54"/>
      <c r="AJ92" s="54"/>
      <c r="AK92" s="54"/>
      <c r="AL92" s="54"/>
      <c r="AM92" s="54"/>
    </row>
    <row r="93" spans="1:39" s="6" customFormat="1" ht="18" customHeight="1" thickBot="1" x14ac:dyDescent="0.35">
      <c r="A93" s="240" t="s">
        <v>894</v>
      </c>
      <c r="B93" s="240" t="s">
        <v>716</v>
      </c>
      <c r="C93" s="231">
        <v>10000</v>
      </c>
      <c r="D93" s="165" t="s">
        <v>372</v>
      </c>
      <c r="E93" s="230">
        <f t="shared" ref="E93:E131" si="5">IF(ISBLANK(D93),,C93)</f>
        <v>10000</v>
      </c>
      <c r="F93" s="230">
        <f t="shared" si="3"/>
        <v>0</v>
      </c>
      <c r="G93" s="230">
        <f t="shared" si="4"/>
        <v>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54"/>
      <c r="AJ93" s="54"/>
      <c r="AK93" s="54"/>
      <c r="AL93" s="54"/>
      <c r="AM93" s="54"/>
    </row>
    <row r="94" spans="1:39" s="6" customFormat="1" ht="18" customHeight="1" thickBot="1" x14ac:dyDescent="0.35">
      <c r="A94" s="240" t="s">
        <v>895</v>
      </c>
      <c r="B94" s="240" t="s">
        <v>717</v>
      </c>
      <c r="C94" s="231">
        <v>10000</v>
      </c>
      <c r="D94" s="165" t="s">
        <v>372</v>
      </c>
      <c r="E94" s="230">
        <f t="shared" si="5"/>
        <v>10000</v>
      </c>
      <c r="F94" s="230">
        <f t="shared" si="3"/>
        <v>0</v>
      </c>
      <c r="G94" s="230">
        <f t="shared" si="4"/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54"/>
      <c r="AJ94" s="54"/>
      <c r="AK94" s="54"/>
      <c r="AL94" s="54"/>
      <c r="AM94" s="54"/>
    </row>
    <row r="95" spans="1:39" s="6" customFormat="1" ht="18" customHeight="1" thickBot="1" x14ac:dyDescent="0.35">
      <c r="A95" s="240" t="s">
        <v>896</v>
      </c>
      <c r="B95" s="240" t="s">
        <v>718</v>
      </c>
      <c r="C95" s="231">
        <v>10000</v>
      </c>
      <c r="D95" s="165" t="s">
        <v>372</v>
      </c>
      <c r="E95" s="230">
        <f t="shared" si="5"/>
        <v>10000</v>
      </c>
      <c r="F95" s="230">
        <f t="shared" si="3"/>
        <v>0</v>
      </c>
      <c r="G95" s="230">
        <f t="shared" si="4"/>
        <v>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54"/>
      <c r="AJ95" s="54"/>
      <c r="AK95" s="54"/>
      <c r="AL95" s="54"/>
      <c r="AM95" s="54"/>
    </row>
    <row r="96" spans="1:39" s="6" customFormat="1" ht="18" customHeight="1" thickBot="1" x14ac:dyDescent="0.35">
      <c r="A96" s="240" t="s">
        <v>897</v>
      </c>
      <c r="B96" s="240" t="s">
        <v>719</v>
      </c>
      <c r="C96" s="231">
        <v>10000</v>
      </c>
      <c r="D96" s="165" t="s">
        <v>372</v>
      </c>
      <c r="E96" s="230">
        <f t="shared" si="5"/>
        <v>10000</v>
      </c>
      <c r="F96" s="230">
        <f t="shared" si="3"/>
        <v>0</v>
      </c>
      <c r="G96" s="230">
        <f t="shared" si="4"/>
        <v>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54"/>
      <c r="AJ96" s="54"/>
      <c r="AK96" s="54"/>
      <c r="AL96" s="54"/>
      <c r="AM96" s="54"/>
    </row>
    <row r="97" spans="1:39" s="6" customFormat="1" ht="18" customHeight="1" thickBot="1" x14ac:dyDescent="0.35">
      <c r="A97" s="240" t="s">
        <v>898</v>
      </c>
      <c r="B97" s="240" t="s">
        <v>720</v>
      </c>
      <c r="C97" s="231">
        <v>10000</v>
      </c>
      <c r="D97" s="165" t="s">
        <v>372</v>
      </c>
      <c r="E97" s="230">
        <f t="shared" si="5"/>
        <v>10000</v>
      </c>
      <c r="F97" s="230">
        <f t="shared" si="3"/>
        <v>0</v>
      </c>
      <c r="G97" s="230">
        <f t="shared" si="4"/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54"/>
      <c r="AJ97" s="54"/>
      <c r="AK97" s="54"/>
      <c r="AL97" s="54"/>
      <c r="AM97" s="54"/>
    </row>
    <row r="98" spans="1:39" s="6" customFormat="1" ht="18" customHeight="1" thickBot="1" x14ac:dyDescent="0.35">
      <c r="A98" s="240" t="s">
        <v>899</v>
      </c>
      <c r="B98" s="240" t="s">
        <v>721</v>
      </c>
      <c r="C98" s="231">
        <v>10000</v>
      </c>
      <c r="D98" s="165"/>
      <c r="E98" s="230"/>
      <c r="F98" s="230">
        <f t="shared" si="3"/>
        <v>3550</v>
      </c>
      <c r="G98" s="230">
        <f t="shared" si="4"/>
        <v>6450</v>
      </c>
      <c r="H98" s="141"/>
      <c r="I98" s="141"/>
      <c r="J98" s="141"/>
      <c r="K98" s="141"/>
      <c r="L98" s="141">
        <v>1208</v>
      </c>
      <c r="M98" s="141"/>
      <c r="N98" s="141">
        <v>604</v>
      </c>
      <c r="O98" s="141">
        <v>1738</v>
      </c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54"/>
      <c r="AJ98" s="54"/>
      <c r="AK98" s="54"/>
      <c r="AL98" s="54"/>
      <c r="AM98" s="54"/>
    </row>
    <row r="99" spans="1:39" s="6" customFormat="1" ht="18" customHeight="1" thickBot="1" x14ac:dyDescent="0.35">
      <c r="A99" s="240" t="s">
        <v>900</v>
      </c>
      <c r="B99" s="240" t="s">
        <v>722</v>
      </c>
      <c r="C99" s="231">
        <v>11816</v>
      </c>
      <c r="D99" s="165"/>
      <c r="E99" s="230"/>
      <c r="F99" s="230">
        <f t="shared" si="3"/>
        <v>451</v>
      </c>
      <c r="G99" s="230">
        <f t="shared" si="4"/>
        <v>11365</v>
      </c>
      <c r="H99" s="141"/>
      <c r="I99" s="141"/>
      <c r="J99" s="141"/>
      <c r="K99" s="141"/>
      <c r="L99" s="141"/>
      <c r="M99" s="141"/>
      <c r="N99" s="141"/>
      <c r="O99" s="141">
        <v>451</v>
      </c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54"/>
      <c r="AJ99" s="54"/>
      <c r="AK99" s="54"/>
      <c r="AL99" s="54"/>
      <c r="AM99" s="54"/>
    </row>
    <row r="100" spans="1:39" s="6" customFormat="1" ht="18" customHeight="1" thickBot="1" x14ac:dyDescent="0.35">
      <c r="A100" s="240" t="s">
        <v>901</v>
      </c>
      <c r="B100" s="240" t="s">
        <v>723</v>
      </c>
      <c r="C100" s="231">
        <v>10000</v>
      </c>
      <c r="D100" s="165"/>
      <c r="E100" s="230"/>
      <c r="F100" s="230">
        <f t="shared" si="3"/>
        <v>0</v>
      </c>
      <c r="G100" s="230">
        <f t="shared" si="4"/>
        <v>10000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54"/>
      <c r="AJ100" s="54"/>
      <c r="AK100" s="54"/>
      <c r="AL100" s="54"/>
      <c r="AM100" s="54"/>
    </row>
    <row r="101" spans="1:39" s="6" customFormat="1" ht="18" customHeight="1" thickBot="1" x14ac:dyDescent="0.35">
      <c r="A101" s="240" t="s">
        <v>902</v>
      </c>
      <c r="B101" s="240" t="s">
        <v>724</v>
      </c>
      <c r="C101" s="231">
        <v>10000</v>
      </c>
      <c r="D101" s="165"/>
      <c r="E101" s="230"/>
      <c r="F101" s="230">
        <f t="shared" si="3"/>
        <v>5000</v>
      </c>
      <c r="G101" s="230">
        <f t="shared" si="4"/>
        <v>5000</v>
      </c>
      <c r="H101" s="141"/>
      <c r="I101" s="141"/>
      <c r="J101" s="141"/>
      <c r="K101" s="141"/>
      <c r="L101" s="141"/>
      <c r="M101" s="141"/>
      <c r="N101" s="141">
        <v>5000</v>
      </c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54"/>
      <c r="AJ101" s="54"/>
      <c r="AK101" s="54"/>
      <c r="AL101" s="54"/>
      <c r="AM101" s="54"/>
    </row>
    <row r="102" spans="1:39" s="6" customFormat="1" ht="18" customHeight="1" thickBot="1" x14ac:dyDescent="0.35">
      <c r="A102" s="240" t="s">
        <v>903</v>
      </c>
      <c r="B102" s="240" t="s">
        <v>725</v>
      </c>
      <c r="C102" s="231">
        <v>51994</v>
      </c>
      <c r="D102" s="165"/>
      <c r="E102" s="230"/>
      <c r="F102" s="230">
        <f t="shared" si="3"/>
        <v>0</v>
      </c>
      <c r="G102" s="230">
        <f t="shared" si="4"/>
        <v>51994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54"/>
      <c r="AJ102" s="54"/>
      <c r="AK102" s="54"/>
      <c r="AL102" s="54"/>
      <c r="AM102" s="54"/>
    </row>
    <row r="103" spans="1:39" s="6" customFormat="1" ht="18" customHeight="1" thickBot="1" x14ac:dyDescent="0.35">
      <c r="A103" s="240" t="s">
        <v>904</v>
      </c>
      <c r="B103" s="240" t="s">
        <v>726</v>
      </c>
      <c r="C103" s="231">
        <v>32940</v>
      </c>
      <c r="D103" s="165"/>
      <c r="E103" s="230"/>
      <c r="F103" s="230">
        <f t="shared" si="3"/>
        <v>0</v>
      </c>
      <c r="G103" s="230">
        <f t="shared" si="4"/>
        <v>32940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54"/>
      <c r="AJ103" s="54"/>
      <c r="AK103" s="54"/>
      <c r="AL103" s="54"/>
      <c r="AM103" s="54"/>
    </row>
    <row r="104" spans="1:39" s="6" customFormat="1" ht="18" customHeight="1" thickBot="1" x14ac:dyDescent="0.35">
      <c r="A104" s="240" t="s">
        <v>905</v>
      </c>
      <c r="B104" s="240" t="s">
        <v>727</v>
      </c>
      <c r="C104" s="231">
        <v>10000</v>
      </c>
      <c r="D104" s="165"/>
      <c r="E104" s="230"/>
      <c r="F104" s="230">
        <f t="shared" si="3"/>
        <v>0</v>
      </c>
      <c r="G104" s="230">
        <f t="shared" si="4"/>
        <v>10000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54"/>
      <c r="AJ104" s="54"/>
      <c r="AK104" s="54"/>
      <c r="AL104" s="54"/>
      <c r="AM104" s="54"/>
    </row>
    <row r="105" spans="1:39" s="6" customFormat="1" ht="18" customHeight="1" thickBot="1" x14ac:dyDescent="0.35">
      <c r="A105" s="240" t="s">
        <v>906</v>
      </c>
      <c r="B105" s="240" t="s">
        <v>728</v>
      </c>
      <c r="C105" s="231">
        <v>10000</v>
      </c>
      <c r="D105" s="165"/>
      <c r="E105" s="230"/>
      <c r="F105" s="230">
        <f t="shared" si="3"/>
        <v>0</v>
      </c>
      <c r="G105" s="230">
        <f t="shared" si="4"/>
        <v>10000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54"/>
      <c r="AJ105" s="54"/>
      <c r="AK105" s="54"/>
      <c r="AL105" s="54"/>
      <c r="AM105" s="54"/>
    </row>
    <row r="106" spans="1:39" s="6" customFormat="1" ht="18" customHeight="1" thickBot="1" x14ac:dyDescent="0.35">
      <c r="A106" s="240" t="s">
        <v>907</v>
      </c>
      <c r="B106" s="240" t="s">
        <v>729</v>
      </c>
      <c r="C106" s="231">
        <v>10000</v>
      </c>
      <c r="D106" s="165"/>
      <c r="E106" s="230"/>
      <c r="F106" s="230">
        <f t="shared" si="3"/>
        <v>0</v>
      </c>
      <c r="G106" s="230">
        <f t="shared" si="4"/>
        <v>10000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54"/>
      <c r="AJ106" s="54"/>
      <c r="AK106" s="54"/>
      <c r="AL106" s="54"/>
      <c r="AM106" s="54"/>
    </row>
    <row r="107" spans="1:39" s="6" customFormat="1" ht="18" customHeight="1" thickBot="1" x14ac:dyDescent="0.35">
      <c r="A107" s="240" t="s">
        <v>908</v>
      </c>
      <c r="B107" s="240" t="s">
        <v>730</v>
      </c>
      <c r="C107" s="231">
        <v>10000</v>
      </c>
      <c r="D107" s="165"/>
      <c r="E107" s="230"/>
      <c r="F107" s="230">
        <f t="shared" si="3"/>
        <v>0</v>
      </c>
      <c r="G107" s="230">
        <f t="shared" si="4"/>
        <v>10000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54"/>
      <c r="AJ107" s="54"/>
      <c r="AK107" s="54"/>
      <c r="AL107" s="54"/>
      <c r="AM107" s="54"/>
    </row>
    <row r="108" spans="1:39" s="6" customFormat="1" ht="18" customHeight="1" thickBot="1" x14ac:dyDescent="0.35">
      <c r="A108" s="240" t="s">
        <v>909</v>
      </c>
      <c r="B108" s="240" t="s">
        <v>731</v>
      </c>
      <c r="C108" s="231">
        <v>10000</v>
      </c>
      <c r="D108" s="165"/>
      <c r="E108" s="230"/>
      <c r="F108" s="230">
        <f t="shared" si="3"/>
        <v>10000</v>
      </c>
      <c r="G108" s="230">
        <f t="shared" si="4"/>
        <v>0</v>
      </c>
      <c r="H108" s="141"/>
      <c r="I108" s="141"/>
      <c r="J108" s="141"/>
      <c r="K108" s="141"/>
      <c r="L108" s="141"/>
      <c r="M108" s="141">
        <v>10000</v>
      </c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54"/>
      <c r="AJ108" s="54"/>
      <c r="AK108" s="54"/>
      <c r="AL108" s="54"/>
      <c r="AM108" s="54"/>
    </row>
    <row r="109" spans="1:39" s="6" customFormat="1" ht="18" customHeight="1" thickBot="1" x14ac:dyDescent="0.35">
      <c r="A109" s="240" t="s">
        <v>910</v>
      </c>
      <c r="B109" s="240" t="s">
        <v>732</v>
      </c>
      <c r="C109" s="231">
        <v>10000</v>
      </c>
      <c r="D109" s="165"/>
      <c r="E109" s="230"/>
      <c r="F109" s="230">
        <f t="shared" si="3"/>
        <v>0</v>
      </c>
      <c r="G109" s="230">
        <f t="shared" si="4"/>
        <v>10000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54"/>
      <c r="AJ109" s="54"/>
      <c r="AK109" s="54"/>
      <c r="AL109" s="54"/>
      <c r="AM109" s="54"/>
    </row>
    <row r="110" spans="1:39" s="6" customFormat="1" ht="18" customHeight="1" thickBot="1" x14ac:dyDescent="0.35">
      <c r="A110" s="240" t="s">
        <v>911</v>
      </c>
      <c r="B110" s="240" t="s">
        <v>733</v>
      </c>
      <c r="C110" s="231">
        <v>10000</v>
      </c>
      <c r="D110" s="165"/>
      <c r="E110" s="230"/>
      <c r="F110" s="230">
        <f t="shared" si="3"/>
        <v>10000</v>
      </c>
      <c r="G110" s="230">
        <f t="shared" si="4"/>
        <v>0</v>
      </c>
      <c r="H110" s="141"/>
      <c r="I110" s="141"/>
      <c r="J110" s="141"/>
      <c r="K110" s="141"/>
      <c r="L110" s="141"/>
      <c r="M110" s="141"/>
      <c r="N110" s="141">
        <v>10000</v>
      </c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54"/>
      <c r="AJ110" s="54"/>
      <c r="AK110" s="54"/>
      <c r="AL110" s="54"/>
      <c r="AM110" s="54"/>
    </row>
    <row r="111" spans="1:39" s="6" customFormat="1" ht="18" customHeight="1" thickBot="1" x14ac:dyDescent="0.35">
      <c r="A111" s="240" t="s">
        <v>912</v>
      </c>
      <c r="B111" s="240" t="s">
        <v>734</v>
      </c>
      <c r="C111" s="231">
        <v>10000</v>
      </c>
      <c r="D111" s="165" t="s">
        <v>372</v>
      </c>
      <c r="E111" s="230">
        <f t="shared" si="5"/>
        <v>10000</v>
      </c>
      <c r="F111" s="230">
        <f t="shared" si="3"/>
        <v>0</v>
      </c>
      <c r="G111" s="230">
        <f t="shared" si="4"/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54"/>
      <c r="AJ111" s="54"/>
      <c r="AK111" s="54"/>
      <c r="AL111" s="54"/>
      <c r="AM111" s="54"/>
    </row>
    <row r="112" spans="1:39" s="6" customFormat="1" ht="18" customHeight="1" thickBot="1" x14ac:dyDescent="0.35">
      <c r="A112" s="240" t="s">
        <v>913</v>
      </c>
      <c r="B112" s="240" t="s">
        <v>735</v>
      </c>
      <c r="C112" s="231">
        <v>10000</v>
      </c>
      <c r="D112" s="165" t="s">
        <v>372</v>
      </c>
      <c r="E112" s="230">
        <f t="shared" si="5"/>
        <v>10000</v>
      </c>
      <c r="F112" s="230">
        <f t="shared" si="3"/>
        <v>0</v>
      </c>
      <c r="G112" s="230">
        <f t="shared" si="4"/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54"/>
      <c r="AJ112" s="54"/>
      <c r="AK112" s="54"/>
      <c r="AL112" s="54"/>
      <c r="AM112" s="54"/>
    </row>
    <row r="113" spans="1:39" s="6" customFormat="1" ht="18" customHeight="1" thickBot="1" x14ac:dyDescent="0.35">
      <c r="A113" s="240" t="s">
        <v>914</v>
      </c>
      <c r="B113" s="240" t="s">
        <v>736</v>
      </c>
      <c r="C113" s="231">
        <v>10000</v>
      </c>
      <c r="D113" s="165" t="s">
        <v>372</v>
      </c>
      <c r="E113" s="230">
        <f t="shared" si="5"/>
        <v>10000</v>
      </c>
      <c r="F113" s="230">
        <f t="shared" si="3"/>
        <v>0</v>
      </c>
      <c r="G113" s="230">
        <f t="shared" si="4"/>
        <v>0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54"/>
      <c r="AJ113" s="54"/>
      <c r="AK113" s="54"/>
      <c r="AL113" s="54"/>
      <c r="AM113" s="54"/>
    </row>
    <row r="114" spans="1:39" s="6" customFormat="1" ht="18" customHeight="1" thickBot="1" x14ac:dyDescent="0.35">
      <c r="A114" s="240" t="s">
        <v>915</v>
      </c>
      <c r="B114" s="240" t="s">
        <v>737</v>
      </c>
      <c r="C114" s="231">
        <v>11085</v>
      </c>
      <c r="D114" s="165"/>
      <c r="E114" s="230"/>
      <c r="F114" s="230">
        <f t="shared" si="3"/>
        <v>0</v>
      </c>
      <c r="G114" s="230">
        <f t="shared" si="4"/>
        <v>11085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54"/>
      <c r="AJ114" s="54"/>
      <c r="AK114" s="54"/>
      <c r="AL114" s="54"/>
      <c r="AM114" s="54"/>
    </row>
    <row r="115" spans="1:39" s="6" customFormat="1" ht="18" customHeight="1" thickBot="1" x14ac:dyDescent="0.35">
      <c r="A115" s="240" t="s">
        <v>916</v>
      </c>
      <c r="B115" s="240" t="s">
        <v>738</v>
      </c>
      <c r="C115" s="231">
        <v>10000</v>
      </c>
      <c r="D115" s="165" t="s">
        <v>374</v>
      </c>
      <c r="E115" s="230">
        <f t="shared" si="5"/>
        <v>10000</v>
      </c>
      <c r="F115" s="230">
        <f t="shared" si="3"/>
        <v>0</v>
      </c>
      <c r="G115" s="230">
        <f t="shared" si="4"/>
        <v>0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54"/>
      <c r="AJ115" s="54"/>
      <c r="AK115" s="54"/>
      <c r="AL115" s="54"/>
      <c r="AM115" s="54"/>
    </row>
    <row r="116" spans="1:39" s="6" customFormat="1" ht="18" customHeight="1" thickBot="1" x14ac:dyDescent="0.35">
      <c r="A116" s="240" t="s">
        <v>917</v>
      </c>
      <c r="B116" s="240" t="s">
        <v>739</v>
      </c>
      <c r="C116" s="231">
        <v>10000</v>
      </c>
      <c r="D116" s="165"/>
      <c r="E116" s="230"/>
      <c r="F116" s="230">
        <f t="shared" si="3"/>
        <v>0</v>
      </c>
      <c r="G116" s="230">
        <f t="shared" si="4"/>
        <v>10000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54"/>
      <c r="AJ116" s="54"/>
      <c r="AK116" s="54"/>
      <c r="AL116" s="54"/>
      <c r="AM116" s="54"/>
    </row>
    <row r="117" spans="1:39" s="6" customFormat="1" ht="18" customHeight="1" thickBot="1" x14ac:dyDescent="0.35">
      <c r="A117" s="240" t="s">
        <v>918</v>
      </c>
      <c r="B117" s="240" t="s">
        <v>740</v>
      </c>
      <c r="C117" s="231">
        <v>10000</v>
      </c>
      <c r="D117" s="165" t="s">
        <v>374</v>
      </c>
      <c r="E117" s="230">
        <f t="shared" si="5"/>
        <v>10000</v>
      </c>
      <c r="F117" s="230">
        <f t="shared" si="3"/>
        <v>0</v>
      </c>
      <c r="G117" s="230">
        <f t="shared" si="4"/>
        <v>0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54"/>
      <c r="AJ117" s="54"/>
      <c r="AK117" s="54"/>
      <c r="AL117" s="54"/>
      <c r="AM117" s="54"/>
    </row>
    <row r="118" spans="1:39" s="6" customFormat="1" ht="18" customHeight="1" thickBot="1" x14ac:dyDescent="0.35">
      <c r="A118" s="240" t="s">
        <v>919</v>
      </c>
      <c r="B118" s="240" t="s">
        <v>741</v>
      </c>
      <c r="C118" s="231">
        <v>10000</v>
      </c>
      <c r="D118" s="165"/>
      <c r="E118" s="230"/>
      <c r="F118" s="230">
        <f t="shared" si="3"/>
        <v>0</v>
      </c>
      <c r="G118" s="230">
        <f t="shared" si="4"/>
        <v>10000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54"/>
      <c r="AJ118" s="54"/>
      <c r="AK118" s="54"/>
      <c r="AL118" s="54"/>
      <c r="AM118" s="54"/>
    </row>
    <row r="119" spans="1:39" s="6" customFormat="1" ht="18" customHeight="1" thickBot="1" x14ac:dyDescent="0.35">
      <c r="A119" s="240" t="s">
        <v>920</v>
      </c>
      <c r="B119" s="240" t="s">
        <v>742</v>
      </c>
      <c r="C119" s="231">
        <v>10000</v>
      </c>
      <c r="D119" s="165"/>
      <c r="E119" s="230"/>
      <c r="F119" s="230">
        <f t="shared" si="3"/>
        <v>0</v>
      </c>
      <c r="G119" s="230">
        <f t="shared" si="4"/>
        <v>10000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54"/>
      <c r="AJ119" s="54"/>
      <c r="AK119" s="54"/>
      <c r="AL119" s="54"/>
      <c r="AM119" s="54"/>
    </row>
    <row r="120" spans="1:39" s="6" customFormat="1" ht="18" customHeight="1" thickBot="1" x14ac:dyDescent="0.35">
      <c r="A120" s="240" t="s">
        <v>921</v>
      </c>
      <c r="B120" s="240" t="s">
        <v>743</v>
      </c>
      <c r="C120" s="231">
        <v>76573</v>
      </c>
      <c r="D120" s="165"/>
      <c r="E120" s="230"/>
      <c r="F120" s="230">
        <f t="shared" si="3"/>
        <v>15753</v>
      </c>
      <c r="G120" s="230">
        <f t="shared" si="4"/>
        <v>60820</v>
      </c>
      <c r="H120" s="141"/>
      <c r="I120" s="141"/>
      <c r="J120" s="141"/>
      <c r="K120" s="141"/>
      <c r="L120" s="141">
        <v>15110</v>
      </c>
      <c r="M120" s="141"/>
      <c r="N120" s="141">
        <f>321+322</f>
        <v>643</v>
      </c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54"/>
      <c r="AJ120" s="54"/>
      <c r="AK120" s="54"/>
      <c r="AL120" s="54"/>
      <c r="AM120" s="54"/>
    </row>
    <row r="121" spans="1:39" s="6" customFormat="1" ht="18" customHeight="1" thickBot="1" x14ac:dyDescent="0.35">
      <c r="A121" s="240" t="s">
        <v>922</v>
      </c>
      <c r="B121" s="240" t="s">
        <v>744</v>
      </c>
      <c r="C121" s="231">
        <v>10000</v>
      </c>
      <c r="D121" s="165"/>
      <c r="E121" s="230"/>
      <c r="F121" s="230">
        <f t="shared" si="3"/>
        <v>0</v>
      </c>
      <c r="G121" s="230">
        <f t="shared" si="4"/>
        <v>10000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54"/>
      <c r="AJ121" s="54"/>
      <c r="AK121" s="54"/>
      <c r="AL121" s="54"/>
      <c r="AM121" s="54"/>
    </row>
    <row r="122" spans="1:39" s="6" customFormat="1" ht="18" customHeight="1" thickBot="1" x14ac:dyDescent="0.35">
      <c r="A122" s="240" t="s">
        <v>923</v>
      </c>
      <c r="B122" s="240" t="s">
        <v>745</v>
      </c>
      <c r="C122" s="231">
        <v>10000</v>
      </c>
      <c r="D122" s="165"/>
      <c r="E122" s="230"/>
      <c r="F122" s="230">
        <f t="shared" si="3"/>
        <v>0</v>
      </c>
      <c r="G122" s="230">
        <f t="shared" si="4"/>
        <v>10000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54"/>
      <c r="AJ122" s="54"/>
      <c r="AK122" s="54"/>
      <c r="AL122" s="54"/>
      <c r="AM122" s="54"/>
    </row>
    <row r="123" spans="1:39" s="6" customFormat="1" ht="18" customHeight="1" thickBot="1" x14ac:dyDescent="0.35">
      <c r="A123" s="240" t="s">
        <v>924</v>
      </c>
      <c r="B123" s="240" t="s">
        <v>746</v>
      </c>
      <c r="C123" s="231">
        <v>17401</v>
      </c>
      <c r="D123" s="165"/>
      <c r="E123" s="230"/>
      <c r="F123" s="230">
        <f t="shared" si="3"/>
        <v>12455</v>
      </c>
      <c r="G123" s="230">
        <f t="shared" si="4"/>
        <v>4946</v>
      </c>
      <c r="H123" s="141"/>
      <c r="I123" s="141"/>
      <c r="J123" s="141"/>
      <c r="K123" s="141"/>
      <c r="L123" s="141"/>
      <c r="M123" s="141">
        <v>11062</v>
      </c>
      <c r="N123" s="141">
        <v>1393</v>
      </c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54"/>
      <c r="AJ123" s="54"/>
      <c r="AK123" s="54"/>
      <c r="AL123" s="54"/>
      <c r="AM123" s="54"/>
    </row>
    <row r="124" spans="1:39" s="6" customFormat="1" ht="18" customHeight="1" thickBot="1" x14ac:dyDescent="0.35">
      <c r="A124" s="240" t="s">
        <v>925</v>
      </c>
      <c r="B124" s="240" t="s">
        <v>747</v>
      </c>
      <c r="C124" s="231">
        <v>10000</v>
      </c>
      <c r="D124" s="165"/>
      <c r="E124" s="230"/>
      <c r="F124" s="230">
        <f t="shared" si="3"/>
        <v>0</v>
      </c>
      <c r="G124" s="230">
        <f t="shared" si="4"/>
        <v>10000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54"/>
      <c r="AJ124" s="54"/>
      <c r="AK124" s="54"/>
      <c r="AL124" s="54"/>
      <c r="AM124" s="54"/>
    </row>
    <row r="125" spans="1:39" s="6" customFormat="1" ht="18" customHeight="1" thickBot="1" x14ac:dyDescent="0.35">
      <c r="A125" s="240" t="s">
        <v>926</v>
      </c>
      <c r="B125" s="240" t="s">
        <v>748</v>
      </c>
      <c r="C125" s="231">
        <v>10000</v>
      </c>
      <c r="D125" s="165"/>
      <c r="E125" s="230"/>
      <c r="F125" s="230">
        <f t="shared" si="3"/>
        <v>0</v>
      </c>
      <c r="G125" s="230">
        <f t="shared" si="4"/>
        <v>10000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54"/>
      <c r="AJ125" s="54"/>
      <c r="AK125" s="54"/>
      <c r="AL125" s="54"/>
      <c r="AM125" s="54"/>
    </row>
    <row r="126" spans="1:39" s="6" customFormat="1" ht="18" customHeight="1" thickBot="1" x14ac:dyDescent="0.35">
      <c r="A126" s="240" t="s">
        <v>927</v>
      </c>
      <c r="B126" s="240" t="s">
        <v>749</v>
      </c>
      <c r="C126" s="231">
        <v>25355</v>
      </c>
      <c r="D126" s="165"/>
      <c r="E126" s="230"/>
      <c r="F126" s="230">
        <f t="shared" si="3"/>
        <v>0</v>
      </c>
      <c r="G126" s="230">
        <f t="shared" si="4"/>
        <v>25355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54"/>
      <c r="AJ126" s="54"/>
      <c r="AK126" s="54"/>
      <c r="AL126" s="54"/>
      <c r="AM126" s="54"/>
    </row>
    <row r="127" spans="1:39" s="6" customFormat="1" ht="18" customHeight="1" thickBot="1" x14ac:dyDescent="0.35">
      <c r="A127" s="240" t="s">
        <v>928</v>
      </c>
      <c r="B127" s="240" t="s">
        <v>750</v>
      </c>
      <c r="C127" s="231">
        <v>10000</v>
      </c>
      <c r="D127" s="165"/>
      <c r="E127" s="230"/>
      <c r="F127" s="230">
        <f t="shared" si="3"/>
        <v>5000</v>
      </c>
      <c r="G127" s="230">
        <f t="shared" si="4"/>
        <v>5000</v>
      </c>
      <c r="H127" s="141"/>
      <c r="I127" s="141"/>
      <c r="J127" s="141"/>
      <c r="K127" s="141"/>
      <c r="L127" s="141"/>
      <c r="M127" s="141"/>
      <c r="N127" s="141"/>
      <c r="O127" s="141">
        <v>5000</v>
      </c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54"/>
      <c r="AJ127" s="54"/>
      <c r="AK127" s="54"/>
      <c r="AL127" s="54"/>
      <c r="AM127" s="54"/>
    </row>
    <row r="128" spans="1:39" s="6" customFormat="1" ht="18" customHeight="1" thickBot="1" x14ac:dyDescent="0.35">
      <c r="A128" s="240" t="s">
        <v>929</v>
      </c>
      <c r="B128" s="240" t="s">
        <v>751</v>
      </c>
      <c r="C128" s="231">
        <v>10000</v>
      </c>
      <c r="D128" s="165"/>
      <c r="E128" s="230"/>
      <c r="F128" s="230">
        <f t="shared" si="3"/>
        <v>0</v>
      </c>
      <c r="G128" s="230">
        <f t="shared" si="4"/>
        <v>10000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54"/>
      <c r="AJ128" s="54"/>
      <c r="AK128" s="54"/>
      <c r="AL128" s="54"/>
      <c r="AM128" s="54"/>
    </row>
    <row r="129" spans="1:39" s="6" customFormat="1" ht="18" customHeight="1" thickBot="1" x14ac:dyDescent="0.35">
      <c r="A129" s="240" t="s">
        <v>930</v>
      </c>
      <c r="B129" s="240" t="s">
        <v>752</v>
      </c>
      <c r="C129" s="231">
        <v>13597</v>
      </c>
      <c r="D129" s="165"/>
      <c r="E129" s="230"/>
      <c r="F129" s="230">
        <f t="shared" si="3"/>
        <v>8063</v>
      </c>
      <c r="G129" s="230">
        <f t="shared" si="4"/>
        <v>5534</v>
      </c>
      <c r="H129" s="141"/>
      <c r="I129" s="141"/>
      <c r="J129" s="141"/>
      <c r="K129" s="141"/>
      <c r="L129" s="141"/>
      <c r="M129" s="141"/>
      <c r="N129" s="141">
        <v>7096</v>
      </c>
      <c r="O129" s="141">
        <v>967</v>
      </c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54"/>
      <c r="AJ129" s="54"/>
      <c r="AK129" s="54"/>
      <c r="AL129" s="54"/>
      <c r="AM129" s="54"/>
    </row>
    <row r="130" spans="1:39" s="6" customFormat="1" ht="18" customHeight="1" thickBot="1" x14ac:dyDescent="0.35">
      <c r="A130" s="240" t="s">
        <v>931</v>
      </c>
      <c r="B130" s="240" t="s">
        <v>753</v>
      </c>
      <c r="C130" s="231">
        <v>10000</v>
      </c>
      <c r="D130" s="165" t="s">
        <v>373</v>
      </c>
      <c r="E130" s="230">
        <f t="shared" si="5"/>
        <v>10000</v>
      </c>
      <c r="F130" s="230">
        <f t="shared" si="3"/>
        <v>0</v>
      </c>
      <c r="G130" s="230">
        <f t="shared" si="4"/>
        <v>0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54"/>
      <c r="AJ130" s="54"/>
      <c r="AK130" s="54"/>
      <c r="AL130" s="54"/>
      <c r="AM130" s="54"/>
    </row>
    <row r="131" spans="1:39" s="6" customFormat="1" ht="18" customHeight="1" thickBot="1" x14ac:dyDescent="0.35">
      <c r="A131" s="240" t="s">
        <v>932</v>
      </c>
      <c r="B131" s="240" t="s">
        <v>754</v>
      </c>
      <c r="C131" s="231">
        <v>10000</v>
      </c>
      <c r="D131" s="165" t="s">
        <v>373</v>
      </c>
      <c r="E131" s="230">
        <f t="shared" si="5"/>
        <v>10000</v>
      </c>
      <c r="F131" s="230">
        <f t="shared" si="3"/>
        <v>0</v>
      </c>
      <c r="G131" s="230">
        <f t="shared" si="4"/>
        <v>0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54"/>
      <c r="AJ131" s="54"/>
      <c r="AK131" s="54"/>
      <c r="AL131" s="54"/>
      <c r="AM131" s="54"/>
    </row>
    <row r="132" spans="1:39" s="6" customFormat="1" ht="18" customHeight="1" thickBot="1" x14ac:dyDescent="0.35">
      <c r="A132" s="240" t="s">
        <v>933</v>
      </c>
      <c r="B132" s="240" t="s">
        <v>755</v>
      </c>
      <c r="C132" s="231">
        <v>15538</v>
      </c>
      <c r="D132" s="165"/>
      <c r="E132" s="230"/>
      <c r="F132" s="230">
        <f t="shared" si="3"/>
        <v>0</v>
      </c>
      <c r="G132" s="230">
        <f t="shared" si="4"/>
        <v>15538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54"/>
      <c r="AJ132" s="54"/>
      <c r="AK132" s="54"/>
      <c r="AL132" s="54"/>
      <c r="AM132" s="54"/>
    </row>
    <row r="133" spans="1:39" s="6" customFormat="1" ht="18" customHeight="1" thickBot="1" x14ac:dyDescent="0.35">
      <c r="A133" s="240" t="s">
        <v>934</v>
      </c>
      <c r="B133" s="240" t="s">
        <v>756</v>
      </c>
      <c r="C133" s="231">
        <v>11906</v>
      </c>
      <c r="D133" s="165"/>
      <c r="E133" s="230"/>
      <c r="F133" s="230">
        <f t="shared" si="3"/>
        <v>0</v>
      </c>
      <c r="G133" s="230">
        <f t="shared" si="4"/>
        <v>11906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54"/>
      <c r="AJ133" s="54"/>
      <c r="AK133" s="54"/>
      <c r="AL133" s="54"/>
      <c r="AM133" s="54"/>
    </row>
    <row r="134" spans="1:39" s="6" customFormat="1" ht="18" customHeight="1" thickBot="1" x14ac:dyDescent="0.35">
      <c r="A134" s="240" t="s">
        <v>935</v>
      </c>
      <c r="B134" s="240" t="s">
        <v>757</v>
      </c>
      <c r="C134" s="231">
        <v>10000</v>
      </c>
      <c r="D134" s="165"/>
      <c r="E134" s="230"/>
      <c r="F134" s="230">
        <f t="shared" si="3"/>
        <v>0</v>
      </c>
      <c r="G134" s="230">
        <f t="shared" si="4"/>
        <v>10000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54"/>
      <c r="AJ134" s="54"/>
      <c r="AK134" s="54"/>
      <c r="AL134" s="54"/>
      <c r="AM134" s="54"/>
    </row>
    <row r="135" spans="1:39" s="6" customFormat="1" ht="18" customHeight="1" thickBot="1" x14ac:dyDescent="0.35">
      <c r="A135" s="240" t="s">
        <v>936</v>
      </c>
      <c r="B135" s="240" t="s">
        <v>758</v>
      </c>
      <c r="C135" s="231">
        <v>10000</v>
      </c>
      <c r="D135" s="165"/>
      <c r="E135" s="230"/>
      <c r="F135" s="230">
        <f t="shared" si="3"/>
        <v>0</v>
      </c>
      <c r="G135" s="230">
        <f t="shared" si="4"/>
        <v>10000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54"/>
      <c r="AJ135" s="54"/>
      <c r="AK135" s="54"/>
      <c r="AL135" s="54"/>
      <c r="AM135" s="54"/>
    </row>
    <row r="136" spans="1:39" s="6" customFormat="1" ht="18" customHeight="1" thickBot="1" x14ac:dyDescent="0.35">
      <c r="A136" s="240" t="s">
        <v>937</v>
      </c>
      <c r="B136" s="240" t="s">
        <v>759</v>
      </c>
      <c r="C136" s="231">
        <v>10000</v>
      </c>
      <c r="D136" s="165"/>
      <c r="E136" s="230"/>
      <c r="F136" s="230">
        <f t="shared" si="3"/>
        <v>0</v>
      </c>
      <c r="G136" s="230">
        <f t="shared" si="4"/>
        <v>10000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54"/>
      <c r="AJ136" s="54"/>
      <c r="AK136" s="54"/>
      <c r="AL136" s="54"/>
      <c r="AM136" s="54"/>
    </row>
    <row r="137" spans="1:39" s="6" customFormat="1" ht="18" customHeight="1" thickBot="1" x14ac:dyDescent="0.35">
      <c r="A137" s="240" t="s">
        <v>938</v>
      </c>
      <c r="B137" s="240" t="s">
        <v>760</v>
      </c>
      <c r="C137" s="231">
        <v>10000</v>
      </c>
      <c r="D137" s="165"/>
      <c r="E137" s="230"/>
      <c r="F137" s="230">
        <f t="shared" si="3"/>
        <v>9415</v>
      </c>
      <c r="G137" s="230">
        <f t="shared" si="4"/>
        <v>585</v>
      </c>
      <c r="H137" s="141"/>
      <c r="I137" s="141"/>
      <c r="J137" s="141"/>
      <c r="K137" s="141"/>
      <c r="L137" s="141"/>
      <c r="M137" s="141">
        <v>9415</v>
      </c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54"/>
      <c r="AJ137" s="54"/>
      <c r="AK137" s="54"/>
      <c r="AL137" s="54"/>
      <c r="AM137" s="54"/>
    </row>
    <row r="138" spans="1:39" s="6" customFormat="1" ht="18" customHeight="1" thickBot="1" x14ac:dyDescent="0.35">
      <c r="A138" s="240" t="s">
        <v>939</v>
      </c>
      <c r="B138" s="240" t="s">
        <v>761</v>
      </c>
      <c r="C138" s="231">
        <v>10000</v>
      </c>
      <c r="D138" s="165"/>
      <c r="E138" s="230"/>
      <c r="F138" s="230">
        <f t="shared" si="3"/>
        <v>0</v>
      </c>
      <c r="G138" s="230">
        <f t="shared" si="4"/>
        <v>10000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54"/>
      <c r="AJ138" s="54"/>
      <c r="AK138" s="54"/>
      <c r="AL138" s="54"/>
      <c r="AM138" s="54"/>
    </row>
    <row r="139" spans="1:39" s="6" customFormat="1" ht="18" customHeight="1" thickBot="1" x14ac:dyDescent="0.35">
      <c r="A139" s="240" t="s">
        <v>940</v>
      </c>
      <c r="B139" s="240" t="s">
        <v>762</v>
      </c>
      <c r="C139" s="231">
        <v>10000</v>
      </c>
      <c r="D139" s="165"/>
      <c r="E139" s="230"/>
      <c r="F139" s="230">
        <f t="shared" si="3"/>
        <v>1570</v>
      </c>
      <c r="G139" s="230">
        <f t="shared" si="4"/>
        <v>8430</v>
      </c>
      <c r="H139" s="141"/>
      <c r="I139" s="141"/>
      <c r="J139" s="141"/>
      <c r="K139" s="141"/>
      <c r="L139" s="141"/>
      <c r="M139" s="141"/>
      <c r="N139" s="141">
        <v>1570</v>
      </c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54"/>
      <c r="AJ139" s="54"/>
      <c r="AK139" s="54"/>
      <c r="AL139" s="54"/>
      <c r="AM139" s="54"/>
    </row>
    <row r="140" spans="1:39" s="6" customFormat="1" ht="18" customHeight="1" thickBot="1" x14ac:dyDescent="0.35">
      <c r="A140" s="240" t="s">
        <v>941</v>
      </c>
      <c r="B140" s="240" t="s">
        <v>763</v>
      </c>
      <c r="C140" s="231">
        <v>10000</v>
      </c>
      <c r="D140" s="165"/>
      <c r="E140" s="230"/>
      <c r="F140" s="230">
        <f t="shared" si="3"/>
        <v>0</v>
      </c>
      <c r="G140" s="230">
        <f t="shared" si="4"/>
        <v>10000</v>
      </c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54"/>
      <c r="AJ140" s="54"/>
      <c r="AK140" s="54"/>
      <c r="AL140" s="54"/>
      <c r="AM140" s="54"/>
    </row>
    <row r="141" spans="1:39" s="6" customFormat="1" ht="18" customHeight="1" thickBot="1" x14ac:dyDescent="0.35">
      <c r="A141" s="240" t="s">
        <v>942</v>
      </c>
      <c r="B141" s="240" t="s">
        <v>764</v>
      </c>
      <c r="C141" s="231">
        <v>10000</v>
      </c>
      <c r="D141" s="165"/>
      <c r="E141" s="230"/>
      <c r="F141" s="230">
        <f t="shared" si="3"/>
        <v>0</v>
      </c>
      <c r="G141" s="230">
        <f t="shared" si="4"/>
        <v>10000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54"/>
      <c r="AJ141" s="54"/>
      <c r="AK141" s="54"/>
      <c r="AL141" s="54"/>
      <c r="AM141" s="54"/>
    </row>
    <row r="142" spans="1:39" s="6" customFormat="1" ht="18" customHeight="1" thickBot="1" x14ac:dyDescent="0.35">
      <c r="A142" s="240" t="s">
        <v>943</v>
      </c>
      <c r="B142" s="240" t="s">
        <v>765</v>
      </c>
      <c r="C142" s="231">
        <v>10000</v>
      </c>
      <c r="D142" s="165"/>
      <c r="E142" s="230"/>
      <c r="F142" s="230">
        <f t="shared" ref="F142:F195" si="6">SUM(H142:AH142)</f>
        <v>10000</v>
      </c>
      <c r="G142" s="230">
        <f t="shared" ref="G142:G195" si="7">IF(E142=0,C142-F142,C142-E142)</f>
        <v>0</v>
      </c>
      <c r="H142" s="141"/>
      <c r="I142" s="141"/>
      <c r="J142" s="141"/>
      <c r="K142" s="141"/>
      <c r="L142" s="141"/>
      <c r="M142" s="141">
        <v>10000</v>
      </c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54"/>
      <c r="AJ142" s="54"/>
      <c r="AK142" s="54"/>
      <c r="AL142" s="54"/>
      <c r="AM142" s="54"/>
    </row>
    <row r="143" spans="1:39" s="6" customFormat="1" ht="18" customHeight="1" thickBot="1" x14ac:dyDescent="0.35">
      <c r="A143" s="240" t="s">
        <v>944</v>
      </c>
      <c r="B143" s="240" t="s">
        <v>766</v>
      </c>
      <c r="C143" s="231">
        <v>10000</v>
      </c>
      <c r="D143" s="165" t="s">
        <v>374</v>
      </c>
      <c r="E143" s="230">
        <f t="shared" ref="E143:E190" si="8">IF(ISBLANK(D143),,C143)</f>
        <v>10000</v>
      </c>
      <c r="F143" s="230">
        <f t="shared" si="6"/>
        <v>0</v>
      </c>
      <c r="G143" s="230">
        <f t="shared" si="7"/>
        <v>0</v>
      </c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54"/>
      <c r="AJ143" s="54"/>
      <c r="AK143" s="54"/>
      <c r="AL143" s="54"/>
      <c r="AM143" s="54"/>
    </row>
    <row r="144" spans="1:39" s="6" customFormat="1" ht="18" customHeight="1" thickBot="1" x14ac:dyDescent="0.35">
      <c r="A144" s="240" t="s">
        <v>945</v>
      </c>
      <c r="B144" s="240" t="s">
        <v>767</v>
      </c>
      <c r="C144" s="231">
        <v>10000</v>
      </c>
      <c r="D144" s="165"/>
      <c r="E144" s="230"/>
      <c r="F144" s="230">
        <f t="shared" si="6"/>
        <v>0</v>
      </c>
      <c r="G144" s="230">
        <f t="shared" si="7"/>
        <v>10000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54"/>
      <c r="AJ144" s="54"/>
      <c r="AK144" s="54"/>
      <c r="AL144" s="54"/>
      <c r="AM144" s="54"/>
    </row>
    <row r="145" spans="1:39" s="6" customFormat="1" ht="18" customHeight="1" thickBot="1" x14ac:dyDescent="0.35">
      <c r="A145" s="240" t="s">
        <v>946</v>
      </c>
      <c r="B145" s="240" t="s">
        <v>768</v>
      </c>
      <c r="C145" s="231">
        <v>10000</v>
      </c>
      <c r="D145" s="165"/>
      <c r="E145" s="230"/>
      <c r="F145" s="230">
        <f t="shared" si="6"/>
        <v>5000</v>
      </c>
      <c r="G145" s="230">
        <f t="shared" si="7"/>
        <v>5000</v>
      </c>
      <c r="H145" s="141"/>
      <c r="I145" s="141"/>
      <c r="J145" s="141"/>
      <c r="K145" s="141"/>
      <c r="L145" s="141"/>
      <c r="M145" s="141"/>
      <c r="N145" s="141"/>
      <c r="O145" s="141">
        <v>5000</v>
      </c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54"/>
      <c r="AJ145" s="54"/>
      <c r="AK145" s="54"/>
      <c r="AL145" s="54"/>
      <c r="AM145" s="54"/>
    </row>
    <row r="146" spans="1:39" s="6" customFormat="1" ht="18" customHeight="1" thickBot="1" x14ac:dyDescent="0.35">
      <c r="A146" s="240" t="s">
        <v>947</v>
      </c>
      <c r="B146" s="240" t="s">
        <v>769</v>
      </c>
      <c r="C146" s="231">
        <v>11660</v>
      </c>
      <c r="D146" s="165"/>
      <c r="E146" s="230"/>
      <c r="F146" s="230">
        <f t="shared" si="6"/>
        <v>4912</v>
      </c>
      <c r="G146" s="230">
        <f t="shared" si="7"/>
        <v>6748</v>
      </c>
      <c r="H146" s="141"/>
      <c r="I146" s="141"/>
      <c r="J146" s="141"/>
      <c r="K146" s="141"/>
      <c r="L146" s="141"/>
      <c r="M146" s="141"/>
      <c r="N146" s="141">
        <v>2944</v>
      </c>
      <c r="O146" s="141">
        <v>1968</v>
      </c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54"/>
      <c r="AJ146" s="54"/>
      <c r="AK146" s="54"/>
      <c r="AL146" s="54"/>
      <c r="AM146" s="54"/>
    </row>
    <row r="147" spans="1:39" s="6" customFormat="1" ht="18" customHeight="1" thickBot="1" x14ac:dyDescent="0.35">
      <c r="A147" s="240" t="s">
        <v>948</v>
      </c>
      <c r="B147" s="240" t="s">
        <v>770</v>
      </c>
      <c r="C147" s="231">
        <v>10000</v>
      </c>
      <c r="D147" s="165"/>
      <c r="E147" s="230"/>
      <c r="F147" s="230">
        <f t="shared" si="6"/>
        <v>0</v>
      </c>
      <c r="G147" s="230">
        <f t="shared" si="7"/>
        <v>10000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54"/>
      <c r="AJ147" s="54"/>
      <c r="AK147" s="54"/>
      <c r="AL147" s="54"/>
      <c r="AM147" s="54"/>
    </row>
    <row r="148" spans="1:39" s="6" customFormat="1" ht="18" customHeight="1" thickBot="1" x14ac:dyDescent="0.35">
      <c r="A148" s="240" t="s">
        <v>949</v>
      </c>
      <c r="B148" s="240" t="s">
        <v>771</v>
      </c>
      <c r="C148" s="231">
        <v>10000</v>
      </c>
      <c r="D148" s="165"/>
      <c r="E148" s="230"/>
      <c r="F148" s="230">
        <f t="shared" si="6"/>
        <v>2910</v>
      </c>
      <c r="G148" s="230">
        <f t="shared" si="7"/>
        <v>7090</v>
      </c>
      <c r="H148" s="141"/>
      <c r="I148" s="141"/>
      <c r="J148" s="141"/>
      <c r="K148" s="141"/>
      <c r="L148" s="141">
        <v>2910</v>
      </c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54"/>
      <c r="AJ148" s="54"/>
      <c r="AK148" s="54"/>
      <c r="AL148" s="54"/>
      <c r="AM148" s="54"/>
    </row>
    <row r="149" spans="1:39" s="6" customFormat="1" ht="18" customHeight="1" thickBot="1" x14ac:dyDescent="0.35">
      <c r="A149" s="240" t="s">
        <v>950</v>
      </c>
      <c r="B149" s="240" t="s">
        <v>772</v>
      </c>
      <c r="C149" s="231">
        <v>103959</v>
      </c>
      <c r="D149" s="165"/>
      <c r="E149" s="230"/>
      <c r="F149" s="230">
        <f t="shared" si="6"/>
        <v>12302</v>
      </c>
      <c r="G149" s="230">
        <f t="shared" si="7"/>
        <v>91657</v>
      </c>
      <c r="H149" s="141"/>
      <c r="I149" s="141"/>
      <c r="J149" s="141"/>
      <c r="K149" s="141"/>
      <c r="L149" s="141"/>
      <c r="M149" s="141">
        <v>12302</v>
      </c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54"/>
      <c r="AJ149" s="54"/>
      <c r="AK149" s="54"/>
      <c r="AL149" s="54"/>
      <c r="AM149" s="54"/>
    </row>
    <row r="150" spans="1:39" s="6" customFormat="1" ht="18" customHeight="1" thickBot="1" x14ac:dyDescent="0.35">
      <c r="A150" s="240" t="s">
        <v>951</v>
      </c>
      <c r="B150" s="240" t="s">
        <v>773</v>
      </c>
      <c r="C150" s="231">
        <v>22614</v>
      </c>
      <c r="D150" s="165"/>
      <c r="E150" s="230"/>
      <c r="F150" s="230">
        <f t="shared" si="6"/>
        <v>9039</v>
      </c>
      <c r="G150" s="230">
        <f t="shared" si="7"/>
        <v>13575</v>
      </c>
      <c r="H150" s="141"/>
      <c r="I150" s="141"/>
      <c r="J150" s="141"/>
      <c r="K150" s="141"/>
      <c r="L150" s="141"/>
      <c r="M150" s="141"/>
      <c r="N150" s="141"/>
      <c r="O150" s="141">
        <f>4316+4723</f>
        <v>9039</v>
      </c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54"/>
      <c r="AJ150" s="54"/>
      <c r="AK150" s="54"/>
      <c r="AL150" s="54"/>
      <c r="AM150" s="54"/>
    </row>
    <row r="151" spans="1:39" s="6" customFormat="1" ht="18" customHeight="1" thickBot="1" x14ac:dyDescent="0.35">
      <c r="A151" s="240" t="s">
        <v>952</v>
      </c>
      <c r="B151" s="240" t="s">
        <v>774</v>
      </c>
      <c r="C151" s="231">
        <v>10000</v>
      </c>
      <c r="D151" s="165"/>
      <c r="E151" s="230"/>
      <c r="F151" s="230">
        <f t="shared" si="6"/>
        <v>5000</v>
      </c>
      <c r="G151" s="230">
        <f t="shared" si="7"/>
        <v>5000</v>
      </c>
      <c r="H151" s="141"/>
      <c r="I151" s="141"/>
      <c r="J151" s="141"/>
      <c r="K151" s="141"/>
      <c r="L151" s="141">
        <v>3333</v>
      </c>
      <c r="M151" s="141"/>
      <c r="N151" s="141">
        <v>1667</v>
      </c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54"/>
      <c r="AJ151" s="54"/>
      <c r="AK151" s="54"/>
      <c r="AL151" s="54"/>
      <c r="AM151" s="54"/>
    </row>
    <row r="152" spans="1:39" s="6" customFormat="1" ht="18" customHeight="1" thickBot="1" x14ac:dyDescent="0.35">
      <c r="A152" s="240" t="s">
        <v>953</v>
      </c>
      <c r="B152" s="240" t="s">
        <v>775</v>
      </c>
      <c r="C152" s="231">
        <v>10000</v>
      </c>
      <c r="D152" s="165"/>
      <c r="E152" s="230"/>
      <c r="F152" s="230">
        <f t="shared" si="6"/>
        <v>0</v>
      </c>
      <c r="G152" s="230">
        <f t="shared" si="7"/>
        <v>10000</v>
      </c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54"/>
      <c r="AJ152" s="54"/>
      <c r="AK152" s="54"/>
      <c r="AL152" s="54"/>
      <c r="AM152" s="54"/>
    </row>
    <row r="153" spans="1:39" s="6" customFormat="1" ht="18" customHeight="1" thickBot="1" x14ac:dyDescent="0.35">
      <c r="A153" s="240" t="s">
        <v>954</v>
      </c>
      <c r="B153" s="240" t="s">
        <v>776</v>
      </c>
      <c r="C153" s="231">
        <v>10000</v>
      </c>
      <c r="D153" s="165"/>
      <c r="E153" s="230"/>
      <c r="F153" s="230">
        <f t="shared" si="6"/>
        <v>0</v>
      </c>
      <c r="G153" s="230">
        <f t="shared" si="7"/>
        <v>10000</v>
      </c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54"/>
      <c r="AJ153" s="54"/>
      <c r="AK153" s="54"/>
      <c r="AL153" s="54"/>
      <c r="AM153" s="54"/>
    </row>
    <row r="154" spans="1:39" s="6" customFormat="1" ht="18" customHeight="1" thickBot="1" x14ac:dyDescent="0.35">
      <c r="A154" s="240" t="s">
        <v>955</v>
      </c>
      <c r="B154" s="240" t="s">
        <v>777</v>
      </c>
      <c r="C154" s="231">
        <v>10000</v>
      </c>
      <c r="D154" s="165"/>
      <c r="E154" s="230"/>
      <c r="F154" s="230">
        <f t="shared" si="6"/>
        <v>1516</v>
      </c>
      <c r="G154" s="230">
        <f t="shared" si="7"/>
        <v>8484</v>
      </c>
      <c r="H154" s="141"/>
      <c r="I154" s="141"/>
      <c r="J154" s="141"/>
      <c r="K154" s="141"/>
      <c r="L154" s="141"/>
      <c r="M154" s="141"/>
      <c r="N154" s="141"/>
      <c r="O154" s="141">
        <v>1516</v>
      </c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54"/>
      <c r="AJ154" s="54"/>
      <c r="AK154" s="54"/>
      <c r="AL154" s="54"/>
      <c r="AM154" s="54"/>
    </row>
    <row r="155" spans="1:39" s="6" customFormat="1" ht="18" customHeight="1" thickBot="1" x14ac:dyDescent="0.35">
      <c r="A155" s="240" t="s">
        <v>956</v>
      </c>
      <c r="B155" s="240" t="s">
        <v>778</v>
      </c>
      <c r="C155" s="231">
        <v>10000</v>
      </c>
      <c r="D155" s="165"/>
      <c r="E155" s="230"/>
      <c r="F155" s="230">
        <f t="shared" si="6"/>
        <v>0</v>
      </c>
      <c r="G155" s="230">
        <f t="shared" si="7"/>
        <v>10000</v>
      </c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54"/>
      <c r="AJ155" s="54"/>
      <c r="AK155" s="54"/>
      <c r="AL155" s="54"/>
      <c r="AM155" s="54"/>
    </row>
    <row r="156" spans="1:39" s="6" customFormat="1" ht="18" customHeight="1" thickBot="1" x14ac:dyDescent="0.35">
      <c r="A156" s="240" t="s">
        <v>957</v>
      </c>
      <c r="B156" s="240" t="s">
        <v>779</v>
      </c>
      <c r="C156" s="231">
        <v>10000</v>
      </c>
      <c r="D156" s="165"/>
      <c r="E156" s="230"/>
      <c r="F156" s="230">
        <f t="shared" si="6"/>
        <v>0</v>
      </c>
      <c r="G156" s="230">
        <f t="shared" si="7"/>
        <v>10000</v>
      </c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54"/>
      <c r="AJ156" s="54"/>
      <c r="AK156" s="54"/>
      <c r="AL156" s="54"/>
      <c r="AM156" s="54"/>
    </row>
    <row r="157" spans="1:39" s="6" customFormat="1" ht="18" customHeight="1" thickBot="1" x14ac:dyDescent="0.35">
      <c r="A157" s="240" t="s">
        <v>958</v>
      </c>
      <c r="B157" s="240" t="s">
        <v>780</v>
      </c>
      <c r="C157" s="231">
        <v>10000</v>
      </c>
      <c r="D157" s="165"/>
      <c r="E157" s="230"/>
      <c r="F157" s="230">
        <f t="shared" si="6"/>
        <v>0</v>
      </c>
      <c r="G157" s="230">
        <f t="shared" si="7"/>
        <v>10000</v>
      </c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54"/>
      <c r="AJ157" s="54"/>
      <c r="AK157" s="54"/>
      <c r="AL157" s="54"/>
      <c r="AM157" s="54"/>
    </row>
    <row r="158" spans="1:39" s="6" customFormat="1" ht="18" customHeight="1" thickBot="1" x14ac:dyDescent="0.35">
      <c r="A158" s="240" t="s">
        <v>959</v>
      </c>
      <c r="B158" s="240" t="s">
        <v>781</v>
      </c>
      <c r="C158" s="231">
        <v>10000</v>
      </c>
      <c r="D158" s="165"/>
      <c r="E158" s="230"/>
      <c r="F158" s="230">
        <f t="shared" si="6"/>
        <v>0</v>
      </c>
      <c r="G158" s="230">
        <f t="shared" si="7"/>
        <v>10000</v>
      </c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54"/>
      <c r="AJ158" s="54"/>
      <c r="AK158" s="54"/>
      <c r="AL158" s="54"/>
      <c r="AM158" s="54"/>
    </row>
    <row r="159" spans="1:39" s="6" customFormat="1" ht="18" customHeight="1" thickBot="1" x14ac:dyDescent="0.35">
      <c r="A159" s="240" t="s">
        <v>960</v>
      </c>
      <c r="B159" s="240" t="s">
        <v>782</v>
      </c>
      <c r="C159" s="231">
        <v>10000</v>
      </c>
      <c r="D159" s="165"/>
      <c r="E159" s="230"/>
      <c r="F159" s="230">
        <f t="shared" si="6"/>
        <v>0</v>
      </c>
      <c r="G159" s="230">
        <f t="shared" si="7"/>
        <v>10000</v>
      </c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54"/>
      <c r="AJ159" s="54"/>
      <c r="AK159" s="54"/>
      <c r="AL159" s="54"/>
      <c r="AM159" s="54"/>
    </row>
    <row r="160" spans="1:39" s="6" customFormat="1" ht="18" customHeight="1" thickBot="1" x14ac:dyDescent="0.35">
      <c r="A160" s="240" t="s">
        <v>961</v>
      </c>
      <c r="B160" s="240" t="s">
        <v>783</v>
      </c>
      <c r="C160" s="231">
        <v>10000</v>
      </c>
      <c r="D160" s="165"/>
      <c r="E160" s="230"/>
      <c r="F160" s="230">
        <f t="shared" si="6"/>
        <v>931</v>
      </c>
      <c r="G160" s="230">
        <f t="shared" si="7"/>
        <v>9069</v>
      </c>
      <c r="H160" s="141"/>
      <c r="I160" s="141"/>
      <c r="J160" s="141"/>
      <c r="K160" s="141"/>
      <c r="L160" s="141"/>
      <c r="M160" s="141">
        <v>400</v>
      </c>
      <c r="N160" s="141"/>
      <c r="O160" s="141">
        <v>531</v>
      </c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54"/>
      <c r="AJ160" s="54"/>
      <c r="AK160" s="54"/>
      <c r="AL160" s="54"/>
      <c r="AM160" s="54"/>
    </row>
    <row r="161" spans="1:39" s="6" customFormat="1" ht="18" customHeight="1" thickBot="1" x14ac:dyDescent="0.35">
      <c r="A161" s="240" t="s">
        <v>962</v>
      </c>
      <c r="B161" s="240" t="s">
        <v>784</v>
      </c>
      <c r="C161" s="231">
        <v>10949</v>
      </c>
      <c r="D161" s="165"/>
      <c r="E161" s="230"/>
      <c r="F161" s="230">
        <f t="shared" si="6"/>
        <v>0</v>
      </c>
      <c r="G161" s="230">
        <f t="shared" si="7"/>
        <v>10949</v>
      </c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54"/>
      <c r="AJ161" s="54"/>
      <c r="AK161" s="54"/>
      <c r="AL161" s="54"/>
      <c r="AM161" s="54"/>
    </row>
    <row r="162" spans="1:39" s="6" customFormat="1" ht="18" customHeight="1" thickBot="1" x14ac:dyDescent="0.35">
      <c r="A162" s="240" t="s">
        <v>963</v>
      </c>
      <c r="B162" s="240" t="s">
        <v>785</v>
      </c>
      <c r="C162" s="231">
        <v>10000</v>
      </c>
      <c r="D162" s="165"/>
      <c r="E162" s="230"/>
      <c r="F162" s="230">
        <f t="shared" si="6"/>
        <v>10000</v>
      </c>
      <c r="G162" s="230">
        <f t="shared" si="7"/>
        <v>0</v>
      </c>
      <c r="H162" s="141"/>
      <c r="I162" s="141"/>
      <c r="J162" s="141"/>
      <c r="K162" s="141"/>
      <c r="L162" s="141"/>
      <c r="M162" s="141"/>
      <c r="N162" s="141"/>
      <c r="O162" s="141">
        <v>10000</v>
      </c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54"/>
      <c r="AJ162" s="54"/>
      <c r="AK162" s="54"/>
      <c r="AL162" s="54"/>
      <c r="AM162" s="54"/>
    </row>
    <row r="163" spans="1:39" s="6" customFormat="1" ht="18" customHeight="1" thickBot="1" x14ac:dyDescent="0.35">
      <c r="A163" s="240" t="s">
        <v>964</v>
      </c>
      <c r="B163" s="240" t="s">
        <v>786</v>
      </c>
      <c r="C163" s="231">
        <v>10000</v>
      </c>
      <c r="D163" s="165"/>
      <c r="E163" s="230"/>
      <c r="F163" s="230">
        <f t="shared" si="6"/>
        <v>0</v>
      </c>
      <c r="G163" s="230">
        <f t="shared" si="7"/>
        <v>10000</v>
      </c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54"/>
      <c r="AJ163" s="54"/>
      <c r="AK163" s="54"/>
      <c r="AL163" s="54"/>
      <c r="AM163" s="54"/>
    </row>
    <row r="164" spans="1:39" s="6" customFormat="1" ht="18" customHeight="1" thickBot="1" x14ac:dyDescent="0.35">
      <c r="A164" s="240" t="s">
        <v>965</v>
      </c>
      <c r="B164" s="240" t="s">
        <v>787</v>
      </c>
      <c r="C164" s="231">
        <v>10000</v>
      </c>
      <c r="D164" s="165"/>
      <c r="E164" s="230"/>
      <c r="F164" s="230">
        <f t="shared" si="6"/>
        <v>10000</v>
      </c>
      <c r="G164" s="230">
        <f t="shared" si="7"/>
        <v>0</v>
      </c>
      <c r="H164" s="141"/>
      <c r="I164" s="141"/>
      <c r="J164" s="141"/>
      <c r="K164" s="141"/>
      <c r="L164" s="141"/>
      <c r="M164" s="141"/>
      <c r="N164" s="141">
        <v>10000</v>
      </c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54"/>
      <c r="AJ164" s="54"/>
      <c r="AK164" s="54"/>
      <c r="AL164" s="54"/>
      <c r="AM164" s="54"/>
    </row>
    <row r="165" spans="1:39" s="6" customFormat="1" ht="18" customHeight="1" thickBot="1" x14ac:dyDescent="0.35">
      <c r="A165" s="240" t="s">
        <v>966</v>
      </c>
      <c r="B165" s="240" t="s">
        <v>788</v>
      </c>
      <c r="C165" s="231">
        <v>10000</v>
      </c>
      <c r="D165" s="165" t="s">
        <v>374</v>
      </c>
      <c r="E165" s="230">
        <f t="shared" si="8"/>
        <v>10000</v>
      </c>
      <c r="F165" s="230">
        <f t="shared" si="6"/>
        <v>0</v>
      </c>
      <c r="G165" s="230">
        <f t="shared" si="7"/>
        <v>0</v>
      </c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54"/>
      <c r="AJ165" s="54"/>
      <c r="AK165" s="54"/>
      <c r="AL165" s="54"/>
      <c r="AM165" s="54"/>
    </row>
    <row r="166" spans="1:39" s="6" customFormat="1" ht="18" customHeight="1" thickBot="1" x14ac:dyDescent="0.35">
      <c r="A166" s="240" t="s">
        <v>967</v>
      </c>
      <c r="B166" s="240" t="s">
        <v>789</v>
      </c>
      <c r="C166" s="231">
        <v>10000</v>
      </c>
      <c r="D166" s="165" t="s">
        <v>374</v>
      </c>
      <c r="E166" s="230">
        <f t="shared" si="8"/>
        <v>10000</v>
      </c>
      <c r="F166" s="230">
        <f t="shared" si="6"/>
        <v>0</v>
      </c>
      <c r="G166" s="230">
        <f t="shared" si="7"/>
        <v>0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54"/>
      <c r="AJ166" s="54"/>
      <c r="AK166" s="54"/>
      <c r="AL166" s="54"/>
      <c r="AM166" s="54"/>
    </row>
    <row r="167" spans="1:39" s="6" customFormat="1" ht="18" customHeight="1" thickBot="1" x14ac:dyDescent="0.35">
      <c r="A167" s="240" t="s">
        <v>968</v>
      </c>
      <c r="B167" s="240" t="s">
        <v>790</v>
      </c>
      <c r="C167" s="231">
        <v>10000</v>
      </c>
      <c r="D167" s="165"/>
      <c r="E167" s="230"/>
      <c r="F167" s="230">
        <f t="shared" si="6"/>
        <v>0</v>
      </c>
      <c r="G167" s="230">
        <f t="shared" si="7"/>
        <v>10000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54"/>
      <c r="AJ167" s="54"/>
      <c r="AK167" s="54"/>
      <c r="AL167" s="54"/>
      <c r="AM167" s="54"/>
    </row>
    <row r="168" spans="1:39" s="6" customFormat="1" ht="18" customHeight="1" thickBot="1" x14ac:dyDescent="0.35">
      <c r="A168" s="240" t="s">
        <v>969</v>
      </c>
      <c r="B168" s="240" t="s">
        <v>791</v>
      </c>
      <c r="C168" s="231">
        <v>10000</v>
      </c>
      <c r="D168" s="165"/>
      <c r="E168" s="230"/>
      <c r="F168" s="230">
        <f t="shared" si="6"/>
        <v>6155</v>
      </c>
      <c r="G168" s="230">
        <f t="shared" si="7"/>
        <v>3845</v>
      </c>
      <c r="H168" s="141"/>
      <c r="I168" s="141"/>
      <c r="J168" s="141"/>
      <c r="K168" s="141"/>
      <c r="L168" s="141"/>
      <c r="M168" s="141">
        <v>361</v>
      </c>
      <c r="N168" s="141">
        <v>794</v>
      </c>
      <c r="O168" s="141">
        <v>5000</v>
      </c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54"/>
      <c r="AJ168" s="54"/>
      <c r="AK168" s="54"/>
      <c r="AL168" s="54"/>
      <c r="AM168" s="54"/>
    </row>
    <row r="169" spans="1:39" s="6" customFormat="1" ht="18" customHeight="1" thickBot="1" x14ac:dyDescent="0.35">
      <c r="A169" s="240" t="s">
        <v>970</v>
      </c>
      <c r="B169" s="240" t="s">
        <v>792</v>
      </c>
      <c r="C169" s="231">
        <v>10000</v>
      </c>
      <c r="D169" s="165"/>
      <c r="E169" s="230"/>
      <c r="F169" s="230">
        <f t="shared" si="6"/>
        <v>0</v>
      </c>
      <c r="G169" s="230">
        <f t="shared" si="7"/>
        <v>10000</v>
      </c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54"/>
      <c r="AJ169" s="54"/>
      <c r="AK169" s="54"/>
      <c r="AL169" s="54"/>
      <c r="AM169" s="54"/>
    </row>
    <row r="170" spans="1:39" s="6" customFormat="1" ht="18" customHeight="1" thickBot="1" x14ac:dyDescent="0.35">
      <c r="A170" s="240" t="s">
        <v>971</v>
      </c>
      <c r="B170" s="240" t="s">
        <v>793</v>
      </c>
      <c r="C170" s="231">
        <v>10000</v>
      </c>
      <c r="D170" s="165"/>
      <c r="E170" s="230"/>
      <c r="F170" s="230">
        <f t="shared" si="6"/>
        <v>0</v>
      </c>
      <c r="G170" s="230">
        <f t="shared" si="7"/>
        <v>10000</v>
      </c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54"/>
      <c r="AJ170" s="54"/>
      <c r="AK170" s="54"/>
      <c r="AL170" s="54"/>
      <c r="AM170" s="54"/>
    </row>
    <row r="171" spans="1:39" s="6" customFormat="1" ht="18" customHeight="1" thickBot="1" x14ac:dyDescent="0.35">
      <c r="A171" s="240" t="s">
        <v>972</v>
      </c>
      <c r="B171" s="240" t="s">
        <v>794</v>
      </c>
      <c r="C171" s="231">
        <v>10000</v>
      </c>
      <c r="D171" s="165" t="s">
        <v>372</v>
      </c>
      <c r="E171" s="230">
        <f t="shared" si="8"/>
        <v>10000</v>
      </c>
      <c r="F171" s="230">
        <f t="shared" si="6"/>
        <v>0</v>
      </c>
      <c r="G171" s="230">
        <f t="shared" si="7"/>
        <v>0</v>
      </c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54"/>
      <c r="AJ171" s="54"/>
      <c r="AK171" s="54"/>
      <c r="AL171" s="54"/>
      <c r="AM171" s="54"/>
    </row>
    <row r="172" spans="1:39" s="6" customFormat="1" ht="18" customHeight="1" thickBot="1" x14ac:dyDescent="0.35">
      <c r="A172" s="240" t="s">
        <v>973</v>
      </c>
      <c r="B172" s="240" t="s">
        <v>795</v>
      </c>
      <c r="C172" s="231">
        <v>10000</v>
      </c>
      <c r="D172" s="165" t="s">
        <v>374</v>
      </c>
      <c r="E172" s="230">
        <f t="shared" si="8"/>
        <v>10000</v>
      </c>
      <c r="F172" s="230">
        <f t="shared" si="6"/>
        <v>0</v>
      </c>
      <c r="G172" s="230">
        <f t="shared" si="7"/>
        <v>0</v>
      </c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54"/>
      <c r="AJ172" s="54"/>
      <c r="AK172" s="54"/>
      <c r="AL172" s="54"/>
      <c r="AM172" s="54"/>
    </row>
    <row r="173" spans="1:39" s="6" customFormat="1" ht="18" customHeight="1" thickBot="1" x14ac:dyDescent="0.35">
      <c r="A173" s="240" t="s">
        <v>974</v>
      </c>
      <c r="B173" s="240" t="s">
        <v>796</v>
      </c>
      <c r="C173" s="231">
        <v>10000</v>
      </c>
      <c r="D173" s="165" t="s">
        <v>374</v>
      </c>
      <c r="E173" s="230">
        <f t="shared" si="8"/>
        <v>10000</v>
      </c>
      <c r="F173" s="230">
        <f t="shared" si="6"/>
        <v>0</v>
      </c>
      <c r="G173" s="230">
        <f t="shared" si="7"/>
        <v>0</v>
      </c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54"/>
      <c r="AJ173" s="54"/>
      <c r="AK173" s="54"/>
      <c r="AL173" s="54"/>
      <c r="AM173" s="54"/>
    </row>
    <row r="174" spans="1:39" s="6" customFormat="1" ht="18" customHeight="1" thickBot="1" x14ac:dyDescent="0.35">
      <c r="A174" s="240" t="s">
        <v>975</v>
      </c>
      <c r="B174" s="240" t="s">
        <v>797</v>
      </c>
      <c r="C174" s="231">
        <v>10000</v>
      </c>
      <c r="D174" s="165" t="s">
        <v>372</v>
      </c>
      <c r="E174" s="230">
        <f t="shared" si="8"/>
        <v>10000</v>
      </c>
      <c r="F174" s="230">
        <f t="shared" si="6"/>
        <v>0</v>
      </c>
      <c r="G174" s="230">
        <f t="shared" si="7"/>
        <v>0</v>
      </c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54"/>
      <c r="AJ174" s="54"/>
      <c r="AK174" s="54"/>
      <c r="AL174" s="54"/>
      <c r="AM174" s="54"/>
    </row>
    <row r="175" spans="1:39" s="6" customFormat="1" ht="18" customHeight="1" thickBot="1" x14ac:dyDescent="0.35">
      <c r="A175" s="240" t="s">
        <v>976</v>
      </c>
      <c r="B175" s="240" t="s">
        <v>798</v>
      </c>
      <c r="C175" s="231">
        <v>10000</v>
      </c>
      <c r="D175" s="165"/>
      <c r="E175" s="230"/>
      <c r="F175" s="230">
        <f t="shared" si="6"/>
        <v>0</v>
      </c>
      <c r="G175" s="230">
        <f t="shared" si="7"/>
        <v>10000</v>
      </c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54"/>
      <c r="AJ175" s="54"/>
      <c r="AK175" s="54"/>
      <c r="AL175" s="54"/>
      <c r="AM175" s="54"/>
    </row>
    <row r="176" spans="1:39" s="6" customFormat="1" ht="18" customHeight="1" thickBot="1" x14ac:dyDescent="0.35">
      <c r="A176" s="240" t="s">
        <v>977</v>
      </c>
      <c r="B176" s="240" t="s">
        <v>799</v>
      </c>
      <c r="C176" s="231">
        <v>10000</v>
      </c>
      <c r="D176" s="165"/>
      <c r="E176" s="230"/>
      <c r="F176" s="230">
        <f t="shared" si="6"/>
        <v>0</v>
      </c>
      <c r="G176" s="230">
        <f t="shared" si="7"/>
        <v>10000</v>
      </c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54"/>
      <c r="AJ176" s="54"/>
      <c r="AK176" s="54"/>
      <c r="AL176" s="54"/>
      <c r="AM176" s="54"/>
    </row>
    <row r="177" spans="1:39" s="6" customFormat="1" ht="18" customHeight="1" thickBot="1" x14ac:dyDescent="0.35">
      <c r="A177" s="240" t="s">
        <v>978</v>
      </c>
      <c r="B177" s="240" t="s">
        <v>800</v>
      </c>
      <c r="C177" s="231">
        <v>10000</v>
      </c>
      <c r="D177" s="165"/>
      <c r="E177" s="230"/>
      <c r="F177" s="230">
        <f t="shared" si="6"/>
        <v>0</v>
      </c>
      <c r="G177" s="230">
        <f t="shared" si="7"/>
        <v>10000</v>
      </c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54"/>
      <c r="AJ177" s="54"/>
      <c r="AK177" s="54"/>
      <c r="AL177" s="54"/>
      <c r="AM177" s="54"/>
    </row>
    <row r="178" spans="1:39" s="6" customFormat="1" ht="18" customHeight="1" thickBot="1" x14ac:dyDescent="0.35">
      <c r="A178" s="240" t="s">
        <v>979</v>
      </c>
      <c r="B178" s="240" t="s">
        <v>801</v>
      </c>
      <c r="C178" s="231">
        <v>10000</v>
      </c>
      <c r="D178" s="165"/>
      <c r="E178" s="230"/>
      <c r="F178" s="230">
        <f t="shared" si="6"/>
        <v>0</v>
      </c>
      <c r="G178" s="230">
        <f t="shared" si="7"/>
        <v>10000</v>
      </c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54"/>
      <c r="AJ178" s="54"/>
      <c r="AK178" s="54"/>
      <c r="AL178" s="54"/>
      <c r="AM178" s="54"/>
    </row>
    <row r="179" spans="1:39" s="6" customFormat="1" ht="18" customHeight="1" thickBot="1" x14ac:dyDescent="0.35">
      <c r="A179" s="240" t="s">
        <v>980</v>
      </c>
      <c r="B179" s="240" t="s">
        <v>802</v>
      </c>
      <c r="C179" s="231">
        <v>10000</v>
      </c>
      <c r="D179" s="165"/>
      <c r="E179" s="230"/>
      <c r="F179" s="230">
        <f t="shared" si="6"/>
        <v>0</v>
      </c>
      <c r="G179" s="230">
        <f t="shared" si="7"/>
        <v>10000</v>
      </c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54"/>
      <c r="AJ179" s="54"/>
      <c r="AK179" s="54"/>
      <c r="AL179" s="54"/>
      <c r="AM179" s="54"/>
    </row>
    <row r="180" spans="1:39" s="6" customFormat="1" ht="18" customHeight="1" thickBot="1" x14ac:dyDescent="0.35">
      <c r="A180" s="240" t="s">
        <v>981</v>
      </c>
      <c r="B180" s="240" t="s">
        <v>803</v>
      </c>
      <c r="C180" s="231">
        <v>81507</v>
      </c>
      <c r="D180" s="165"/>
      <c r="E180" s="230"/>
      <c r="F180" s="230">
        <f t="shared" si="6"/>
        <v>2548</v>
      </c>
      <c r="G180" s="230">
        <f t="shared" si="7"/>
        <v>78959</v>
      </c>
      <c r="H180" s="141"/>
      <c r="I180" s="141"/>
      <c r="J180" s="141"/>
      <c r="K180" s="141"/>
      <c r="L180" s="141"/>
      <c r="M180" s="141">
        <v>150</v>
      </c>
      <c r="N180" s="141"/>
      <c r="O180" s="141">
        <v>2398</v>
      </c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54"/>
      <c r="AJ180" s="54"/>
      <c r="AK180" s="54"/>
      <c r="AL180" s="54"/>
      <c r="AM180" s="54"/>
    </row>
    <row r="181" spans="1:39" s="6" customFormat="1" ht="18" customHeight="1" thickBot="1" x14ac:dyDescent="0.35">
      <c r="A181" s="240" t="s">
        <v>982</v>
      </c>
      <c r="B181" s="240" t="s">
        <v>804</v>
      </c>
      <c r="C181" s="231">
        <v>10000</v>
      </c>
      <c r="D181" s="165"/>
      <c r="E181" s="230"/>
      <c r="F181" s="230">
        <f t="shared" si="6"/>
        <v>0</v>
      </c>
      <c r="G181" s="230">
        <f t="shared" si="7"/>
        <v>10000</v>
      </c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54"/>
      <c r="AJ181" s="54"/>
      <c r="AK181" s="54"/>
      <c r="AL181" s="54"/>
      <c r="AM181" s="54"/>
    </row>
    <row r="182" spans="1:39" s="6" customFormat="1" ht="18" customHeight="1" thickBot="1" x14ac:dyDescent="0.35">
      <c r="A182" s="240" t="s">
        <v>983</v>
      </c>
      <c r="B182" s="240" t="s">
        <v>805</v>
      </c>
      <c r="C182" s="231">
        <v>10000</v>
      </c>
      <c r="D182" s="165"/>
      <c r="E182" s="230"/>
      <c r="F182" s="230">
        <f t="shared" si="6"/>
        <v>0</v>
      </c>
      <c r="G182" s="230">
        <f t="shared" si="7"/>
        <v>10000</v>
      </c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54"/>
      <c r="AJ182" s="54"/>
      <c r="AK182" s="54"/>
      <c r="AL182" s="54"/>
      <c r="AM182" s="54"/>
    </row>
    <row r="183" spans="1:39" s="6" customFormat="1" ht="18" customHeight="1" thickBot="1" x14ac:dyDescent="0.35">
      <c r="A183" s="240" t="s">
        <v>984</v>
      </c>
      <c r="B183" s="240" t="s">
        <v>806</v>
      </c>
      <c r="C183" s="231">
        <v>10000</v>
      </c>
      <c r="D183" s="165"/>
      <c r="E183" s="230"/>
      <c r="F183" s="230">
        <f t="shared" si="6"/>
        <v>0</v>
      </c>
      <c r="G183" s="230">
        <f t="shared" si="7"/>
        <v>10000</v>
      </c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54"/>
      <c r="AJ183" s="54"/>
      <c r="AK183" s="54"/>
      <c r="AL183" s="54"/>
      <c r="AM183" s="54"/>
    </row>
    <row r="184" spans="1:39" s="6" customFormat="1" ht="18" customHeight="1" thickBot="1" x14ac:dyDescent="0.35">
      <c r="A184" s="240" t="s">
        <v>985</v>
      </c>
      <c r="B184" s="240" t="s">
        <v>807</v>
      </c>
      <c r="C184" s="231">
        <v>10000</v>
      </c>
      <c r="D184" s="165" t="s">
        <v>373</v>
      </c>
      <c r="E184" s="230">
        <f t="shared" si="8"/>
        <v>10000</v>
      </c>
      <c r="F184" s="230">
        <f t="shared" si="6"/>
        <v>0</v>
      </c>
      <c r="G184" s="230">
        <f t="shared" si="7"/>
        <v>0</v>
      </c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54"/>
      <c r="AJ184" s="54"/>
      <c r="AK184" s="54"/>
      <c r="AL184" s="54"/>
      <c r="AM184" s="54"/>
    </row>
    <row r="185" spans="1:39" s="6" customFormat="1" ht="18" customHeight="1" thickBot="1" x14ac:dyDescent="0.35">
      <c r="A185" s="240" t="s">
        <v>986</v>
      </c>
      <c r="B185" s="240" t="s">
        <v>808</v>
      </c>
      <c r="C185" s="231">
        <v>10000</v>
      </c>
      <c r="D185" s="165" t="s">
        <v>373</v>
      </c>
      <c r="E185" s="230">
        <f t="shared" si="8"/>
        <v>10000</v>
      </c>
      <c r="F185" s="230">
        <f t="shared" si="6"/>
        <v>0</v>
      </c>
      <c r="G185" s="230">
        <f t="shared" si="7"/>
        <v>0</v>
      </c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54"/>
      <c r="AJ185" s="54"/>
      <c r="AK185" s="54"/>
      <c r="AL185" s="54"/>
      <c r="AM185" s="54"/>
    </row>
    <row r="186" spans="1:39" s="6" customFormat="1" ht="18" customHeight="1" thickBot="1" x14ac:dyDescent="0.35">
      <c r="A186" s="240" t="s">
        <v>987</v>
      </c>
      <c r="B186" s="240" t="s">
        <v>809</v>
      </c>
      <c r="C186" s="231">
        <v>10000</v>
      </c>
      <c r="D186" s="165" t="s">
        <v>373</v>
      </c>
      <c r="E186" s="230">
        <f t="shared" si="8"/>
        <v>10000</v>
      </c>
      <c r="F186" s="230">
        <f t="shared" si="6"/>
        <v>0</v>
      </c>
      <c r="G186" s="230">
        <f t="shared" si="7"/>
        <v>0</v>
      </c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54"/>
      <c r="AJ186" s="54"/>
      <c r="AK186" s="54"/>
      <c r="AL186" s="54"/>
      <c r="AM186" s="54"/>
    </row>
    <row r="187" spans="1:39" s="6" customFormat="1" ht="18" customHeight="1" thickBot="1" x14ac:dyDescent="0.35">
      <c r="A187" s="240" t="s">
        <v>988</v>
      </c>
      <c r="B187" s="240" t="s">
        <v>810</v>
      </c>
      <c r="C187" s="231">
        <v>10000</v>
      </c>
      <c r="D187" s="165"/>
      <c r="E187" s="230"/>
      <c r="F187" s="230">
        <f t="shared" si="6"/>
        <v>0</v>
      </c>
      <c r="G187" s="230">
        <f t="shared" si="7"/>
        <v>10000</v>
      </c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54"/>
      <c r="AJ187" s="54"/>
      <c r="AK187" s="54"/>
      <c r="AL187" s="54"/>
      <c r="AM187" s="54"/>
    </row>
    <row r="188" spans="1:39" s="6" customFormat="1" ht="18" customHeight="1" thickBot="1" x14ac:dyDescent="0.35">
      <c r="A188" s="240" t="s">
        <v>989</v>
      </c>
      <c r="B188" s="240" t="s">
        <v>811</v>
      </c>
      <c r="C188" s="231">
        <v>10000</v>
      </c>
      <c r="D188" s="165"/>
      <c r="E188" s="230"/>
      <c r="F188" s="230">
        <f t="shared" si="6"/>
        <v>0</v>
      </c>
      <c r="G188" s="230">
        <f t="shared" si="7"/>
        <v>10000</v>
      </c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54"/>
      <c r="AJ188" s="54"/>
      <c r="AK188" s="54"/>
      <c r="AL188" s="54"/>
      <c r="AM188" s="54"/>
    </row>
    <row r="189" spans="1:39" s="6" customFormat="1" ht="18" customHeight="1" thickBot="1" x14ac:dyDescent="0.35">
      <c r="A189" s="240" t="s">
        <v>990</v>
      </c>
      <c r="B189" s="240" t="s">
        <v>812</v>
      </c>
      <c r="C189" s="231">
        <v>10000</v>
      </c>
      <c r="D189" s="165" t="s">
        <v>372</v>
      </c>
      <c r="E189" s="230">
        <f t="shared" si="8"/>
        <v>10000</v>
      </c>
      <c r="F189" s="230">
        <f t="shared" si="6"/>
        <v>0</v>
      </c>
      <c r="G189" s="230">
        <f t="shared" si="7"/>
        <v>0</v>
      </c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54"/>
      <c r="AJ189" s="54"/>
      <c r="AK189" s="54"/>
      <c r="AL189" s="54"/>
      <c r="AM189" s="54"/>
    </row>
    <row r="190" spans="1:39" s="6" customFormat="1" ht="18" customHeight="1" thickBot="1" x14ac:dyDescent="0.35">
      <c r="A190" s="240" t="s">
        <v>991</v>
      </c>
      <c r="B190" s="240" t="s">
        <v>813</v>
      </c>
      <c r="C190" s="231">
        <v>10000</v>
      </c>
      <c r="D190" s="165" t="s">
        <v>372</v>
      </c>
      <c r="E190" s="230">
        <f t="shared" si="8"/>
        <v>10000</v>
      </c>
      <c r="F190" s="230">
        <f t="shared" si="6"/>
        <v>0</v>
      </c>
      <c r="G190" s="230">
        <f t="shared" si="7"/>
        <v>0</v>
      </c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54"/>
      <c r="AJ190" s="54"/>
      <c r="AK190" s="54"/>
      <c r="AL190" s="54"/>
      <c r="AM190" s="54"/>
    </row>
    <row r="191" spans="1:39" ht="18" customHeight="1" thickBot="1" x14ac:dyDescent="0.3">
      <c r="A191" s="240" t="s">
        <v>416</v>
      </c>
      <c r="B191" s="240" t="s">
        <v>585</v>
      </c>
      <c r="C191" s="231">
        <v>37002</v>
      </c>
      <c r="D191" s="171"/>
      <c r="E191" s="230"/>
      <c r="F191" s="230">
        <f t="shared" si="6"/>
        <v>0</v>
      </c>
      <c r="G191" s="230">
        <f t="shared" si="7"/>
        <v>37002</v>
      </c>
      <c r="H191" s="143"/>
      <c r="I191" s="143"/>
      <c r="J191" s="143"/>
      <c r="K191" s="143"/>
      <c r="L191" s="143"/>
      <c r="M191" s="143"/>
      <c r="N191" s="143"/>
      <c r="O191" s="141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55"/>
      <c r="AJ191" s="55"/>
      <c r="AK191" s="55"/>
      <c r="AL191" s="55"/>
      <c r="AM191" s="55"/>
    </row>
    <row r="192" spans="1:39" ht="18" customHeight="1" thickBot="1" x14ac:dyDescent="0.3">
      <c r="A192" s="240" t="s">
        <v>364</v>
      </c>
      <c r="B192" s="196" t="s">
        <v>587</v>
      </c>
      <c r="C192" s="231">
        <v>10000</v>
      </c>
      <c r="D192" s="171"/>
      <c r="E192" s="230"/>
      <c r="F192" s="230">
        <f t="shared" si="6"/>
        <v>0</v>
      </c>
      <c r="G192" s="230">
        <f t="shared" si="7"/>
        <v>10000</v>
      </c>
      <c r="H192" s="143"/>
      <c r="I192" s="143"/>
      <c r="J192" s="143"/>
      <c r="K192" s="143"/>
      <c r="L192" s="143"/>
      <c r="M192" s="143"/>
      <c r="N192" s="143"/>
      <c r="O192" s="141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55"/>
      <c r="AJ192" s="55"/>
      <c r="AK192" s="55"/>
      <c r="AL192" s="55"/>
      <c r="AM192" s="55"/>
    </row>
    <row r="193" spans="1:39" ht="18" customHeight="1" thickBot="1" x14ac:dyDescent="0.3">
      <c r="A193" s="240" t="s">
        <v>372</v>
      </c>
      <c r="B193" s="239" t="s">
        <v>376</v>
      </c>
      <c r="C193" s="231">
        <f>SUMIF(D13:D191,"9025",C13:C191)</f>
        <v>190000</v>
      </c>
      <c r="D193" s="171"/>
      <c r="E193" s="230"/>
      <c r="F193" s="230">
        <f t="shared" si="6"/>
        <v>82627</v>
      </c>
      <c r="G193" s="230">
        <f t="shared" si="7"/>
        <v>107373</v>
      </c>
      <c r="H193" s="143"/>
      <c r="I193" s="143"/>
      <c r="J193" s="143"/>
      <c r="K193" s="143"/>
      <c r="L193" s="143">
        <v>51616</v>
      </c>
      <c r="M193" s="143">
        <v>1020</v>
      </c>
      <c r="N193" s="143"/>
      <c r="O193" s="141">
        <v>29991</v>
      </c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55"/>
      <c r="AJ193" s="55"/>
      <c r="AK193" s="55"/>
      <c r="AL193" s="55"/>
      <c r="AM193" s="55"/>
    </row>
    <row r="194" spans="1:39" ht="18" customHeight="1" thickBot="1" x14ac:dyDescent="0.3">
      <c r="A194" s="240" t="s">
        <v>373</v>
      </c>
      <c r="B194" s="239" t="s">
        <v>610</v>
      </c>
      <c r="C194" s="231">
        <f>SUMIF(D13:D190,"9035",C13:C190)</f>
        <v>50000</v>
      </c>
      <c r="D194" s="171"/>
      <c r="E194" s="230"/>
      <c r="F194" s="230">
        <f t="shared" si="6"/>
        <v>16696</v>
      </c>
      <c r="G194" s="230">
        <f t="shared" si="7"/>
        <v>33304</v>
      </c>
      <c r="H194" s="143"/>
      <c r="I194" s="143"/>
      <c r="J194" s="143"/>
      <c r="K194" s="143"/>
      <c r="L194" s="143">
        <v>1946</v>
      </c>
      <c r="M194" s="143">
        <v>14750</v>
      </c>
      <c r="N194" s="143"/>
      <c r="O194" s="141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55"/>
      <c r="AJ194" s="55"/>
      <c r="AK194" s="55"/>
      <c r="AL194" s="55"/>
      <c r="AM194" s="55"/>
    </row>
    <row r="195" spans="1:39" ht="18" customHeight="1" thickBot="1" x14ac:dyDescent="0.3">
      <c r="A195" s="240" t="s">
        <v>374</v>
      </c>
      <c r="B195" s="239" t="s">
        <v>378</v>
      </c>
      <c r="C195" s="231">
        <f>SUMIF(D15:D193,"9040",C13:C191)</f>
        <v>70000</v>
      </c>
      <c r="D195" s="171"/>
      <c r="E195" s="230"/>
      <c r="F195" s="230">
        <f t="shared" si="6"/>
        <v>6305</v>
      </c>
      <c r="G195" s="230">
        <f t="shared" si="7"/>
        <v>63695</v>
      </c>
      <c r="H195" s="143"/>
      <c r="I195" s="143"/>
      <c r="J195" s="143"/>
      <c r="K195" s="143"/>
      <c r="L195" s="143"/>
      <c r="M195" s="143"/>
      <c r="N195" s="143">
        <v>6305</v>
      </c>
      <c r="O195" s="141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55"/>
      <c r="AJ195" s="55"/>
      <c r="AK195" s="55"/>
      <c r="AL195" s="55"/>
      <c r="AM195" s="55"/>
    </row>
    <row r="196" spans="1:39" ht="18" customHeight="1" thickBot="1" x14ac:dyDescent="0.3">
      <c r="A196" s="193"/>
      <c r="B196" s="43"/>
      <c r="C196" s="183"/>
      <c r="D196" s="171"/>
      <c r="E196" s="230"/>
      <c r="F196" s="230"/>
      <c r="G196" s="230"/>
      <c r="H196" s="143"/>
      <c r="I196" s="143"/>
      <c r="J196" s="143"/>
      <c r="K196" s="143"/>
      <c r="L196" s="143"/>
      <c r="M196" s="143"/>
      <c r="N196" s="143"/>
      <c r="O196" s="141" t="s">
        <v>586</v>
      </c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55"/>
      <c r="AJ196" s="55"/>
      <c r="AK196" s="55"/>
      <c r="AL196" s="55"/>
      <c r="AM196" s="55"/>
    </row>
    <row r="197" spans="1:39" s="75" customFormat="1" ht="18" customHeight="1" thickBot="1" x14ac:dyDescent="0.3">
      <c r="A197" s="177" t="s">
        <v>589</v>
      </c>
      <c r="B197" s="72"/>
      <c r="C197" s="232">
        <f>SUM(C13:C195)-E197</f>
        <v>3755913</v>
      </c>
      <c r="D197" s="232">
        <f t="shared" ref="D197:AH197" si="9">SUM(D13:D195)</f>
        <v>0</v>
      </c>
      <c r="E197" s="232">
        <f t="shared" si="9"/>
        <v>310000</v>
      </c>
      <c r="F197" s="232">
        <f t="shared" si="9"/>
        <v>414061</v>
      </c>
      <c r="G197" s="232">
        <f t="shared" si="9"/>
        <v>3341852</v>
      </c>
      <c r="H197" s="232">
        <f t="shared" si="9"/>
        <v>0</v>
      </c>
      <c r="I197" s="232">
        <f t="shared" si="9"/>
        <v>0</v>
      </c>
      <c r="J197" s="232">
        <f t="shared" si="9"/>
        <v>0</v>
      </c>
      <c r="K197" s="232">
        <f t="shared" si="9"/>
        <v>0</v>
      </c>
      <c r="L197" s="232">
        <f t="shared" si="9"/>
        <v>110902</v>
      </c>
      <c r="M197" s="232">
        <f t="shared" si="9"/>
        <v>91920</v>
      </c>
      <c r="N197" s="232">
        <f t="shared" si="9"/>
        <v>66057</v>
      </c>
      <c r="O197" s="232">
        <f t="shared" si="9"/>
        <v>145182</v>
      </c>
      <c r="P197" s="232">
        <f t="shared" si="9"/>
        <v>0</v>
      </c>
      <c r="Q197" s="232">
        <f t="shared" si="9"/>
        <v>0</v>
      </c>
      <c r="R197" s="232">
        <f t="shared" si="9"/>
        <v>0</v>
      </c>
      <c r="S197" s="232">
        <f t="shared" si="9"/>
        <v>0</v>
      </c>
      <c r="T197" s="232">
        <f t="shared" si="9"/>
        <v>0</v>
      </c>
      <c r="U197" s="232">
        <f t="shared" si="9"/>
        <v>0</v>
      </c>
      <c r="V197" s="232">
        <f t="shared" si="9"/>
        <v>0</v>
      </c>
      <c r="W197" s="232">
        <f t="shared" si="9"/>
        <v>0</v>
      </c>
      <c r="X197" s="232">
        <f t="shared" si="9"/>
        <v>0</v>
      </c>
      <c r="Y197" s="232">
        <f t="shared" si="9"/>
        <v>0</v>
      </c>
      <c r="Z197" s="232">
        <f t="shared" si="9"/>
        <v>0</v>
      </c>
      <c r="AA197" s="232">
        <f t="shared" si="9"/>
        <v>0</v>
      </c>
      <c r="AB197" s="232">
        <f t="shared" si="9"/>
        <v>0</v>
      </c>
      <c r="AC197" s="232">
        <f t="shared" si="9"/>
        <v>0</v>
      </c>
      <c r="AD197" s="232">
        <f t="shared" si="9"/>
        <v>0</v>
      </c>
      <c r="AE197" s="232">
        <f t="shared" si="9"/>
        <v>0</v>
      </c>
      <c r="AF197" s="232">
        <f t="shared" si="9"/>
        <v>0</v>
      </c>
      <c r="AG197" s="232">
        <f t="shared" si="9"/>
        <v>0</v>
      </c>
      <c r="AH197" s="232">
        <f t="shared" si="9"/>
        <v>0</v>
      </c>
      <c r="AI197" s="74"/>
      <c r="AJ197" s="74"/>
      <c r="AK197" s="74"/>
      <c r="AL197" s="74"/>
      <c r="AM197" s="74"/>
    </row>
    <row r="198" spans="1:39" ht="18.75" x14ac:dyDescent="0.3">
      <c r="A198" s="176"/>
      <c r="B198" s="53"/>
      <c r="C198" s="112"/>
      <c r="D198" s="172"/>
      <c r="E198" s="53"/>
      <c r="F198" s="53"/>
      <c r="G198" s="53"/>
      <c r="L198" s="235"/>
      <c r="M198" s="114"/>
      <c r="O198" s="138"/>
    </row>
    <row r="199" spans="1:39" ht="18.75" x14ac:dyDescent="0.3">
      <c r="C199" s="112"/>
      <c r="D199" s="172"/>
      <c r="E199" s="53"/>
      <c r="F199" s="248"/>
      <c r="G199" s="81"/>
      <c r="J199" s="114"/>
      <c r="K199" s="114"/>
      <c r="L199" s="114"/>
      <c r="M199" s="114"/>
      <c r="N199" s="114"/>
      <c r="O199" s="114"/>
      <c r="P199" s="114"/>
      <c r="R199" s="114"/>
      <c r="S199" s="114"/>
      <c r="T199" s="114"/>
      <c r="V199" s="114"/>
    </row>
    <row r="200" spans="1:39" ht="18.75" x14ac:dyDescent="0.3">
      <c r="C200" s="113"/>
      <c r="D200" s="172"/>
      <c r="R200" s="114"/>
      <c r="U200" s="114"/>
    </row>
    <row r="201" spans="1:39" x14ac:dyDescent="0.25">
      <c r="C201" s="113"/>
      <c r="D201" s="173"/>
      <c r="S201" s="114"/>
    </row>
    <row r="202" spans="1:39" x14ac:dyDescent="0.25">
      <c r="C202" s="113"/>
      <c r="D202" s="173"/>
    </row>
    <row r="203" spans="1:39" x14ac:dyDescent="0.25">
      <c r="C203" s="113"/>
      <c r="D203" s="173"/>
    </row>
    <row r="204" spans="1:39" x14ac:dyDescent="0.25">
      <c r="C204" s="113"/>
      <c r="D204" s="173"/>
    </row>
    <row r="205" spans="1:39" x14ac:dyDescent="0.25">
      <c r="C205" s="113"/>
      <c r="D205" s="173"/>
    </row>
    <row r="206" spans="1:39" x14ac:dyDescent="0.25">
      <c r="C206" s="113"/>
      <c r="D206" s="173"/>
    </row>
    <row r="207" spans="1:39" x14ac:dyDescent="0.25">
      <c r="C207" s="113"/>
      <c r="D207" s="173"/>
    </row>
    <row r="208" spans="1:39" x14ac:dyDescent="0.25">
      <c r="C208" s="113"/>
      <c r="D208" s="173"/>
    </row>
    <row r="209" spans="3:4" x14ac:dyDescent="0.25">
      <c r="C209" s="113"/>
      <c r="D209" s="173"/>
    </row>
    <row r="210" spans="3:4" x14ac:dyDescent="0.25">
      <c r="C210" s="113"/>
      <c r="D210" s="173"/>
    </row>
    <row r="211" spans="3:4" x14ac:dyDescent="0.25">
      <c r="C211" s="113"/>
      <c r="D211" s="173"/>
    </row>
    <row r="212" spans="3:4" x14ac:dyDescent="0.25">
      <c r="C212" s="113"/>
      <c r="D212" s="173"/>
    </row>
    <row r="213" spans="3:4" x14ac:dyDescent="0.25">
      <c r="C213" s="113"/>
      <c r="D213" s="173"/>
    </row>
    <row r="214" spans="3:4" x14ac:dyDescent="0.25">
      <c r="C214" s="113"/>
      <c r="D214" s="173"/>
    </row>
    <row r="215" spans="3:4" x14ac:dyDescent="0.25">
      <c r="C215" s="113"/>
      <c r="D215" s="173"/>
    </row>
    <row r="216" spans="3:4" x14ac:dyDescent="0.25">
      <c r="C216" s="113"/>
      <c r="D216" s="173"/>
    </row>
    <row r="217" spans="3:4" x14ac:dyDescent="0.25">
      <c r="C217" s="113"/>
      <c r="D217" s="173"/>
    </row>
    <row r="218" spans="3:4" x14ac:dyDescent="0.25">
      <c r="D218" s="173"/>
    </row>
    <row r="219" spans="3:4" x14ac:dyDescent="0.25">
      <c r="D219" s="173"/>
    </row>
    <row r="220" spans="3:4" x14ac:dyDescent="0.25">
      <c r="D220" s="173"/>
    </row>
    <row r="221" spans="3:4" x14ac:dyDescent="0.25">
      <c r="D221" s="173"/>
    </row>
    <row r="222" spans="3:4" x14ac:dyDescent="0.25">
      <c r="D222" s="173"/>
    </row>
    <row r="223" spans="3:4" x14ac:dyDescent="0.25">
      <c r="D223" s="173"/>
    </row>
    <row r="224" spans="3:4" x14ac:dyDescent="0.25">
      <c r="D224" s="173"/>
    </row>
    <row r="225" spans="4:4" x14ac:dyDescent="0.25">
      <c r="D225" s="173"/>
    </row>
    <row r="226" spans="4:4" x14ac:dyDescent="0.25">
      <c r="D226" s="173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9CCFF"/>
  </sheetPr>
  <dimension ref="A1:AM71"/>
  <sheetViews>
    <sheetView workbookViewId="0">
      <selection activeCell="C9" sqref="C9"/>
    </sheetView>
  </sheetViews>
  <sheetFormatPr defaultColWidth="9.140625" defaultRowHeight="15" x14ac:dyDescent="0.25"/>
  <cols>
    <col min="1" max="1" width="9.140625" style="186"/>
    <col min="2" max="2" width="33" style="12" bestFit="1" customWidth="1"/>
    <col min="3" max="3" width="18.5703125" style="12" customWidth="1"/>
    <col min="4" max="4" width="18.28515625" style="174" customWidth="1"/>
    <col min="5" max="5" width="12.42578125" style="12" customWidth="1"/>
    <col min="6" max="6" width="15.7109375" style="12" customWidth="1"/>
    <col min="7" max="7" width="17.42578125" style="12" customWidth="1"/>
    <col min="8" max="16" width="15.7109375" style="12" customWidth="1"/>
    <col min="17" max="17" width="15.7109375" style="146" customWidth="1"/>
    <col min="18" max="34" width="15.7109375" style="12" customWidth="1"/>
    <col min="35" max="16384" width="9.140625" style="12"/>
  </cols>
  <sheetData>
    <row r="1" spans="1:39" s="103" customFormat="1" ht="21" x14ac:dyDescent="0.35">
      <c r="A1" s="194" t="s">
        <v>0</v>
      </c>
      <c r="B1" s="105"/>
      <c r="C1" s="194" t="s">
        <v>993</v>
      </c>
      <c r="D1" s="166"/>
      <c r="E1" s="194"/>
      <c r="F1" s="104"/>
      <c r="G1" s="104"/>
      <c r="H1" s="107"/>
      <c r="I1" s="107"/>
      <c r="J1" s="194" t="str">
        <f>C1</f>
        <v>Title V-B Formula</v>
      </c>
      <c r="K1" s="194"/>
      <c r="L1" s="104"/>
      <c r="M1" s="104"/>
      <c r="N1" s="104"/>
      <c r="O1" s="104"/>
      <c r="P1" s="194" t="str">
        <f>C1</f>
        <v>Title V-B Formula</v>
      </c>
      <c r="Q1" s="158"/>
      <c r="R1" s="194"/>
      <c r="S1" s="194"/>
      <c r="T1" s="104"/>
      <c r="U1" s="104"/>
      <c r="V1" s="194" t="str">
        <f>C1</f>
        <v>Title V-B Formula</v>
      </c>
      <c r="W1" s="104"/>
      <c r="X1" s="107"/>
      <c r="Y1" s="107"/>
      <c r="Z1" s="194"/>
      <c r="AA1" s="194"/>
      <c r="AB1" s="194" t="str">
        <f>C1</f>
        <v>Title V-B Formula</v>
      </c>
      <c r="AC1" s="104"/>
      <c r="AD1" s="104"/>
      <c r="AE1" s="104"/>
      <c r="AF1" s="194" t="str">
        <f>C1</f>
        <v>Title V-B Formula</v>
      </c>
      <c r="AG1" s="107"/>
      <c r="AH1" s="194"/>
    </row>
    <row r="2" spans="1:39" s="103" customFormat="1" ht="15.75" x14ac:dyDescent="0.25">
      <c r="A2" s="195" t="s">
        <v>1</v>
      </c>
      <c r="B2" s="105"/>
      <c r="C2" s="109" t="s">
        <v>994</v>
      </c>
      <c r="D2" s="167"/>
      <c r="E2" s="109"/>
      <c r="F2" s="108"/>
      <c r="G2" s="108"/>
      <c r="H2" s="107"/>
      <c r="I2" s="107"/>
      <c r="J2" s="108" t="str">
        <f>"FY"&amp;C4</f>
        <v>FY2017-18</v>
      </c>
      <c r="K2" s="108"/>
      <c r="L2" s="195"/>
      <c r="M2" s="195"/>
      <c r="N2" s="108"/>
      <c r="O2" s="108"/>
      <c r="P2" s="108" t="str">
        <f>"FY"&amp;C4</f>
        <v>FY2017-18</v>
      </c>
      <c r="Q2" s="159"/>
      <c r="R2" s="108"/>
      <c r="S2" s="108"/>
      <c r="T2" s="195"/>
      <c r="U2" s="195"/>
      <c r="V2" s="108" t="str">
        <f>"FY"&amp;C4</f>
        <v>FY2017-18</v>
      </c>
      <c r="W2" s="108"/>
      <c r="X2" s="108"/>
      <c r="Y2" s="108"/>
      <c r="Z2" s="108"/>
      <c r="AA2" s="108"/>
      <c r="AB2" s="108" t="str">
        <f>"FY"&amp;C4</f>
        <v>FY2017-18</v>
      </c>
      <c r="AC2" s="195"/>
      <c r="AD2" s="108"/>
      <c r="AE2" s="108"/>
      <c r="AF2" s="108" t="str">
        <f>"FY"&amp;C4</f>
        <v>FY2017-18</v>
      </c>
      <c r="AG2" s="108"/>
      <c r="AH2" s="108"/>
    </row>
    <row r="3" spans="1:39" s="103" customFormat="1" ht="15.75" x14ac:dyDescent="0.25">
      <c r="A3" s="195" t="s">
        <v>3</v>
      </c>
      <c r="B3" s="105"/>
      <c r="C3" s="195">
        <v>6358</v>
      </c>
      <c r="D3" s="168"/>
      <c r="E3" s="195"/>
      <c r="F3" s="108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58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9" s="103" customFormat="1" ht="21" x14ac:dyDescent="0.35">
      <c r="A4" s="195" t="s">
        <v>2</v>
      </c>
      <c r="B4" s="105"/>
      <c r="C4" s="194" t="s">
        <v>615</v>
      </c>
      <c r="D4" s="168"/>
      <c r="E4" s="195"/>
      <c r="F4" s="108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58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9" s="103" customFormat="1" ht="15.75" x14ac:dyDescent="0.25">
      <c r="A5" s="195" t="s">
        <v>405</v>
      </c>
      <c r="B5" s="105"/>
      <c r="C5" s="108" t="s">
        <v>613</v>
      </c>
      <c r="D5" s="169"/>
      <c r="E5" s="108"/>
      <c r="F5" s="108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6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9" s="103" customFormat="1" ht="15.75" x14ac:dyDescent="0.25">
      <c r="A6" s="195" t="s">
        <v>4</v>
      </c>
      <c r="B6" s="105"/>
      <c r="C6" s="108" t="s">
        <v>366</v>
      </c>
      <c r="D6" s="169"/>
      <c r="E6" s="108"/>
      <c r="F6" s="108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60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9" s="103" customFormat="1" ht="15.75" x14ac:dyDescent="0.25">
      <c r="A7" s="195"/>
      <c r="B7" s="105"/>
      <c r="C7" s="108" t="s">
        <v>409</v>
      </c>
      <c r="D7" s="169"/>
      <c r="E7" s="108"/>
      <c r="F7" s="108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6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9" s="103" customFormat="1" ht="15.75" x14ac:dyDescent="0.25">
      <c r="A8" s="195"/>
      <c r="B8" s="105"/>
      <c r="C8" s="108"/>
      <c r="D8" s="169"/>
      <c r="E8" s="108"/>
      <c r="F8" s="108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6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9" s="103" customFormat="1" ht="15.75" x14ac:dyDescent="0.25">
      <c r="A9" s="195" t="s">
        <v>380</v>
      </c>
      <c r="B9" s="105"/>
      <c r="C9" s="108" t="s">
        <v>1001</v>
      </c>
      <c r="D9" s="169"/>
      <c r="E9" s="108"/>
      <c r="F9" s="108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60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9" s="103" customFormat="1" ht="15.75" x14ac:dyDescent="0.25">
      <c r="A10" s="195" t="s">
        <v>381</v>
      </c>
      <c r="B10" s="105"/>
      <c r="C10" s="108" t="s">
        <v>382</v>
      </c>
      <c r="D10" s="169"/>
      <c r="E10" s="108"/>
      <c r="F10" s="108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6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9" s="103" customFormat="1" ht="16.5" thickBot="1" x14ac:dyDescent="0.3">
      <c r="A11" s="195" t="s">
        <v>406</v>
      </c>
      <c r="B11" s="105"/>
      <c r="C11" s="108" t="s">
        <v>616</v>
      </c>
      <c r="D11" s="169"/>
      <c r="E11" s="108"/>
      <c r="F11" s="108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6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9" s="57" customFormat="1" ht="48.75" customHeight="1" thickBot="1" x14ac:dyDescent="0.3">
      <c r="A12" s="181" t="s">
        <v>367</v>
      </c>
      <c r="B12" s="128" t="s">
        <v>368</v>
      </c>
      <c r="C12" s="128" t="s">
        <v>369</v>
      </c>
      <c r="D12" s="170" t="s">
        <v>386</v>
      </c>
      <c r="E12" s="63" t="s">
        <v>402</v>
      </c>
      <c r="F12" s="66" t="s">
        <v>370</v>
      </c>
      <c r="G12" s="78" t="s">
        <v>371</v>
      </c>
      <c r="H12" s="161" t="s">
        <v>592</v>
      </c>
      <c r="I12" s="161" t="s">
        <v>593</v>
      </c>
      <c r="J12" s="161" t="s">
        <v>594</v>
      </c>
      <c r="K12" s="161" t="s">
        <v>595</v>
      </c>
      <c r="L12" s="161" t="s">
        <v>596</v>
      </c>
      <c r="M12" s="161" t="s">
        <v>597</v>
      </c>
      <c r="N12" s="161" t="s">
        <v>598</v>
      </c>
      <c r="O12" s="161" t="s">
        <v>599</v>
      </c>
      <c r="P12" s="161" t="s">
        <v>600</v>
      </c>
      <c r="Q12" s="162" t="s">
        <v>601</v>
      </c>
      <c r="R12" s="161" t="s">
        <v>602</v>
      </c>
      <c r="S12" s="161" t="s">
        <v>603</v>
      </c>
      <c r="T12" s="161" t="s">
        <v>604</v>
      </c>
      <c r="U12" s="161" t="s">
        <v>605</v>
      </c>
      <c r="V12" s="161" t="s">
        <v>606</v>
      </c>
      <c r="W12" s="161" t="s">
        <v>617</v>
      </c>
      <c r="X12" s="161" t="s">
        <v>618</v>
      </c>
      <c r="Y12" s="161" t="s">
        <v>619</v>
      </c>
      <c r="Z12" s="161" t="s">
        <v>620</v>
      </c>
      <c r="AA12" s="161" t="s">
        <v>621</v>
      </c>
      <c r="AB12" s="161" t="s">
        <v>622</v>
      </c>
      <c r="AC12" s="161" t="s">
        <v>623</v>
      </c>
      <c r="AD12" s="161" t="s">
        <v>624</v>
      </c>
      <c r="AE12" s="161" t="s">
        <v>625</v>
      </c>
      <c r="AF12" s="161" t="s">
        <v>626</v>
      </c>
      <c r="AG12" s="161" t="s">
        <v>627</v>
      </c>
      <c r="AH12" s="161" t="s">
        <v>628</v>
      </c>
    </row>
    <row r="13" spans="1:39" s="6" customFormat="1" ht="18" customHeight="1" thickBot="1" x14ac:dyDescent="0.35">
      <c r="A13" s="240" t="s">
        <v>14</v>
      </c>
      <c r="B13" s="240" t="s">
        <v>192</v>
      </c>
      <c r="C13" s="231">
        <v>34959.908649768848</v>
      </c>
      <c r="D13" s="165"/>
      <c r="E13" s="230"/>
      <c r="F13" s="230">
        <f>SUM(H13:AZ13)</f>
        <v>0</v>
      </c>
      <c r="G13" s="230">
        <f t="shared" ref="G13:G40" si="0">IF(E13=0,C13-F13,C13-E13)</f>
        <v>34959.908649768848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54"/>
      <c r="AJ13" s="54"/>
      <c r="AK13" s="54"/>
      <c r="AL13" s="54"/>
      <c r="AM13" s="54"/>
    </row>
    <row r="14" spans="1:39" s="6" customFormat="1" ht="18" customHeight="1" thickBot="1" x14ac:dyDescent="0.35">
      <c r="A14" s="240" t="s">
        <v>23</v>
      </c>
      <c r="B14" s="240" t="s">
        <v>201</v>
      </c>
      <c r="C14" s="231">
        <v>22224.385231946435</v>
      </c>
      <c r="D14" s="165"/>
      <c r="E14" s="230"/>
      <c r="F14" s="230">
        <f t="shared" ref="F14:F40" si="1">SUM(H14:AZ14)</f>
        <v>0</v>
      </c>
      <c r="G14" s="230">
        <f t="shared" si="0"/>
        <v>22224.385231946435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54"/>
      <c r="AJ14" s="54"/>
      <c r="AK14" s="54"/>
      <c r="AL14" s="54"/>
      <c r="AM14" s="54"/>
    </row>
    <row r="15" spans="1:39" s="6" customFormat="1" ht="18" customHeight="1" thickBot="1" x14ac:dyDescent="0.35">
      <c r="A15" s="240" t="s">
        <v>26</v>
      </c>
      <c r="B15" s="240" t="s">
        <v>204</v>
      </c>
      <c r="C15" s="231">
        <v>3300.4736744779211</v>
      </c>
      <c r="D15" s="165"/>
      <c r="E15" s="230"/>
      <c r="F15" s="230">
        <f t="shared" si="1"/>
        <v>0</v>
      </c>
      <c r="G15" s="230">
        <f t="shared" si="0"/>
        <v>3300.4736744779211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54"/>
      <c r="AJ15" s="54"/>
      <c r="AK15" s="54"/>
      <c r="AL15" s="54"/>
      <c r="AM15" s="54"/>
    </row>
    <row r="16" spans="1:39" s="6" customFormat="1" ht="18" customHeight="1" thickBot="1" x14ac:dyDescent="0.35">
      <c r="A16" s="240" t="s">
        <v>29</v>
      </c>
      <c r="B16" s="240" t="s">
        <v>207</v>
      </c>
      <c r="C16" s="231">
        <v>8574.0566108719904</v>
      </c>
      <c r="D16" s="165"/>
      <c r="E16" s="230"/>
      <c r="F16" s="230">
        <f t="shared" si="1"/>
        <v>0</v>
      </c>
      <c r="G16" s="230">
        <f t="shared" si="0"/>
        <v>8574.0566108719904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54"/>
      <c r="AJ16" s="54"/>
      <c r="AK16" s="54"/>
      <c r="AL16" s="54"/>
      <c r="AM16" s="54"/>
    </row>
    <row r="17" spans="1:39" s="6" customFormat="1" ht="18" customHeight="1" thickBot="1" x14ac:dyDescent="0.35">
      <c r="A17" s="240" t="s">
        <v>33</v>
      </c>
      <c r="B17" s="240" t="s">
        <v>211</v>
      </c>
      <c r="C17" s="231">
        <v>15264.690744460384</v>
      </c>
      <c r="D17" s="165"/>
      <c r="E17" s="230"/>
      <c r="F17" s="230">
        <f t="shared" si="1"/>
        <v>0</v>
      </c>
      <c r="G17" s="230">
        <f t="shared" si="0"/>
        <v>15264.690744460384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54"/>
      <c r="AJ17" s="54"/>
      <c r="AK17" s="54"/>
      <c r="AL17" s="54"/>
      <c r="AM17" s="54"/>
    </row>
    <row r="18" spans="1:39" s="6" customFormat="1" ht="18" customHeight="1" thickBot="1" x14ac:dyDescent="0.35">
      <c r="A18" s="240" t="s">
        <v>38</v>
      </c>
      <c r="B18" s="240" t="s">
        <v>216</v>
      </c>
      <c r="C18" s="231">
        <v>15103.254532121791</v>
      </c>
      <c r="D18" s="165"/>
      <c r="E18" s="230"/>
      <c r="F18" s="230">
        <f t="shared" si="1"/>
        <v>0</v>
      </c>
      <c r="G18" s="230">
        <f t="shared" si="0"/>
        <v>15103.254532121791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54"/>
      <c r="AJ18" s="54"/>
      <c r="AK18" s="54"/>
      <c r="AL18" s="54"/>
      <c r="AM18" s="54"/>
    </row>
    <row r="19" spans="1:39" s="6" customFormat="1" ht="18" customHeight="1" thickBot="1" x14ac:dyDescent="0.35">
      <c r="A19" s="240" t="s">
        <v>40</v>
      </c>
      <c r="B19" s="240" t="s">
        <v>218</v>
      </c>
      <c r="C19" s="231">
        <v>3748.9075976406821</v>
      </c>
      <c r="D19" s="165"/>
      <c r="E19" s="230"/>
      <c r="F19" s="230">
        <f t="shared" si="1"/>
        <v>0</v>
      </c>
      <c r="G19" s="230">
        <f t="shared" si="0"/>
        <v>3748.9075976406821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54"/>
      <c r="AJ19" s="54"/>
      <c r="AK19" s="54"/>
      <c r="AL19" s="54"/>
      <c r="AM19" s="54"/>
    </row>
    <row r="20" spans="1:39" s="6" customFormat="1" ht="18" customHeight="1" thickBot="1" x14ac:dyDescent="0.35">
      <c r="A20" s="240" t="s">
        <v>41</v>
      </c>
      <c r="B20" s="240" t="s">
        <v>219</v>
      </c>
      <c r="C20" s="231">
        <v>3641.2834560816191</v>
      </c>
      <c r="D20" s="165"/>
      <c r="E20" s="230"/>
      <c r="F20" s="230">
        <f t="shared" si="1"/>
        <v>0</v>
      </c>
      <c r="G20" s="230">
        <f t="shared" si="0"/>
        <v>3641.2834560816191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54"/>
      <c r="AJ20" s="54"/>
      <c r="AK20" s="54"/>
      <c r="AL20" s="54"/>
      <c r="AM20" s="54"/>
    </row>
    <row r="21" spans="1:39" s="6" customFormat="1" ht="18" customHeight="1" thickBot="1" x14ac:dyDescent="0.35">
      <c r="A21" s="240" t="s">
        <v>42</v>
      </c>
      <c r="B21" s="240" t="s">
        <v>220</v>
      </c>
      <c r="C21" s="231">
        <v>4125.5920930974016</v>
      </c>
      <c r="D21" s="165"/>
      <c r="E21" s="230"/>
      <c r="F21" s="230">
        <f t="shared" si="1"/>
        <v>0</v>
      </c>
      <c r="G21" s="230">
        <f t="shared" si="0"/>
        <v>4125.5920930974016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54"/>
      <c r="AJ21" s="54"/>
      <c r="AK21" s="54"/>
      <c r="AL21" s="54"/>
      <c r="AM21" s="54"/>
    </row>
    <row r="22" spans="1:39" s="6" customFormat="1" ht="18" customHeight="1" thickBot="1" x14ac:dyDescent="0.35">
      <c r="A22" s="240" t="s">
        <v>45</v>
      </c>
      <c r="B22" s="240" t="s">
        <v>223</v>
      </c>
      <c r="C22" s="231">
        <v>83695.707419097715</v>
      </c>
      <c r="D22" s="165"/>
      <c r="E22" s="230"/>
      <c r="F22" s="230">
        <f t="shared" si="1"/>
        <v>0</v>
      </c>
      <c r="G22" s="230">
        <f t="shared" si="0"/>
        <v>83695.707419097715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54"/>
      <c r="AJ22" s="54"/>
      <c r="AK22" s="54"/>
      <c r="AL22" s="54"/>
      <c r="AM22" s="54"/>
    </row>
    <row r="23" spans="1:39" s="6" customFormat="1" ht="18" customHeight="1" thickBot="1" x14ac:dyDescent="0.35">
      <c r="A23" s="240" t="s">
        <v>70</v>
      </c>
      <c r="B23" s="240" t="s">
        <v>248</v>
      </c>
      <c r="C23" s="231">
        <v>59372.651426749551</v>
      </c>
      <c r="D23" s="165"/>
      <c r="E23" s="230"/>
      <c r="F23" s="230">
        <f t="shared" si="1"/>
        <v>0</v>
      </c>
      <c r="G23" s="230">
        <f t="shared" si="0"/>
        <v>59372.651426749551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54"/>
      <c r="AJ23" s="54"/>
      <c r="AK23" s="54"/>
      <c r="AL23" s="54"/>
      <c r="AM23" s="54"/>
    </row>
    <row r="24" spans="1:39" s="6" customFormat="1" ht="18" customHeight="1" thickBot="1" x14ac:dyDescent="0.35">
      <c r="A24" s="240" t="s">
        <v>75</v>
      </c>
      <c r="B24" s="240" t="s">
        <v>253</v>
      </c>
      <c r="C24" s="231">
        <v>16861.115510919815</v>
      </c>
      <c r="D24" s="165"/>
      <c r="E24" s="230"/>
      <c r="F24" s="230">
        <f t="shared" si="1"/>
        <v>0</v>
      </c>
      <c r="G24" s="230">
        <f t="shared" si="0"/>
        <v>16861.115510919815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54"/>
      <c r="AJ24" s="54"/>
      <c r="AK24" s="54"/>
      <c r="AL24" s="54"/>
      <c r="AM24" s="54"/>
    </row>
    <row r="25" spans="1:39" s="6" customFormat="1" ht="18" customHeight="1" thickBot="1" x14ac:dyDescent="0.35">
      <c r="A25" s="240" t="s">
        <v>80</v>
      </c>
      <c r="B25" s="240" t="s">
        <v>258</v>
      </c>
      <c r="C25" s="231">
        <v>1470.863267973856</v>
      </c>
      <c r="D25" s="165"/>
      <c r="E25" s="230"/>
      <c r="F25" s="230">
        <f t="shared" si="1"/>
        <v>0</v>
      </c>
      <c r="G25" s="230">
        <f t="shared" si="0"/>
        <v>1470.863267973856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54"/>
      <c r="AJ25" s="54"/>
      <c r="AK25" s="54"/>
      <c r="AL25" s="54"/>
      <c r="AM25" s="54"/>
    </row>
    <row r="26" spans="1:39" s="6" customFormat="1" ht="18" customHeight="1" thickBot="1" x14ac:dyDescent="0.35">
      <c r="A26" s="240" t="s">
        <v>81</v>
      </c>
      <c r="B26" s="240" t="s">
        <v>259</v>
      </c>
      <c r="C26" s="231">
        <v>8717.5554662840732</v>
      </c>
      <c r="D26" s="165"/>
      <c r="E26" s="230"/>
      <c r="F26" s="230">
        <f t="shared" si="1"/>
        <v>0</v>
      </c>
      <c r="G26" s="230">
        <f t="shared" si="0"/>
        <v>8717.5554662840732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54"/>
      <c r="AJ26" s="54"/>
      <c r="AK26" s="54"/>
      <c r="AL26" s="54"/>
      <c r="AM26" s="54"/>
    </row>
    <row r="27" spans="1:39" s="6" customFormat="1" ht="18" customHeight="1" thickBot="1" x14ac:dyDescent="0.35">
      <c r="A27" s="240" t="s">
        <v>92</v>
      </c>
      <c r="B27" s="240" t="s">
        <v>270</v>
      </c>
      <c r="C27" s="231">
        <v>15713.124667623144</v>
      </c>
      <c r="D27" s="165"/>
      <c r="E27" s="230"/>
      <c r="F27" s="230">
        <f t="shared" si="1"/>
        <v>0</v>
      </c>
      <c r="G27" s="230">
        <f t="shared" si="0"/>
        <v>15713.124667623144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54"/>
      <c r="AJ27" s="54"/>
      <c r="AK27" s="54"/>
      <c r="AL27" s="54"/>
      <c r="AM27" s="54"/>
    </row>
    <row r="28" spans="1:39" s="6" customFormat="1" ht="18" customHeight="1" thickBot="1" x14ac:dyDescent="0.35">
      <c r="A28" s="240" t="s">
        <v>98</v>
      </c>
      <c r="B28" s="240" t="s">
        <v>276</v>
      </c>
      <c r="C28" s="231">
        <v>18618.976489717839</v>
      </c>
      <c r="D28" s="165"/>
      <c r="E28" s="230"/>
      <c r="F28" s="230">
        <f t="shared" si="1"/>
        <v>0</v>
      </c>
      <c r="G28" s="230">
        <f t="shared" si="0"/>
        <v>18618.976489717839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54"/>
      <c r="AJ28" s="54"/>
      <c r="AK28" s="54"/>
      <c r="AL28" s="54"/>
      <c r="AM28" s="54"/>
    </row>
    <row r="29" spans="1:39" s="6" customFormat="1" ht="18" customHeight="1" thickBot="1" x14ac:dyDescent="0.35">
      <c r="A29" s="240" t="s">
        <v>99</v>
      </c>
      <c r="B29" s="240" t="s">
        <v>277</v>
      </c>
      <c r="C29" s="231">
        <v>1757.8609787980231</v>
      </c>
      <c r="D29" s="165"/>
      <c r="E29" s="230"/>
      <c r="F29" s="230">
        <f t="shared" si="1"/>
        <v>0</v>
      </c>
      <c r="G29" s="230">
        <f t="shared" si="0"/>
        <v>1757.8609787980231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54"/>
      <c r="AJ29" s="54"/>
      <c r="AK29" s="54"/>
      <c r="AL29" s="54"/>
      <c r="AM29" s="54"/>
    </row>
    <row r="30" spans="1:39" s="6" customFormat="1" ht="18" customHeight="1" thickBot="1" x14ac:dyDescent="0.35">
      <c r="A30" s="240" t="s">
        <v>100</v>
      </c>
      <c r="B30" s="240" t="s">
        <v>278</v>
      </c>
      <c r="C30" s="231">
        <v>3282.5363175514108</v>
      </c>
      <c r="D30" s="165"/>
      <c r="E30" s="230"/>
      <c r="F30" s="230">
        <f t="shared" si="1"/>
        <v>0</v>
      </c>
      <c r="G30" s="230">
        <f t="shared" si="0"/>
        <v>3282.5363175514108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54"/>
      <c r="AJ30" s="54"/>
      <c r="AK30" s="54"/>
      <c r="AL30" s="54"/>
      <c r="AM30" s="54"/>
    </row>
    <row r="31" spans="1:39" s="6" customFormat="1" ht="18" customHeight="1" thickBot="1" x14ac:dyDescent="0.35">
      <c r="A31" s="240" t="s">
        <v>102</v>
      </c>
      <c r="B31" s="240" t="s">
        <v>280</v>
      </c>
      <c r="C31" s="231">
        <v>1955.1719049896381</v>
      </c>
      <c r="D31" s="165"/>
      <c r="E31" s="230"/>
      <c r="F31" s="230">
        <f t="shared" si="1"/>
        <v>0</v>
      </c>
      <c r="G31" s="230">
        <f t="shared" si="0"/>
        <v>1955.1719049896381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54"/>
      <c r="AJ31" s="54"/>
      <c r="AK31" s="54"/>
      <c r="AL31" s="54"/>
      <c r="AM31" s="54"/>
    </row>
    <row r="32" spans="1:39" s="6" customFormat="1" ht="18" customHeight="1" thickBot="1" x14ac:dyDescent="0.35">
      <c r="A32" s="240" t="s">
        <v>117</v>
      </c>
      <c r="B32" s="240" t="s">
        <v>295</v>
      </c>
      <c r="C32" s="231">
        <v>44789.580245496574</v>
      </c>
      <c r="D32" s="165"/>
      <c r="E32" s="230"/>
      <c r="F32" s="230">
        <f t="shared" si="1"/>
        <v>0</v>
      </c>
      <c r="G32" s="230">
        <f t="shared" si="0"/>
        <v>44789.580245496574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54"/>
      <c r="AJ32" s="54"/>
      <c r="AK32" s="54"/>
      <c r="AL32" s="54"/>
      <c r="AM32" s="54"/>
    </row>
    <row r="33" spans="1:39" s="6" customFormat="1" ht="18" customHeight="1" thickBot="1" x14ac:dyDescent="0.35">
      <c r="A33" s="240" t="s">
        <v>118</v>
      </c>
      <c r="B33" s="240" t="s">
        <v>296</v>
      </c>
      <c r="C33" s="231">
        <v>12448.525706998245</v>
      </c>
      <c r="D33" s="165"/>
      <c r="E33" s="230"/>
      <c r="F33" s="230">
        <f t="shared" si="1"/>
        <v>0</v>
      </c>
      <c r="G33" s="230">
        <f t="shared" si="0"/>
        <v>12448.525706998245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54"/>
      <c r="AJ33" s="54"/>
      <c r="AK33" s="54"/>
      <c r="AL33" s="54"/>
      <c r="AM33" s="54"/>
    </row>
    <row r="34" spans="1:39" s="6" customFormat="1" ht="18" customHeight="1" thickBot="1" x14ac:dyDescent="0.35">
      <c r="A34" s="240" t="s">
        <v>120</v>
      </c>
      <c r="B34" s="240" t="s">
        <v>298</v>
      </c>
      <c r="C34" s="231">
        <v>99893.140723736651</v>
      </c>
      <c r="D34" s="165"/>
      <c r="E34" s="230"/>
      <c r="F34" s="230">
        <f t="shared" si="1"/>
        <v>0</v>
      </c>
      <c r="G34" s="230">
        <f t="shared" si="0"/>
        <v>99893.140723736651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54"/>
      <c r="AJ34" s="54"/>
      <c r="AK34" s="54"/>
      <c r="AL34" s="54"/>
      <c r="AM34" s="54"/>
    </row>
    <row r="35" spans="1:39" s="6" customFormat="1" ht="18" customHeight="1" thickBot="1" x14ac:dyDescent="0.35">
      <c r="A35" s="240" t="s">
        <v>126</v>
      </c>
      <c r="B35" s="240" t="s">
        <v>304</v>
      </c>
      <c r="C35" s="231">
        <v>21471.016241032998</v>
      </c>
      <c r="D35" s="165"/>
      <c r="E35" s="230"/>
      <c r="F35" s="230">
        <f t="shared" si="1"/>
        <v>0</v>
      </c>
      <c r="G35" s="230">
        <f t="shared" si="0"/>
        <v>21471.016241032998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54"/>
      <c r="AJ35" s="54"/>
      <c r="AK35" s="54"/>
      <c r="AL35" s="54"/>
      <c r="AM35" s="54"/>
    </row>
    <row r="36" spans="1:39" s="6" customFormat="1" ht="18" customHeight="1" thickBot="1" x14ac:dyDescent="0.35">
      <c r="A36" s="240" t="s">
        <v>127</v>
      </c>
      <c r="B36" s="240" t="s">
        <v>305</v>
      </c>
      <c r="C36" s="231">
        <v>14116.699901163716</v>
      </c>
      <c r="D36" s="165"/>
      <c r="E36" s="230"/>
      <c r="F36" s="230">
        <f t="shared" si="1"/>
        <v>0</v>
      </c>
      <c r="G36" s="230">
        <f t="shared" si="0"/>
        <v>14116.699901163716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54"/>
      <c r="AJ36" s="54"/>
      <c r="AK36" s="54"/>
      <c r="AL36" s="54"/>
      <c r="AM36" s="54"/>
    </row>
    <row r="37" spans="1:39" s="6" customFormat="1" ht="18" customHeight="1" thickBot="1" x14ac:dyDescent="0.35">
      <c r="A37" s="240" t="s">
        <v>128</v>
      </c>
      <c r="B37" s="240" t="s">
        <v>306</v>
      </c>
      <c r="C37" s="231">
        <v>2367.7311142993781</v>
      </c>
      <c r="D37" s="165"/>
      <c r="E37" s="230"/>
      <c r="F37" s="230">
        <f t="shared" si="1"/>
        <v>0</v>
      </c>
      <c r="G37" s="230">
        <f t="shared" si="0"/>
        <v>2367.7311142993781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54"/>
      <c r="AJ37" s="54"/>
      <c r="AK37" s="54"/>
      <c r="AL37" s="54"/>
      <c r="AM37" s="54"/>
    </row>
    <row r="38" spans="1:39" s="6" customFormat="1" ht="18" customHeight="1" thickBot="1" x14ac:dyDescent="0.35">
      <c r="A38" s="240" t="s">
        <v>140</v>
      </c>
      <c r="B38" s="240" t="s">
        <v>318</v>
      </c>
      <c r="C38" s="231">
        <v>26995.722174398215</v>
      </c>
      <c r="D38" s="165"/>
      <c r="E38" s="230"/>
      <c r="F38" s="230">
        <f t="shared" si="1"/>
        <v>0</v>
      </c>
      <c r="G38" s="230">
        <f t="shared" si="0"/>
        <v>26995.722174398215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54"/>
      <c r="AJ38" s="54"/>
      <c r="AK38" s="54"/>
      <c r="AL38" s="54"/>
      <c r="AM38" s="54"/>
    </row>
    <row r="39" spans="1:39" s="6" customFormat="1" ht="18" customHeight="1" thickBot="1" x14ac:dyDescent="0.35">
      <c r="A39" s="240" t="s">
        <v>148</v>
      </c>
      <c r="B39" s="240" t="s">
        <v>326</v>
      </c>
      <c r="C39" s="231">
        <v>18044.981068069505</v>
      </c>
      <c r="D39" s="165"/>
      <c r="E39" s="230"/>
      <c r="F39" s="230">
        <f t="shared" si="1"/>
        <v>0</v>
      </c>
      <c r="G39" s="230">
        <f t="shared" si="0"/>
        <v>18044.981068069505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54"/>
      <c r="AJ39" s="54"/>
      <c r="AK39" s="54"/>
      <c r="AL39" s="54"/>
      <c r="AM39" s="54"/>
    </row>
    <row r="40" spans="1:39" s="6" customFormat="1" ht="18" customHeight="1" thickBot="1" x14ac:dyDescent="0.35">
      <c r="A40" s="240" t="s">
        <v>156</v>
      </c>
      <c r="B40" s="240" t="s">
        <v>334</v>
      </c>
      <c r="C40" s="231">
        <v>89.68678463255219</v>
      </c>
      <c r="D40" s="165"/>
      <c r="E40" s="230"/>
      <c r="F40" s="230">
        <f t="shared" si="1"/>
        <v>0</v>
      </c>
      <c r="G40" s="230">
        <f t="shared" si="0"/>
        <v>89.68678463255219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54"/>
      <c r="AJ40" s="54"/>
      <c r="AK40" s="54"/>
      <c r="AL40" s="54"/>
      <c r="AM40" s="54"/>
    </row>
    <row r="41" spans="1:39" ht="18" customHeight="1" thickBot="1" x14ac:dyDescent="0.3">
      <c r="A41" s="193"/>
      <c r="B41" s="43"/>
      <c r="C41" s="183"/>
      <c r="D41" s="171"/>
      <c r="E41" s="230"/>
      <c r="F41" s="230"/>
      <c r="G41" s="230"/>
      <c r="H41" s="143"/>
      <c r="I41" s="143"/>
      <c r="J41" s="143"/>
      <c r="K41" s="143"/>
      <c r="L41" s="143"/>
      <c r="M41" s="143"/>
      <c r="N41" s="143"/>
      <c r="O41" s="141" t="s">
        <v>586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55"/>
      <c r="AJ41" s="55"/>
      <c r="AK41" s="55"/>
      <c r="AL41" s="55"/>
      <c r="AM41" s="55"/>
    </row>
    <row r="42" spans="1:39" s="75" customFormat="1" ht="18" customHeight="1" thickBot="1" x14ac:dyDescent="0.3">
      <c r="A42" s="177" t="s">
        <v>589</v>
      </c>
      <c r="B42" s="72"/>
      <c r="C42" s="232">
        <f>SUM(C13:C40)</f>
        <v>562605.19999999984</v>
      </c>
      <c r="D42" s="232"/>
      <c r="E42" s="232"/>
      <c r="F42" s="232">
        <f t="shared" ref="F42:AH42" si="2">SUM(F13:F40)</f>
        <v>0</v>
      </c>
      <c r="G42" s="232">
        <f t="shared" si="2"/>
        <v>562605.19999999984</v>
      </c>
      <c r="H42" s="232">
        <f t="shared" si="2"/>
        <v>0</v>
      </c>
      <c r="I42" s="232">
        <f t="shared" si="2"/>
        <v>0</v>
      </c>
      <c r="J42" s="232">
        <f t="shared" si="2"/>
        <v>0</v>
      </c>
      <c r="K42" s="232">
        <f t="shared" si="2"/>
        <v>0</v>
      </c>
      <c r="L42" s="232">
        <f t="shared" si="2"/>
        <v>0</v>
      </c>
      <c r="M42" s="232">
        <f t="shared" si="2"/>
        <v>0</v>
      </c>
      <c r="N42" s="232">
        <f t="shared" si="2"/>
        <v>0</v>
      </c>
      <c r="O42" s="232">
        <f t="shared" si="2"/>
        <v>0</v>
      </c>
      <c r="P42" s="232">
        <f t="shared" si="2"/>
        <v>0</v>
      </c>
      <c r="Q42" s="232">
        <f t="shared" si="2"/>
        <v>0</v>
      </c>
      <c r="R42" s="232">
        <f t="shared" si="2"/>
        <v>0</v>
      </c>
      <c r="S42" s="232">
        <f t="shared" si="2"/>
        <v>0</v>
      </c>
      <c r="T42" s="232">
        <f t="shared" si="2"/>
        <v>0</v>
      </c>
      <c r="U42" s="232">
        <f t="shared" si="2"/>
        <v>0</v>
      </c>
      <c r="V42" s="232">
        <f t="shared" si="2"/>
        <v>0</v>
      </c>
      <c r="W42" s="232">
        <f t="shared" si="2"/>
        <v>0</v>
      </c>
      <c r="X42" s="232">
        <f t="shared" si="2"/>
        <v>0</v>
      </c>
      <c r="Y42" s="232">
        <f t="shared" si="2"/>
        <v>0</v>
      </c>
      <c r="Z42" s="232">
        <f t="shared" si="2"/>
        <v>0</v>
      </c>
      <c r="AA42" s="232">
        <f t="shared" si="2"/>
        <v>0</v>
      </c>
      <c r="AB42" s="232">
        <f t="shared" si="2"/>
        <v>0</v>
      </c>
      <c r="AC42" s="232">
        <f t="shared" si="2"/>
        <v>0</v>
      </c>
      <c r="AD42" s="232">
        <f t="shared" si="2"/>
        <v>0</v>
      </c>
      <c r="AE42" s="232">
        <f t="shared" si="2"/>
        <v>0</v>
      </c>
      <c r="AF42" s="232">
        <f t="shared" si="2"/>
        <v>0</v>
      </c>
      <c r="AG42" s="232">
        <f t="shared" si="2"/>
        <v>0</v>
      </c>
      <c r="AH42" s="232">
        <f t="shared" si="2"/>
        <v>0</v>
      </c>
      <c r="AI42" s="74"/>
      <c r="AJ42" s="74"/>
      <c r="AK42" s="74"/>
      <c r="AL42" s="74"/>
      <c r="AM42" s="74"/>
    </row>
    <row r="43" spans="1:39" ht="18.75" x14ac:dyDescent="0.3">
      <c r="A43" s="176"/>
      <c r="B43" s="53"/>
      <c r="C43" s="112"/>
      <c r="D43" s="172"/>
      <c r="E43" s="53"/>
      <c r="F43" s="53"/>
      <c r="G43" s="53"/>
      <c r="L43" s="235"/>
      <c r="M43" s="114"/>
      <c r="O43" s="138"/>
    </row>
    <row r="44" spans="1:39" ht="18.75" x14ac:dyDescent="0.3">
      <c r="C44" s="112"/>
      <c r="D44" s="172"/>
      <c r="E44" s="53"/>
      <c r="F44" s="248"/>
      <c r="G44" s="81"/>
      <c r="J44" s="114"/>
      <c r="K44" s="114"/>
      <c r="L44" s="114"/>
      <c r="M44" s="114"/>
      <c r="N44" s="114"/>
      <c r="O44" s="114"/>
      <c r="P44" s="114"/>
      <c r="R44" s="114"/>
      <c r="S44" s="114"/>
      <c r="T44" s="114"/>
      <c r="V44" s="114"/>
    </row>
    <row r="45" spans="1:39" ht="18.75" x14ac:dyDescent="0.3">
      <c r="C45" s="113"/>
      <c r="D45" s="172"/>
      <c r="R45" s="114"/>
      <c r="U45" s="114"/>
    </row>
    <row r="46" spans="1:39" x14ac:dyDescent="0.25">
      <c r="C46" s="113"/>
      <c r="D46" s="173"/>
      <c r="S46" s="114"/>
    </row>
    <row r="47" spans="1:39" x14ac:dyDescent="0.25">
      <c r="C47" s="113"/>
      <c r="D47" s="173"/>
    </row>
    <row r="48" spans="1:39" x14ac:dyDescent="0.25">
      <c r="C48" s="113"/>
      <c r="D48" s="173"/>
    </row>
    <row r="49" spans="3:4" x14ac:dyDescent="0.25">
      <c r="C49" s="113"/>
      <c r="D49" s="173"/>
    </row>
    <row r="50" spans="3:4" x14ac:dyDescent="0.25">
      <c r="C50" s="113"/>
      <c r="D50" s="173"/>
    </row>
    <row r="51" spans="3:4" x14ac:dyDescent="0.25">
      <c r="C51" s="113"/>
      <c r="D51" s="173"/>
    </row>
    <row r="52" spans="3:4" x14ac:dyDescent="0.25">
      <c r="C52" s="113"/>
      <c r="D52" s="173"/>
    </row>
    <row r="53" spans="3:4" x14ac:dyDescent="0.25">
      <c r="C53" s="113"/>
      <c r="D53" s="173"/>
    </row>
    <row r="54" spans="3:4" x14ac:dyDescent="0.25">
      <c r="C54" s="113"/>
      <c r="D54" s="173"/>
    </row>
    <row r="55" spans="3:4" x14ac:dyDescent="0.25">
      <c r="C55" s="113"/>
      <c r="D55" s="173"/>
    </row>
    <row r="56" spans="3:4" x14ac:dyDescent="0.25">
      <c r="C56" s="113"/>
      <c r="D56" s="173"/>
    </row>
    <row r="57" spans="3:4" x14ac:dyDescent="0.25">
      <c r="C57" s="113"/>
      <c r="D57" s="173"/>
    </row>
    <row r="58" spans="3:4" x14ac:dyDescent="0.25">
      <c r="C58" s="113"/>
      <c r="D58" s="173"/>
    </row>
    <row r="59" spans="3:4" x14ac:dyDescent="0.25">
      <c r="C59" s="113"/>
      <c r="D59" s="173"/>
    </row>
    <row r="60" spans="3:4" x14ac:dyDescent="0.25">
      <c r="C60" s="113"/>
      <c r="D60" s="173"/>
    </row>
    <row r="61" spans="3:4" x14ac:dyDescent="0.25">
      <c r="C61" s="113"/>
      <c r="D61" s="173"/>
    </row>
    <row r="62" spans="3:4" x14ac:dyDescent="0.25">
      <c r="C62" s="113"/>
      <c r="D62" s="173"/>
    </row>
    <row r="63" spans="3:4" x14ac:dyDescent="0.25">
      <c r="D63" s="173"/>
    </row>
    <row r="64" spans="3:4" x14ac:dyDescent="0.25">
      <c r="D64" s="173"/>
    </row>
    <row r="65" spans="4:4" x14ac:dyDescent="0.25">
      <c r="D65" s="173"/>
    </row>
    <row r="66" spans="4:4" x14ac:dyDescent="0.25">
      <c r="D66" s="173"/>
    </row>
    <row r="67" spans="4:4" x14ac:dyDescent="0.25">
      <c r="D67" s="173"/>
    </row>
    <row r="68" spans="4:4" x14ac:dyDescent="0.25">
      <c r="D68" s="173"/>
    </row>
    <row r="69" spans="4:4" x14ac:dyDescent="0.25">
      <c r="D69" s="173"/>
    </row>
    <row r="70" spans="4:4" x14ac:dyDescent="0.25">
      <c r="D70" s="173"/>
    </row>
    <row r="71" spans="4:4" x14ac:dyDescent="0.25">
      <c r="D71" s="173"/>
    </row>
  </sheetData>
  <sheetProtection password="EF3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ESSA Title I-A Formula</vt:lpstr>
      <vt:lpstr>ESSA Title I-Delinquent</vt:lpstr>
      <vt:lpstr>StateAgenciesTitle I-Delinquent</vt:lpstr>
      <vt:lpstr>ESSA Title II-A Formula</vt:lpstr>
      <vt:lpstr>ESSA Title III-A </vt:lpstr>
      <vt:lpstr>ESSA Title III SAI</vt:lpstr>
      <vt:lpstr>ESSA Title IV</vt:lpstr>
      <vt:lpstr>ESSA Title V</vt:lpstr>
      <vt:lpstr>NCLB Allocations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Hambleton, Jennifer</cp:lastModifiedBy>
  <cp:lastPrinted>2015-04-03T16:53:01Z</cp:lastPrinted>
  <dcterms:created xsi:type="dcterms:W3CDTF">2011-11-14T17:06:02Z</dcterms:created>
  <dcterms:modified xsi:type="dcterms:W3CDTF">2018-02-06T23:17:04Z</dcterms:modified>
</cp:coreProperties>
</file>