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s_E\Desktop\Working Files\"/>
    </mc:Choice>
  </mc:AlternateContent>
  <bookViews>
    <workbookView xWindow="120" yWindow="210" windowWidth="23895" windowHeight="11700"/>
  </bookViews>
  <sheets>
    <sheet name="IDEA PRESCHOOL FY17-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66" i="1" l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F6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" i="1"/>
  <c r="E2" i="1"/>
  <c r="AB24" i="1" l="1"/>
  <c r="AB5" i="1"/>
  <c r="Z24" i="1" l="1"/>
  <c r="V32" i="1" l="1"/>
  <c r="V6" i="1" l="1"/>
  <c r="U32" i="1" l="1"/>
  <c r="T10" i="1" l="1"/>
  <c r="T2" i="1"/>
  <c r="N49" i="1" l="1"/>
  <c r="O22" i="1"/>
  <c r="N4" i="1" l="1"/>
  <c r="S58" i="1" l="1"/>
  <c r="S6" i="1"/>
  <c r="R62" i="1" l="1"/>
  <c r="R39" i="1"/>
  <c r="Q24" i="1" l="1"/>
  <c r="Q43" i="1" l="1"/>
  <c r="Q42" i="1"/>
  <c r="Q15" i="1"/>
  <c r="P62" i="1" l="1"/>
  <c r="P56" i="1"/>
  <c r="P16" i="1"/>
  <c r="P3" i="1"/>
  <c r="O35" i="1" l="1"/>
  <c r="O58" i="1"/>
  <c r="O21" i="1"/>
  <c r="E49" i="1" l="1"/>
  <c r="N46" i="1" l="1"/>
  <c r="N21" i="1"/>
  <c r="M27" i="1" l="1"/>
  <c r="M6" i="1"/>
  <c r="M3" i="1"/>
  <c r="L31" i="1" l="1"/>
  <c r="L2" i="1" l="1"/>
  <c r="J42" i="1" l="1"/>
  <c r="H4" i="1" l="1"/>
  <c r="E63" i="1" l="1"/>
  <c r="E64" i="1"/>
  <c r="L65" i="1" l="1"/>
  <c r="E59" i="1" l="1"/>
  <c r="E61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62" i="1"/>
  <c r="E26" i="1" l="1"/>
  <c r="E4" i="1"/>
  <c r="E3" i="1"/>
  <c r="E60" i="1"/>
  <c r="D66" i="1"/>
  <c r="C66" i="1"/>
  <c r="E66" i="1" l="1"/>
</calcChain>
</file>

<file path=xl/comments1.xml><?xml version="1.0" encoding="utf-8"?>
<comments xmlns="http://schemas.openxmlformats.org/spreadsheetml/2006/main">
  <authors>
    <author>Mueller, Pam</author>
    <author>Hambleton, Jennifer</author>
    <author>Shields, Joseph</author>
  </authors>
  <commentList>
    <comment ref="T2" authorId="0" shapeId="0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$3610 payment was not processed 
in June 2017</t>
        </r>
      </text>
    </comment>
    <comment ref="H4" authorId="1" shapeId="0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Moved partial from Aug-17 to Sept 18 - $3541</t>
        </r>
      </text>
    </comment>
    <comment ref="Q24" authorId="2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was for $4,762
$2,094 pays on 1617
$2,668 pays on 1718</t>
        </r>
      </text>
    </comment>
  </commentList>
</comments>
</file>

<file path=xl/sharedStrings.xml><?xml version="1.0" encoding="utf-8"?>
<sst xmlns="http://schemas.openxmlformats.org/spreadsheetml/2006/main" count="164" uniqueCount="163">
  <si>
    <t>AU #</t>
  </si>
  <si>
    <t>AU Name</t>
  </si>
  <si>
    <t>Allocation</t>
  </si>
  <si>
    <t>Payments to Date</t>
  </si>
  <si>
    <t>Balance of Allocation</t>
  </si>
  <si>
    <t>Totals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</si>
  <si>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</si>
  <si>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</si>
  <si>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</si>
  <si>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</si>
  <si>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</si>
  <si>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</si>
  <si>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</si>
  <si>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</si>
  <si>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</si>
  <si>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</si>
  <si>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</si>
  <si>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</si>
  <si>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</si>
  <si>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</si>
  <si>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</si>
  <si>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</si>
  <si>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</si>
  <si>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</si>
  <si>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</si>
  <si>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</si>
  <si>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</si>
  <si>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</si>
  <si>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</si>
  <si>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</si>
  <si>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</si>
  <si>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</si>
  <si>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</si>
  <si>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</si>
  <si>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</si>
  <si>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</si>
  <si>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</si>
  <si>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</si>
  <si>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</si>
  <si>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</si>
  <si>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</si>
  <si>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</si>
  <si>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</si>
  <si>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49010</t>
  </si>
  <si>
    <t>51010</t>
  </si>
  <si>
    <t>51020</t>
  </si>
  <si>
    <t>59010</t>
  </si>
  <si>
    <t>62040</t>
  </si>
  <si>
    <t>62050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</si>
  <si>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</si>
  <si>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</si>
  <si>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</si>
  <si>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</si>
  <si>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</si>
  <si>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</si>
  <si>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</si>
  <si>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</si>
  <si>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</si>
  <si>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</si>
  <si>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</si>
  <si>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</si>
  <si>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</si>
  <si>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</si>
  <si>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</si>
  <si>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</si>
  <si>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66050</t>
  </si>
  <si>
    <t>80010</t>
  </si>
  <si>
    <t/>
  </si>
  <si>
    <t>Adams 1, Mapleton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</si>
  <si>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</si>
  <si>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</si>
  <si>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</si>
  <si>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</si>
  <si>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</si>
  <si>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</si>
  <si>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</si>
  <si>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Delta 50J, Delta</t>
  </si>
  <si>
    <t>Denver 1, Denver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</si>
  <si>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</si>
  <si>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</si>
  <si>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</si>
  <si>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</si>
  <si>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</si>
  <si>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</si>
  <si>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</si>
  <si>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</si>
  <si>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Fremont RE-1, Canon City</t>
  </si>
  <si>
    <t>Larimer R-1, Fort Collins</t>
  </si>
  <si>
    <t>Larimer R-2J, Loveland</t>
  </si>
  <si>
    <t>Larimer R-3, Estes Park</t>
  </si>
  <si>
    <t>Logan RE-1, Sterling</t>
  </si>
  <si>
    <t>Mesa 51, Grand Junction</t>
  </si>
  <si>
    <t>Montrose RE-1J, Montrose</t>
  </si>
  <si>
    <t>Morgan Re-3, Fort Morgan</t>
  </si>
  <si>
    <t>Weld RE-4, Windsor</t>
  </si>
  <si>
    <t>Weld 6, Greeley</t>
  </si>
  <si>
    <t>East Central BOCES, Limon</t>
  </si>
  <si>
    <t>Mount Evans BOCS, Idaho Springs</t>
  </si>
  <si>
    <t>Mountain BOCES, Leadville</t>
  </si>
  <si>
    <t>Pikes Peak BOCS, Colorado Springs</t>
  </si>
  <si>
    <t>South Central BOCS, Pueblo</t>
  </si>
  <si>
    <t>Southeastern BOCES, Lamar</t>
  </si>
  <si>
    <t>Colorado School for the Deaf and the Blind</t>
  </si>
  <si>
    <t>Charter School Institute</t>
  </si>
  <si>
    <t>Summit RE-1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</si>
  <si>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</si>
  <si>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</si>
  <si>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</si>
  <si>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</si>
  <si>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</si>
  <si>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</si>
  <si>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</si>
  <si>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</si>
  <si>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</si>
  <si>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</si>
  <si>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</si>
  <si>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</si>
  <si>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</si>
  <si>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</si>
  <si>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</si>
  <si>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December
2018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</si>
  <si>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</si>
  <si>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</si>
  <si>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</si>
  <si>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</si>
  <si>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</si>
  <si>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</si>
  <si>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</si>
  <si>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</si>
  <si>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</si>
  <si>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</si>
  <si>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</si>
  <si>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Adams 12, Northglenn</t>
  </si>
  <si>
    <t>Adams-Arapahoe 28J, Aurora</t>
  </si>
  <si>
    <t>Boulder RE1J, Longmont</t>
  </si>
  <si>
    <t>Boulder RE2, Boulder</t>
  </si>
  <si>
    <t>Douglas RE 1, Castle Rock</t>
  </si>
  <si>
    <t>EAGLE COUNTY RE 50J</t>
  </si>
  <si>
    <t>Elbert, Elizabeth C-1</t>
  </si>
  <si>
    <t>Fort Lupton/Keenesburg</t>
  </si>
  <si>
    <t>Gunnison RE1J, Gunnison</t>
  </si>
  <si>
    <t>Jefferson R-1, Lakewood</t>
  </si>
  <si>
    <t>34010</t>
  </si>
  <si>
    <t>La Plata 9-R, Durango</t>
  </si>
  <si>
    <t>Moffat RE 1, Craig</t>
  </si>
  <si>
    <t>Pitkin, Aspen 1</t>
  </si>
  <si>
    <t>Pueblo 60, Pueblo (urban)</t>
  </si>
  <si>
    <t>Pueblo 70, Pueblo (rural)</t>
  </si>
  <si>
    <t xml:space="preserve">Weld RE-5J Johnstown-Milliken </t>
  </si>
  <si>
    <t>Centennial BOCES, La Salle</t>
  </si>
  <si>
    <t>Northeast Colorado BOCES, Haxtun</t>
  </si>
  <si>
    <t>Northwest Colorado BOCES, Steamboat Springs</t>
  </si>
  <si>
    <t>Rio Blanco BOCS, Rangely</t>
  </si>
  <si>
    <t>San Juan BOCS, Durango</t>
  </si>
  <si>
    <t>San Luis Valley BOCS, Alamosa</t>
  </si>
  <si>
    <t>Santa Fe Trail BOCES, La Junta</t>
  </si>
  <si>
    <t>Uncompahgre BOCS, Telluride</t>
  </si>
  <si>
    <t>Ute Pass BOCES, Woodland Park</t>
  </si>
  <si>
    <t>64233</t>
  </si>
  <si>
    <t>Colorado River BOCES</t>
  </si>
  <si>
    <t xml:space="preserve">                                        </t>
  </si>
  <si>
    <t xml:space="preserve">                                                                                                                                                                             </t>
  </si>
  <si>
    <t>Oct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</si>
</sst>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43">
    <xf numFmtId="0" fontId="0" fillId="0" borderId="0"/>
    <xf numFmtId="0" fontId="4" fillId="2" borderId="0"/>
    <xf numFmtId="0" fontId="6" fillId="2" borderId="0"/>
    <xf numFmtId="44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8" fillId="2" borderId="0" applyFont="0" applyFill="0" applyBorder="0" applyAlignment="0" applyProtection="0"/>
    <xf numFmtId="0" fontId="9" fillId="2" borderId="0"/>
    <xf numFmtId="43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0" fontId="10" fillId="2" borderId="0"/>
    <xf numFmtId="0" fontId="6" fillId="2" borderId="0"/>
    <xf numFmtId="0" fontId="9" fillId="2" borderId="0"/>
    <xf numFmtId="9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0" fontId="9" fillId="2" borderId="0" applyNumberForma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12" fillId="2" borderId="0" applyNumberFormat="0" applyFill="0" applyBorder="0" applyAlignment="0" applyProtection="0"/>
    <xf numFmtId="43" fontId="9" fillId="2" borderId="0" applyFont="0" applyFill="0" applyBorder="0" applyAlignment="0" applyProtection="0"/>
    <xf numFmtId="0" fontId="6" fillId="2" borderId="0"/>
    <xf numFmtId="0" fontId="6" fillId="2" borderId="0"/>
    <xf numFmtId="40" fontId="11" fillId="2" borderId="0"/>
    <xf numFmtId="0" fontId="6" fillId="2" borderId="0"/>
    <xf numFmtId="0" fontId="6" fillId="2" borderId="0"/>
    <xf numFmtId="0" fontId="9" fillId="2" borderId="0"/>
    <xf numFmtId="43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0" fontId="9" fillId="2" borderId="0"/>
    <xf numFmtId="9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0" fontId="9" fillId="2" borderId="0" applyNumberFormat="0" applyFill="0" applyBorder="0" applyAlignment="0" applyProtection="0"/>
    <xf numFmtId="43" fontId="9" fillId="2" borderId="0" applyFont="0" applyFill="0" applyBorder="0" applyAlignment="0" applyProtection="0"/>
    <xf numFmtId="0" fontId="6" fillId="2" borderId="0"/>
    <xf numFmtId="0" fontId="6" fillId="2" borderId="0"/>
  </cellStyleXfs>
  <cellXfs count="16">
    <xf numFmtId="0" fontId="0" fillId="0" borderId="0" xfId="0"/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5" fillId="2" borderId="4" xfId="1" applyFont="1" applyFill="1" applyBorder="1" applyAlignment="1">
      <alignment horizontal="center" wrapText="1"/>
    </xf>
    <xf numFmtId="0" fontId="7" fillId="2" borderId="2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/>
    </xf>
    <xf numFmtId="49" fontId="3" fillId="4" borderId="5" xfId="42" quotePrefix="1" applyNumberFormat="1" applyFont="1" applyFill="1" applyBorder="1" applyAlignment="1">
      <alignment horizontal="center" vertical="center" wrapText="1"/>
    </xf>
    <xf numFmtId="165" fontId="3" fillId="4" borderId="5" xfId="4" quotePrefix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164" fontId="3" fillId="4" borderId="3" xfId="0" applyNumberFormat="1" applyFont="1" applyFill="1" applyBorder="1"/>
    <xf numFmtId="0" fontId="7" fillId="2" borderId="0" xfId="0" applyFont="1" applyFill="1" applyBorder="1" applyAlignment="1" applyProtection="1">
      <alignment vertical="center" wrapText="1"/>
    </xf>
    <xf numFmtId="164" fontId="2" fillId="2" borderId="0" xfId="0" applyNumberFormat="1" applyFont="1" applyFill="1" applyBorder="1" applyAlignment="1" applyProtection="1">
      <alignment horizontal="right" vertical="center" wrapText="1"/>
    </xf>
    <xf numFmtId="164" fontId="15" fillId="2" borderId="2" xfId="0" applyNumberFormat="1" applyFont="1" applyFill="1" applyBorder="1" applyAlignment="1" applyProtection="1">
      <alignment horizontal="right" vertical="center" wrapText="1"/>
    </xf>
    <xf numFmtId="39" fontId="0" fillId="0" borderId="0" xfId="0" applyNumberFormat="1"/>
    <xf numFmtId="164" fontId="2" fillId="2" borderId="6" xfId="0" applyNumberFormat="1" applyFont="1" applyFill="1" applyBorder="1" applyAlignment="1" applyProtection="1">
      <alignment horizontal="right" vertical="center" wrapText="1"/>
    </xf>
  </cellXfs>
  <cellStyles count="43">
    <cellStyle name="Comma 2" xfId="5"/>
    <cellStyle name="Comma 2 2" xfId="8"/>
    <cellStyle name="Comma 2 2 2" xfId="31"/>
    <cellStyle name="Comma 3" xfId="16"/>
    <cellStyle name="Comma 3 2" xfId="37"/>
    <cellStyle name="Comma 4" xfId="23"/>
    <cellStyle name="Comma 4 2" xfId="40"/>
    <cellStyle name="Comma 5" xfId="7"/>
    <cellStyle name="Comma 5 2" xfId="30"/>
    <cellStyle name="Comma 6" xfId="4"/>
    <cellStyle name="Currency 2" xfId="10"/>
    <cellStyle name="Currency 2 2" xfId="33"/>
    <cellStyle name="Currency 3" xfId="9"/>
    <cellStyle name="Currency 3 2" xfId="32"/>
    <cellStyle name="Currency 4" xfId="3"/>
    <cellStyle name="Hyperlink 2" xfId="22"/>
    <cellStyle name="Normal" xfId="0" builtinId="0"/>
    <cellStyle name="Normal 10" xfId="27"/>
    <cellStyle name="Normal 10 2" xfId="28"/>
    <cellStyle name="Normal 11" xfId="6"/>
    <cellStyle name="Normal 12" xfId="29"/>
    <cellStyle name="Normal 13" xfId="2"/>
    <cellStyle name="Normal 14" xfId="41"/>
    <cellStyle name="Normal 15" xfId="42"/>
    <cellStyle name="Normal 2" xfId="11"/>
    <cellStyle name="Normal 2 2" xfId="26"/>
    <cellStyle name="Normal 3" xfId="12"/>
    <cellStyle name="Normal 3 2" xfId="13"/>
    <cellStyle name="Normal 3 2 2" xfId="34"/>
    <cellStyle name="Normal 4" xfId="18"/>
    <cellStyle name="Normal 4 2" xfId="39"/>
    <cellStyle name="Normal 5" xfId="19"/>
    <cellStyle name="Normal 6" xfId="20"/>
    <cellStyle name="Normal 7" xfId="21"/>
    <cellStyle name="Normal 8" xfId="24"/>
    <cellStyle name="Normal 9" xfId="25"/>
    <cellStyle name="Normal_Sheet1" xfId="1"/>
    <cellStyle name="Percent 2" xfId="15"/>
    <cellStyle name="Percent 2 2" xfId="36"/>
    <cellStyle name="Percent 3" xfId="17"/>
    <cellStyle name="Percent 3 2" xfId="38"/>
    <cellStyle name="Percent 4" xfId="14"/>
    <cellStyle name="Percent 4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01010</v>
          </cell>
          <cell r="B9" t="str">
            <v>397D</v>
          </cell>
          <cell r="C9">
            <v>3735</v>
          </cell>
        </row>
        <row r="10">
          <cell r="A10" t="str">
            <v>01020</v>
          </cell>
          <cell r="B10" t="str">
            <v>397D</v>
          </cell>
          <cell r="C10">
            <v>10217</v>
          </cell>
        </row>
        <row r="11">
          <cell r="A11" t="str">
            <v>01030</v>
          </cell>
          <cell r="B11" t="str">
            <v>397D</v>
          </cell>
          <cell r="C11">
            <v>3383</v>
          </cell>
        </row>
        <row r="12">
          <cell r="A12" t="str">
            <v>03010</v>
          </cell>
          <cell r="B12" t="str">
            <v>397D</v>
          </cell>
          <cell r="C12">
            <v>1851</v>
          </cell>
        </row>
        <row r="13">
          <cell r="A13" t="str">
            <v>03020</v>
          </cell>
          <cell r="B13" t="str">
            <v>397D</v>
          </cell>
          <cell r="C13">
            <v>2177</v>
          </cell>
        </row>
        <row r="14">
          <cell r="A14" t="str">
            <v>03030</v>
          </cell>
          <cell r="B14" t="str">
            <v>397D</v>
          </cell>
          <cell r="C14">
            <v>11344</v>
          </cell>
        </row>
        <row r="15">
          <cell r="A15" t="str">
            <v>03060</v>
          </cell>
          <cell r="B15" t="str">
            <v>397D</v>
          </cell>
          <cell r="C15">
            <v>21422</v>
          </cell>
        </row>
        <row r="16">
          <cell r="A16" t="str">
            <v>07020</v>
          </cell>
          <cell r="B16" t="str">
            <v>397D</v>
          </cell>
          <cell r="C16">
            <v>8786</v>
          </cell>
        </row>
        <row r="17">
          <cell r="A17" t="str">
            <v>16010</v>
          </cell>
          <cell r="B17" t="str">
            <v>397D</v>
          </cell>
          <cell r="C17">
            <v>5443</v>
          </cell>
        </row>
        <row r="18">
          <cell r="A18" t="str">
            <v>18010</v>
          </cell>
          <cell r="B18" t="str">
            <v>397D</v>
          </cell>
          <cell r="C18">
            <v>5985</v>
          </cell>
        </row>
        <row r="19">
          <cell r="A19" t="str">
            <v>19205</v>
          </cell>
          <cell r="B19" t="str">
            <v>397D</v>
          </cell>
          <cell r="C19">
            <v>14070</v>
          </cell>
        </row>
        <row r="20">
          <cell r="A20" t="str">
            <v>21020</v>
          </cell>
          <cell r="B20" t="str">
            <v>397D</v>
          </cell>
          <cell r="C20">
            <v>6273</v>
          </cell>
        </row>
        <row r="21">
          <cell r="A21" t="str">
            <v>21040</v>
          </cell>
          <cell r="B21" t="str">
            <v>397D</v>
          </cell>
          <cell r="C21">
            <v>5156</v>
          </cell>
        </row>
        <row r="22">
          <cell r="A22" t="str">
            <v>21050</v>
          </cell>
          <cell r="B22" t="str">
            <v>397D</v>
          </cell>
          <cell r="C22">
            <v>13785</v>
          </cell>
        </row>
        <row r="23">
          <cell r="A23" t="str">
            <v>21050</v>
          </cell>
          <cell r="B23" t="str">
            <v>397D</v>
          </cell>
          <cell r="C23">
            <v>8081</v>
          </cell>
        </row>
        <row r="24">
          <cell r="A24" t="str">
            <v>21090</v>
          </cell>
          <cell r="B24" t="str">
            <v>397D</v>
          </cell>
          <cell r="C24">
            <v>2471</v>
          </cell>
        </row>
        <row r="25">
          <cell r="A25" t="str">
            <v>30011</v>
          </cell>
          <cell r="B25" t="str">
            <v>397D</v>
          </cell>
          <cell r="C25">
            <v>10582</v>
          </cell>
        </row>
        <row r="26">
          <cell r="A26" t="str">
            <v>35020</v>
          </cell>
          <cell r="B26" t="str">
            <v>397D</v>
          </cell>
          <cell r="C26">
            <v>5938</v>
          </cell>
        </row>
        <row r="27">
          <cell r="A27" t="str">
            <v>38010</v>
          </cell>
          <cell r="B27" t="str">
            <v>397D</v>
          </cell>
          <cell r="C27">
            <v>6923</v>
          </cell>
        </row>
        <row r="28">
          <cell r="A28" t="str">
            <v>51020</v>
          </cell>
          <cell r="B28" t="str">
            <v>397D</v>
          </cell>
          <cell r="C28">
            <v>1356</v>
          </cell>
        </row>
        <row r="29">
          <cell r="A29" t="str">
            <v>59010</v>
          </cell>
          <cell r="B29" t="str">
            <v>397D</v>
          </cell>
          <cell r="C29">
            <v>1047</v>
          </cell>
        </row>
        <row r="30">
          <cell r="A30" t="str">
            <v>62060</v>
          </cell>
          <cell r="B30" t="str">
            <v>397D</v>
          </cell>
          <cell r="C30">
            <v>7868</v>
          </cell>
        </row>
        <row r="31">
          <cell r="A31" t="str">
            <v>64043</v>
          </cell>
          <cell r="B31" t="str">
            <v>397D</v>
          </cell>
          <cell r="C31">
            <v>4323</v>
          </cell>
        </row>
        <row r="32">
          <cell r="A32" t="str">
            <v>64053</v>
          </cell>
          <cell r="B32" t="str">
            <v>397D</v>
          </cell>
          <cell r="C32">
            <v>10239</v>
          </cell>
        </row>
        <row r="33">
          <cell r="A33" t="str">
            <v>64093</v>
          </cell>
          <cell r="B33" t="str">
            <v>397D</v>
          </cell>
          <cell r="C33">
            <v>6833</v>
          </cell>
        </row>
        <row r="34">
          <cell r="A34" t="str">
            <v>64103</v>
          </cell>
          <cell r="B34" t="str">
            <v>397D</v>
          </cell>
          <cell r="C34">
            <v>3964</v>
          </cell>
        </row>
        <row r="35">
          <cell r="A35" t="str">
            <v>64143</v>
          </cell>
          <cell r="B35" t="str">
            <v>397D</v>
          </cell>
          <cell r="C35">
            <v>3846</v>
          </cell>
        </row>
        <row r="36">
          <cell r="A36" t="str">
            <v>64153</v>
          </cell>
          <cell r="B36" t="str">
            <v>397D</v>
          </cell>
          <cell r="C36">
            <v>4996</v>
          </cell>
        </row>
        <row r="37">
          <cell r="A37" t="str">
            <v>64193</v>
          </cell>
          <cell r="B37" t="str">
            <v>397D</v>
          </cell>
          <cell r="C37">
            <v>7010</v>
          </cell>
        </row>
        <row r="38">
          <cell r="A38" t="str">
            <v>64203</v>
          </cell>
          <cell r="B38" t="str">
            <v>397D</v>
          </cell>
          <cell r="C38">
            <v>3563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69"/>
  <sheetViews>
    <sheetView tabSelected="1" workbookViewId="0">
      <pane xSplit="5" ySplit="1" topLeftCell="P2" activePane="bottomRight" state="frozen"/>
      <selection pane="topRight" activeCell="F1" sqref="F1"/>
      <selection pane="bottomLeft" activeCell="A2" sqref="A2"/>
      <selection pane="bottomRight" activeCell="AD21" sqref="AD21"/>
    </sheetView>
  </sheetViews>
  <sheetFormatPr defaultRowHeight="15" x14ac:dyDescent="0.25"/>
  <cols>
    <col min="1" max="1" width="6.28515625" style="2" bestFit="1" customWidth="1"/>
    <col min="2" max="2" width="24.28515625" customWidth="1"/>
    <col min="3" max="3" width="12.7109375" bestFit="1" customWidth="1"/>
    <col min="4" max="4" width="16.7109375" bestFit="1" customWidth="1"/>
    <col min="5" max="5" width="19.85546875" bestFit="1" customWidth="1"/>
    <col min="6" max="6" width="5.5703125" bestFit="1" customWidth="1"/>
    <col min="7" max="7" width="7.140625" bestFit="1" customWidth="1"/>
    <col min="8" max="8" width="10.85546875" bestFit="1" customWidth="1"/>
    <col min="9" max="20" width="11.140625" bestFit="1" customWidth="1"/>
    <col min="21" max="21" width="10.140625" bestFit="1" customWidth="1"/>
    <col min="22" max="24" width="11.140625" bestFit="1" customWidth="1"/>
    <col min="25" max="28" width="10.140625" bestFit="1" customWidth="1"/>
    <col min="30" max="31" width="10.140625" bestFit="1" customWidth="1"/>
    <col min="32" max="32" width="7.140625" bestFit="1" customWidth="1"/>
    <col min="33" max="33" width="10.85546875" bestFit="1" customWidth="1"/>
  </cols>
  <sheetData>
    <row r="1" spans="1:33" ht="30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105</v>
      </c>
      <c r="G1" s="6" t="s">
        <v>106</v>
      </c>
      <c r="H1" s="6" t="s">
        <v>107</v>
      </c>
      <c r="I1" s="6" t="s">
        <v>108</v>
      </c>
      <c r="J1" s="6" t="s">
        <v>109</v>
      </c>
      <c r="K1" s="6" t="s">
        <v>110</v>
      </c>
      <c r="L1" s="6" t="s">
        <v>111</v>
      </c>
      <c r="M1" s="6" t="s">
        <v>112</v>
      </c>
      <c r="N1" s="6" t="s">
        <v>113</v>
      </c>
      <c r="O1" s="7" t="s">
        <v>114</v>
      </c>
      <c r="P1" s="6" t="s">
        <v>115</v>
      </c>
      <c r="Q1" s="6" t="s">
        <v>116</v>
      </c>
      <c r="R1" s="6" t="s">
        <v>117</v>
      </c>
      <c r="S1" s="6" t="s">
        <v>118</v>
      </c>
      <c r="T1" s="6" t="s">
        <v>119</v>
      </c>
      <c r="U1" s="6" t="s">
        <v>121</v>
      </c>
      <c r="V1" s="6" t="s">
        <v>162</v>
      </c>
      <c r="W1" s="6" t="s">
        <v>122</v>
      </c>
      <c r="X1" s="6" t="s">
        <v>120</v>
      </c>
      <c r="Y1" s="6" t="s">
        <v>123</v>
      </c>
      <c r="Z1" s="6" t="s">
        <v>124</v>
      </c>
      <c r="AA1" s="6" t="s">
        <v>125</v>
      </c>
      <c r="AB1" s="6" t="s">
        <v>126</v>
      </c>
      <c r="AC1" s="6" t="s">
        <v>127</v>
      </c>
      <c r="AD1" s="6" t="s">
        <v>128</v>
      </c>
      <c r="AE1" s="6" t="s">
        <v>129</v>
      </c>
      <c r="AF1" s="6" t="s">
        <v>130</v>
      </c>
      <c r="AG1" s="6" t="s">
        <v>131</v>
      </c>
    </row>
    <row r="2" spans="1:33" x14ac:dyDescent="0.25">
      <c r="A2" s="3" t="s">
        <v>6</v>
      </c>
      <c r="B2" s="4" t="s">
        <v>68</v>
      </c>
      <c r="C2" s="1">
        <v>39810</v>
      </c>
      <c r="D2" s="1">
        <f>SUM(F2:AG2)</f>
        <v>39810</v>
      </c>
      <c r="E2" s="1">
        <f>C2-D2</f>
        <v>0</v>
      </c>
      <c r="F2" s="1"/>
      <c r="G2" s="1"/>
      <c r="H2" s="1"/>
      <c r="I2" s="1">
        <v>159</v>
      </c>
      <c r="J2" s="1">
        <v>3769</v>
      </c>
      <c r="K2" s="1"/>
      <c r="L2" s="1">
        <f>3768+3769</f>
        <v>7537</v>
      </c>
      <c r="M2" s="1">
        <v>3783</v>
      </c>
      <c r="N2" s="1">
        <v>3783</v>
      </c>
      <c r="O2" s="1"/>
      <c r="P2" s="1"/>
      <c r="Q2" s="1"/>
      <c r="R2" s="1"/>
      <c r="S2" s="1"/>
      <c r="T2" s="1">
        <f>10485+3610</f>
        <v>14095</v>
      </c>
      <c r="U2" s="1">
        <v>3610</v>
      </c>
      <c r="V2" s="1"/>
      <c r="W2" s="1">
        <v>3074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3" t="s">
        <v>7</v>
      </c>
      <c r="B3" s="4" t="s">
        <v>132</v>
      </c>
      <c r="C3" s="1">
        <v>126475</v>
      </c>
      <c r="D3" s="1">
        <f t="shared" ref="D3:D64" si="0">SUM(F3:AG3)</f>
        <v>126475</v>
      </c>
      <c r="E3" s="1">
        <f t="shared" ref="E2:E64" si="1">C3-D3</f>
        <v>0</v>
      </c>
      <c r="F3" s="1"/>
      <c r="G3" s="1"/>
      <c r="H3" s="1">
        <v>7392</v>
      </c>
      <c r="I3" s="1">
        <v>12307</v>
      </c>
      <c r="J3" s="1">
        <v>10987</v>
      </c>
      <c r="K3" s="1"/>
      <c r="L3" s="1">
        <v>11828</v>
      </c>
      <c r="M3" s="1">
        <f>10236+8836</f>
        <v>19072</v>
      </c>
      <c r="N3" s="1">
        <v>12186</v>
      </c>
      <c r="O3" s="1"/>
      <c r="P3" s="1">
        <f>11024+9574</f>
        <v>20598</v>
      </c>
      <c r="Q3" s="1">
        <v>11809</v>
      </c>
      <c r="R3" s="1">
        <v>8572</v>
      </c>
      <c r="S3" s="1"/>
      <c r="T3" s="1">
        <v>2233</v>
      </c>
      <c r="U3" s="1"/>
      <c r="V3" s="1">
        <v>9491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3" t="s">
        <v>8</v>
      </c>
      <c r="B4" s="4" t="s">
        <v>69</v>
      </c>
      <c r="C4" s="1">
        <v>49520</v>
      </c>
      <c r="D4" s="1">
        <f t="shared" si="0"/>
        <v>49520</v>
      </c>
      <c r="E4" s="1">
        <f t="shared" si="1"/>
        <v>0</v>
      </c>
      <c r="F4" s="1"/>
      <c r="G4" s="1"/>
      <c r="H4" s="1">
        <f>40+3541</f>
        <v>3581</v>
      </c>
      <c r="I4" s="1">
        <v>16549</v>
      </c>
      <c r="J4" s="1">
        <v>3988</v>
      </c>
      <c r="K4" s="1">
        <v>3546</v>
      </c>
      <c r="L4" s="1">
        <v>3588</v>
      </c>
      <c r="M4" s="1">
        <v>3654</v>
      </c>
      <c r="N4" s="1">
        <f>3647-8388</f>
        <v>-4741</v>
      </c>
      <c r="O4" s="1">
        <v>8535</v>
      </c>
      <c r="P4" s="1"/>
      <c r="Q4" s="1">
        <v>425</v>
      </c>
      <c r="R4" s="1">
        <v>2007</v>
      </c>
      <c r="S4" s="1"/>
      <c r="T4" s="1">
        <v>50</v>
      </c>
      <c r="U4" s="1"/>
      <c r="V4" s="1">
        <v>8338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3" t="s">
        <v>9</v>
      </c>
      <c r="B5" s="4" t="s">
        <v>70</v>
      </c>
      <c r="C5" s="1">
        <v>31918</v>
      </c>
      <c r="D5" s="1">
        <f t="shared" si="0"/>
        <v>31918</v>
      </c>
      <c r="E5" s="1">
        <f t="shared" si="1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14021</v>
      </c>
      <c r="X5" s="1">
        <v>3734</v>
      </c>
      <c r="Y5" s="1">
        <v>2029</v>
      </c>
      <c r="Z5" s="1">
        <v>2004</v>
      </c>
      <c r="AA5" s="1"/>
      <c r="AB5" s="1">
        <f>2008+2136</f>
        <v>4144</v>
      </c>
      <c r="AC5" s="15">
        <v>2074</v>
      </c>
      <c r="AD5" s="1">
        <v>2033</v>
      </c>
      <c r="AE5" s="1">
        <v>1879</v>
      </c>
      <c r="AF5" s="1"/>
      <c r="AG5" s="1"/>
    </row>
    <row r="6" spans="1:33" x14ac:dyDescent="0.25">
      <c r="A6" s="3" t="s">
        <v>10</v>
      </c>
      <c r="B6" s="4" t="s">
        <v>71</v>
      </c>
      <c r="C6" s="1">
        <v>54860</v>
      </c>
      <c r="D6" s="1">
        <f t="shared" si="0"/>
        <v>54860</v>
      </c>
      <c r="E6" s="1">
        <f t="shared" si="1"/>
        <v>0</v>
      </c>
      <c r="F6" s="1"/>
      <c r="G6" s="1"/>
      <c r="H6" s="1"/>
      <c r="I6" s="1"/>
      <c r="J6" s="1"/>
      <c r="K6" s="1"/>
      <c r="L6" s="1"/>
      <c r="M6" s="1">
        <f>7282+5270</f>
        <v>12552</v>
      </c>
      <c r="N6" s="1">
        <v>2413</v>
      </c>
      <c r="O6" s="1">
        <v>2980</v>
      </c>
      <c r="P6" s="1">
        <v>219</v>
      </c>
      <c r="Q6" s="1">
        <v>2339</v>
      </c>
      <c r="R6" s="1"/>
      <c r="S6" s="1">
        <f>2316+2829</f>
        <v>5145</v>
      </c>
      <c r="T6" s="1"/>
      <c r="U6" s="1"/>
      <c r="V6" s="1">
        <f>4470+4168</f>
        <v>8638</v>
      </c>
      <c r="W6" s="1"/>
      <c r="X6" s="1">
        <v>11099</v>
      </c>
      <c r="Y6" s="1">
        <v>5147</v>
      </c>
      <c r="Z6" s="1">
        <v>4328</v>
      </c>
      <c r="AA6" s="1"/>
      <c r="AB6" s="1"/>
      <c r="AD6" s="1"/>
      <c r="AE6" s="1"/>
      <c r="AF6" s="1"/>
      <c r="AG6" s="1"/>
    </row>
    <row r="7" spans="1:33" x14ac:dyDescent="0.25">
      <c r="A7" s="3" t="s">
        <v>11</v>
      </c>
      <c r="B7" s="4" t="s">
        <v>72</v>
      </c>
      <c r="C7" s="1">
        <v>32528</v>
      </c>
      <c r="D7" s="1">
        <f t="shared" si="0"/>
        <v>32528</v>
      </c>
      <c r="E7" s="1">
        <f t="shared" si="1"/>
        <v>0</v>
      </c>
      <c r="F7" s="1"/>
      <c r="G7" s="1"/>
      <c r="H7" s="1"/>
      <c r="I7" s="1"/>
      <c r="J7" s="1"/>
      <c r="K7" s="1"/>
      <c r="L7" s="1">
        <v>131</v>
      </c>
      <c r="M7" s="1">
        <v>2769</v>
      </c>
      <c r="N7" s="1">
        <v>3211</v>
      </c>
      <c r="O7" s="1">
        <v>2769</v>
      </c>
      <c r="P7" s="1">
        <v>2768</v>
      </c>
      <c r="Q7" s="1">
        <v>2769</v>
      </c>
      <c r="R7" s="1">
        <v>2769</v>
      </c>
      <c r="S7" s="1">
        <v>4469</v>
      </c>
      <c r="T7" s="1">
        <v>2716</v>
      </c>
      <c r="U7" s="1"/>
      <c r="V7" s="1">
        <v>2716</v>
      </c>
      <c r="W7" s="1">
        <v>3091</v>
      </c>
      <c r="X7" s="1">
        <v>2350</v>
      </c>
      <c r="Y7" s="1"/>
      <c r="Z7" s="1"/>
      <c r="AA7" s="1"/>
      <c r="AB7" s="1"/>
      <c r="AD7" s="1"/>
      <c r="AE7" s="1"/>
      <c r="AF7" s="1"/>
      <c r="AG7" s="1"/>
    </row>
    <row r="8" spans="1:33" x14ac:dyDescent="0.25">
      <c r="A8" s="3" t="s">
        <v>12</v>
      </c>
      <c r="B8" s="4" t="s">
        <v>73</v>
      </c>
      <c r="C8" s="1">
        <v>12623</v>
      </c>
      <c r="D8" s="1">
        <f t="shared" si="0"/>
        <v>12623</v>
      </c>
      <c r="E8" s="1">
        <f t="shared" si="1"/>
        <v>0</v>
      </c>
      <c r="F8" s="1"/>
      <c r="G8" s="1"/>
      <c r="H8" s="1"/>
      <c r="I8" s="1"/>
      <c r="J8" s="1">
        <v>3953</v>
      </c>
      <c r="K8" s="1"/>
      <c r="L8" s="1">
        <v>2573</v>
      </c>
      <c r="M8" s="1"/>
      <c r="N8" s="1">
        <v>3445</v>
      </c>
      <c r="O8" s="1"/>
      <c r="P8" s="1">
        <v>1660</v>
      </c>
      <c r="Q8" s="1"/>
      <c r="R8" s="1"/>
      <c r="S8" s="1">
        <v>991</v>
      </c>
      <c r="T8" s="1"/>
      <c r="U8" s="1"/>
      <c r="V8" s="1">
        <v>1</v>
      </c>
      <c r="W8" s="1"/>
      <c r="X8" s="1"/>
      <c r="Y8" s="1"/>
      <c r="Z8" s="1"/>
      <c r="AA8" s="1"/>
      <c r="AB8" s="1"/>
      <c r="AD8" s="1"/>
      <c r="AE8" s="1"/>
      <c r="AF8" s="1"/>
      <c r="AG8" s="1"/>
    </row>
    <row r="9" spans="1:33" x14ac:dyDescent="0.25">
      <c r="A9" s="3" t="s">
        <v>13</v>
      </c>
      <c r="B9" s="4" t="s">
        <v>74</v>
      </c>
      <c r="C9" s="1">
        <v>141763</v>
      </c>
      <c r="D9" s="1">
        <f t="shared" si="0"/>
        <v>141763</v>
      </c>
      <c r="E9" s="1">
        <f t="shared" si="1"/>
        <v>0</v>
      </c>
      <c r="F9" s="1"/>
      <c r="G9" s="1"/>
      <c r="H9" s="1"/>
      <c r="I9" s="1"/>
      <c r="J9" s="1">
        <v>8273</v>
      </c>
      <c r="K9" s="1">
        <v>13649</v>
      </c>
      <c r="L9" s="1">
        <v>12449</v>
      </c>
      <c r="M9" s="1"/>
      <c r="N9" s="1"/>
      <c r="O9" s="1">
        <v>37573</v>
      </c>
      <c r="P9" s="1">
        <v>12539</v>
      </c>
      <c r="Q9" s="1">
        <v>16139</v>
      </c>
      <c r="R9" s="1">
        <v>17339</v>
      </c>
      <c r="S9" s="1"/>
      <c r="T9" s="1">
        <v>12613</v>
      </c>
      <c r="U9" s="1"/>
      <c r="V9" s="1">
        <v>11189</v>
      </c>
      <c r="W9" s="1"/>
      <c r="X9" s="1"/>
      <c r="Y9" s="1"/>
      <c r="Z9" s="1"/>
      <c r="AA9" s="1"/>
      <c r="AB9" s="1"/>
      <c r="AD9" s="1"/>
      <c r="AE9" s="1"/>
      <c r="AF9" s="1"/>
      <c r="AG9" s="1"/>
    </row>
    <row r="10" spans="1:33" x14ac:dyDescent="0.25">
      <c r="A10" s="3" t="s">
        <v>14</v>
      </c>
      <c r="B10" s="4" t="s">
        <v>75</v>
      </c>
      <c r="C10" s="1">
        <v>63599</v>
      </c>
      <c r="D10" s="1">
        <f t="shared" si="0"/>
        <v>63599</v>
      </c>
      <c r="E10" s="1">
        <f t="shared" si="1"/>
        <v>0</v>
      </c>
      <c r="F10" s="1"/>
      <c r="G10" s="1"/>
      <c r="H10" s="1"/>
      <c r="I10" s="1">
        <v>12228</v>
      </c>
      <c r="J10" s="1">
        <v>1886</v>
      </c>
      <c r="K10" s="1"/>
      <c r="L10" s="1">
        <v>5416</v>
      </c>
      <c r="M10" s="1">
        <v>5431</v>
      </c>
      <c r="N10" s="1">
        <v>5429</v>
      </c>
      <c r="O10" s="1">
        <v>5429</v>
      </c>
      <c r="P10" s="1">
        <v>5429</v>
      </c>
      <c r="Q10" s="1">
        <v>5408</v>
      </c>
      <c r="R10" s="1"/>
      <c r="S10" s="1">
        <v>3904</v>
      </c>
      <c r="T10" s="13">
        <f>7405+3849</f>
        <v>11254</v>
      </c>
      <c r="U10" s="1"/>
      <c r="V10" s="1">
        <v>1785</v>
      </c>
      <c r="W10" s="1"/>
      <c r="X10" s="1"/>
      <c r="Y10" s="1"/>
      <c r="Z10" s="1"/>
      <c r="AA10" s="1"/>
      <c r="AB10" s="1"/>
      <c r="AD10" s="1"/>
      <c r="AE10" s="1"/>
      <c r="AF10" s="1"/>
      <c r="AG10" s="1"/>
    </row>
    <row r="11" spans="1:33" ht="30" x14ac:dyDescent="0.25">
      <c r="A11" s="3" t="s">
        <v>15</v>
      </c>
      <c r="B11" s="4" t="s">
        <v>133</v>
      </c>
      <c r="C11" s="1">
        <v>190797</v>
      </c>
      <c r="D11" s="1">
        <f t="shared" si="0"/>
        <v>190797</v>
      </c>
      <c r="E11" s="1">
        <f t="shared" si="1"/>
        <v>0</v>
      </c>
      <c r="F11" s="1"/>
      <c r="G11" s="1"/>
      <c r="H11" s="1"/>
      <c r="I11" s="1"/>
      <c r="J11" s="1"/>
      <c r="K11" s="1"/>
      <c r="L11" s="1"/>
      <c r="M11" s="1">
        <v>14040</v>
      </c>
      <c r="N11" s="1"/>
      <c r="O11" s="1">
        <v>73215</v>
      </c>
      <c r="P11" s="1">
        <v>14141</v>
      </c>
      <c r="Q11" s="1"/>
      <c r="R11" s="1"/>
      <c r="S11" s="1">
        <v>28307</v>
      </c>
      <c r="T11" s="1"/>
      <c r="U11" s="1">
        <v>14173</v>
      </c>
      <c r="V11" s="1"/>
      <c r="W11" s="1"/>
      <c r="X11" s="1">
        <v>46921</v>
      </c>
      <c r="Y11" s="1"/>
      <c r="Z11" s="1"/>
      <c r="AA11" s="1"/>
      <c r="AB11" s="1"/>
      <c r="AD11" s="1"/>
      <c r="AE11" s="1"/>
      <c r="AF11" s="1"/>
      <c r="AG11" s="1"/>
    </row>
    <row r="12" spans="1:33" x14ac:dyDescent="0.25">
      <c r="A12" s="3" t="s">
        <v>16</v>
      </c>
      <c r="B12" s="4" t="s">
        <v>134</v>
      </c>
      <c r="C12" s="1">
        <v>57773</v>
      </c>
      <c r="D12" s="1">
        <f t="shared" si="0"/>
        <v>57773</v>
      </c>
      <c r="E12" s="1">
        <f t="shared" si="1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13565</v>
      </c>
      <c r="Q12" s="1"/>
      <c r="R12" s="1"/>
      <c r="S12" s="1"/>
      <c r="T12" s="1"/>
      <c r="U12" s="1"/>
      <c r="V12" s="1"/>
      <c r="W12" s="1">
        <v>26891</v>
      </c>
      <c r="X12" s="1">
        <v>17317</v>
      </c>
      <c r="Y12" s="1"/>
      <c r="Z12" s="1"/>
      <c r="AA12" s="1"/>
      <c r="AB12" s="1"/>
      <c r="AD12" s="1"/>
      <c r="AE12" s="1"/>
      <c r="AF12" s="1"/>
      <c r="AG12" s="1"/>
    </row>
    <row r="13" spans="1:33" x14ac:dyDescent="0.25">
      <c r="A13" s="3" t="s">
        <v>17</v>
      </c>
      <c r="B13" s="4" t="s">
        <v>135</v>
      </c>
      <c r="C13" s="1">
        <v>112634</v>
      </c>
      <c r="D13" s="1">
        <f t="shared" si="0"/>
        <v>112634</v>
      </c>
      <c r="E13" s="1">
        <f t="shared" si="1"/>
        <v>0</v>
      </c>
      <c r="F13" s="1"/>
      <c r="G13" s="1"/>
      <c r="H13" s="1"/>
      <c r="I13" s="1">
        <v>28946</v>
      </c>
      <c r="J13" s="1">
        <v>14068</v>
      </c>
      <c r="K13" s="1">
        <v>12658</v>
      </c>
      <c r="L13" s="1">
        <v>11696</v>
      </c>
      <c r="M13" s="1">
        <v>12615</v>
      </c>
      <c r="N13" s="1">
        <v>12542</v>
      </c>
      <c r="O13" s="1">
        <v>12325</v>
      </c>
      <c r="P13" s="1">
        <v>5100</v>
      </c>
      <c r="Q13" s="1"/>
      <c r="R13" s="1"/>
      <c r="S13" s="1"/>
      <c r="T13" s="1">
        <v>2684</v>
      </c>
      <c r="U13" s="1"/>
      <c r="V13" s="1"/>
      <c r="W13" s="1"/>
      <c r="X13" s="1"/>
      <c r="Y13" s="1"/>
      <c r="Z13" s="1"/>
      <c r="AA13" s="1"/>
      <c r="AB13" s="1"/>
      <c r="AD13" s="1"/>
      <c r="AE13" s="1"/>
      <c r="AF13" s="1"/>
      <c r="AG13" s="1"/>
    </row>
    <row r="14" spans="1:33" x14ac:dyDescent="0.25">
      <c r="A14" s="3" t="s">
        <v>18</v>
      </c>
      <c r="B14" s="4" t="s">
        <v>76</v>
      </c>
      <c r="C14" s="1">
        <v>43694</v>
      </c>
      <c r="D14" s="1">
        <f t="shared" si="0"/>
        <v>41254</v>
      </c>
      <c r="E14" s="1">
        <f t="shared" si="1"/>
        <v>2440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3686</v>
      </c>
      <c r="X14" s="1"/>
      <c r="Y14" s="1"/>
      <c r="Z14" s="1"/>
      <c r="AA14" s="1"/>
      <c r="AB14" s="1"/>
      <c r="AD14" s="1">
        <v>37568</v>
      </c>
      <c r="AE14" s="1"/>
      <c r="AF14" s="1"/>
      <c r="AG14" s="1"/>
    </row>
    <row r="15" spans="1:33" x14ac:dyDescent="0.25">
      <c r="A15" s="3" t="s">
        <v>19</v>
      </c>
      <c r="B15" s="4" t="s">
        <v>77</v>
      </c>
      <c r="C15" s="1">
        <v>370917</v>
      </c>
      <c r="D15" s="1">
        <f t="shared" si="0"/>
        <v>370917</v>
      </c>
      <c r="E15" s="1">
        <f>C15-D15</f>
        <v>0</v>
      </c>
      <c r="F15" s="1"/>
      <c r="G15" s="1"/>
      <c r="H15" s="1"/>
      <c r="I15" s="1"/>
      <c r="J15" s="1">
        <v>20680</v>
      </c>
      <c r="K15" s="1"/>
      <c r="L15" s="1"/>
      <c r="M15" s="1">
        <v>48499</v>
      </c>
      <c r="N15" s="1">
        <v>110646</v>
      </c>
      <c r="O15" s="1"/>
      <c r="P15" s="1"/>
      <c r="Q15" s="1">
        <f>79445+45992</f>
        <v>125437</v>
      </c>
      <c r="R15" s="1"/>
      <c r="S15" s="1">
        <v>47776</v>
      </c>
      <c r="T15" s="1">
        <v>4191</v>
      </c>
      <c r="U15" s="1"/>
      <c r="V15" s="1">
        <v>13688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3" t="s">
        <v>20</v>
      </c>
      <c r="B16" s="4" t="s">
        <v>136</v>
      </c>
      <c r="C16" s="1">
        <v>100982</v>
      </c>
      <c r="D16" s="1">
        <f t="shared" si="0"/>
        <v>100982</v>
      </c>
      <c r="E16" s="1">
        <f t="shared" si="1"/>
        <v>0</v>
      </c>
      <c r="F16" s="1"/>
      <c r="G16" s="1"/>
      <c r="H16" s="1"/>
      <c r="I16" s="1"/>
      <c r="J16" s="1">
        <v>18605</v>
      </c>
      <c r="K16" s="1">
        <v>8584</v>
      </c>
      <c r="L16" s="1">
        <v>8583</v>
      </c>
      <c r="M16" s="1">
        <v>8616</v>
      </c>
      <c r="N16" s="1"/>
      <c r="O16" s="1">
        <v>8617</v>
      </c>
      <c r="P16" s="1">
        <f>8616+8576</f>
        <v>17192</v>
      </c>
      <c r="Q16" s="1">
        <v>8636</v>
      </c>
      <c r="R16" s="1">
        <v>8635</v>
      </c>
      <c r="S16" s="1">
        <v>7815</v>
      </c>
      <c r="T16" s="1"/>
      <c r="U16" s="1"/>
      <c r="V16" s="1">
        <v>5699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21</v>
      </c>
      <c r="B17" s="4" t="s">
        <v>137</v>
      </c>
      <c r="C17" s="1">
        <v>25033</v>
      </c>
      <c r="D17" s="1">
        <f t="shared" si="0"/>
        <v>25033</v>
      </c>
      <c r="E17" s="1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25033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4" t="s">
        <v>138</v>
      </c>
      <c r="C18" s="1">
        <v>17812</v>
      </c>
      <c r="D18" s="1">
        <f t="shared" si="0"/>
        <v>17812</v>
      </c>
      <c r="E18" s="1">
        <f t="shared" si="1"/>
        <v>0</v>
      </c>
      <c r="F18" s="1"/>
      <c r="G18" s="1"/>
      <c r="H18" s="1"/>
      <c r="I18" s="1"/>
      <c r="J18" s="1"/>
      <c r="K18" s="1"/>
      <c r="L18" s="1">
        <v>15413</v>
      </c>
      <c r="M18" s="1"/>
      <c r="N18" s="1">
        <v>2399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3" t="s">
        <v>23</v>
      </c>
      <c r="B19" s="4" t="s">
        <v>78</v>
      </c>
      <c r="C19" s="1">
        <v>83504</v>
      </c>
      <c r="D19" s="1">
        <f t="shared" si="0"/>
        <v>83504</v>
      </c>
      <c r="E19" s="1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>
        <v>30788</v>
      </c>
      <c r="P19" s="1">
        <v>6375</v>
      </c>
      <c r="Q19" s="1">
        <v>6381</v>
      </c>
      <c r="R19" s="1"/>
      <c r="S19" s="1"/>
      <c r="T19" s="1">
        <v>18258</v>
      </c>
      <c r="U19" s="1"/>
      <c r="V19" s="1"/>
      <c r="W19" s="1">
        <v>21280</v>
      </c>
      <c r="X19" s="1"/>
      <c r="Y19" s="1"/>
      <c r="Z19" s="1"/>
      <c r="AA19" s="1"/>
      <c r="AB19" s="1"/>
      <c r="AC19" s="1"/>
      <c r="AD19" s="1">
        <v>422</v>
      </c>
      <c r="AE19" s="1"/>
      <c r="AF19" s="1"/>
      <c r="AG19" s="1"/>
    </row>
    <row r="20" spans="1:33" x14ac:dyDescent="0.25">
      <c r="A20" s="3" t="s">
        <v>24</v>
      </c>
      <c r="B20" s="4" t="s">
        <v>79</v>
      </c>
      <c r="C20" s="1">
        <v>72338</v>
      </c>
      <c r="D20" s="1">
        <f t="shared" si="0"/>
        <v>58054</v>
      </c>
      <c r="E20" s="1">
        <f t="shared" si="1"/>
        <v>14284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58054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3" t="s">
        <v>25</v>
      </c>
      <c r="B21" s="4" t="s">
        <v>80</v>
      </c>
      <c r="C21" s="1">
        <v>55346</v>
      </c>
      <c r="D21" s="1">
        <f t="shared" si="0"/>
        <v>55346</v>
      </c>
      <c r="E21" s="1">
        <f t="shared" si="1"/>
        <v>0</v>
      </c>
      <c r="F21" s="1"/>
      <c r="G21" s="1"/>
      <c r="H21" s="1"/>
      <c r="I21" s="1">
        <v>15753</v>
      </c>
      <c r="J21" s="1">
        <v>5399</v>
      </c>
      <c r="K21" s="1"/>
      <c r="L21" s="1">
        <v>5399</v>
      </c>
      <c r="M21" s="1"/>
      <c r="N21" s="1">
        <f>5422+5421</f>
        <v>10843</v>
      </c>
      <c r="O21" s="1">
        <f>5399+5421</f>
        <v>10820</v>
      </c>
      <c r="P21" s="1">
        <v>5422</v>
      </c>
      <c r="Q21" s="1">
        <v>1710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0" x14ac:dyDescent="0.25">
      <c r="A22" s="3" t="s">
        <v>26</v>
      </c>
      <c r="B22" s="4" t="s">
        <v>81</v>
      </c>
      <c r="C22" s="1">
        <v>146133</v>
      </c>
      <c r="D22" s="1">
        <f t="shared" si="0"/>
        <v>146133</v>
      </c>
      <c r="E22" s="1">
        <f t="shared" si="1"/>
        <v>0</v>
      </c>
      <c r="F22" s="1"/>
      <c r="G22" s="1"/>
      <c r="H22" s="1"/>
      <c r="I22" s="1"/>
      <c r="J22" s="1">
        <v>10064</v>
      </c>
      <c r="K22" s="1">
        <v>11395</v>
      </c>
      <c r="L22" s="1">
        <v>11392</v>
      </c>
      <c r="M22" s="1">
        <v>4328</v>
      </c>
      <c r="N22" s="1">
        <v>11426</v>
      </c>
      <c r="O22" s="1">
        <f>11427+789</f>
        <v>12216</v>
      </c>
      <c r="P22" s="1">
        <v>11432</v>
      </c>
      <c r="Q22" s="1">
        <v>19844</v>
      </c>
      <c r="R22" s="1"/>
      <c r="S22" s="1">
        <v>7495</v>
      </c>
      <c r="T22" s="1">
        <v>25317</v>
      </c>
      <c r="U22" s="1"/>
      <c r="V22" s="1">
        <v>13717</v>
      </c>
      <c r="W22" s="1">
        <v>7507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0" x14ac:dyDescent="0.25">
      <c r="A23" s="3" t="s">
        <v>27</v>
      </c>
      <c r="B23" s="4" t="s">
        <v>82</v>
      </c>
      <c r="C23" s="1">
        <v>8686</v>
      </c>
      <c r="D23" s="1">
        <f t="shared" si="0"/>
        <v>8686</v>
      </c>
      <c r="E23" s="1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4986</v>
      </c>
      <c r="R23" s="1">
        <v>3658</v>
      </c>
      <c r="S23" s="1"/>
      <c r="T23" s="1">
        <v>42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3" t="s">
        <v>28</v>
      </c>
      <c r="B24" s="4" t="s">
        <v>83</v>
      </c>
      <c r="C24" s="1">
        <v>54860</v>
      </c>
      <c r="D24" s="1">
        <f t="shared" si="0"/>
        <v>54860</v>
      </c>
      <c r="E24" s="1">
        <f>C24-D24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>4762-2094</f>
        <v>2668</v>
      </c>
      <c r="R24" s="1">
        <v>4967</v>
      </c>
      <c r="S24" s="1">
        <v>4975</v>
      </c>
      <c r="T24" s="1">
        <v>5180</v>
      </c>
      <c r="U24" s="1"/>
      <c r="V24" s="1">
        <v>6282</v>
      </c>
      <c r="W24" s="1">
        <v>5052</v>
      </c>
      <c r="X24" s="1"/>
      <c r="Y24" s="1">
        <v>6147</v>
      </c>
      <c r="Z24" s="1">
        <f>6261+5052</f>
        <v>11313</v>
      </c>
      <c r="AA24" s="1"/>
      <c r="AB24" s="1">
        <f>7051+1225</f>
        <v>8276</v>
      </c>
      <c r="AC24" s="1"/>
      <c r="AD24" s="1"/>
      <c r="AE24" s="1"/>
      <c r="AF24" s="1"/>
      <c r="AG24" s="1"/>
    </row>
    <row r="25" spans="1:33" x14ac:dyDescent="0.25">
      <c r="A25" s="3" t="s">
        <v>29</v>
      </c>
      <c r="B25" s="4" t="s">
        <v>84</v>
      </c>
      <c r="C25" s="1">
        <v>15969</v>
      </c>
      <c r="D25" s="1">
        <f t="shared" si="0"/>
        <v>15969</v>
      </c>
      <c r="E25" s="1">
        <f t="shared" si="1"/>
        <v>0</v>
      </c>
      <c r="F25" s="1"/>
      <c r="G25" s="1"/>
      <c r="H25" s="1"/>
      <c r="I25" s="1"/>
      <c r="J25" s="1"/>
      <c r="K25" s="1"/>
      <c r="L25" s="1">
        <v>341</v>
      </c>
      <c r="M25" s="1">
        <v>1239</v>
      </c>
      <c r="N25" s="1">
        <v>1239</v>
      </c>
      <c r="O25" s="1">
        <v>4245</v>
      </c>
      <c r="P25" s="1">
        <v>1238</v>
      </c>
      <c r="Q25" s="1">
        <v>1239</v>
      </c>
      <c r="R25" s="1">
        <v>2576</v>
      </c>
      <c r="S25" s="1"/>
      <c r="T25" s="1"/>
      <c r="U25" s="1"/>
      <c r="V25" s="1"/>
      <c r="W25" s="1"/>
      <c r="X25" s="1"/>
      <c r="Y25" s="1">
        <v>3852</v>
      </c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3" t="s">
        <v>30</v>
      </c>
      <c r="B26" s="4" t="s">
        <v>85</v>
      </c>
      <c r="C26" s="1">
        <v>26702</v>
      </c>
      <c r="D26" s="1">
        <f t="shared" si="0"/>
        <v>26702</v>
      </c>
      <c r="E26" s="1">
        <f t="shared" si="1"/>
        <v>0</v>
      </c>
      <c r="F26" s="1"/>
      <c r="G26" s="1"/>
      <c r="H26" s="1">
        <v>19</v>
      </c>
      <c r="I26" s="1"/>
      <c r="J26" s="1"/>
      <c r="K26" s="1"/>
      <c r="L26" s="1"/>
      <c r="M26" s="1">
        <v>4362</v>
      </c>
      <c r="N26" s="1">
        <v>2395</v>
      </c>
      <c r="O26" s="1">
        <v>2123</v>
      </c>
      <c r="P26" s="1"/>
      <c r="Q26" s="1"/>
      <c r="R26" s="1">
        <v>7986</v>
      </c>
      <c r="S26" s="1"/>
      <c r="T26" s="1"/>
      <c r="U26" s="1">
        <v>46</v>
      </c>
      <c r="V26" s="1"/>
      <c r="W26" s="1"/>
      <c r="X26" s="1">
        <v>7797</v>
      </c>
      <c r="Y26" s="1"/>
      <c r="Z26" s="1">
        <v>1974</v>
      </c>
      <c r="AA26" s="1"/>
      <c r="AB26" s="1"/>
      <c r="AC26" s="1"/>
      <c r="AD26" s="1"/>
      <c r="AE26" s="1"/>
      <c r="AF26" s="1"/>
      <c r="AG26" s="1"/>
    </row>
    <row r="27" spans="1:33" x14ac:dyDescent="0.25">
      <c r="A27" s="3" t="s">
        <v>31</v>
      </c>
      <c r="B27" s="4" t="s">
        <v>139</v>
      </c>
      <c r="C27" s="1">
        <v>21847</v>
      </c>
      <c r="D27" s="1">
        <f t="shared" si="0"/>
        <v>21847</v>
      </c>
      <c r="E27" s="1">
        <f t="shared" si="1"/>
        <v>0</v>
      </c>
      <c r="F27" s="1"/>
      <c r="G27" s="1"/>
      <c r="H27" s="1"/>
      <c r="I27" s="1"/>
      <c r="J27" s="1">
        <v>375</v>
      </c>
      <c r="K27" s="1">
        <v>1003</v>
      </c>
      <c r="L27" s="1">
        <v>2006</v>
      </c>
      <c r="M27" s="1">
        <f>1003+1010</f>
        <v>2013</v>
      </c>
      <c r="N27" s="1">
        <v>1006</v>
      </c>
      <c r="O27" s="1">
        <v>777</v>
      </c>
      <c r="P27" s="1"/>
      <c r="Q27" s="1">
        <v>12326</v>
      </c>
      <c r="R27" s="1"/>
      <c r="S27" s="1"/>
      <c r="T27" s="1"/>
      <c r="U27" s="1">
        <v>2341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3" t="s">
        <v>32</v>
      </c>
      <c r="B28" s="4" t="s">
        <v>86</v>
      </c>
      <c r="C28" s="1">
        <v>43694</v>
      </c>
      <c r="D28" s="1">
        <f t="shared" si="0"/>
        <v>43694</v>
      </c>
      <c r="E28" s="1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>
        <v>29478</v>
      </c>
      <c r="P28" s="1"/>
      <c r="Q28" s="1">
        <v>6502</v>
      </c>
      <c r="R28" s="1"/>
      <c r="S28" s="1">
        <v>6807</v>
      </c>
      <c r="T28" s="1"/>
      <c r="U28" s="1"/>
      <c r="V28" s="1"/>
      <c r="W28" s="1"/>
      <c r="X28" s="1"/>
      <c r="Y28" s="1">
        <v>907</v>
      </c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3" t="s">
        <v>33</v>
      </c>
      <c r="B29" s="4" t="s">
        <v>140</v>
      </c>
      <c r="C29" s="1">
        <v>3399</v>
      </c>
      <c r="D29" s="1">
        <f t="shared" si="0"/>
        <v>3399</v>
      </c>
      <c r="E29" s="1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>
        <v>3399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3" t="s">
        <v>34</v>
      </c>
      <c r="B30" s="4" t="s">
        <v>141</v>
      </c>
      <c r="C30" s="1">
        <v>325764</v>
      </c>
      <c r="D30" s="1">
        <f t="shared" si="0"/>
        <v>325764</v>
      </c>
      <c r="E30" s="1">
        <f t="shared" si="1"/>
        <v>0</v>
      </c>
      <c r="F30" s="1"/>
      <c r="G30" s="1"/>
      <c r="H30" s="1"/>
      <c r="I30" s="1"/>
      <c r="J30" s="1"/>
      <c r="K30" s="1"/>
      <c r="L30" s="1"/>
      <c r="M30" s="1">
        <v>15862</v>
      </c>
      <c r="N30" s="1">
        <v>26464</v>
      </c>
      <c r="O30" s="1">
        <v>27333</v>
      </c>
      <c r="P30" s="1">
        <v>26983</v>
      </c>
      <c r="Q30" s="1">
        <v>27656</v>
      </c>
      <c r="R30" s="1">
        <v>27436</v>
      </c>
      <c r="S30" s="1"/>
      <c r="T30" s="1">
        <v>54772</v>
      </c>
      <c r="U30" s="1"/>
      <c r="V30" s="1">
        <v>22858</v>
      </c>
      <c r="W30" s="1">
        <v>26139</v>
      </c>
      <c r="X30" s="1">
        <v>24680</v>
      </c>
      <c r="Y30" s="1">
        <v>24664</v>
      </c>
      <c r="Z30" s="1">
        <v>20917</v>
      </c>
      <c r="AA30" s="1"/>
      <c r="AB30" s="1"/>
      <c r="AC30" s="1"/>
      <c r="AD30" s="1"/>
      <c r="AE30" s="1"/>
      <c r="AF30" s="1"/>
      <c r="AG30" s="1"/>
    </row>
    <row r="31" spans="1:33" x14ac:dyDescent="0.25">
      <c r="A31" s="3" t="s">
        <v>142</v>
      </c>
      <c r="B31" s="4" t="s">
        <v>143</v>
      </c>
      <c r="C31" s="1">
        <v>21934</v>
      </c>
      <c r="D31" s="1">
        <f t="shared" si="0"/>
        <v>21934</v>
      </c>
      <c r="E31" s="1">
        <f t="shared" si="1"/>
        <v>0</v>
      </c>
      <c r="F31" s="1"/>
      <c r="G31" s="1"/>
      <c r="H31" s="1"/>
      <c r="I31" s="1"/>
      <c r="J31" s="1">
        <v>3720</v>
      </c>
      <c r="K31" s="1"/>
      <c r="L31" s="1">
        <f>1643+1777</f>
        <v>3420</v>
      </c>
      <c r="M31" s="1"/>
      <c r="N31" s="1">
        <v>907</v>
      </c>
      <c r="O31" s="1">
        <v>1563</v>
      </c>
      <c r="P31" s="1">
        <v>1582</v>
      </c>
      <c r="Q31" s="1">
        <v>2087</v>
      </c>
      <c r="R31" s="1"/>
      <c r="S31" s="1"/>
      <c r="T31" s="1">
        <v>4607</v>
      </c>
      <c r="U31" s="1"/>
      <c r="V31" s="1"/>
      <c r="W31" s="1"/>
      <c r="X31" s="1"/>
      <c r="Y31" s="1">
        <v>4048</v>
      </c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3" t="s">
        <v>35</v>
      </c>
      <c r="B32" s="4" t="s">
        <v>87</v>
      </c>
      <c r="C32" s="1">
        <v>82670</v>
      </c>
      <c r="D32" s="1">
        <f t="shared" si="0"/>
        <v>82670</v>
      </c>
      <c r="E32" s="1">
        <f t="shared" si="1"/>
        <v>0</v>
      </c>
      <c r="F32" s="1"/>
      <c r="G32" s="1"/>
      <c r="H32" s="1"/>
      <c r="I32" s="1">
        <v>12716</v>
      </c>
      <c r="J32" s="1"/>
      <c r="K32" s="1"/>
      <c r="L32" s="1">
        <v>19074</v>
      </c>
      <c r="M32" s="1"/>
      <c r="N32" s="1"/>
      <c r="O32" s="1">
        <v>19476</v>
      </c>
      <c r="P32" s="1"/>
      <c r="Q32" s="1"/>
      <c r="R32" s="1"/>
      <c r="S32" s="1"/>
      <c r="T32" s="1"/>
      <c r="U32" s="1">
        <f>19144+9424</f>
        <v>28568</v>
      </c>
      <c r="V32" s="1">
        <f>2836</f>
        <v>2836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3" t="s">
        <v>36</v>
      </c>
      <c r="B33" s="4" t="s">
        <v>88</v>
      </c>
      <c r="C33" s="1">
        <v>74765</v>
      </c>
      <c r="D33" s="1">
        <f t="shared" si="0"/>
        <v>74765</v>
      </c>
      <c r="E33" s="1">
        <f t="shared" si="1"/>
        <v>0</v>
      </c>
      <c r="F33" s="1"/>
      <c r="G33" s="1"/>
      <c r="H33" s="1"/>
      <c r="I33" s="1"/>
      <c r="J33" s="1"/>
      <c r="K33" s="1">
        <v>7760</v>
      </c>
      <c r="L33" s="1">
        <v>7922</v>
      </c>
      <c r="M33" s="1">
        <v>7267</v>
      </c>
      <c r="N33" s="1">
        <v>7542</v>
      </c>
      <c r="O33" s="1">
        <v>9288</v>
      </c>
      <c r="P33" s="1">
        <v>10832</v>
      </c>
      <c r="Q33" s="1"/>
      <c r="R33" s="1"/>
      <c r="S33" s="1">
        <v>20644</v>
      </c>
      <c r="T33" s="1"/>
      <c r="U33" s="1"/>
      <c r="V33" s="1"/>
      <c r="W33" s="1">
        <v>3510</v>
      </c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3" t="s">
        <v>37</v>
      </c>
      <c r="B34" s="4" t="s">
        <v>89</v>
      </c>
      <c r="C34" s="1">
        <v>11652</v>
      </c>
      <c r="D34" s="1">
        <f t="shared" si="0"/>
        <v>11652</v>
      </c>
      <c r="E34" s="1">
        <f t="shared" si="1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>
        <v>11652</v>
      </c>
      <c r="AF34" s="1"/>
      <c r="AG34" s="1"/>
    </row>
    <row r="35" spans="1:33" x14ac:dyDescent="0.25">
      <c r="A35" s="3" t="s">
        <v>38</v>
      </c>
      <c r="B35" s="4" t="s">
        <v>90</v>
      </c>
      <c r="C35" s="1">
        <v>33984</v>
      </c>
      <c r="D35" s="1">
        <f t="shared" si="0"/>
        <v>33984</v>
      </c>
      <c r="E35" s="1">
        <f t="shared" si="1"/>
        <v>0</v>
      </c>
      <c r="F35" s="1"/>
      <c r="G35" s="1"/>
      <c r="H35" s="1"/>
      <c r="I35" s="1">
        <v>4696</v>
      </c>
      <c r="J35" s="1">
        <v>9729</v>
      </c>
      <c r="K35" s="1">
        <v>7550</v>
      </c>
      <c r="L35" s="1">
        <v>1707</v>
      </c>
      <c r="M35" s="1"/>
      <c r="N35" s="1"/>
      <c r="O35" s="1">
        <f>4866+5436</f>
        <v>10302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3" t="s">
        <v>39</v>
      </c>
      <c r="B36" s="4" t="s">
        <v>91</v>
      </c>
      <c r="C36" s="1">
        <v>165066</v>
      </c>
      <c r="D36" s="1">
        <f t="shared" si="0"/>
        <v>165066</v>
      </c>
      <c r="E36" s="1">
        <f t="shared" si="1"/>
        <v>0</v>
      </c>
      <c r="F36" s="1"/>
      <c r="G36" s="1"/>
      <c r="H36" s="1"/>
      <c r="I36" s="1">
        <v>15043</v>
      </c>
      <c r="J36" s="1"/>
      <c r="K36" s="1">
        <v>13000</v>
      </c>
      <c r="L36" s="1">
        <v>13375</v>
      </c>
      <c r="M36" s="1">
        <v>13341</v>
      </c>
      <c r="N36" s="1">
        <v>26465</v>
      </c>
      <c r="O36" s="1">
        <v>13375</v>
      </c>
      <c r="P36" s="1">
        <v>26706</v>
      </c>
      <c r="Q36" s="1">
        <v>13641</v>
      </c>
      <c r="R36" s="1">
        <v>12895</v>
      </c>
      <c r="S36" s="1"/>
      <c r="T36" s="1">
        <v>17052</v>
      </c>
      <c r="U36" s="1"/>
      <c r="V36" s="1">
        <v>173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3" t="s">
        <v>40</v>
      </c>
      <c r="B37" s="4" t="s">
        <v>144</v>
      </c>
      <c r="C37" s="1">
        <v>21361</v>
      </c>
      <c r="D37" s="1">
        <f t="shared" si="0"/>
        <v>21361</v>
      </c>
      <c r="E37" s="1">
        <f t="shared" si="1"/>
        <v>0</v>
      </c>
      <c r="F37" s="1"/>
      <c r="G37" s="1"/>
      <c r="H37" s="1"/>
      <c r="I37" s="1"/>
      <c r="J37" s="1"/>
      <c r="K37" s="1"/>
      <c r="L37" s="1"/>
      <c r="M37" s="1">
        <v>12891</v>
      </c>
      <c r="N37" s="1"/>
      <c r="O37" s="1"/>
      <c r="P37" s="1"/>
      <c r="Q37" s="1">
        <v>8470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0" x14ac:dyDescent="0.25">
      <c r="A38" s="3" t="s">
        <v>41</v>
      </c>
      <c r="B38" s="4" t="s">
        <v>92</v>
      </c>
      <c r="C38" s="1">
        <v>29614</v>
      </c>
      <c r="D38" s="1">
        <f t="shared" si="0"/>
        <v>29614</v>
      </c>
      <c r="E38" s="1">
        <f t="shared" si="1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1087</v>
      </c>
      <c r="X38" s="1"/>
      <c r="Y38" s="1"/>
      <c r="Z38" s="1"/>
      <c r="AA38" s="1">
        <v>20648</v>
      </c>
      <c r="AB38" s="1"/>
      <c r="AC38" s="1"/>
      <c r="AD38" s="1">
        <v>7879</v>
      </c>
      <c r="AE38" s="1"/>
      <c r="AF38" s="1"/>
      <c r="AG38" s="1"/>
    </row>
    <row r="39" spans="1:33" x14ac:dyDescent="0.25">
      <c r="A39" s="3" t="s">
        <v>42</v>
      </c>
      <c r="B39" s="4" t="s">
        <v>93</v>
      </c>
      <c r="C39" s="1">
        <v>26702</v>
      </c>
      <c r="D39" s="1">
        <f t="shared" si="0"/>
        <v>26702</v>
      </c>
      <c r="E39" s="1">
        <f t="shared" si="1"/>
        <v>0</v>
      </c>
      <c r="F39" s="1"/>
      <c r="G39" s="1"/>
      <c r="H39" s="1"/>
      <c r="I39" s="1"/>
      <c r="J39" s="1">
        <v>4585</v>
      </c>
      <c r="K39" s="1"/>
      <c r="L39" s="1"/>
      <c r="M39" s="1"/>
      <c r="N39" s="1">
        <v>6870</v>
      </c>
      <c r="O39" s="1"/>
      <c r="P39" s="1"/>
      <c r="Q39" s="1"/>
      <c r="R39" s="1">
        <f>2296+8153</f>
        <v>10449</v>
      </c>
      <c r="S39" s="1"/>
      <c r="T39" s="1">
        <v>4592</v>
      </c>
      <c r="U39" s="1"/>
      <c r="V39" s="1"/>
      <c r="W39" s="1">
        <v>206</v>
      </c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3" t="s">
        <v>43</v>
      </c>
      <c r="B40" s="4" t="s">
        <v>145</v>
      </c>
      <c r="C40" s="1">
        <v>5026</v>
      </c>
      <c r="D40" s="1">
        <f t="shared" si="0"/>
        <v>5026</v>
      </c>
      <c r="E40" s="1">
        <f>C40-D40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5026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0" x14ac:dyDescent="0.25">
      <c r="A41" s="3" t="s">
        <v>44</v>
      </c>
      <c r="B41" s="4" t="s">
        <v>146</v>
      </c>
      <c r="C41" s="1">
        <v>73794</v>
      </c>
      <c r="D41" s="1">
        <f t="shared" si="0"/>
        <v>73794</v>
      </c>
      <c r="E41" s="1">
        <f t="shared" si="1"/>
        <v>0</v>
      </c>
      <c r="F41" s="1"/>
      <c r="G41" s="1"/>
      <c r="H41" s="1"/>
      <c r="I41" s="1">
        <v>6508</v>
      </c>
      <c r="J41" s="1">
        <v>6561</v>
      </c>
      <c r="K41" s="1">
        <v>6391</v>
      </c>
      <c r="L41" s="1">
        <v>6477</v>
      </c>
      <c r="M41" s="1"/>
      <c r="N41" s="1">
        <v>19800</v>
      </c>
      <c r="O41" s="1">
        <v>6501</v>
      </c>
      <c r="P41" s="1">
        <v>6629</v>
      </c>
      <c r="Q41" s="1">
        <v>6501</v>
      </c>
      <c r="R41" s="1">
        <v>8426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3" t="s">
        <v>45</v>
      </c>
      <c r="B42" s="4" t="s">
        <v>147</v>
      </c>
      <c r="C42" s="1">
        <v>16507</v>
      </c>
      <c r="D42" s="1">
        <f t="shared" si="0"/>
        <v>16507</v>
      </c>
      <c r="E42" s="1">
        <f>C42-D42</f>
        <v>0</v>
      </c>
      <c r="F42" s="1"/>
      <c r="G42" s="1"/>
      <c r="H42" s="1"/>
      <c r="I42" s="1"/>
      <c r="J42" s="1">
        <f>1108+1954</f>
        <v>3062</v>
      </c>
      <c r="K42" s="1">
        <v>1120</v>
      </c>
      <c r="L42" s="1">
        <v>1059</v>
      </c>
      <c r="M42" s="1">
        <v>1063</v>
      </c>
      <c r="N42" s="1">
        <v>1074</v>
      </c>
      <c r="O42" s="1">
        <v>1063</v>
      </c>
      <c r="P42" s="1"/>
      <c r="Q42" s="1">
        <f>1088+3190</f>
        <v>4278</v>
      </c>
      <c r="R42" s="1">
        <v>3189</v>
      </c>
      <c r="S42" s="1"/>
      <c r="T42" s="1">
        <v>599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3" t="s">
        <v>46</v>
      </c>
      <c r="B43" s="4" t="s">
        <v>104</v>
      </c>
      <c r="C43" s="1">
        <v>12765</v>
      </c>
      <c r="D43" s="1">
        <f t="shared" si="0"/>
        <v>12765</v>
      </c>
      <c r="E43" s="1">
        <f t="shared" si="1"/>
        <v>0</v>
      </c>
      <c r="F43" s="1"/>
      <c r="G43" s="1"/>
      <c r="H43" s="1"/>
      <c r="I43" s="1"/>
      <c r="J43" s="1">
        <v>2147</v>
      </c>
      <c r="K43" s="1">
        <v>1042</v>
      </c>
      <c r="L43" s="1">
        <v>1074</v>
      </c>
      <c r="M43" s="1">
        <v>2155</v>
      </c>
      <c r="N43" s="1">
        <v>1078</v>
      </c>
      <c r="O43" s="1"/>
      <c r="P43" s="1">
        <v>1078</v>
      </c>
      <c r="Q43" s="1">
        <f>1077+1078</f>
        <v>2155</v>
      </c>
      <c r="R43" s="1"/>
      <c r="S43" s="1">
        <v>2036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3" t="s">
        <v>47</v>
      </c>
      <c r="B44" s="4" t="s">
        <v>94</v>
      </c>
      <c r="C44" s="1">
        <v>16507</v>
      </c>
      <c r="D44" s="1">
        <f t="shared" si="0"/>
        <v>16507</v>
      </c>
      <c r="E44" s="1">
        <f t="shared" si="1"/>
        <v>0</v>
      </c>
      <c r="F44" s="1"/>
      <c r="G44" s="1"/>
      <c r="H44" s="1"/>
      <c r="I44" s="1">
        <v>2538</v>
      </c>
      <c r="J44" s="1">
        <v>1647</v>
      </c>
      <c r="K44" s="1">
        <v>2149</v>
      </c>
      <c r="L44" s="1">
        <v>1824</v>
      </c>
      <c r="M44" s="1">
        <v>890</v>
      </c>
      <c r="N44" s="1"/>
      <c r="O44" s="1">
        <v>3538</v>
      </c>
      <c r="P44" s="1">
        <v>1882</v>
      </c>
      <c r="Q44" s="1">
        <v>1891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148</v>
      </c>
      <c r="AC44" s="1"/>
      <c r="AD44" s="1"/>
      <c r="AE44" s="1"/>
      <c r="AF44" s="1"/>
      <c r="AG44" s="1"/>
    </row>
    <row r="45" spans="1:33" ht="30" x14ac:dyDescent="0.25">
      <c r="A45" s="3" t="s">
        <v>48</v>
      </c>
      <c r="B45" s="4" t="s">
        <v>148</v>
      </c>
      <c r="C45" s="1">
        <v>14004</v>
      </c>
      <c r="D45" s="1">
        <f t="shared" si="0"/>
        <v>14004</v>
      </c>
      <c r="E45" s="1">
        <f t="shared" si="1"/>
        <v>0</v>
      </c>
      <c r="F45" s="1"/>
      <c r="G45" s="1"/>
      <c r="H45" s="1"/>
      <c r="I45" s="1"/>
      <c r="J45" s="1"/>
      <c r="K45" s="1">
        <v>13999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5</v>
      </c>
      <c r="AB45" s="1"/>
      <c r="AC45" s="1"/>
      <c r="AD45" s="1"/>
      <c r="AE45" s="1"/>
      <c r="AF45" s="1"/>
      <c r="AG45" s="1"/>
    </row>
    <row r="46" spans="1:33" x14ac:dyDescent="0.25">
      <c r="A46" s="3" t="s">
        <v>49</v>
      </c>
      <c r="B46" s="4" t="s">
        <v>95</v>
      </c>
      <c r="C46" s="1">
        <v>87874</v>
      </c>
      <c r="D46" s="1">
        <f t="shared" si="0"/>
        <v>87874</v>
      </c>
      <c r="E46" s="1">
        <f t="shared" si="1"/>
        <v>0</v>
      </c>
      <c r="F46" s="1"/>
      <c r="G46" s="1"/>
      <c r="H46" s="1"/>
      <c r="I46" s="1"/>
      <c r="J46" s="1">
        <v>8202</v>
      </c>
      <c r="K46" s="1">
        <v>8443</v>
      </c>
      <c r="L46" s="1">
        <v>8442</v>
      </c>
      <c r="M46" s="1">
        <v>8476</v>
      </c>
      <c r="N46" s="1">
        <f>8443+8475</f>
        <v>16918</v>
      </c>
      <c r="O46" s="1">
        <v>8475</v>
      </c>
      <c r="P46" s="1">
        <v>8475</v>
      </c>
      <c r="Q46" s="1">
        <v>8476</v>
      </c>
      <c r="R46" s="1"/>
      <c r="S46" s="1"/>
      <c r="T46" s="1"/>
      <c r="U46" s="1">
        <v>11726</v>
      </c>
      <c r="V46" s="1"/>
      <c r="W46" s="1">
        <v>241</v>
      </c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30" x14ac:dyDescent="0.25">
      <c r="A47" s="3" t="s">
        <v>50</v>
      </c>
      <c r="B47" s="4" t="s">
        <v>96</v>
      </c>
      <c r="C47" s="1">
        <v>41926</v>
      </c>
      <c r="D47" s="1">
        <f t="shared" si="0"/>
        <v>41926</v>
      </c>
      <c r="E47" s="1">
        <f t="shared" si="1"/>
        <v>0</v>
      </c>
      <c r="F47" s="1"/>
      <c r="G47" s="1"/>
      <c r="H47" s="1"/>
      <c r="I47" s="1">
        <v>4225</v>
      </c>
      <c r="J47" s="1">
        <v>3332</v>
      </c>
      <c r="K47" s="1">
        <v>3332</v>
      </c>
      <c r="L47" s="1">
        <v>3333</v>
      </c>
      <c r="M47" s="1">
        <v>3345</v>
      </c>
      <c r="N47" s="1">
        <v>3728</v>
      </c>
      <c r="O47" s="1">
        <v>3346</v>
      </c>
      <c r="P47" s="1">
        <v>3347</v>
      </c>
      <c r="Q47" s="1">
        <v>3346</v>
      </c>
      <c r="R47" s="1">
        <v>3406</v>
      </c>
      <c r="S47" s="1">
        <v>6814</v>
      </c>
      <c r="T47" s="1">
        <v>372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30" x14ac:dyDescent="0.25">
      <c r="A48" s="3" t="s">
        <v>51</v>
      </c>
      <c r="B48" s="4" t="s">
        <v>97</v>
      </c>
      <c r="C48" s="1">
        <v>26702</v>
      </c>
      <c r="D48" s="1">
        <f t="shared" si="0"/>
        <v>26702</v>
      </c>
      <c r="E48" s="1">
        <f>C48-D48</f>
        <v>0</v>
      </c>
      <c r="F48" s="1"/>
      <c r="G48" s="1"/>
      <c r="H48" s="1"/>
      <c r="I48" s="1"/>
      <c r="J48" s="1">
        <v>5204</v>
      </c>
      <c r="K48" s="1"/>
      <c r="L48" s="1"/>
      <c r="M48" s="1">
        <v>5467</v>
      </c>
      <c r="N48" s="1"/>
      <c r="O48" s="1"/>
      <c r="P48" s="1">
        <v>7350</v>
      </c>
      <c r="Q48" s="1"/>
      <c r="R48" s="1"/>
      <c r="S48" s="1">
        <v>6900</v>
      </c>
      <c r="T48" s="1" t="s">
        <v>160</v>
      </c>
      <c r="U48" s="1"/>
      <c r="V48" s="1"/>
      <c r="W48" s="1">
        <v>1781</v>
      </c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0" x14ac:dyDescent="0.25">
      <c r="A49" s="3" t="s">
        <v>52</v>
      </c>
      <c r="B49" s="4" t="s">
        <v>98</v>
      </c>
      <c r="C49" s="1">
        <v>16936</v>
      </c>
      <c r="D49" s="1">
        <f t="shared" si="0"/>
        <v>16936</v>
      </c>
      <c r="E49" s="1">
        <f>C49-D49</f>
        <v>0</v>
      </c>
      <c r="F49" s="1"/>
      <c r="G49" s="1"/>
      <c r="H49" s="1">
        <v>0</v>
      </c>
      <c r="I49" s="1">
        <v>406</v>
      </c>
      <c r="J49" s="1"/>
      <c r="K49" s="1">
        <v>4708</v>
      </c>
      <c r="L49" s="1"/>
      <c r="M49" s="1">
        <v>406</v>
      </c>
      <c r="N49" s="1">
        <f>848</f>
        <v>848</v>
      </c>
      <c r="O49" s="1">
        <v>199</v>
      </c>
      <c r="P49" s="1">
        <v>3195</v>
      </c>
      <c r="Q49" s="1">
        <v>2029</v>
      </c>
      <c r="R49" s="1">
        <v>2527</v>
      </c>
      <c r="S49" s="1">
        <v>830</v>
      </c>
      <c r="T49" s="1"/>
      <c r="U49" s="1"/>
      <c r="V49" s="1"/>
      <c r="W49" s="1">
        <v>932</v>
      </c>
      <c r="X49" s="1">
        <v>856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30" x14ac:dyDescent="0.25">
      <c r="A50" s="3" t="s">
        <v>53</v>
      </c>
      <c r="B50" s="4" t="s">
        <v>150</v>
      </c>
      <c r="C50" s="1">
        <v>40559</v>
      </c>
      <c r="D50" s="1">
        <f t="shared" si="0"/>
        <v>40559</v>
      </c>
      <c r="E50" s="1">
        <f t="shared" si="1"/>
        <v>0</v>
      </c>
      <c r="F50" s="1"/>
      <c r="G50" s="1"/>
      <c r="H50" s="1"/>
      <c r="I50" s="1">
        <v>5283</v>
      </c>
      <c r="J50" s="1">
        <v>5282</v>
      </c>
      <c r="K50" s="1">
        <v>5282</v>
      </c>
      <c r="L50" s="1">
        <v>5281</v>
      </c>
      <c r="M50" s="1">
        <v>5299</v>
      </c>
      <c r="N50" s="1">
        <v>5298</v>
      </c>
      <c r="O50" s="1">
        <v>210</v>
      </c>
      <c r="P50" s="1">
        <v>4064</v>
      </c>
      <c r="Q50" s="1">
        <v>210</v>
      </c>
      <c r="R50" s="1">
        <v>210</v>
      </c>
      <c r="S50" s="1">
        <v>210</v>
      </c>
      <c r="T50" s="1">
        <v>3929</v>
      </c>
      <c r="U50" s="1"/>
      <c r="V50" s="1">
        <v>1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5" x14ac:dyDescent="0.25">
      <c r="A51" s="3" t="s">
        <v>54</v>
      </c>
      <c r="B51" s="4" t="s">
        <v>151</v>
      </c>
      <c r="C51" s="1">
        <v>30586</v>
      </c>
      <c r="D51" s="1">
        <f t="shared" si="0"/>
        <v>30586</v>
      </c>
      <c r="E51" s="1">
        <f t="shared" si="1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30586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0" x14ac:dyDescent="0.25">
      <c r="A52" s="3" t="s">
        <v>55</v>
      </c>
      <c r="B52" s="4" t="s">
        <v>99</v>
      </c>
      <c r="C52" s="1">
        <v>32600</v>
      </c>
      <c r="D52" s="1">
        <f t="shared" si="0"/>
        <v>32600</v>
      </c>
      <c r="E52" s="1">
        <f t="shared" si="1"/>
        <v>0</v>
      </c>
      <c r="F52" s="1"/>
      <c r="G52" s="1"/>
      <c r="H52" s="1"/>
      <c r="I52" s="1"/>
      <c r="J52" s="1">
        <v>10862</v>
      </c>
      <c r="K52" s="1"/>
      <c r="L52" s="1"/>
      <c r="M52" s="1"/>
      <c r="N52" s="1">
        <v>10866</v>
      </c>
      <c r="O52" s="1"/>
      <c r="P52" s="1">
        <v>10867</v>
      </c>
      <c r="Q52" s="1"/>
      <c r="R52" s="1"/>
      <c r="S52" s="1"/>
      <c r="T52" s="1"/>
      <c r="U52" s="1"/>
      <c r="V52" s="1">
        <v>5</v>
      </c>
      <c r="W52" s="1" t="s">
        <v>161</v>
      </c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3" t="s">
        <v>64</v>
      </c>
      <c r="B53" s="4" t="s">
        <v>152</v>
      </c>
      <c r="C53" s="1">
        <v>13593</v>
      </c>
      <c r="D53" s="1">
        <f t="shared" si="0"/>
        <v>13593</v>
      </c>
      <c r="E53" s="1">
        <f t="shared" si="1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13258</v>
      </c>
      <c r="Q53" s="1"/>
      <c r="R53" s="1"/>
      <c r="S53" s="1"/>
      <c r="T53" s="1">
        <v>0</v>
      </c>
      <c r="U53" s="1"/>
      <c r="V53" s="1"/>
      <c r="W53" s="1"/>
      <c r="X53" s="1"/>
      <c r="Y53" s="1"/>
      <c r="Z53" s="1"/>
      <c r="AA53" s="1">
        <v>335</v>
      </c>
      <c r="AB53" s="1"/>
      <c r="AC53" s="1"/>
      <c r="AD53" s="1"/>
      <c r="AE53" s="1"/>
      <c r="AF53" s="1"/>
      <c r="AG53" s="1"/>
    </row>
    <row r="54" spans="1:33" x14ac:dyDescent="0.25">
      <c r="A54" s="3" t="s">
        <v>56</v>
      </c>
      <c r="B54" s="4" t="s">
        <v>153</v>
      </c>
      <c r="C54" s="1">
        <v>30014</v>
      </c>
      <c r="D54" s="1">
        <f t="shared" si="0"/>
        <v>30014</v>
      </c>
      <c r="E54" s="1">
        <f>C54-D54</f>
        <v>0</v>
      </c>
      <c r="F54" s="1"/>
      <c r="G54" s="1"/>
      <c r="H54" s="1"/>
      <c r="I54" s="1">
        <v>2131</v>
      </c>
      <c r="J54" s="1">
        <v>3529</v>
      </c>
      <c r="K54" s="1">
        <v>5705</v>
      </c>
      <c r="L54" s="1">
        <v>8166</v>
      </c>
      <c r="M54" s="1"/>
      <c r="N54" s="1">
        <v>3797</v>
      </c>
      <c r="O54" s="1">
        <v>5310</v>
      </c>
      <c r="P54" s="1"/>
      <c r="Q54" s="1">
        <v>25</v>
      </c>
      <c r="R54" s="1"/>
      <c r="S54" s="1">
        <v>25</v>
      </c>
      <c r="T54" s="1">
        <v>1326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30" x14ac:dyDescent="0.25">
      <c r="A55" s="3" t="s">
        <v>57</v>
      </c>
      <c r="B55" s="4" t="s">
        <v>154</v>
      </c>
      <c r="C55" s="1">
        <v>35441</v>
      </c>
      <c r="D55" s="1">
        <f t="shared" si="0"/>
        <v>35441</v>
      </c>
      <c r="E55" s="1">
        <f t="shared" si="1"/>
        <v>0</v>
      </c>
      <c r="F55" s="1"/>
      <c r="G55" s="1"/>
      <c r="H55" s="1"/>
      <c r="I55" s="1"/>
      <c r="J55" s="1">
        <v>2466</v>
      </c>
      <c r="K55" s="1">
        <v>2586</v>
      </c>
      <c r="L55" s="1">
        <v>3331</v>
      </c>
      <c r="M55" s="1">
        <v>2656</v>
      </c>
      <c r="N55" s="1">
        <v>2536</v>
      </c>
      <c r="O55" s="1">
        <v>3346</v>
      </c>
      <c r="P55" s="1">
        <v>2596</v>
      </c>
      <c r="Q55" s="1">
        <v>2596</v>
      </c>
      <c r="R55" s="1">
        <v>3345</v>
      </c>
      <c r="S55" s="1">
        <v>2596</v>
      </c>
      <c r="T55" s="1">
        <v>3096</v>
      </c>
      <c r="U55" s="1"/>
      <c r="V55" s="1">
        <v>3129</v>
      </c>
      <c r="W55" s="1">
        <v>1162</v>
      </c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30" x14ac:dyDescent="0.25">
      <c r="A56" s="3" t="s">
        <v>58</v>
      </c>
      <c r="B56" s="4" t="s">
        <v>155</v>
      </c>
      <c r="C56" s="1">
        <v>23789</v>
      </c>
      <c r="D56" s="1">
        <f t="shared" si="0"/>
        <v>23789</v>
      </c>
      <c r="E56" s="1">
        <f t="shared" si="1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>19824+3965</f>
        <v>23789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30" x14ac:dyDescent="0.25">
      <c r="A57" s="3" t="s">
        <v>59</v>
      </c>
      <c r="B57" s="4" t="s">
        <v>100</v>
      </c>
      <c r="C57" s="1">
        <v>35128</v>
      </c>
      <c r="D57" s="1">
        <f t="shared" si="0"/>
        <v>35128</v>
      </c>
      <c r="E57" s="1">
        <f t="shared" si="1"/>
        <v>0</v>
      </c>
      <c r="F57" s="1"/>
      <c r="G57" s="1"/>
      <c r="H57" s="1"/>
      <c r="I57" s="1"/>
      <c r="J57" s="1"/>
      <c r="K57" s="1"/>
      <c r="L57" s="1">
        <v>4572</v>
      </c>
      <c r="M57" s="1">
        <v>2670</v>
      </c>
      <c r="N57" s="1"/>
      <c r="O57" s="1">
        <v>7187</v>
      </c>
      <c r="P57" s="1"/>
      <c r="Q57" s="1">
        <v>5253</v>
      </c>
      <c r="R57" s="1"/>
      <c r="S57" s="1">
        <v>3871</v>
      </c>
      <c r="T57" s="1"/>
      <c r="U57" s="1">
        <v>2642</v>
      </c>
      <c r="V57" s="1">
        <v>8026</v>
      </c>
      <c r="W57" s="1"/>
      <c r="X57" s="1">
        <v>907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30" x14ac:dyDescent="0.25">
      <c r="A58" s="3" t="s">
        <v>60</v>
      </c>
      <c r="B58" s="4" t="s">
        <v>101</v>
      </c>
      <c r="C58" s="1">
        <v>44180</v>
      </c>
      <c r="D58" s="1">
        <f t="shared" si="0"/>
        <v>44180</v>
      </c>
      <c r="E58" s="1">
        <f t="shared" si="1"/>
        <v>0</v>
      </c>
      <c r="F58" s="1"/>
      <c r="G58" s="1"/>
      <c r="H58" s="1"/>
      <c r="I58" s="1">
        <v>2261</v>
      </c>
      <c r="J58" s="1">
        <v>7068</v>
      </c>
      <c r="K58" s="1">
        <v>4360</v>
      </c>
      <c r="L58" s="1">
        <v>1381</v>
      </c>
      <c r="M58" s="1">
        <v>3553</v>
      </c>
      <c r="N58" s="1">
        <v>4935</v>
      </c>
      <c r="O58" s="1">
        <f>4935+3552</f>
        <v>8487</v>
      </c>
      <c r="P58" s="1"/>
      <c r="Q58" s="1">
        <v>4895</v>
      </c>
      <c r="R58" s="1"/>
      <c r="S58" s="1">
        <f>4098+17</f>
        <v>4115</v>
      </c>
      <c r="T58" s="1"/>
      <c r="U58" s="1"/>
      <c r="V58" s="1"/>
      <c r="W58" s="1">
        <v>3125</v>
      </c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30" x14ac:dyDescent="0.25">
      <c r="A59" s="3" t="s">
        <v>61</v>
      </c>
      <c r="B59" s="4" t="s">
        <v>156</v>
      </c>
      <c r="C59" s="1">
        <v>10196</v>
      </c>
      <c r="D59" s="1">
        <f t="shared" si="0"/>
        <v>10196</v>
      </c>
      <c r="E59" s="1">
        <f t="shared" si="1"/>
        <v>0</v>
      </c>
      <c r="F59" s="1"/>
      <c r="G59" s="1"/>
      <c r="H59" s="1"/>
      <c r="I59" s="1">
        <v>2731</v>
      </c>
      <c r="J59" s="1"/>
      <c r="K59" s="1"/>
      <c r="L59" s="1"/>
      <c r="M59" s="1"/>
      <c r="N59" s="1">
        <v>4600</v>
      </c>
      <c r="O59" s="1"/>
      <c r="P59" s="1"/>
      <c r="Q59" s="1">
        <v>138</v>
      </c>
      <c r="R59" s="1"/>
      <c r="S59" s="1"/>
      <c r="T59" s="1"/>
      <c r="U59" s="1"/>
      <c r="V59" s="1"/>
      <c r="W59" s="1"/>
      <c r="X59" s="1"/>
      <c r="Y59" s="1"/>
      <c r="Z59" s="1">
        <v>2727</v>
      </c>
      <c r="AA59" s="1"/>
      <c r="AB59" s="1"/>
      <c r="AC59" s="1"/>
      <c r="AD59" s="1"/>
      <c r="AE59" s="1"/>
      <c r="AF59" s="1"/>
      <c r="AG59" s="1"/>
    </row>
    <row r="60" spans="1:33" ht="30" x14ac:dyDescent="0.25">
      <c r="A60" s="3" t="s">
        <v>62</v>
      </c>
      <c r="B60" s="4" t="s">
        <v>149</v>
      </c>
      <c r="C60" s="1">
        <v>36972</v>
      </c>
      <c r="D60" s="1">
        <f t="shared" si="0"/>
        <v>36972</v>
      </c>
      <c r="E60" s="1">
        <f>C60-D60</f>
        <v>0</v>
      </c>
      <c r="F60" s="1"/>
      <c r="G60" s="1"/>
      <c r="H60" s="1">
        <v>2801</v>
      </c>
      <c r="I60" s="1">
        <v>3007</v>
      </c>
      <c r="J60" s="1">
        <v>3007</v>
      </c>
      <c r="K60" s="1">
        <v>3008</v>
      </c>
      <c r="L60" s="1">
        <v>4012</v>
      </c>
      <c r="M60" s="1">
        <v>3016</v>
      </c>
      <c r="N60" s="1">
        <v>3015</v>
      </c>
      <c r="O60" s="1">
        <v>3016</v>
      </c>
      <c r="P60" s="1">
        <v>3015</v>
      </c>
      <c r="Q60" s="1">
        <v>4022</v>
      </c>
      <c r="R60" s="1">
        <v>3033</v>
      </c>
      <c r="S60" s="1"/>
      <c r="T60" s="1"/>
      <c r="U60" s="1"/>
      <c r="V60" s="1">
        <v>2020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30" x14ac:dyDescent="0.25">
      <c r="A61" s="3" t="s">
        <v>63</v>
      </c>
      <c r="B61" s="4" t="s">
        <v>157</v>
      </c>
      <c r="C61" s="1">
        <v>22877</v>
      </c>
      <c r="D61" s="1">
        <f t="shared" si="0"/>
        <v>22877</v>
      </c>
      <c r="E61" s="1">
        <f t="shared" si="1"/>
        <v>0</v>
      </c>
      <c r="F61" s="1"/>
      <c r="G61" s="1"/>
      <c r="H61" s="1"/>
      <c r="I61" s="1"/>
      <c r="J61" s="1"/>
      <c r="K61" s="1"/>
      <c r="L61" s="1">
        <v>11169</v>
      </c>
      <c r="M61" s="1"/>
      <c r="N61" s="1"/>
      <c r="O61" s="1">
        <v>7805</v>
      </c>
      <c r="P61" s="1">
        <v>2961</v>
      </c>
      <c r="Q61" s="1">
        <v>942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3" t="s">
        <v>158</v>
      </c>
      <c r="B62" s="4" t="s">
        <v>159</v>
      </c>
      <c r="C62" s="1">
        <v>36618</v>
      </c>
      <c r="D62" s="1">
        <f t="shared" si="0"/>
        <v>36618</v>
      </c>
      <c r="E62" s="1">
        <f>C62-D62</f>
        <v>0</v>
      </c>
      <c r="F62" s="1"/>
      <c r="G62" s="1"/>
      <c r="H62" s="1"/>
      <c r="I62" s="1"/>
      <c r="J62" s="1"/>
      <c r="K62" s="1"/>
      <c r="L62" s="1" t="s">
        <v>67</v>
      </c>
      <c r="M62" s="1">
        <v>8655</v>
      </c>
      <c r="N62" s="1"/>
      <c r="O62" s="1"/>
      <c r="P62" s="1">
        <f>4416+7890</f>
        <v>12306</v>
      </c>
      <c r="Q62" s="1"/>
      <c r="R62" s="1">
        <f>5311+3571</f>
        <v>8882</v>
      </c>
      <c r="S62" s="1"/>
      <c r="T62" s="1"/>
      <c r="U62" s="1"/>
      <c r="V62" s="1"/>
      <c r="W62" s="1">
        <v>6775</v>
      </c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30" x14ac:dyDescent="0.25">
      <c r="A63" s="3" t="s">
        <v>65</v>
      </c>
      <c r="B63" s="11" t="s">
        <v>102</v>
      </c>
      <c r="C63" s="1">
        <v>10681</v>
      </c>
      <c r="D63" s="1">
        <f t="shared" si="0"/>
        <v>10681</v>
      </c>
      <c r="E63" s="1">
        <f t="shared" si="1"/>
        <v>0</v>
      </c>
      <c r="F63" s="12"/>
      <c r="G63" s="12"/>
      <c r="H63" s="12"/>
      <c r="I63" s="12"/>
      <c r="J63" s="12"/>
      <c r="K63" s="12"/>
      <c r="L63" s="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>
        <v>1745</v>
      </c>
      <c r="X63" s="12"/>
      <c r="Y63" s="12"/>
      <c r="Z63" s="12"/>
      <c r="AA63" s="12"/>
      <c r="AB63" s="12"/>
      <c r="AC63" s="12"/>
      <c r="AD63" s="12"/>
      <c r="AE63" s="12">
        <v>8936</v>
      </c>
      <c r="AF63" s="12"/>
      <c r="AG63" s="12"/>
    </row>
    <row r="64" spans="1:33" x14ac:dyDescent="0.25">
      <c r="A64" s="3" t="s">
        <v>66</v>
      </c>
      <c r="B64" s="11" t="s">
        <v>103</v>
      </c>
      <c r="C64" s="1">
        <v>5251</v>
      </c>
      <c r="D64" s="1">
        <f t="shared" si="0"/>
        <v>5251</v>
      </c>
      <c r="E64" s="1">
        <f t="shared" si="1"/>
        <v>0</v>
      </c>
      <c r="F64" s="12"/>
      <c r="G64" s="12"/>
      <c r="H64" s="12"/>
      <c r="I64" s="12"/>
      <c r="J64" s="12">
        <v>927</v>
      </c>
      <c r="K64" s="12"/>
      <c r="L64" s="1"/>
      <c r="M64" s="12"/>
      <c r="N64" s="12">
        <v>927</v>
      </c>
      <c r="O64" s="12">
        <v>3089</v>
      </c>
      <c r="P64" s="12"/>
      <c r="Q64" s="12"/>
      <c r="R64" s="12"/>
      <c r="S64" s="12"/>
      <c r="T64" s="12"/>
      <c r="U64" s="12"/>
      <c r="V64" s="12"/>
      <c r="W64" s="12">
        <v>308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x14ac:dyDescent="0.25">
      <c r="A65" s="3" t="s">
        <v>67</v>
      </c>
      <c r="L65" s="1" t="str">
        <f>IFERROR(VLOOKUP(A65,[1]Sheet1!$A$9:$C$38,3,FALSE),"")</f>
        <v/>
      </c>
    </row>
    <row r="66" spans="1:33" ht="15.75" thickBot="1" x14ac:dyDescent="0.3">
      <c r="A66" s="8" t="s">
        <v>5</v>
      </c>
      <c r="B66" s="9"/>
      <c r="C66" s="10">
        <f t="shared" ref="C66:AG66" si="2">SUM(C2:C65)</f>
        <v>3519254</v>
      </c>
      <c r="D66" s="10">
        <f t="shared" si="2"/>
        <v>3502530</v>
      </c>
      <c r="E66" s="10">
        <f t="shared" si="2"/>
        <v>16724</v>
      </c>
      <c r="F66" s="10">
        <f>SUM(F2:F64)</f>
        <v>0</v>
      </c>
      <c r="G66" s="10">
        <f t="shared" ref="G66:AG66" si="3">SUM(G2:G64)</f>
        <v>0</v>
      </c>
      <c r="H66" s="10">
        <f t="shared" si="3"/>
        <v>13793</v>
      </c>
      <c r="I66" s="10">
        <f t="shared" si="3"/>
        <v>147487</v>
      </c>
      <c r="J66" s="10">
        <f t="shared" si="3"/>
        <v>183377</v>
      </c>
      <c r="K66" s="10">
        <f t="shared" si="3"/>
        <v>141270</v>
      </c>
      <c r="L66" s="10">
        <f t="shared" si="3"/>
        <v>203971</v>
      </c>
      <c r="M66" s="10">
        <f t="shared" si="3"/>
        <v>239985</v>
      </c>
      <c r="N66" s="10">
        <f t="shared" si="3"/>
        <v>329289</v>
      </c>
      <c r="O66" s="10">
        <f t="shared" si="3"/>
        <v>384799</v>
      </c>
      <c r="P66" s="10">
        <f t="shared" si="3"/>
        <v>293619</v>
      </c>
      <c r="Q66" s="10">
        <f t="shared" si="3"/>
        <v>327229</v>
      </c>
      <c r="R66" s="10">
        <f t="shared" si="3"/>
        <v>172893</v>
      </c>
      <c r="S66" s="10">
        <f t="shared" si="3"/>
        <v>165725</v>
      </c>
      <c r="T66" s="10">
        <f t="shared" si="3"/>
        <v>272065</v>
      </c>
      <c r="U66" s="10">
        <f t="shared" si="3"/>
        <v>63106</v>
      </c>
      <c r="V66" s="10">
        <f t="shared" si="3"/>
        <v>120592</v>
      </c>
      <c r="W66" s="10">
        <f t="shared" si="3"/>
        <v>131613</v>
      </c>
      <c r="X66" s="10">
        <f t="shared" si="3"/>
        <v>115661</v>
      </c>
      <c r="Y66" s="10">
        <f t="shared" si="3"/>
        <v>46794</v>
      </c>
      <c r="Z66" s="10">
        <f t="shared" si="3"/>
        <v>43263</v>
      </c>
      <c r="AA66" s="10">
        <f t="shared" si="3"/>
        <v>20988</v>
      </c>
      <c r="AB66" s="10">
        <f t="shared" si="3"/>
        <v>12568</v>
      </c>
      <c r="AC66" s="10">
        <f t="shared" si="3"/>
        <v>2074</v>
      </c>
      <c r="AD66" s="10">
        <f t="shared" si="3"/>
        <v>47902</v>
      </c>
      <c r="AE66" s="10">
        <f t="shared" si="3"/>
        <v>22467</v>
      </c>
      <c r="AF66" s="10">
        <f t="shared" si="3"/>
        <v>0</v>
      </c>
      <c r="AG66" s="10">
        <f t="shared" si="3"/>
        <v>0</v>
      </c>
    </row>
    <row r="69" spans="1:33" x14ac:dyDescent="0.25">
      <c r="D69" s="14"/>
    </row>
  </sheetData>
  <sheetProtection password="DC61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PRESCHOOL FY17-18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Davis, Evan</cp:lastModifiedBy>
  <dcterms:created xsi:type="dcterms:W3CDTF">2016-05-13T20:49:46Z</dcterms:created>
  <dcterms:modified xsi:type="dcterms:W3CDTF">2019-09-16T18:03:43Z</dcterms:modified>
</cp:coreProperties>
</file>