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ED\IDEA\IDEA Allocations\FY 2016-17\"/>
    </mc:Choice>
  </mc:AlternateContent>
  <workbookProtection workbookAlgorithmName="SHA-512" workbookHashValue="gfD51VuWWXYZYHbnWRaA8vXX5vKmPmBdcG+3XgmkjQoeRQFEBO56k+3Z8Cybcwpz78cOCTCtHvvdmWWE9PKsQg==" workbookSaltValue="3CtBxfemgIQU64khZiE2SQ==" workbookSpinCount="100000" lockStructure="1"/>
  <bookViews>
    <workbookView xWindow="0" yWindow="0" windowWidth="28800" windowHeight="12435"/>
  </bookViews>
  <sheets>
    <sheet name="2016 Allocations Post To Web" sheetId="1" r:id="rId1"/>
  </sheets>
  <externalReferences>
    <externalReference r:id="rId2"/>
  </externalReferences>
  <definedNames>
    <definedName name="_xlnm._FilterDatabase" localSheetId="0" hidden="1">'2016 Allocations Post To Web'!$A$10:$N$80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8" i="1" l="1"/>
  <c r="L78" i="1"/>
  <c r="K78" i="1"/>
  <c r="J78" i="1"/>
  <c r="M78" i="1" s="1"/>
  <c r="H78" i="1"/>
  <c r="G78" i="1"/>
  <c r="F78" i="1"/>
  <c r="E78" i="1"/>
  <c r="D78" i="1"/>
  <c r="C78" i="1"/>
  <c r="F75" i="1"/>
  <c r="F77" i="1" s="1"/>
  <c r="F79" i="1" s="1"/>
  <c r="E75" i="1"/>
  <c r="D75" i="1"/>
  <c r="C75" i="1"/>
  <c r="K75" i="1"/>
  <c r="H75" i="1"/>
  <c r="H77" i="1" s="1"/>
  <c r="I74" i="1"/>
  <c r="I75" i="1" s="1"/>
  <c r="E72" i="1"/>
  <c r="D72" i="1"/>
  <c r="C72" i="1"/>
  <c r="I71" i="1"/>
  <c r="I70" i="1"/>
  <c r="I69" i="1"/>
  <c r="I68" i="1"/>
  <c r="I67" i="1"/>
  <c r="I66" i="1"/>
  <c r="I63" i="1"/>
  <c r="I62" i="1"/>
  <c r="I61" i="1"/>
  <c r="I60" i="1"/>
  <c r="I59" i="1"/>
  <c r="I57" i="1"/>
  <c r="I56" i="1"/>
  <c r="I54" i="1"/>
  <c r="I53" i="1"/>
  <c r="I52" i="1"/>
  <c r="I50" i="1"/>
  <c r="I49" i="1"/>
  <c r="I47" i="1"/>
  <c r="I46" i="1"/>
  <c r="I45" i="1"/>
  <c r="I44" i="1"/>
  <c r="I43" i="1"/>
  <c r="I42" i="1"/>
  <c r="I41" i="1"/>
  <c r="I40" i="1"/>
  <c r="I39" i="1"/>
  <c r="I37" i="1"/>
  <c r="I36" i="1"/>
  <c r="I35" i="1"/>
  <c r="I34" i="1"/>
  <c r="I33" i="1"/>
  <c r="I32" i="1"/>
  <c r="I31" i="1"/>
  <c r="I30" i="1"/>
  <c r="I28" i="1"/>
  <c r="I27" i="1"/>
  <c r="I26" i="1"/>
  <c r="I25" i="1"/>
  <c r="I23" i="1"/>
  <c r="I22" i="1"/>
  <c r="I21" i="1"/>
  <c r="I19" i="1"/>
  <c r="I18" i="1"/>
  <c r="I17" i="1"/>
  <c r="I16" i="1"/>
  <c r="I15" i="1"/>
  <c r="I13" i="1"/>
  <c r="I12" i="1"/>
  <c r="H79" i="1" l="1"/>
  <c r="D77" i="1"/>
  <c r="D79" i="1" s="1"/>
  <c r="E77" i="1"/>
  <c r="E79" i="1" s="1"/>
  <c r="C77" i="1"/>
  <c r="K72" i="1"/>
  <c r="I72" i="1"/>
  <c r="I77" i="1" s="1"/>
  <c r="G75" i="1"/>
  <c r="G77" i="1" s="1"/>
  <c r="G79" i="1" s="1"/>
  <c r="J74" i="1" l="1"/>
  <c r="J56" i="1"/>
  <c r="J49" i="1"/>
  <c r="J36" i="1"/>
  <c r="J34" i="1"/>
  <c r="J32" i="1"/>
  <c r="J30" i="1"/>
  <c r="J23" i="1"/>
  <c r="J21" i="1"/>
  <c r="J12" i="1"/>
  <c r="J27" i="1"/>
  <c r="J25" i="1"/>
  <c r="J18" i="1"/>
  <c r="J71" i="1"/>
  <c r="J69" i="1"/>
  <c r="J67" i="1"/>
  <c r="J65" i="1"/>
  <c r="J62" i="1"/>
  <c r="J60" i="1"/>
  <c r="J58" i="1"/>
  <c r="J53" i="1"/>
  <c r="J51" i="1"/>
  <c r="J46" i="1"/>
  <c r="J44" i="1"/>
  <c r="J42" i="1"/>
  <c r="J40" i="1"/>
  <c r="J38" i="1"/>
  <c r="J64" i="1"/>
  <c r="J57" i="1"/>
  <c r="J55" i="1"/>
  <c r="J50" i="1"/>
  <c r="J48" i="1"/>
  <c r="J68" i="1"/>
  <c r="J61" i="1"/>
  <c r="J54" i="1"/>
  <c r="J47" i="1"/>
  <c r="J19" i="1"/>
  <c r="J17" i="1"/>
  <c r="J66" i="1"/>
  <c r="J63" i="1"/>
  <c r="J22" i="1"/>
  <c r="J20" i="1"/>
  <c r="J14" i="1"/>
  <c r="J13" i="1"/>
  <c r="J28" i="1"/>
  <c r="J26" i="1"/>
  <c r="J24" i="1"/>
  <c r="J16" i="1"/>
  <c r="J70" i="1"/>
  <c r="J59" i="1"/>
  <c r="J52" i="1"/>
  <c r="J45" i="1"/>
  <c r="J43" i="1"/>
  <c r="J41" i="1"/>
  <c r="J39" i="1"/>
  <c r="J37" i="1"/>
  <c r="J33" i="1"/>
  <c r="J31" i="1"/>
  <c r="J29" i="1"/>
  <c r="J15" i="1"/>
  <c r="J35" i="1"/>
  <c r="K79" i="1"/>
  <c r="K77" i="1"/>
  <c r="J75" i="1" l="1"/>
  <c r="J72" i="1"/>
  <c r="L25" i="1"/>
  <c r="M25" i="1" s="1"/>
  <c r="N25" i="1" s="1"/>
  <c r="L40" i="1"/>
  <c r="M40" i="1" s="1"/>
  <c r="N40" i="1" s="1"/>
  <c r="L60" i="1"/>
  <c r="M60" i="1" s="1"/>
  <c r="N60" i="1" s="1"/>
  <c r="L53" i="1"/>
  <c r="M53" i="1" s="1"/>
  <c r="N53" i="1" s="1"/>
  <c r="L46" i="1"/>
  <c r="M46" i="1" s="1"/>
  <c r="N46" i="1" s="1"/>
  <c r="L44" i="1"/>
  <c r="M44" i="1" s="1"/>
  <c r="N44" i="1" s="1"/>
  <c r="L38" i="1"/>
  <c r="M38" i="1" s="1"/>
  <c r="N38" i="1" s="1"/>
  <c r="L16" i="1"/>
  <c r="M16" i="1" s="1"/>
  <c r="N16" i="1" s="1"/>
  <c r="L12" i="1"/>
  <c r="M12" i="1" s="1"/>
  <c r="L69" i="1"/>
  <c r="M69" i="1" s="1"/>
  <c r="N69" i="1" s="1"/>
  <c r="L58" i="1"/>
  <c r="M58" i="1" s="1"/>
  <c r="N58" i="1" s="1"/>
  <c r="L51" i="1"/>
  <c r="M51" i="1" s="1"/>
  <c r="N51" i="1" s="1"/>
  <c r="L36" i="1"/>
  <c r="M36" i="1" s="1"/>
  <c r="N36" i="1" s="1"/>
  <c r="L34" i="1"/>
  <c r="M34" i="1" s="1"/>
  <c r="N34" i="1" s="1"/>
  <c r="L32" i="1"/>
  <c r="M32" i="1" s="1"/>
  <c r="N32" i="1" s="1"/>
  <c r="L30" i="1"/>
  <c r="M30" i="1" s="1"/>
  <c r="N30" i="1" s="1"/>
  <c r="L27" i="1"/>
  <c r="M27" i="1" s="1"/>
  <c r="N27" i="1" s="1"/>
  <c r="L15" i="1"/>
  <c r="M15" i="1" s="1"/>
  <c r="N15" i="1" s="1"/>
  <c r="L42" i="1"/>
  <c r="M42" i="1" s="1"/>
  <c r="N42" i="1" s="1"/>
  <c r="L65" i="1"/>
  <c r="M65" i="1" s="1"/>
  <c r="N65" i="1" s="1"/>
  <c r="L62" i="1"/>
  <c r="M62" i="1" s="1"/>
  <c r="N62" i="1" s="1"/>
  <c r="L23" i="1"/>
  <c r="M23" i="1" s="1"/>
  <c r="N23" i="1" s="1"/>
  <c r="L18" i="1"/>
  <c r="M18" i="1" s="1"/>
  <c r="N18" i="1" s="1"/>
  <c r="L21" i="1"/>
  <c r="M21" i="1" s="1"/>
  <c r="N21" i="1" s="1"/>
  <c r="L14" i="1"/>
  <c r="M14" i="1" s="1"/>
  <c r="N14" i="1" s="1"/>
  <c r="L67" i="1"/>
  <c r="M67" i="1" s="1"/>
  <c r="N67" i="1" s="1"/>
  <c r="L50" i="1"/>
  <c r="L33" i="1"/>
  <c r="M33" i="1" s="1"/>
  <c r="N33" i="1" s="1"/>
  <c r="L20" i="1"/>
  <c r="M20" i="1" s="1"/>
  <c r="N20" i="1" s="1"/>
  <c r="L24" i="1"/>
  <c r="L68" i="1"/>
  <c r="M68" i="1" s="1"/>
  <c r="N68" i="1" s="1"/>
  <c r="L59" i="1"/>
  <c r="M59" i="1" s="1"/>
  <c r="N59" i="1" s="1"/>
  <c r="L45" i="1"/>
  <c r="M45" i="1" s="1"/>
  <c r="N45" i="1" s="1"/>
  <c r="L74" i="1"/>
  <c r="L75" i="1" s="1"/>
  <c r="L64" i="1"/>
  <c r="M64" i="1" s="1"/>
  <c r="N64" i="1" s="1"/>
  <c r="L48" i="1"/>
  <c r="M48" i="1" s="1"/>
  <c r="N48" i="1" s="1"/>
  <c r="L31" i="1"/>
  <c r="M31" i="1" s="1"/>
  <c r="N31" i="1" s="1"/>
  <c r="L13" i="1"/>
  <c r="M13" i="1" s="1"/>
  <c r="N13" i="1" s="1"/>
  <c r="L19" i="1"/>
  <c r="M19" i="1" s="1"/>
  <c r="N19" i="1" s="1"/>
  <c r="L66" i="1"/>
  <c r="M66" i="1" s="1"/>
  <c r="N66" i="1" s="1"/>
  <c r="L54" i="1"/>
  <c r="M54" i="1" s="1"/>
  <c r="N54" i="1" s="1"/>
  <c r="L43" i="1"/>
  <c r="M43" i="1" s="1"/>
  <c r="N43" i="1" s="1"/>
  <c r="L56" i="1"/>
  <c r="M56" i="1" s="1"/>
  <c r="N56" i="1" s="1"/>
  <c r="L71" i="1"/>
  <c r="M71" i="1" s="1"/>
  <c r="N71" i="1" s="1"/>
  <c r="L57" i="1"/>
  <c r="M57" i="1" s="1"/>
  <c r="N57" i="1" s="1"/>
  <c r="L37" i="1"/>
  <c r="M37" i="1" s="1"/>
  <c r="N37" i="1" s="1"/>
  <c r="L29" i="1"/>
  <c r="M29" i="1" s="1"/>
  <c r="N29" i="1" s="1"/>
  <c r="L28" i="1"/>
  <c r="M28" i="1" s="1"/>
  <c r="N28" i="1" s="1"/>
  <c r="L17" i="1"/>
  <c r="M17" i="1" s="1"/>
  <c r="N17" i="1" s="1"/>
  <c r="L63" i="1"/>
  <c r="M63" i="1" s="1"/>
  <c r="N63" i="1" s="1"/>
  <c r="L52" i="1"/>
  <c r="M52" i="1" s="1"/>
  <c r="N52" i="1" s="1"/>
  <c r="L41" i="1"/>
  <c r="L49" i="1"/>
  <c r="M49" i="1" s="1"/>
  <c r="N49" i="1" s="1"/>
  <c r="L55" i="1"/>
  <c r="M55" i="1" s="1"/>
  <c r="N55" i="1" s="1"/>
  <c r="L35" i="1"/>
  <c r="M35" i="1" s="1"/>
  <c r="N35" i="1" s="1"/>
  <c r="L22" i="1"/>
  <c r="M22" i="1" s="1"/>
  <c r="N22" i="1" s="1"/>
  <c r="L26" i="1"/>
  <c r="M26" i="1" s="1"/>
  <c r="N26" i="1" s="1"/>
  <c r="L70" i="1"/>
  <c r="M70" i="1" s="1"/>
  <c r="N70" i="1" s="1"/>
  <c r="L61" i="1"/>
  <c r="M61" i="1" s="1"/>
  <c r="N61" i="1" s="1"/>
  <c r="L47" i="1"/>
  <c r="M47" i="1" s="1"/>
  <c r="N47" i="1" s="1"/>
  <c r="L39" i="1"/>
  <c r="M39" i="1" s="1"/>
  <c r="N39" i="1" s="1"/>
  <c r="M24" i="1"/>
  <c r="N24" i="1" s="1"/>
  <c r="M50" i="1"/>
  <c r="N50" i="1" s="1"/>
  <c r="M41" i="1"/>
  <c r="N41" i="1" s="1"/>
  <c r="J77" i="1" l="1"/>
  <c r="J79" i="1" s="1"/>
  <c r="M74" i="1"/>
  <c r="N74" i="1" s="1"/>
  <c r="N75" i="1" s="1"/>
  <c r="N12" i="1"/>
  <c r="N72" i="1" s="1"/>
  <c r="M72" i="1"/>
  <c r="L72" i="1"/>
  <c r="L77" i="1" s="1"/>
  <c r="L79" i="1" s="1"/>
  <c r="M75" i="1"/>
  <c r="M77" i="1" l="1"/>
  <c r="M79" i="1" s="1"/>
  <c r="N77" i="1"/>
  <c r="N79" i="1" s="1"/>
</calcChain>
</file>

<file path=xl/comments1.xml><?xml version="1.0" encoding="utf-8"?>
<comments xmlns="http://schemas.openxmlformats.org/spreadsheetml/2006/main">
  <authors>
    <author>Schneiderman, David</author>
    <author>moyle_r</author>
    <author>graham_v</author>
  </authors>
  <commentList>
    <comment ref="D27" authorId="0" shapeId="0">
      <text>
        <r>
          <rPr>
            <b/>
            <sz val="9"/>
            <color indexed="81"/>
            <rFont val="Tahoma"/>
            <charset val="1"/>
          </rPr>
          <t>Schneiderman, David:</t>
        </r>
        <r>
          <rPr>
            <sz val="9"/>
            <color indexed="81"/>
            <rFont val="Tahoma"/>
            <charset val="1"/>
          </rPr>
          <t xml:space="preserve">
EAGLE pulled out of MTN BOCES 2013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Elizabeth - EC BOCES
</t>
        </r>
      </text>
    </comment>
    <comment ref="C54" authorId="1" shapeId="0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Moved out of Centennial BOCES
</t>
        </r>
      </text>
    </comment>
    <comment ref="C56" authorId="1" shapeId="0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Johnstown Milliken moved into own AU
</t>
        </r>
      </text>
    </comment>
    <comment ref="D59" authorId="0" shapeId="0">
      <text>
        <r>
          <rPr>
            <b/>
            <sz val="9"/>
            <color indexed="81"/>
            <rFont val="Tahoma"/>
            <charset val="1"/>
          </rPr>
          <t>Schneiderman, David:</t>
        </r>
        <r>
          <rPr>
            <sz val="9"/>
            <color indexed="81"/>
            <rFont val="Tahoma"/>
            <charset val="1"/>
          </rPr>
          <t xml:space="preserve">
EAGLE pulled out of MTN BOCES 2013</t>
        </r>
      </text>
    </comment>
    <comment ref="C62" authorId="1" shapeId="0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Fremont RE-2 from SC Boces
</t>
        </r>
      </text>
    </comment>
    <comment ref="C64" authorId="1" shapeId="0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SW BOCS Base
</t>
        </r>
      </text>
    </comment>
    <comment ref="D64" authorId="1" shapeId="0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SW BOCS Base
</t>
        </r>
      </text>
    </comment>
    <comment ref="C67" authorId="1" shapeId="0">
      <text>
        <r>
          <rPr>
            <b/>
            <sz val="8"/>
            <color indexed="81"/>
            <rFont val="Tahoma"/>
            <family val="2"/>
          </rPr>
          <t xml:space="preserve">moyle_r:
Fremont RE-2 moved from SC to Pikes Peak
</t>
        </r>
      </text>
    </comment>
    <comment ref="J78" authorId="2" shapeId="0">
      <text>
        <r>
          <rPr>
            <b/>
            <sz val="8"/>
            <color indexed="81"/>
            <rFont val="Tahoma"/>
            <family val="2"/>
          </rPr>
          <t>graham_v:</t>
        </r>
        <r>
          <rPr>
            <sz val="8"/>
            <color indexed="81"/>
            <rFont val="Tahoma"/>
            <family val="2"/>
          </rPr>
          <t xml:space="preserve">
Population allocation from Dtrack13 file
</t>
        </r>
      </text>
    </comment>
  </commentList>
</comments>
</file>

<file path=xl/sharedStrings.xml><?xml version="1.0" encoding="utf-8"?>
<sst xmlns="http://schemas.openxmlformats.org/spreadsheetml/2006/main" count="216" uniqueCount="181">
  <si>
    <t>IDEA Preschool</t>
  </si>
  <si>
    <t>Allocation Period:  7/1/16 - 9/30/18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</si>
  <si>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</si>
  <si>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</si>
  <si>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</si>
  <si>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</si>
  <si>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</si>
  <si>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</si>
  <si>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</si>
  <si>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</si>
  <si>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</si>
  <si>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</si>
  <si>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Allocation of Remaining Flow Through Funds</t>
  </si>
  <si>
    <t>Allocation of Remaining Flow</t>
  </si>
  <si>
    <t>FY10</t>
  </si>
  <si>
    <t>FY17</t>
  </si>
  <si>
    <t>Based on</t>
  </si>
  <si>
    <t>Through Funds Based on</t>
  </si>
  <si>
    <t>Total Formula</t>
  </si>
  <si>
    <t>Adjusted</t>
  </si>
  <si>
    <t>K-12 Public and Private School Enrollment</t>
  </si>
  <si>
    <t>Children Living in Poverty</t>
  </si>
  <si>
    <t>Allocation of</t>
  </si>
  <si>
    <t>Base</t>
  </si>
  <si>
    <t>2015(Oct Ct)</t>
  </si>
  <si>
    <t>Total Public and</t>
  </si>
  <si>
    <t>Allocation for</t>
  </si>
  <si>
    <t>Total</t>
  </si>
  <si>
    <t>Allocation</t>
  </si>
  <si>
    <t>Public</t>
  </si>
  <si>
    <t>Non-Public</t>
  </si>
  <si>
    <t>Count of</t>
  </si>
  <si>
    <t>Private School</t>
  </si>
  <si>
    <t>Relative</t>
  </si>
  <si>
    <t>Low Income</t>
  </si>
  <si>
    <t>Children Living</t>
  </si>
  <si>
    <t>Funds for</t>
  </si>
  <si>
    <t>CDELA--Statewide</t>
  </si>
  <si>
    <t>EC BOCES - EAGLE</t>
  </si>
  <si>
    <t>School</t>
  </si>
  <si>
    <t>Students in</t>
  </si>
  <si>
    <t>Enrollment</t>
  </si>
  <si>
    <t>Count</t>
  </si>
  <si>
    <t>in Poverty</t>
  </si>
  <si>
    <t>Remaining Funds</t>
  </si>
  <si>
    <t>2016-2017</t>
  </si>
  <si>
    <t/>
  </si>
  <si>
    <t>(No changes for FY 10, FY 11, FY 12, or FY 13)</t>
  </si>
  <si>
    <t>Eligible Facilities</t>
  </si>
  <si>
    <t>(B+C+D)</t>
  </si>
  <si>
    <t>(Total Population)</t>
  </si>
  <si>
    <t xml:space="preserve">(F+H) </t>
  </si>
  <si>
    <t>(A+I)</t>
  </si>
  <si>
    <t>ADMINISTRATIVE UNITS</t>
  </si>
  <si>
    <t>01010</t>
  </si>
  <si>
    <t>Adams 1, Mapleton</t>
  </si>
  <si>
    <t>01020</t>
  </si>
  <si>
    <t>Adams 12, Northglenn</t>
  </si>
  <si>
    <t>01030</t>
  </si>
  <si>
    <t>Adams 14, Commerce City</t>
  </si>
  <si>
    <t>*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</si>
  <si>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</si>
  <si>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</si>
  <si>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</si>
  <si>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</si>
  <si>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</si>
  <si>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</si>
  <si>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</si>
  <si>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</si>
  <si>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</si>
  <si>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</si>
  <si>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</si>
  <si>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</si>
  <si>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</si>
  <si>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Adams-Arapahoe 28J, Aurora</t>
  </si>
  <si>
    <t>07010</t>
  </si>
  <si>
    <t>Boulder RE1J, Longmont</t>
  </si>
  <si>
    <t>07020</t>
  </si>
  <si>
    <t>Boulder RE2, Boulder</t>
  </si>
  <si>
    <t>15010</t>
  </si>
  <si>
    <t>Delta 50J, Delta</t>
  </si>
  <si>
    <t>16010</t>
  </si>
  <si>
    <t>Denver 1, Denver</t>
  </si>
  <si>
    <t>18010</t>
  </si>
  <si>
    <t>Douglas RE 1, Castle Rock</t>
  </si>
  <si>
    <t>19010</t>
  </si>
  <si>
    <t>EAGLE COUNTY RE 50J</t>
  </si>
  <si>
    <t>19205</t>
  </si>
  <si>
    <t>ELIZABETH C-1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</si>
  <si>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</si>
  <si>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</si>
  <si>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</si>
  <si>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</si>
  <si>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</si>
  <si>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</si>
  <si>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</si>
  <si>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</si>
  <si>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</si>
  <si>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</si>
  <si>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</si>
  <si>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</si>
  <si>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</si>
  <si>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</si>
  <si>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</si>
  <si>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</si>
  <si>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</si>
  <si>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</t>
  </si>
  <si>
    <t>22010</t>
  </si>
  <si>
    <t>Fremont RE-1, Canon City</t>
  </si>
  <si>
    <t>26011</t>
  </si>
  <si>
    <t>Gunnison RE1J, Gunnison</t>
  </si>
  <si>
    <t>30011</t>
  </si>
  <si>
    <t>Jefferson R-1, Lakewood</t>
  </si>
  <si>
    <t>35010</t>
  </si>
  <si>
    <t>Larimer R-1, Fort Collins</t>
  </si>
  <si>
    <t>35020</t>
  </si>
  <si>
    <t>Larimer R-2J, Loveland</t>
  </si>
  <si>
    <t>35030</t>
  </si>
  <si>
    <t>Larimer R-3, Estes Park</t>
  </si>
  <si>
    <t>38010</t>
  </si>
  <si>
    <t>Logan RE-1, Sterling</t>
  </si>
  <si>
    <t>39031</t>
  </si>
  <si>
    <t>Mesa 51, Grand Junction</t>
  </si>
  <si>
    <t>41010</t>
  </si>
  <si>
    <t>Moffat RE 1, Craig</t>
  </si>
  <si>
    <t>43010</t>
  </si>
  <si>
    <t>Montrose RE-1J, Montrose</t>
  </si>
  <si>
    <t>44020</t>
  </si>
  <si>
    <t>Morgan Re-3, Fort Morgan</t>
  </si>
  <si>
    <t>49010</t>
  </si>
  <si>
    <t>Aspen 1</t>
  </si>
  <si>
    <t>51010</t>
  </si>
  <si>
    <t>Pueblo 60, Pueblo (urban)</t>
  </si>
  <si>
    <t>51020</t>
  </si>
  <si>
    <t>Pueblo 70, Pueblo (rural)</t>
  </si>
  <si>
    <t>59010</t>
  </si>
  <si>
    <t>Summit RE-1</t>
  </si>
  <si>
    <t>62040</t>
  </si>
  <si>
    <t>Weld RE-4, Windsor</t>
  </si>
  <si>
    <t>62050</t>
  </si>
  <si>
    <t xml:space="preserve">Weld RE-5J Johnstown-Milliken </t>
  </si>
  <si>
    <t>62060</t>
  </si>
  <si>
    <t>Weld 6, Greeley</t>
  </si>
  <si>
    <t>64203</t>
  </si>
  <si>
    <t>Centennial BOCES, La Salle</t>
  </si>
  <si>
    <t>64043</t>
  </si>
  <si>
    <t>East Central BOCES, Limon</t>
  </si>
  <si>
    <t>64093</t>
  </si>
  <si>
    <t>Mountain BOCES, Leadville</t>
  </si>
  <si>
    <t>64053</t>
  </si>
  <si>
    <t>Mount Evans BOCS, Idaho Springs</t>
  </si>
  <si>
    <t>64103</t>
  </si>
  <si>
    <t>Northeast Colorado BOCES, Haxtun</t>
  </si>
  <si>
    <t>64123</t>
  </si>
  <si>
    <t>Northwest Colorado BOCES, Steamboat Springs</t>
  </si>
  <si>
    <t>64133</t>
  </si>
  <si>
    <t>Pikes Peak BOCS, Colorado Springs</t>
  </si>
  <si>
    <t>64213</t>
  </si>
  <si>
    <t>Rio Blanco BOCS, Rangely</t>
  </si>
  <si>
    <t>64143</t>
  </si>
  <si>
    <t>San Juan BOCS, Durango</t>
  </si>
  <si>
    <t>64153</t>
  </si>
  <si>
    <t>San Luis Valley BOCS, Alamosa</t>
  </si>
  <si>
    <t>64160</t>
  </si>
  <si>
    <t>Santa Fe Trail BOCES, La Junta</t>
  </si>
  <si>
    <t>64163</t>
  </si>
  <si>
    <t>South Central BOCS, Pueblo</t>
  </si>
  <si>
    <t>64193</t>
  </si>
  <si>
    <t>Southeastern BOCES, Lamar</t>
  </si>
  <si>
    <t>64200</t>
  </si>
  <si>
    <t>Uncompahgre BOCS, Telluride</t>
  </si>
  <si>
    <t>64205</t>
  </si>
  <si>
    <t>Ute Pass BOCES, Woodland Park</t>
  </si>
  <si>
    <t>80010</t>
  </si>
  <si>
    <t>Charter School Institute</t>
  </si>
  <si>
    <t xml:space="preserve">     Total Administrative Units</t>
  </si>
  <si>
    <t>STATE OPERATED PROGRAMS</t>
  </si>
  <si>
    <t>66050</t>
  </si>
  <si>
    <t>Colorado School for the Deaf and the Blind</t>
  </si>
  <si>
    <t xml:space="preserve">     Total State Operated Programs</t>
  </si>
  <si>
    <t xml:space="preserve">    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</si>
</sst>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/>
      <top style="thin">
        <color theme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84">
    <xf numFmtId="0" fontId="0" fillId="0" borderId="0" xfId="0"/>
    <xf numFmtId="0" fontId="2" fillId="0" borderId="0" xfId="2"/>
    <xf numFmtId="0" fontId="3" fillId="0" borderId="0" xfId="2" applyFont="1" applyProtection="1"/>
    <xf numFmtId="0" fontId="4" fillId="0" borderId="0" xfId="2" applyFont="1" applyProtection="1"/>
    <xf numFmtId="0" fontId="2" fillId="0" borderId="0" xfId="2" applyAlignment="1">
      <alignment horizontal="center"/>
    </xf>
    <xf numFmtId="0" fontId="3" fillId="0" borderId="1" xfId="2" applyFont="1" applyBorder="1" applyProtection="1"/>
    <xf numFmtId="0" fontId="2" fillId="0" borderId="2" xfId="2" applyBorder="1" applyAlignment="1" applyProtection="1">
      <alignment horizontal="centerContinuous"/>
    </xf>
    <xf numFmtId="0" fontId="2" fillId="0" borderId="3" xfId="2" applyBorder="1" applyAlignment="1" applyProtection="1">
      <alignment horizontal="centerContinuous"/>
    </xf>
    <xf numFmtId="0" fontId="2" fillId="0" borderId="2" xfId="2" applyBorder="1" applyAlignment="1" applyProtection="1">
      <alignment horizontal="center"/>
    </xf>
    <xf numFmtId="0" fontId="2" fillId="0" borderId="4" xfId="2" applyBorder="1" applyAlignment="1" applyProtection="1">
      <alignment horizontal="center"/>
    </xf>
    <xf numFmtId="0" fontId="2" fillId="0" borderId="4" xfId="2" applyBorder="1" applyAlignment="1" applyProtection="1">
      <alignment horizontal="centerContinuous"/>
    </xf>
    <xf numFmtId="0" fontId="2" fillId="0" borderId="5" xfId="2" applyBorder="1" applyAlignment="1" applyProtection="1">
      <alignment horizontal="center"/>
    </xf>
    <xf numFmtId="0" fontId="2" fillId="0" borderId="4" xfId="2" applyBorder="1" applyAlignment="1" applyProtection="1">
      <alignment horizontal="center"/>
    </xf>
    <xf numFmtId="0" fontId="3" fillId="0" borderId="6" xfId="2" applyFont="1" applyBorder="1" applyProtection="1"/>
    <xf numFmtId="0" fontId="2" fillId="0" borderId="0" xfId="2" applyBorder="1" applyAlignment="1" applyProtection="1">
      <alignment horizontal="centerContinuous"/>
    </xf>
    <xf numFmtId="0" fontId="2" fillId="0" borderId="7" xfId="2" applyBorder="1" applyAlignment="1" applyProtection="1">
      <alignment horizontal="center"/>
    </xf>
    <xf numFmtId="0" fontId="2" fillId="0" borderId="0" xfId="2" applyBorder="1" applyAlignment="1" applyProtection="1">
      <alignment horizontal="center"/>
    </xf>
    <xf numFmtId="0" fontId="2" fillId="0" borderId="8" xfId="2" applyBorder="1" applyAlignment="1" applyProtection="1">
      <alignment horizontal="center"/>
    </xf>
    <xf numFmtId="0" fontId="2" fillId="0" borderId="8" xfId="2" applyBorder="1" applyAlignment="1" applyProtection="1">
      <alignment horizontal="centerContinuous"/>
    </xf>
    <xf numFmtId="0" fontId="2" fillId="0" borderId="9" xfId="2" applyBorder="1" applyAlignment="1" applyProtection="1">
      <alignment horizontal="center"/>
    </xf>
    <xf numFmtId="0" fontId="2" fillId="0" borderId="8" xfId="2" applyBorder="1" applyAlignment="1" applyProtection="1">
      <alignment horizontal="center"/>
    </xf>
    <xf numFmtId="0" fontId="2" fillId="0" borderId="9" xfId="2" applyBorder="1" applyAlignment="1" applyProtection="1">
      <alignment horizontal="centerContinuous"/>
    </xf>
    <xf numFmtId="0" fontId="2" fillId="0" borderId="10" xfId="2" applyBorder="1" applyAlignment="1" applyProtection="1">
      <alignment horizontal="center"/>
    </xf>
    <xf numFmtId="0" fontId="2" fillId="0" borderId="11" xfId="2" applyBorder="1" applyAlignment="1" applyProtection="1">
      <alignment horizontal="center"/>
    </xf>
    <xf numFmtId="0" fontId="2" fillId="0" borderId="6" xfId="2" applyBorder="1" applyAlignment="1" applyProtection="1">
      <alignment horizontal="centerContinuous"/>
    </xf>
    <xf numFmtId="0" fontId="2" fillId="0" borderId="12" xfId="2" applyBorder="1" applyAlignment="1" applyProtection="1">
      <alignment horizontal="center"/>
    </xf>
    <xf numFmtId="0" fontId="2" fillId="0" borderId="0" xfId="2" applyBorder="1" applyAlignment="1" applyProtection="1">
      <alignment horizontal="center"/>
    </xf>
    <xf numFmtId="0" fontId="2" fillId="0" borderId="1" xfId="2" applyBorder="1" applyAlignment="1" applyProtection="1">
      <alignment horizontal="center"/>
    </xf>
    <xf numFmtId="0" fontId="2" fillId="0" borderId="8" xfId="2" applyBorder="1" applyProtection="1"/>
    <xf numFmtId="0" fontId="5" fillId="0" borderId="7" xfId="2" applyFont="1" applyBorder="1" applyAlignment="1" applyProtection="1">
      <alignment horizontal="center"/>
    </xf>
    <xf numFmtId="0" fontId="2" fillId="0" borderId="0" xfId="2" quotePrefix="1"/>
    <xf numFmtId="0" fontId="3" fillId="0" borderId="13" xfId="2" applyFont="1" applyBorder="1" applyProtection="1"/>
    <xf numFmtId="0" fontId="2" fillId="0" borderId="10" xfId="2" applyBorder="1" applyProtection="1"/>
    <xf numFmtId="0" fontId="5" fillId="0" borderId="14" xfId="2" applyFont="1" applyBorder="1" applyAlignment="1" applyProtection="1">
      <alignment horizontal="center" wrapText="1"/>
    </xf>
    <xf numFmtId="0" fontId="2" fillId="0" borderId="11" xfId="2" applyBorder="1" applyAlignment="1" applyProtection="1">
      <alignment horizontal="center"/>
    </xf>
    <xf numFmtId="0" fontId="2" fillId="0" borderId="11" xfId="2" applyBorder="1" applyProtection="1"/>
    <xf numFmtId="0" fontId="2" fillId="0" borderId="6" xfId="2" applyBorder="1" applyProtection="1"/>
    <xf numFmtId="5" fontId="2" fillId="0" borderId="8" xfId="2" applyNumberFormat="1" applyBorder="1" applyProtection="1"/>
    <xf numFmtId="3" fontId="2" fillId="0" borderId="8" xfId="2" applyNumberFormat="1" applyBorder="1" applyProtection="1"/>
    <xf numFmtId="3" fontId="2" fillId="0" borderId="6" xfId="2" applyNumberFormat="1" applyFill="1" applyBorder="1"/>
    <xf numFmtId="37" fontId="2" fillId="0" borderId="8" xfId="2" applyNumberFormat="1" applyFill="1" applyBorder="1" applyProtection="1"/>
    <xf numFmtId="164" fontId="2" fillId="0" borderId="8" xfId="3" applyNumberFormat="1" applyFont="1" applyFill="1" applyBorder="1" applyProtection="1"/>
    <xf numFmtId="164" fontId="2" fillId="0" borderId="8" xfId="2" applyNumberFormat="1" applyFill="1" applyBorder="1" applyProtection="1"/>
    <xf numFmtId="164" fontId="2" fillId="0" borderId="8" xfId="1" applyNumberFormat="1" applyFont="1" applyBorder="1" applyProtection="1"/>
    <xf numFmtId="37" fontId="2" fillId="0" borderId="8" xfId="2" applyNumberFormat="1" applyBorder="1" applyProtection="1"/>
    <xf numFmtId="3" fontId="2" fillId="0" borderId="6" xfId="2" applyNumberFormat="1" applyFill="1" applyBorder="1" applyAlignment="1">
      <alignment horizontal="right"/>
    </xf>
    <xf numFmtId="3" fontId="2" fillId="0" borderId="8" xfId="2" applyNumberFormat="1" applyFill="1" applyBorder="1" applyProtection="1"/>
    <xf numFmtId="0" fontId="2" fillId="0" borderId="0" xfId="2" quotePrefix="1" applyFill="1"/>
    <xf numFmtId="0" fontId="2" fillId="0" borderId="6" xfId="2" applyFill="1" applyBorder="1" applyProtection="1"/>
    <xf numFmtId="0" fontId="2" fillId="0" borderId="0" xfId="2" applyFill="1"/>
    <xf numFmtId="164" fontId="2" fillId="0" borderId="8" xfId="1" applyNumberFormat="1" applyFont="1" applyFill="1" applyBorder="1" applyProtection="1"/>
    <xf numFmtId="0" fontId="0" fillId="0" borderId="0" xfId="0" applyFill="1"/>
    <xf numFmtId="0" fontId="2" fillId="0" borderId="13" xfId="2" applyFill="1" applyBorder="1" applyProtection="1"/>
    <xf numFmtId="37" fontId="2" fillId="0" borderId="11" xfId="2" applyNumberFormat="1" applyFill="1" applyBorder="1" applyProtection="1"/>
    <xf numFmtId="3" fontId="2" fillId="0" borderId="11" xfId="2" applyNumberFormat="1" applyFill="1" applyBorder="1" applyProtection="1"/>
    <xf numFmtId="0" fontId="3" fillId="0" borderId="13" xfId="2" applyFont="1" applyFill="1" applyBorder="1" applyProtection="1"/>
    <xf numFmtId="5" fontId="3" fillId="0" borderId="11" xfId="2" applyNumberFormat="1" applyFont="1" applyFill="1" applyBorder="1" applyProtection="1"/>
    <xf numFmtId="5" fontId="3" fillId="0" borderId="15" xfId="2" applyNumberFormat="1" applyFont="1" applyFill="1" applyBorder="1" applyProtection="1"/>
    <xf numFmtId="37" fontId="3" fillId="0" borderId="16" xfId="2" applyNumberFormat="1" applyFont="1" applyFill="1" applyBorder="1" applyProtection="1"/>
    <xf numFmtId="37" fontId="3" fillId="0" borderId="17" xfId="2" applyNumberFormat="1" applyFont="1" applyFill="1" applyBorder="1" applyProtection="1"/>
    <xf numFmtId="37" fontId="3" fillId="0" borderId="18" xfId="2" applyNumberFormat="1" applyFont="1" applyFill="1" applyBorder="1" applyProtection="1"/>
    <xf numFmtId="37" fontId="3" fillId="0" borderId="19" xfId="2" applyNumberFormat="1" applyFont="1" applyFill="1" applyBorder="1" applyProtection="1"/>
    <xf numFmtId="164" fontId="3" fillId="0" borderId="20" xfId="2" applyNumberFormat="1" applyFont="1" applyFill="1" applyBorder="1" applyProtection="1"/>
    <xf numFmtId="164" fontId="3" fillId="0" borderId="21" xfId="2" applyNumberFormat="1" applyFont="1" applyFill="1" applyBorder="1" applyProtection="1"/>
    <xf numFmtId="5" fontId="3" fillId="0" borderId="21" xfId="2" applyNumberFormat="1" applyFont="1" applyFill="1" applyBorder="1" applyProtection="1"/>
    <xf numFmtId="0" fontId="3" fillId="0" borderId="6" xfId="2" applyFont="1" applyFill="1" applyBorder="1" applyProtection="1"/>
    <xf numFmtId="0" fontId="2" fillId="0" borderId="8" xfId="2" applyFill="1" applyBorder="1" applyProtection="1"/>
    <xf numFmtId="0" fontId="3" fillId="0" borderId="12" xfId="2" applyFont="1" applyFill="1" applyBorder="1" applyProtection="1"/>
    <xf numFmtId="5" fontId="3" fillId="0" borderId="22" xfId="2" applyNumberFormat="1" applyFont="1" applyFill="1" applyBorder="1" applyProtection="1"/>
    <xf numFmtId="5" fontId="3" fillId="0" borderId="23" xfId="2" applyNumberFormat="1" applyFont="1" applyFill="1" applyBorder="1" applyProtection="1"/>
    <xf numFmtId="37" fontId="3" fillId="0" borderId="23" xfId="2" applyNumberFormat="1" applyFont="1" applyFill="1" applyBorder="1" applyProtection="1"/>
    <xf numFmtId="37" fontId="3" fillId="0" borderId="24" xfId="2" applyNumberFormat="1" applyFont="1" applyFill="1" applyBorder="1" applyProtection="1"/>
    <xf numFmtId="165" fontId="3" fillId="0" borderId="20" xfId="2" applyNumberFormat="1" applyFont="1" applyFill="1" applyBorder="1" applyProtection="1"/>
    <xf numFmtId="37" fontId="3" fillId="0" borderId="21" xfId="2" applyNumberFormat="1" applyFont="1" applyFill="1" applyBorder="1" applyProtection="1"/>
    <xf numFmtId="165" fontId="2" fillId="0" borderId="8" xfId="2" applyNumberFormat="1" applyFill="1" applyBorder="1" applyProtection="1"/>
    <xf numFmtId="5" fontId="3" fillId="0" borderId="11" xfId="2" applyNumberFormat="1" applyFont="1" applyBorder="1" applyProtection="1"/>
    <xf numFmtId="37" fontId="3" fillId="0" borderId="11" xfId="2" applyNumberFormat="1" applyFont="1" applyBorder="1" applyProtection="1"/>
    <xf numFmtId="164" fontId="3" fillId="0" borderId="11" xfId="2" applyNumberFormat="1" applyFont="1" applyBorder="1" applyProtection="1"/>
    <xf numFmtId="165" fontId="2" fillId="0" borderId="0" xfId="4" applyNumberFormat="1" applyFont="1"/>
    <xf numFmtId="3" fontId="2" fillId="0" borderId="0" xfId="2" applyNumberFormat="1"/>
    <xf numFmtId="2" fontId="2" fillId="0" borderId="0" xfId="2" applyNumberFormat="1"/>
    <xf numFmtId="165" fontId="2" fillId="0" borderId="0" xfId="2" applyNumberFormat="1"/>
    <xf numFmtId="7" fontId="2" fillId="0" borderId="0" xfId="2" applyNumberFormat="1"/>
    <xf numFmtId="165" fontId="2" fillId="0" borderId="25" xfId="2" applyNumberFormat="1" applyBorder="1"/>
  </cellXfs>
  <cellStyles count="6">
    <cellStyle name="Comma 2" xfId="4"/>
    <cellStyle name="Currency" xfId="1" builtinId="4"/>
    <cellStyle name="Currency 2" xfId="3"/>
    <cellStyle name="Normal" xfId="0" builtinId="0"/>
    <cellStyle name="Normal 2" xfId="2"/>
    <cellStyle name="Normal 2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chool%20Allocation%20FY17%20Init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Allocations"/>
      <sheetName val="2016 Allocations Post To Web"/>
      <sheetName val="AU_District"/>
      <sheetName val="October Pupil Membership 2015"/>
      <sheetName val="October NoPublic Pupil 2015"/>
      <sheetName val="Eligible Facility 2015"/>
      <sheetName val="At Risk 2015"/>
      <sheetName val="DTRACK16"/>
      <sheetName val="Mountain Spilt"/>
    </sheetNames>
    <sheetDataSet>
      <sheetData sheetId="0"/>
      <sheetData sheetId="1"/>
      <sheetData sheetId="2"/>
      <sheetData sheetId="3">
        <row r="189">
          <cell r="H189">
            <v>866510</v>
          </cell>
        </row>
      </sheetData>
      <sheetData sheetId="4">
        <row r="419">
          <cell r="U419">
            <v>36566</v>
          </cell>
        </row>
      </sheetData>
      <sheetData sheetId="5">
        <row r="56">
          <cell r="D56">
            <v>1442</v>
          </cell>
        </row>
      </sheetData>
      <sheetData sheetId="6">
        <row r="185">
          <cell r="F185">
            <v>308139.69999999995</v>
          </cell>
        </row>
      </sheetData>
      <sheetData sheetId="7">
        <row r="14">
          <cell r="B14">
            <v>0</v>
          </cell>
        </row>
        <row r="15">
          <cell r="B15">
            <v>0</v>
          </cell>
        </row>
        <row r="16">
          <cell r="B16">
            <v>3519254</v>
          </cell>
        </row>
        <row r="19">
          <cell r="B19">
            <v>3519254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80"/>
  <sheetViews>
    <sheetView tabSelected="1" zoomScale="85" zoomScaleNormal="8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8" sqref="G18"/>
    </sheetView>
  </sheetViews>
  <sheetFormatPr defaultRowHeight="15" x14ac:dyDescent="0.25"/>
  <cols>
    <col min="1" max="1" width="7.85546875" bestFit="1" customWidth="1"/>
    <col min="2" max="2" width="44.5703125" customWidth="1"/>
    <col min="3" max="3" width="18" hidden="1" customWidth="1"/>
    <col min="4" max="4" width="20.85546875" hidden="1" customWidth="1"/>
    <col min="5" max="5" width="20.85546875" customWidth="1"/>
    <col min="6" max="6" width="26.42578125" customWidth="1"/>
    <col min="7" max="7" width="17" bestFit="1" customWidth="1"/>
    <col min="8" max="8" width="18.140625" customWidth="1"/>
    <col min="9" max="9" width="18.5703125" bestFit="1" customWidth="1"/>
    <col min="10" max="10" width="19.85546875" customWidth="1"/>
    <col min="11" max="11" width="21.42578125" customWidth="1"/>
    <col min="12" max="12" width="16.7109375" customWidth="1"/>
    <col min="13" max="14" width="20.140625" customWidth="1"/>
    <col min="15" max="15" width="20.42578125" customWidth="1"/>
  </cols>
  <sheetData>
    <row r="1" spans="1:14" ht="18" x14ac:dyDescent="0.25">
      <c r="A1" s="1"/>
      <c r="B1" s="2" t="s">
        <v>0</v>
      </c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</row>
    <row r="2" spans="1:14" ht="18" x14ac:dyDescent="0.25">
      <c r="A2" s="1"/>
      <c r="B2" s="2" t="s">
        <v>1</v>
      </c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2"/>
      <c r="C3" s="4"/>
      <c r="D3" s="4"/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</row>
    <row r="4" spans="1:14" ht="15.75" x14ac:dyDescent="0.25">
      <c r="A4" s="1"/>
      <c r="B4" s="5"/>
      <c r="C4" s="6"/>
      <c r="D4" s="7"/>
      <c r="E4" s="7"/>
      <c r="F4" s="8" t="s">
        <v>12</v>
      </c>
      <c r="G4" s="8"/>
      <c r="H4" s="8"/>
      <c r="I4" s="9"/>
      <c r="J4" s="10"/>
      <c r="K4" s="11" t="s">
        <v>13</v>
      </c>
      <c r="L4" s="9"/>
      <c r="M4" s="10"/>
      <c r="N4" s="12"/>
    </row>
    <row r="5" spans="1:14" ht="15.75" x14ac:dyDescent="0.25">
      <c r="A5" s="1"/>
      <c r="B5" s="13"/>
      <c r="C5" s="14"/>
      <c r="D5" s="15" t="s">
        <v>14</v>
      </c>
      <c r="E5" s="15" t="s">
        <v>15</v>
      </c>
      <c r="F5" s="16" t="s">
        <v>16</v>
      </c>
      <c r="G5" s="16"/>
      <c r="H5" s="16"/>
      <c r="I5" s="17"/>
      <c r="J5" s="18"/>
      <c r="K5" s="19" t="s">
        <v>17</v>
      </c>
      <c r="L5" s="17"/>
      <c r="M5" s="18"/>
      <c r="N5" s="20" t="s">
        <v>18</v>
      </c>
    </row>
    <row r="6" spans="1:14" ht="15.75" x14ac:dyDescent="0.25">
      <c r="A6" s="1"/>
      <c r="B6" s="13"/>
      <c r="C6" s="21"/>
      <c r="D6" s="15" t="s">
        <v>19</v>
      </c>
      <c r="E6" s="15" t="s">
        <v>19</v>
      </c>
      <c r="F6" s="22" t="s">
        <v>20</v>
      </c>
      <c r="G6" s="22"/>
      <c r="H6" s="22"/>
      <c r="I6" s="23"/>
      <c r="J6" s="24"/>
      <c r="K6" s="25" t="s">
        <v>21</v>
      </c>
      <c r="L6" s="23"/>
      <c r="M6" s="18"/>
      <c r="N6" s="20" t="s">
        <v>22</v>
      </c>
    </row>
    <row r="7" spans="1:14" ht="15.75" x14ac:dyDescent="0.25">
      <c r="A7" s="1"/>
      <c r="B7" s="13"/>
      <c r="C7" s="26" t="s">
        <v>23</v>
      </c>
      <c r="D7" s="15" t="s">
        <v>23</v>
      </c>
      <c r="E7" s="15" t="s">
        <v>23</v>
      </c>
      <c r="F7" s="12" t="s">
        <v>24</v>
      </c>
      <c r="G7" s="27" t="s">
        <v>24</v>
      </c>
      <c r="H7" s="27" t="s">
        <v>24</v>
      </c>
      <c r="I7" s="20" t="s">
        <v>25</v>
      </c>
      <c r="J7" s="27" t="s">
        <v>26</v>
      </c>
      <c r="K7" s="28"/>
      <c r="L7" s="20" t="s">
        <v>26</v>
      </c>
      <c r="M7" s="20" t="s">
        <v>27</v>
      </c>
      <c r="N7" s="20" t="s">
        <v>0</v>
      </c>
    </row>
    <row r="8" spans="1:14" ht="15.75" x14ac:dyDescent="0.25">
      <c r="A8" s="1"/>
      <c r="B8" s="13"/>
      <c r="C8" s="26" t="s">
        <v>28</v>
      </c>
      <c r="D8" s="15" t="s">
        <v>28</v>
      </c>
      <c r="E8" s="15" t="s">
        <v>28</v>
      </c>
      <c r="F8" s="20" t="s">
        <v>29</v>
      </c>
      <c r="G8" s="20" t="s">
        <v>30</v>
      </c>
      <c r="H8" s="20" t="s">
        <v>31</v>
      </c>
      <c r="I8" s="20" t="s">
        <v>32</v>
      </c>
      <c r="J8" s="20" t="s">
        <v>33</v>
      </c>
      <c r="K8" s="20" t="s">
        <v>34</v>
      </c>
      <c r="L8" s="20" t="s">
        <v>35</v>
      </c>
      <c r="M8" s="20" t="s">
        <v>22</v>
      </c>
      <c r="N8" s="20" t="s">
        <v>36</v>
      </c>
    </row>
    <row r="9" spans="1:14" ht="15.75" x14ac:dyDescent="0.25">
      <c r="A9" s="1"/>
      <c r="B9" s="13"/>
      <c r="C9" s="26"/>
      <c r="D9" s="15" t="s">
        <v>37</v>
      </c>
      <c r="E9" s="29" t="s">
        <v>38</v>
      </c>
      <c r="F9" s="20" t="s">
        <v>39</v>
      </c>
      <c r="G9" s="20" t="s">
        <v>39</v>
      </c>
      <c r="H9" s="20" t="s">
        <v>40</v>
      </c>
      <c r="I9" s="20" t="s">
        <v>41</v>
      </c>
      <c r="J9" s="20" t="s">
        <v>41</v>
      </c>
      <c r="K9" s="20" t="s">
        <v>42</v>
      </c>
      <c r="L9" s="20" t="s">
        <v>43</v>
      </c>
      <c r="M9" s="20" t="s">
        <v>44</v>
      </c>
      <c r="N9" s="20" t="s">
        <v>45</v>
      </c>
    </row>
    <row r="10" spans="1:14" ht="32.25" customHeight="1" x14ac:dyDescent="0.25">
      <c r="A10" s="30" t="s">
        <v>46</v>
      </c>
      <c r="B10" s="31"/>
      <c r="C10" s="32"/>
      <c r="D10" s="33" t="s">
        <v>47</v>
      </c>
      <c r="E10" s="33"/>
      <c r="F10" s="34" t="s">
        <v>41</v>
      </c>
      <c r="G10" s="34" t="s">
        <v>41</v>
      </c>
      <c r="H10" s="34" t="s">
        <v>48</v>
      </c>
      <c r="I10" s="34" t="s">
        <v>49</v>
      </c>
      <c r="J10" s="34" t="s">
        <v>50</v>
      </c>
      <c r="K10" s="35"/>
      <c r="L10" s="34"/>
      <c r="M10" s="34" t="s">
        <v>51</v>
      </c>
      <c r="N10" s="34" t="s">
        <v>52</v>
      </c>
    </row>
    <row r="11" spans="1:14" ht="15.75" x14ac:dyDescent="0.25">
      <c r="A11" s="1"/>
      <c r="B11" s="13" t="s">
        <v>53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5.75" x14ac:dyDescent="0.25">
      <c r="A12" s="30" t="s">
        <v>54</v>
      </c>
      <c r="B12" s="36" t="s">
        <v>55</v>
      </c>
      <c r="C12" s="37">
        <v>39815</v>
      </c>
      <c r="D12" s="38">
        <v>39810</v>
      </c>
      <c r="E12" s="38">
        <v>39810</v>
      </c>
      <c r="F12" s="39">
        <v>8297</v>
      </c>
      <c r="G12" s="39">
        <v>0</v>
      </c>
      <c r="H12" s="39">
        <v>0</v>
      </c>
      <c r="I12" s="40">
        <f>SUM(F12:H12)</f>
        <v>8297</v>
      </c>
      <c r="J12" s="41">
        <f t="shared" ref="J12:J71" si="0">ROUND((J$78/I$77)*I12,0)</f>
        <v>0</v>
      </c>
      <c r="K12" s="39">
        <v>4431.3999999999996</v>
      </c>
      <c r="L12" s="42">
        <f t="shared" ref="L12:L71" si="1">ROUND((L$78/K$77)*K12,0)</f>
        <v>0</v>
      </c>
      <c r="M12" s="42">
        <f>ROUND(J12+L12,0)</f>
        <v>0</v>
      </c>
      <c r="N12" s="43">
        <f>ROUND(E12+M12,0)</f>
        <v>39810</v>
      </c>
    </row>
    <row r="13" spans="1:14" ht="15.75" x14ac:dyDescent="0.25">
      <c r="A13" s="30" t="s">
        <v>56</v>
      </c>
      <c r="B13" s="36" t="s">
        <v>57</v>
      </c>
      <c r="C13" s="44">
        <v>126490.60057471263</v>
      </c>
      <c r="D13" s="38">
        <v>126475</v>
      </c>
      <c r="E13" s="38">
        <v>126475</v>
      </c>
      <c r="F13" s="39">
        <v>38205</v>
      </c>
      <c r="G13" s="39">
        <v>1146</v>
      </c>
      <c r="H13" s="39">
        <v>43</v>
      </c>
      <c r="I13" s="40">
        <f t="shared" ref="I13:I71" si="2">SUM(F13:H13)</f>
        <v>39394</v>
      </c>
      <c r="J13" s="41">
        <f t="shared" si="0"/>
        <v>0</v>
      </c>
      <c r="K13" s="39">
        <v>13028.4</v>
      </c>
      <c r="L13" s="42">
        <f t="shared" si="1"/>
        <v>0</v>
      </c>
      <c r="M13" s="42">
        <f t="shared" ref="M13:M71" si="3">ROUND(J13+L13,0)</f>
        <v>0</v>
      </c>
      <c r="N13" s="43">
        <f t="shared" ref="N13:N71" si="4">ROUND(E13+M13,0)</f>
        <v>126475</v>
      </c>
    </row>
    <row r="14" spans="1:14" ht="15.75" x14ac:dyDescent="0.25">
      <c r="A14" s="1" t="s">
        <v>58</v>
      </c>
      <c r="B14" s="36" t="s">
        <v>59</v>
      </c>
      <c r="C14" s="44">
        <v>49526</v>
      </c>
      <c r="D14" s="38">
        <v>49520</v>
      </c>
      <c r="E14" s="38">
        <v>49520</v>
      </c>
      <c r="F14" s="39">
        <v>7003</v>
      </c>
      <c r="G14" s="45" t="s">
        <v>60</v>
      </c>
      <c r="H14" s="45" t="s">
        <v>60</v>
      </c>
      <c r="I14" s="40">
        <v>7012</v>
      </c>
      <c r="J14" s="41">
        <f t="shared" si="0"/>
        <v>0</v>
      </c>
      <c r="K14" s="39">
        <v>5227.8</v>
      </c>
      <c r="L14" s="42">
        <f t="shared" si="1"/>
        <v>0</v>
      </c>
      <c r="M14" s="42">
        <f t="shared" si="3"/>
        <v>0</v>
      </c>
      <c r="N14" s="43">
        <f t="shared" si="4"/>
        <v>49520</v>
      </c>
    </row>
    <row r="15" spans="1:14" ht="15.75" x14ac:dyDescent="0.25">
      <c r="A15" s="1" t="s">
        <v>61</v>
      </c>
      <c r="B15" s="36" t="s">
        <v>62</v>
      </c>
      <c r="C15" s="44">
        <v>31921.479892761392</v>
      </c>
      <c r="D15" s="38">
        <v>31918</v>
      </c>
      <c r="E15" s="38">
        <v>31918</v>
      </c>
      <c r="F15" s="39">
        <v>16532</v>
      </c>
      <c r="G15" s="39">
        <v>488</v>
      </c>
      <c r="H15" s="39">
        <v>0</v>
      </c>
      <c r="I15" s="40">
        <f t="shared" si="2"/>
        <v>17020</v>
      </c>
      <c r="J15" s="41">
        <f t="shared" si="0"/>
        <v>0</v>
      </c>
      <c r="K15" s="39">
        <v>4909.7</v>
      </c>
      <c r="L15" s="42">
        <f t="shared" si="1"/>
        <v>0</v>
      </c>
      <c r="M15" s="42">
        <f t="shared" si="3"/>
        <v>0</v>
      </c>
      <c r="N15" s="43">
        <f t="shared" si="4"/>
        <v>31918</v>
      </c>
    </row>
    <row r="16" spans="1:14" ht="15.75" x14ac:dyDescent="0.25">
      <c r="A16" s="1" t="s">
        <v>63</v>
      </c>
      <c r="B16" s="36" t="s">
        <v>64</v>
      </c>
      <c r="C16" s="44">
        <v>54867</v>
      </c>
      <c r="D16" s="38">
        <v>54860</v>
      </c>
      <c r="E16" s="38">
        <v>54860</v>
      </c>
      <c r="F16" s="39">
        <v>8977</v>
      </c>
      <c r="G16" s="39">
        <v>364</v>
      </c>
      <c r="H16" s="39">
        <v>0</v>
      </c>
      <c r="I16" s="40">
        <f t="shared" si="2"/>
        <v>9341</v>
      </c>
      <c r="J16" s="41">
        <f t="shared" si="0"/>
        <v>0</v>
      </c>
      <c r="K16" s="39">
        <v>6504</v>
      </c>
      <c r="L16" s="42">
        <f t="shared" si="1"/>
        <v>0</v>
      </c>
      <c r="M16" s="42">
        <f t="shared" si="3"/>
        <v>0</v>
      </c>
      <c r="N16" s="43">
        <f t="shared" si="4"/>
        <v>54860</v>
      </c>
    </row>
    <row r="17" spans="1:14" ht="15.75" x14ac:dyDescent="0.25">
      <c r="A17" s="1" t="s">
        <v>65</v>
      </c>
      <c r="B17" s="36" t="s">
        <v>66</v>
      </c>
      <c r="C17" s="44">
        <v>32532</v>
      </c>
      <c r="D17" s="38">
        <v>32528</v>
      </c>
      <c r="E17" s="38">
        <v>32528</v>
      </c>
      <c r="F17" s="39">
        <v>2640</v>
      </c>
      <c r="G17" s="39">
        <v>391</v>
      </c>
      <c r="H17" s="39">
        <v>0</v>
      </c>
      <c r="I17" s="40">
        <f t="shared" si="2"/>
        <v>3031</v>
      </c>
      <c r="J17" s="41">
        <f t="shared" si="0"/>
        <v>0</v>
      </c>
      <c r="K17" s="39">
        <v>1389.3</v>
      </c>
      <c r="L17" s="42">
        <f t="shared" si="1"/>
        <v>0</v>
      </c>
      <c r="M17" s="42">
        <f t="shared" si="3"/>
        <v>0</v>
      </c>
      <c r="N17" s="43">
        <f t="shared" si="4"/>
        <v>32528</v>
      </c>
    </row>
    <row r="18" spans="1:14" ht="15.75" x14ac:dyDescent="0.25">
      <c r="A18" s="1" t="s">
        <v>67</v>
      </c>
      <c r="B18" s="36" t="s">
        <v>68</v>
      </c>
      <c r="C18" s="44">
        <v>12624</v>
      </c>
      <c r="D18" s="38">
        <v>12623</v>
      </c>
      <c r="E18" s="38">
        <v>12623</v>
      </c>
      <c r="F18" s="39">
        <v>1377</v>
      </c>
      <c r="G18" s="39">
        <v>0</v>
      </c>
      <c r="H18" s="39">
        <v>0</v>
      </c>
      <c r="I18" s="40">
        <f t="shared" si="2"/>
        <v>1377</v>
      </c>
      <c r="J18" s="41">
        <f t="shared" si="0"/>
        <v>0</v>
      </c>
      <c r="K18" s="39">
        <v>1099</v>
      </c>
      <c r="L18" s="42">
        <f t="shared" si="1"/>
        <v>0</v>
      </c>
      <c r="M18" s="42">
        <f t="shared" si="3"/>
        <v>0</v>
      </c>
      <c r="N18" s="43">
        <f t="shared" si="4"/>
        <v>12623</v>
      </c>
    </row>
    <row r="19" spans="1:14" ht="15.75" x14ac:dyDescent="0.25">
      <c r="A19" s="1" t="s">
        <v>69</v>
      </c>
      <c r="B19" s="36" t="s">
        <v>70</v>
      </c>
      <c r="C19" s="44">
        <v>141780</v>
      </c>
      <c r="D19" s="38">
        <v>141763</v>
      </c>
      <c r="E19" s="38">
        <v>141763</v>
      </c>
      <c r="F19" s="39">
        <v>52919</v>
      </c>
      <c r="G19" s="39">
        <v>4844</v>
      </c>
      <c r="H19" s="39">
        <v>76</v>
      </c>
      <c r="I19" s="40">
        <f t="shared" si="2"/>
        <v>57839</v>
      </c>
      <c r="J19" s="41">
        <f t="shared" si="0"/>
        <v>0</v>
      </c>
      <c r="K19" s="39">
        <v>12324</v>
      </c>
      <c r="L19" s="42">
        <f t="shared" si="1"/>
        <v>0</v>
      </c>
      <c r="M19" s="42">
        <f t="shared" si="3"/>
        <v>0</v>
      </c>
      <c r="N19" s="43">
        <f t="shared" si="4"/>
        <v>141763</v>
      </c>
    </row>
    <row r="20" spans="1:14" ht="15.75" x14ac:dyDescent="0.25">
      <c r="A20" s="1" t="s">
        <v>71</v>
      </c>
      <c r="B20" s="36" t="s">
        <v>72</v>
      </c>
      <c r="C20" s="44">
        <v>63607</v>
      </c>
      <c r="D20" s="38">
        <v>63599</v>
      </c>
      <c r="E20" s="38">
        <v>63599</v>
      </c>
      <c r="F20" s="39">
        <v>15096</v>
      </c>
      <c r="G20" s="45" t="s">
        <v>60</v>
      </c>
      <c r="H20" s="45" t="s">
        <v>60</v>
      </c>
      <c r="I20" s="40">
        <v>16573</v>
      </c>
      <c r="J20" s="41">
        <f t="shared" si="0"/>
        <v>0</v>
      </c>
      <c r="K20" s="39">
        <v>2519</v>
      </c>
      <c r="L20" s="42">
        <f t="shared" si="1"/>
        <v>0</v>
      </c>
      <c r="M20" s="42">
        <f t="shared" si="3"/>
        <v>0</v>
      </c>
      <c r="N20" s="43">
        <f t="shared" si="4"/>
        <v>63599</v>
      </c>
    </row>
    <row r="21" spans="1:14" ht="15.75" x14ac:dyDescent="0.25">
      <c r="A21" s="1" t="s">
        <v>73</v>
      </c>
      <c r="B21" s="36" t="s">
        <v>74</v>
      </c>
      <c r="C21" s="44">
        <v>190820</v>
      </c>
      <c r="D21" s="38">
        <v>190797</v>
      </c>
      <c r="E21" s="38">
        <v>190797</v>
      </c>
      <c r="F21" s="39">
        <v>40429</v>
      </c>
      <c r="G21" s="39">
        <v>550</v>
      </c>
      <c r="H21" s="39">
        <v>156</v>
      </c>
      <c r="I21" s="40">
        <f t="shared" si="2"/>
        <v>41135</v>
      </c>
      <c r="J21" s="41">
        <f t="shared" si="0"/>
        <v>0</v>
      </c>
      <c r="K21" s="39">
        <v>23947.5</v>
      </c>
      <c r="L21" s="42">
        <f t="shared" si="1"/>
        <v>0</v>
      </c>
      <c r="M21" s="42">
        <f t="shared" si="3"/>
        <v>0</v>
      </c>
      <c r="N21" s="43">
        <f t="shared" si="4"/>
        <v>190797</v>
      </c>
    </row>
    <row r="22" spans="1:14" ht="15.75" x14ac:dyDescent="0.25">
      <c r="A22" s="1" t="s">
        <v>75</v>
      </c>
      <c r="B22" s="36" t="s">
        <v>76</v>
      </c>
      <c r="C22" s="44">
        <v>57780</v>
      </c>
      <c r="D22" s="38">
        <v>57773</v>
      </c>
      <c r="E22" s="38">
        <v>57773</v>
      </c>
      <c r="F22" s="39">
        <v>30379</v>
      </c>
      <c r="G22" s="39">
        <v>1112</v>
      </c>
      <c r="H22" s="39">
        <v>18</v>
      </c>
      <c r="I22" s="40">
        <f t="shared" si="2"/>
        <v>31509</v>
      </c>
      <c r="J22" s="41">
        <f t="shared" si="0"/>
        <v>0</v>
      </c>
      <c r="K22" s="39">
        <v>7832.9</v>
      </c>
      <c r="L22" s="42">
        <f t="shared" si="1"/>
        <v>0</v>
      </c>
      <c r="M22" s="42">
        <f t="shared" si="3"/>
        <v>0</v>
      </c>
      <c r="N22" s="43">
        <f t="shared" si="4"/>
        <v>57773</v>
      </c>
    </row>
    <row r="23" spans="1:14" ht="15.75" x14ac:dyDescent="0.25">
      <c r="A23" s="1" t="s">
        <v>77</v>
      </c>
      <c r="B23" s="36" t="s">
        <v>78</v>
      </c>
      <c r="C23" s="44">
        <v>112647</v>
      </c>
      <c r="D23" s="38">
        <v>112634</v>
      </c>
      <c r="E23" s="38">
        <v>112634</v>
      </c>
      <c r="F23" s="39">
        <v>30331</v>
      </c>
      <c r="G23" s="39">
        <v>2363</v>
      </c>
      <c r="H23" s="39">
        <v>26</v>
      </c>
      <c r="I23" s="40">
        <f t="shared" si="2"/>
        <v>32720</v>
      </c>
      <c r="J23" s="41">
        <f t="shared" si="0"/>
        <v>0</v>
      </c>
      <c r="K23" s="39">
        <v>5533.3</v>
      </c>
      <c r="L23" s="42">
        <f t="shared" si="1"/>
        <v>0</v>
      </c>
      <c r="M23" s="42">
        <f t="shared" si="3"/>
        <v>0</v>
      </c>
      <c r="N23" s="43">
        <f t="shared" si="4"/>
        <v>112634</v>
      </c>
    </row>
    <row r="24" spans="1:14" ht="15.75" x14ac:dyDescent="0.25">
      <c r="A24" s="1" t="s">
        <v>79</v>
      </c>
      <c r="B24" s="36" t="s">
        <v>80</v>
      </c>
      <c r="C24" s="44">
        <v>43699</v>
      </c>
      <c r="D24" s="38">
        <v>43694</v>
      </c>
      <c r="E24" s="38">
        <v>43694</v>
      </c>
      <c r="F24" s="39">
        <v>4704</v>
      </c>
      <c r="G24" s="45" t="s">
        <v>60</v>
      </c>
      <c r="H24" s="45" t="s">
        <v>60</v>
      </c>
      <c r="I24" s="40">
        <v>4722</v>
      </c>
      <c r="J24" s="41">
        <f t="shared" si="0"/>
        <v>0</v>
      </c>
      <c r="K24" s="39">
        <v>2198.9</v>
      </c>
      <c r="L24" s="42">
        <f t="shared" si="1"/>
        <v>0</v>
      </c>
      <c r="M24" s="42">
        <f t="shared" si="3"/>
        <v>0</v>
      </c>
      <c r="N24" s="43">
        <f t="shared" si="4"/>
        <v>43694</v>
      </c>
    </row>
    <row r="25" spans="1:14" ht="15.75" x14ac:dyDescent="0.25">
      <c r="A25" s="1" t="s">
        <v>81</v>
      </c>
      <c r="B25" s="36" t="s">
        <v>82</v>
      </c>
      <c r="C25" s="44">
        <v>370961</v>
      </c>
      <c r="D25" s="38">
        <v>370917</v>
      </c>
      <c r="E25" s="38">
        <v>370917</v>
      </c>
      <c r="F25" s="39">
        <v>85636</v>
      </c>
      <c r="G25" s="39">
        <v>7326</v>
      </c>
      <c r="H25" s="39">
        <v>473</v>
      </c>
      <c r="I25" s="40">
        <f t="shared" si="2"/>
        <v>93435</v>
      </c>
      <c r="J25" s="41">
        <f t="shared" si="0"/>
        <v>0</v>
      </c>
      <c r="K25" s="39">
        <v>50657.1</v>
      </c>
      <c r="L25" s="42">
        <f t="shared" si="1"/>
        <v>0</v>
      </c>
      <c r="M25" s="42">
        <f t="shared" si="3"/>
        <v>0</v>
      </c>
      <c r="N25" s="43">
        <f t="shared" si="4"/>
        <v>370917</v>
      </c>
    </row>
    <row r="26" spans="1:14" ht="15.75" x14ac:dyDescent="0.25">
      <c r="A26" s="1" t="s">
        <v>83</v>
      </c>
      <c r="B26" s="36" t="s">
        <v>84</v>
      </c>
      <c r="C26" s="44">
        <v>100994</v>
      </c>
      <c r="D26" s="38">
        <v>100982</v>
      </c>
      <c r="E26" s="38">
        <v>100982</v>
      </c>
      <c r="F26" s="39">
        <v>65033</v>
      </c>
      <c r="G26" s="39">
        <v>2046</v>
      </c>
      <c r="H26" s="39">
        <v>0</v>
      </c>
      <c r="I26" s="40">
        <f t="shared" si="2"/>
        <v>67079</v>
      </c>
      <c r="J26" s="41">
        <f t="shared" si="0"/>
        <v>0</v>
      </c>
      <c r="K26" s="39">
        <v>6521.2</v>
      </c>
      <c r="L26" s="42">
        <f t="shared" si="1"/>
        <v>0</v>
      </c>
      <c r="M26" s="42">
        <f t="shared" si="3"/>
        <v>0</v>
      </c>
      <c r="N26" s="43">
        <f t="shared" si="4"/>
        <v>100982</v>
      </c>
    </row>
    <row r="27" spans="1:14" ht="15.75" x14ac:dyDescent="0.25">
      <c r="A27" s="30" t="s">
        <v>85</v>
      </c>
      <c r="B27" s="36" t="s">
        <v>86</v>
      </c>
      <c r="C27" s="40">
        <v>25355.672588832487</v>
      </c>
      <c r="D27" s="46">
        <v>25352.515953589555</v>
      </c>
      <c r="E27" s="46">
        <v>25033.199955133477</v>
      </c>
      <c r="F27" s="39">
        <v>6559</v>
      </c>
      <c r="G27" s="39">
        <v>830</v>
      </c>
      <c r="H27" s="39">
        <v>0</v>
      </c>
      <c r="I27" s="40">
        <f>SUM(F27:H27)</f>
        <v>7389</v>
      </c>
      <c r="J27" s="41">
        <f t="shared" si="0"/>
        <v>0</v>
      </c>
      <c r="K27" s="39">
        <v>2101.3000000000002</v>
      </c>
      <c r="L27" s="42">
        <f t="shared" si="1"/>
        <v>0</v>
      </c>
      <c r="M27" s="42">
        <f>ROUND(J27+L27,0)</f>
        <v>0</v>
      </c>
      <c r="N27" s="43">
        <f t="shared" si="4"/>
        <v>25033</v>
      </c>
    </row>
    <row r="28" spans="1:14" ht="15.75" x14ac:dyDescent="0.25">
      <c r="A28" s="47" t="s">
        <v>87</v>
      </c>
      <c r="B28" s="48" t="s">
        <v>88</v>
      </c>
      <c r="C28" s="40">
        <v>0</v>
      </c>
      <c r="D28" s="46">
        <v>0</v>
      </c>
      <c r="E28" s="46">
        <v>17811.788990825684</v>
      </c>
      <c r="F28" s="39">
        <v>2352</v>
      </c>
      <c r="G28" s="39">
        <v>0</v>
      </c>
      <c r="H28" s="39">
        <v>0</v>
      </c>
      <c r="I28" s="40">
        <f t="shared" ref="I28" si="5">SUM(F28:H28)</f>
        <v>2352</v>
      </c>
      <c r="J28" s="41">
        <f t="shared" si="0"/>
        <v>0</v>
      </c>
      <c r="K28" s="39">
        <v>321.8</v>
      </c>
      <c r="L28" s="42">
        <f t="shared" si="1"/>
        <v>0</v>
      </c>
      <c r="M28" s="42">
        <f t="shared" ref="M28" si="6">ROUND(J28+L28,0)</f>
        <v>0</v>
      </c>
      <c r="N28" s="43">
        <f t="shared" si="4"/>
        <v>17812</v>
      </c>
    </row>
    <row r="29" spans="1:14" ht="15.75" x14ac:dyDescent="0.25">
      <c r="A29" s="1" t="s">
        <v>89</v>
      </c>
      <c r="B29" s="36" t="s">
        <v>90</v>
      </c>
      <c r="C29" s="44">
        <v>83514</v>
      </c>
      <c r="D29" s="38">
        <v>83504</v>
      </c>
      <c r="E29" s="38">
        <v>83504</v>
      </c>
      <c r="F29" s="39">
        <v>11777</v>
      </c>
      <c r="G29" s="45" t="s">
        <v>60</v>
      </c>
      <c r="H29" s="45" t="s">
        <v>60</v>
      </c>
      <c r="I29" s="40">
        <v>11811</v>
      </c>
      <c r="J29" s="41">
        <f t="shared" si="0"/>
        <v>0</v>
      </c>
      <c r="K29" s="39">
        <v>7104.3</v>
      </c>
      <c r="L29" s="42">
        <f t="shared" si="1"/>
        <v>0</v>
      </c>
      <c r="M29" s="42">
        <f t="shared" si="3"/>
        <v>0</v>
      </c>
      <c r="N29" s="43">
        <f t="shared" si="4"/>
        <v>83504</v>
      </c>
    </row>
    <row r="30" spans="1:14" ht="15.75" x14ac:dyDescent="0.25">
      <c r="A30" s="1" t="s">
        <v>91</v>
      </c>
      <c r="B30" s="36" t="s">
        <v>92</v>
      </c>
      <c r="C30" s="44">
        <v>72347</v>
      </c>
      <c r="D30" s="38">
        <v>72338</v>
      </c>
      <c r="E30" s="38">
        <v>72338</v>
      </c>
      <c r="F30" s="39">
        <v>9008</v>
      </c>
      <c r="G30" s="39">
        <v>0</v>
      </c>
      <c r="H30" s="39">
        <v>0</v>
      </c>
      <c r="I30" s="40">
        <f t="shared" si="2"/>
        <v>9008</v>
      </c>
      <c r="J30" s="41">
        <f t="shared" si="0"/>
        <v>0</v>
      </c>
      <c r="K30" s="39">
        <v>3340</v>
      </c>
      <c r="L30" s="42">
        <f t="shared" si="1"/>
        <v>0</v>
      </c>
      <c r="M30" s="42">
        <f t="shared" si="3"/>
        <v>0</v>
      </c>
      <c r="N30" s="43">
        <f t="shared" si="4"/>
        <v>72338</v>
      </c>
    </row>
    <row r="31" spans="1:14" ht="15.75" x14ac:dyDescent="0.25">
      <c r="A31" s="1" t="s">
        <v>93</v>
      </c>
      <c r="B31" s="36" t="s">
        <v>94</v>
      </c>
      <c r="C31" s="44">
        <v>55353</v>
      </c>
      <c r="D31" s="38">
        <v>55346</v>
      </c>
      <c r="E31" s="38">
        <v>55346</v>
      </c>
      <c r="F31" s="39">
        <v>7680</v>
      </c>
      <c r="G31" s="39">
        <v>0</v>
      </c>
      <c r="H31" s="39">
        <v>0</v>
      </c>
      <c r="I31" s="40">
        <f t="shared" si="2"/>
        <v>7680</v>
      </c>
      <c r="J31" s="41">
        <f t="shared" si="0"/>
        <v>0</v>
      </c>
      <c r="K31" s="39">
        <v>2632.7</v>
      </c>
      <c r="L31" s="42">
        <f t="shared" si="1"/>
        <v>0</v>
      </c>
      <c r="M31" s="42">
        <f t="shared" si="3"/>
        <v>0</v>
      </c>
      <c r="N31" s="43">
        <f t="shared" si="4"/>
        <v>55346</v>
      </c>
    </row>
    <row r="32" spans="1:14" ht="15.75" x14ac:dyDescent="0.25">
      <c r="A32" s="1" t="s">
        <v>95</v>
      </c>
      <c r="B32" s="36" t="s">
        <v>96</v>
      </c>
      <c r="C32" s="44">
        <v>146150</v>
      </c>
      <c r="D32" s="38">
        <v>146133</v>
      </c>
      <c r="E32" s="38">
        <v>146133</v>
      </c>
      <c r="F32" s="39">
        <v>27281</v>
      </c>
      <c r="G32" s="39">
        <v>2082</v>
      </c>
      <c r="H32" s="39">
        <v>55</v>
      </c>
      <c r="I32" s="40">
        <f t="shared" si="2"/>
        <v>29418</v>
      </c>
      <c r="J32" s="41">
        <f t="shared" si="0"/>
        <v>0</v>
      </c>
      <c r="K32" s="39">
        <v>14078.4</v>
      </c>
      <c r="L32" s="42">
        <f t="shared" si="1"/>
        <v>0</v>
      </c>
      <c r="M32" s="42">
        <f t="shared" si="3"/>
        <v>0</v>
      </c>
      <c r="N32" s="43">
        <f t="shared" si="4"/>
        <v>146133</v>
      </c>
    </row>
    <row r="33" spans="1:14" ht="15.75" x14ac:dyDescent="0.25">
      <c r="A33" s="1" t="s">
        <v>97</v>
      </c>
      <c r="B33" s="36" t="s">
        <v>98</v>
      </c>
      <c r="C33" s="44">
        <v>8687</v>
      </c>
      <c r="D33" s="38">
        <v>8686</v>
      </c>
      <c r="E33" s="38">
        <v>8686</v>
      </c>
      <c r="F33" s="39">
        <v>4965</v>
      </c>
      <c r="G33" s="39">
        <v>403</v>
      </c>
      <c r="H33" s="39">
        <v>0</v>
      </c>
      <c r="I33" s="40">
        <f t="shared" si="2"/>
        <v>5368</v>
      </c>
      <c r="J33" s="41">
        <f t="shared" si="0"/>
        <v>0</v>
      </c>
      <c r="K33" s="39">
        <v>566.9</v>
      </c>
      <c r="L33" s="42">
        <f t="shared" si="1"/>
        <v>0</v>
      </c>
      <c r="M33" s="42">
        <f t="shared" si="3"/>
        <v>0</v>
      </c>
      <c r="N33" s="43">
        <f t="shared" si="4"/>
        <v>8686</v>
      </c>
    </row>
    <row r="34" spans="1:14" ht="15.75" x14ac:dyDescent="0.25">
      <c r="A34" s="1" t="s">
        <v>99</v>
      </c>
      <c r="B34" s="36" t="s">
        <v>100</v>
      </c>
      <c r="C34" s="44">
        <v>54867</v>
      </c>
      <c r="D34" s="38">
        <v>54860</v>
      </c>
      <c r="E34" s="38">
        <v>54860</v>
      </c>
      <c r="F34" s="39">
        <v>24707</v>
      </c>
      <c r="G34" s="39">
        <v>31</v>
      </c>
      <c r="H34" s="39">
        <v>0</v>
      </c>
      <c r="I34" s="40">
        <f t="shared" si="2"/>
        <v>24738</v>
      </c>
      <c r="J34" s="41">
        <f t="shared" si="0"/>
        <v>0</v>
      </c>
      <c r="K34" s="39">
        <v>2551.1</v>
      </c>
      <c r="L34" s="42">
        <f t="shared" si="1"/>
        <v>0</v>
      </c>
      <c r="M34" s="42">
        <f t="shared" si="3"/>
        <v>0</v>
      </c>
      <c r="N34" s="43">
        <f t="shared" si="4"/>
        <v>54860</v>
      </c>
    </row>
    <row r="35" spans="1:14" s="51" customFormat="1" ht="15.75" x14ac:dyDescent="0.25">
      <c r="A35" s="49" t="s">
        <v>101</v>
      </c>
      <c r="B35" s="48" t="s">
        <v>102</v>
      </c>
      <c r="C35" s="40">
        <v>15971</v>
      </c>
      <c r="D35" s="46">
        <v>15969</v>
      </c>
      <c r="E35" s="46">
        <v>15969</v>
      </c>
      <c r="F35" s="39">
        <v>6106</v>
      </c>
      <c r="G35" s="39">
        <v>130</v>
      </c>
      <c r="H35" s="39">
        <v>0</v>
      </c>
      <c r="I35" s="40">
        <f t="shared" si="2"/>
        <v>6236</v>
      </c>
      <c r="J35" s="41">
        <f t="shared" si="0"/>
        <v>0</v>
      </c>
      <c r="K35" s="39">
        <v>582.70000000000005</v>
      </c>
      <c r="L35" s="42">
        <f t="shared" si="1"/>
        <v>0</v>
      </c>
      <c r="M35" s="42">
        <f t="shared" si="3"/>
        <v>0</v>
      </c>
      <c r="N35" s="50">
        <f t="shared" si="4"/>
        <v>15969</v>
      </c>
    </row>
    <row r="36" spans="1:14" s="51" customFormat="1" ht="15.75" x14ac:dyDescent="0.25">
      <c r="A36" s="49" t="s">
        <v>103</v>
      </c>
      <c r="B36" s="48" t="s">
        <v>104</v>
      </c>
      <c r="C36" s="40">
        <v>26705</v>
      </c>
      <c r="D36" s="46">
        <v>26702</v>
      </c>
      <c r="E36" s="46">
        <v>26702</v>
      </c>
      <c r="F36" s="39">
        <v>22664</v>
      </c>
      <c r="G36" s="39">
        <v>45</v>
      </c>
      <c r="H36" s="39">
        <v>0</v>
      </c>
      <c r="I36" s="40">
        <f t="shared" si="2"/>
        <v>22709</v>
      </c>
      <c r="J36" s="41">
        <f t="shared" si="0"/>
        <v>0</v>
      </c>
      <c r="K36" s="39">
        <v>6272.5</v>
      </c>
      <c r="L36" s="42">
        <f t="shared" si="1"/>
        <v>0</v>
      </c>
      <c r="M36" s="42">
        <f t="shared" si="3"/>
        <v>0</v>
      </c>
      <c r="N36" s="50">
        <f t="shared" si="4"/>
        <v>26702</v>
      </c>
    </row>
    <row r="37" spans="1:14" s="51" customFormat="1" ht="15.75" x14ac:dyDescent="0.25">
      <c r="A37" s="49" t="s">
        <v>105</v>
      </c>
      <c r="B37" s="48" t="s">
        <v>106</v>
      </c>
      <c r="C37" s="40">
        <v>21850</v>
      </c>
      <c r="D37" s="46">
        <v>21847</v>
      </c>
      <c r="E37" s="46">
        <v>21847</v>
      </c>
      <c r="F37" s="39">
        <v>4397</v>
      </c>
      <c r="G37" s="39">
        <v>0</v>
      </c>
      <c r="H37" s="39">
        <v>0</v>
      </c>
      <c r="I37" s="40">
        <f t="shared" si="2"/>
        <v>4397</v>
      </c>
      <c r="J37" s="41">
        <f t="shared" si="0"/>
        <v>0</v>
      </c>
      <c r="K37" s="39">
        <v>2236.9</v>
      </c>
      <c r="L37" s="42">
        <f t="shared" si="1"/>
        <v>0</v>
      </c>
      <c r="M37" s="42">
        <f t="shared" si="3"/>
        <v>0</v>
      </c>
      <c r="N37" s="50">
        <f t="shared" si="4"/>
        <v>21847</v>
      </c>
    </row>
    <row r="38" spans="1:14" s="51" customFormat="1" ht="15.75" x14ac:dyDescent="0.25">
      <c r="A38" s="49" t="s">
        <v>107</v>
      </c>
      <c r="B38" s="48" t="s">
        <v>108</v>
      </c>
      <c r="C38" s="40">
        <v>43699</v>
      </c>
      <c r="D38" s="46">
        <v>43694</v>
      </c>
      <c r="E38" s="46">
        <v>43694</v>
      </c>
      <c r="F38" s="39">
        <v>3672</v>
      </c>
      <c r="G38" s="45" t="s">
        <v>60</v>
      </c>
      <c r="H38" s="45" t="s">
        <v>60</v>
      </c>
      <c r="I38" s="40">
        <v>3727</v>
      </c>
      <c r="J38" s="41">
        <f t="shared" si="0"/>
        <v>0</v>
      </c>
      <c r="K38" s="39">
        <v>1724.5</v>
      </c>
      <c r="L38" s="42">
        <f t="shared" si="1"/>
        <v>0</v>
      </c>
      <c r="M38" s="42">
        <f t="shared" si="3"/>
        <v>0</v>
      </c>
      <c r="N38" s="50">
        <f t="shared" si="4"/>
        <v>43694</v>
      </c>
    </row>
    <row r="39" spans="1:14" s="51" customFormat="1" ht="15.75" x14ac:dyDescent="0.25">
      <c r="A39" s="49" t="s">
        <v>109</v>
      </c>
      <c r="B39" s="48" t="s">
        <v>110</v>
      </c>
      <c r="C39" s="40">
        <v>3399</v>
      </c>
      <c r="D39" s="46">
        <v>3399</v>
      </c>
      <c r="E39" s="46">
        <v>3399</v>
      </c>
      <c r="F39" s="39">
        <v>2005</v>
      </c>
      <c r="G39" s="39">
        <v>0</v>
      </c>
      <c r="H39" s="39">
        <v>0</v>
      </c>
      <c r="I39" s="40">
        <f t="shared" si="2"/>
        <v>2005</v>
      </c>
      <c r="J39" s="41">
        <f t="shared" si="0"/>
        <v>0</v>
      </c>
      <c r="K39" s="39">
        <v>449.9</v>
      </c>
      <c r="L39" s="42">
        <f t="shared" si="1"/>
        <v>0</v>
      </c>
      <c r="M39" s="42">
        <f t="shared" si="3"/>
        <v>0</v>
      </c>
      <c r="N39" s="50">
        <f t="shared" si="4"/>
        <v>3399</v>
      </c>
    </row>
    <row r="40" spans="1:14" s="51" customFormat="1" ht="15.75" x14ac:dyDescent="0.25">
      <c r="A40" s="49" t="s">
        <v>111</v>
      </c>
      <c r="B40" s="48" t="s">
        <v>112</v>
      </c>
      <c r="C40" s="40">
        <v>325803</v>
      </c>
      <c r="D40" s="46">
        <v>325764</v>
      </c>
      <c r="E40" s="46">
        <v>325764</v>
      </c>
      <c r="F40" s="39">
        <v>83760</v>
      </c>
      <c r="G40" s="39">
        <v>4766</v>
      </c>
      <c r="H40" s="39">
        <v>157</v>
      </c>
      <c r="I40" s="40">
        <f t="shared" si="2"/>
        <v>88683</v>
      </c>
      <c r="J40" s="41">
        <f t="shared" si="0"/>
        <v>0</v>
      </c>
      <c r="K40" s="39">
        <v>21041</v>
      </c>
      <c r="L40" s="42">
        <f t="shared" si="1"/>
        <v>0</v>
      </c>
      <c r="M40" s="42">
        <f t="shared" si="3"/>
        <v>0</v>
      </c>
      <c r="N40" s="50">
        <f t="shared" si="4"/>
        <v>325764</v>
      </c>
    </row>
    <row r="41" spans="1:14" s="51" customFormat="1" ht="15.75" x14ac:dyDescent="0.25">
      <c r="A41" s="49" t="s">
        <v>113</v>
      </c>
      <c r="B41" s="48" t="s">
        <v>114</v>
      </c>
      <c r="C41" s="40">
        <v>82679.447852760743</v>
      </c>
      <c r="D41" s="46">
        <v>82670</v>
      </c>
      <c r="E41" s="46">
        <v>82670</v>
      </c>
      <c r="F41" s="39">
        <v>28704</v>
      </c>
      <c r="G41" s="39">
        <v>724</v>
      </c>
      <c r="H41" s="39">
        <v>23</v>
      </c>
      <c r="I41" s="40">
        <f t="shared" si="2"/>
        <v>29451</v>
      </c>
      <c r="J41" s="41">
        <f t="shared" si="0"/>
        <v>0</v>
      </c>
      <c r="K41" s="39">
        <v>7326.8</v>
      </c>
      <c r="L41" s="42">
        <f t="shared" si="1"/>
        <v>0</v>
      </c>
      <c r="M41" s="42">
        <f t="shared" si="3"/>
        <v>0</v>
      </c>
      <c r="N41" s="50">
        <f t="shared" si="4"/>
        <v>82670</v>
      </c>
    </row>
    <row r="42" spans="1:14" s="51" customFormat="1" ht="15.75" x14ac:dyDescent="0.25">
      <c r="A42" s="49" t="s">
        <v>115</v>
      </c>
      <c r="B42" s="48" t="s">
        <v>116</v>
      </c>
      <c r="C42" s="40">
        <v>74774</v>
      </c>
      <c r="D42" s="46">
        <v>74765</v>
      </c>
      <c r="E42" s="46">
        <v>74765</v>
      </c>
      <c r="F42" s="39">
        <v>15484</v>
      </c>
      <c r="G42" s="39">
        <v>1647</v>
      </c>
      <c r="H42" s="39">
        <v>21</v>
      </c>
      <c r="I42" s="40">
        <f t="shared" si="2"/>
        <v>17152</v>
      </c>
      <c r="J42" s="41">
        <f t="shared" si="0"/>
        <v>0</v>
      </c>
      <c r="K42" s="39">
        <v>4485.2</v>
      </c>
      <c r="L42" s="42">
        <f t="shared" si="1"/>
        <v>0</v>
      </c>
      <c r="M42" s="42">
        <f t="shared" si="3"/>
        <v>0</v>
      </c>
      <c r="N42" s="50">
        <f t="shared" si="4"/>
        <v>74765</v>
      </c>
    </row>
    <row r="43" spans="1:14" s="51" customFormat="1" ht="15.75" x14ac:dyDescent="0.25">
      <c r="A43" s="49" t="s">
        <v>117</v>
      </c>
      <c r="B43" s="48" t="s">
        <v>118</v>
      </c>
      <c r="C43" s="40">
        <v>11653</v>
      </c>
      <c r="D43" s="46">
        <v>11652</v>
      </c>
      <c r="E43" s="46">
        <v>11652</v>
      </c>
      <c r="F43" s="39">
        <v>1106</v>
      </c>
      <c r="G43" s="39">
        <v>0</v>
      </c>
      <c r="H43" s="39">
        <v>0</v>
      </c>
      <c r="I43" s="40">
        <f t="shared" si="2"/>
        <v>1106</v>
      </c>
      <c r="J43" s="41">
        <f t="shared" si="0"/>
        <v>0</v>
      </c>
      <c r="K43" s="39">
        <v>346.6</v>
      </c>
      <c r="L43" s="42">
        <f t="shared" si="1"/>
        <v>0</v>
      </c>
      <c r="M43" s="42">
        <f t="shared" si="3"/>
        <v>0</v>
      </c>
      <c r="N43" s="50">
        <f t="shared" si="4"/>
        <v>11652</v>
      </c>
    </row>
    <row r="44" spans="1:14" s="51" customFormat="1" ht="15.75" x14ac:dyDescent="0.25">
      <c r="A44" s="49" t="s">
        <v>119</v>
      </c>
      <c r="B44" s="48" t="s">
        <v>120</v>
      </c>
      <c r="C44" s="40">
        <v>33988</v>
      </c>
      <c r="D44" s="46">
        <v>33984</v>
      </c>
      <c r="E44" s="46">
        <v>33984</v>
      </c>
      <c r="F44" s="39">
        <v>2120</v>
      </c>
      <c r="G44" s="39">
        <v>0</v>
      </c>
      <c r="H44" s="39">
        <v>0</v>
      </c>
      <c r="I44" s="40">
        <f t="shared" si="2"/>
        <v>2120</v>
      </c>
      <c r="J44" s="41">
        <f t="shared" si="0"/>
        <v>0</v>
      </c>
      <c r="K44" s="39">
        <v>900.1</v>
      </c>
      <c r="L44" s="42">
        <f t="shared" si="1"/>
        <v>0</v>
      </c>
      <c r="M44" s="42">
        <f t="shared" si="3"/>
        <v>0</v>
      </c>
      <c r="N44" s="50">
        <f t="shared" si="4"/>
        <v>33984</v>
      </c>
    </row>
    <row r="45" spans="1:14" s="51" customFormat="1" ht="15.75" x14ac:dyDescent="0.25">
      <c r="A45" s="49" t="s">
        <v>121</v>
      </c>
      <c r="B45" s="48" t="s">
        <v>122</v>
      </c>
      <c r="C45" s="40">
        <v>165086</v>
      </c>
      <c r="D45" s="46">
        <v>165066</v>
      </c>
      <c r="E45" s="46">
        <v>165066</v>
      </c>
      <c r="F45" s="39">
        <v>21774</v>
      </c>
      <c r="G45" s="39">
        <v>598</v>
      </c>
      <c r="H45" s="39">
        <v>23</v>
      </c>
      <c r="I45" s="40">
        <f t="shared" si="2"/>
        <v>22395</v>
      </c>
      <c r="J45" s="41">
        <f t="shared" si="0"/>
        <v>0</v>
      </c>
      <c r="K45" s="39">
        <v>9443.3000000000011</v>
      </c>
      <c r="L45" s="42">
        <f t="shared" si="1"/>
        <v>0</v>
      </c>
      <c r="M45" s="42">
        <f t="shared" si="3"/>
        <v>0</v>
      </c>
      <c r="N45" s="50">
        <f t="shared" si="4"/>
        <v>165066</v>
      </c>
    </row>
    <row r="46" spans="1:14" s="51" customFormat="1" ht="15.75" x14ac:dyDescent="0.25">
      <c r="A46" s="49" t="s">
        <v>123</v>
      </c>
      <c r="B46" s="48" t="s">
        <v>124</v>
      </c>
      <c r="C46" s="40">
        <v>21364</v>
      </c>
      <c r="D46" s="46">
        <v>21361</v>
      </c>
      <c r="E46" s="46">
        <v>21361</v>
      </c>
      <c r="F46" s="39">
        <v>2053</v>
      </c>
      <c r="G46" s="39">
        <v>37</v>
      </c>
      <c r="H46" s="39">
        <v>0</v>
      </c>
      <c r="I46" s="40">
        <f t="shared" si="2"/>
        <v>2090</v>
      </c>
      <c r="J46" s="41">
        <f t="shared" si="0"/>
        <v>0</v>
      </c>
      <c r="K46" s="39">
        <v>722.4</v>
      </c>
      <c r="L46" s="42">
        <f t="shared" si="1"/>
        <v>0</v>
      </c>
      <c r="M46" s="42">
        <f t="shared" si="3"/>
        <v>0</v>
      </c>
      <c r="N46" s="50">
        <f t="shared" si="4"/>
        <v>21361</v>
      </c>
    </row>
    <row r="47" spans="1:14" s="51" customFormat="1" ht="15.75" x14ac:dyDescent="0.25">
      <c r="A47" s="49" t="s">
        <v>125</v>
      </c>
      <c r="B47" s="48" t="s">
        <v>126</v>
      </c>
      <c r="C47" s="40">
        <v>29618</v>
      </c>
      <c r="D47" s="46">
        <v>29614</v>
      </c>
      <c r="E47" s="46">
        <v>29614</v>
      </c>
      <c r="F47" s="39">
        <v>5888</v>
      </c>
      <c r="G47" s="39">
        <v>172</v>
      </c>
      <c r="H47" s="39">
        <v>0</v>
      </c>
      <c r="I47" s="40">
        <f t="shared" si="2"/>
        <v>6060</v>
      </c>
      <c r="J47" s="41">
        <f t="shared" si="0"/>
        <v>0</v>
      </c>
      <c r="K47" s="39">
        <v>2684.6</v>
      </c>
      <c r="L47" s="42">
        <f t="shared" si="1"/>
        <v>0</v>
      </c>
      <c r="M47" s="42">
        <f t="shared" si="3"/>
        <v>0</v>
      </c>
      <c r="N47" s="50">
        <f t="shared" si="4"/>
        <v>29614</v>
      </c>
    </row>
    <row r="48" spans="1:14" s="51" customFormat="1" ht="15.75" x14ac:dyDescent="0.25">
      <c r="A48" s="49" t="s">
        <v>127</v>
      </c>
      <c r="B48" s="48" t="s">
        <v>128</v>
      </c>
      <c r="C48" s="40">
        <v>26705</v>
      </c>
      <c r="D48" s="46">
        <v>26702</v>
      </c>
      <c r="E48" s="46">
        <v>26702</v>
      </c>
      <c r="F48" s="39">
        <v>2937</v>
      </c>
      <c r="G48" s="45" t="s">
        <v>60</v>
      </c>
      <c r="H48" s="45" t="s">
        <v>60</v>
      </c>
      <c r="I48" s="40">
        <v>2951</v>
      </c>
      <c r="J48" s="41">
        <f t="shared" si="0"/>
        <v>0</v>
      </c>
      <c r="K48" s="39">
        <v>1736.8</v>
      </c>
      <c r="L48" s="42">
        <f t="shared" si="1"/>
        <v>0</v>
      </c>
      <c r="M48" s="42">
        <f t="shared" si="3"/>
        <v>0</v>
      </c>
      <c r="N48" s="50">
        <f t="shared" si="4"/>
        <v>26702</v>
      </c>
    </row>
    <row r="49" spans="1:14" s="51" customFormat="1" ht="15.75" x14ac:dyDescent="0.25">
      <c r="A49" s="49" t="s">
        <v>129</v>
      </c>
      <c r="B49" s="48" t="s">
        <v>130</v>
      </c>
      <c r="C49" s="40">
        <v>0</v>
      </c>
      <c r="D49" s="46">
        <v>0</v>
      </c>
      <c r="E49" s="46">
        <v>5026.3189083813722</v>
      </c>
      <c r="F49" s="39">
        <v>1671</v>
      </c>
      <c r="G49" s="39">
        <v>207</v>
      </c>
      <c r="H49" s="39">
        <v>0</v>
      </c>
      <c r="I49" s="40">
        <f t="shared" si="2"/>
        <v>1878</v>
      </c>
      <c r="J49" s="41">
        <f t="shared" si="0"/>
        <v>0</v>
      </c>
      <c r="K49" s="39">
        <v>44.9</v>
      </c>
      <c r="L49" s="42">
        <f t="shared" si="1"/>
        <v>0</v>
      </c>
      <c r="M49" s="42">
        <f t="shared" si="3"/>
        <v>0</v>
      </c>
      <c r="N49" s="50">
        <f t="shared" si="4"/>
        <v>5026</v>
      </c>
    </row>
    <row r="50" spans="1:14" s="51" customFormat="1" ht="15.75" x14ac:dyDescent="0.25">
      <c r="A50" s="49" t="s">
        <v>131</v>
      </c>
      <c r="B50" s="48" t="s">
        <v>132</v>
      </c>
      <c r="C50" s="40">
        <v>73803</v>
      </c>
      <c r="D50" s="46">
        <v>73794</v>
      </c>
      <c r="E50" s="46">
        <v>73794</v>
      </c>
      <c r="F50" s="39">
        <v>16772</v>
      </c>
      <c r="G50" s="39">
        <v>531</v>
      </c>
      <c r="H50" s="39">
        <v>0</v>
      </c>
      <c r="I50" s="40">
        <f t="shared" si="2"/>
        <v>17303</v>
      </c>
      <c r="J50" s="41">
        <f t="shared" si="0"/>
        <v>0</v>
      </c>
      <c r="K50" s="39">
        <v>10808.1</v>
      </c>
      <c r="L50" s="42">
        <f t="shared" si="1"/>
        <v>0</v>
      </c>
      <c r="M50" s="42">
        <f t="shared" si="3"/>
        <v>0</v>
      </c>
      <c r="N50" s="50">
        <f t="shared" si="4"/>
        <v>73794</v>
      </c>
    </row>
    <row r="51" spans="1:14" s="51" customFormat="1" ht="15.75" x14ac:dyDescent="0.25">
      <c r="A51" s="49" t="s">
        <v>133</v>
      </c>
      <c r="B51" s="48" t="s">
        <v>134</v>
      </c>
      <c r="C51" s="40">
        <v>16509</v>
      </c>
      <c r="D51" s="46">
        <v>16507</v>
      </c>
      <c r="E51" s="46">
        <v>16507</v>
      </c>
      <c r="F51" s="39">
        <v>9299</v>
      </c>
      <c r="G51" s="45" t="s">
        <v>60</v>
      </c>
      <c r="H51" s="45" t="s">
        <v>60</v>
      </c>
      <c r="I51" s="40">
        <v>9350</v>
      </c>
      <c r="J51" s="41">
        <f t="shared" si="0"/>
        <v>0</v>
      </c>
      <c r="K51" s="39">
        <v>3549.8</v>
      </c>
      <c r="L51" s="42">
        <f t="shared" si="1"/>
        <v>0</v>
      </c>
      <c r="M51" s="42">
        <f t="shared" si="3"/>
        <v>0</v>
      </c>
      <c r="N51" s="50">
        <f t="shared" si="4"/>
        <v>16507</v>
      </c>
    </row>
    <row r="52" spans="1:14" s="51" customFormat="1" ht="15.75" x14ac:dyDescent="0.25">
      <c r="A52" s="49" t="s">
        <v>135</v>
      </c>
      <c r="B52" s="48" t="s">
        <v>136</v>
      </c>
      <c r="C52" s="40">
        <v>0</v>
      </c>
      <c r="D52" s="46">
        <v>0</v>
      </c>
      <c r="E52" s="46">
        <v>12764.680393227512</v>
      </c>
      <c r="F52" s="39">
        <v>3346</v>
      </c>
      <c r="G52" s="39">
        <v>56</v>
      </c>
      <c r="H52" s="39">
        <v>0</v>
      </c>
      <c r="I52" s="40">
        <f t="shared" si="2"/>
        <v>3402</v>
      </c>
      <c r="J52" s="41">
        <f t="shared" si="0"/>
        <v>0</v>
      </c>
      <c r="K52" s="39">
        <v>892.5</v>
      </c>
      <c r="L52" s="42">
        <f t="shared" si="1"/>
        <v>0</v>
      </c>
      <c r="M52" s="42">
        <f t="shared" si="3"/>
        <v>0</v>
      </c>
      <c r="N52" s="50">
        <f t="shared" si="4"/>
        <v>12765</v>
      </c>
    </row>
    <row r="53" spans="1:14" s="51" customFormat="1" ht="15.75" x14ac:dyDescent="0.25">
      <c r="A53" s="49" t="s">
        <v>137</v>
      </c>
      <c r="B53" s="48" t="s">
        <v>138</v>
      </c>
      <c r="C53" s="40">
        <v>16509</v>
      </c>
      <c r="D53" s="46">
        <v>16507</v>
      </c>
      <c r="E53" s="46">
        <v>16507</v>
      </c>
      <c r="F53" s="39">
        <v>5368</v>
      </c>
      <c r="G53" s="39">
        <v>0</v>
      </c>
      <c r="H53" s="39">
        <v>0</v>
      </c>
      <c r="I53" s="40">
        <f t="shared" si="2"/>
        <v>5368</v>
      </c>
      <c r="J53" s="41">
        <f t="shared" si="0"/>
        <v>0</v>
      </c>
      <c r="K53" s="39">
        <v>604</v>
      </c>
      <c r="L53" s="42">
        <f t="shared" si="1"/>
        <v>0</v>
      </c>
      <c r="M53" s="42">
        <f t="shared" si="3"/>
        <v>0</v>
      </c>
      <c r="N53" s="50">
        <f t="shared" si="4"/>
        <v>16507</v>
      </c>
    </row>
    <row r="54" spans="1:14" s="51" customFormat="1" ht="15.75" x14ac:dyDescent="0.25">
      <c r="A54" s="47" t="s">
        <v>139</v>
      </c>
      <c r="B54" s="48" t="s">
        <v>140</v>
      </c>
      <c r="C54" s="40">
        <v>14005.378585784762</v>
      </c>
      <c r="D54" s="46">
        <v>14004</v>
      </c>
      <c r="E54" s="46">
        <v>14004</v>
      </c>
      <c r="F54" s="39">
        <v>3653</v>
      </c>
      <c r="G54" s="39">
        <v>0</v>
      </c>
      <c r="H54" s="39">
        <v>0</v>
      </c>
      <c r="I54" s="40">
        <f t="shared" si="2"/>
        <v>3653</v>
      </c>
      <c r="J54" s="41">
        <f t="shared" si="0"/>
        <v>0</v>
      </c>
      <c r="K54" s="39">
        <v>833</v>
      </c>
      <c r="L54" s="42">
        <f t="shared" si="1"/>
        <v>0</v>
      </c>
      <c r="M54" s="42">
        <f t="shared" si="3"/>
        <v>0</v>
      </c>
      <c r="N54" s="50">
        <f t="shared" si="4"/>
        <v>14004</v>
      </c>
    </row>
    <row r="55" spans="1:14" s="51" customFormat="1" ht="15.75" x14ac:dyDescent="0.25">
      <c r="A55" s="49" t="s">
        <v>141</v>
      </c>
      <c r="B55" s="48" t="s">
        <v>142</v>
      </c>
      <c r="C55" s="40">
        <v>87884</v>
      </c>
      <c r="D55" s="46">
        <v>87874</v>
      </c>
      <c r="E55" s="46">
        <v>87874</v>
      </c>
      <c r="F55" s="39">
        <v>21499</v>
      </c>
      <c r="G55" s="45" t="s">
        <v>60</v>
      </c>
      <c r="H55" s="45" t="s">
        <v>60</v>
      </c>
      <c r="I55" s="40">
        <v>21972</v>
      </c>
      <c r="J55" s="41">
        <f t="shared" si="0"/>
        <v>0</v>
      </c>
      <c r="K55" s="39">
        <v>12170.9</v>
      </c>
      <c r="L55" s="42">
        <f t="shared" si="1"/>
        <v>0</v>
      </c>
      <c r="M55" s="42">
        <f t="shared" si="3"/>
        <v>0</v>
      </c>
      <c r="N55" s="50">
        <f t="shared" si="4"/>
        <v>87874</v>
      </c>
    </row>
    <row r="56" spans="1:14" s="51" customFormat="1" ht="15.75" x14ac:dyDescent="0.25">
      <c r="A56" s="49" t="s">
        <v>143</v>
      </c>
      <c r="B56" s="48" t="s">
        <v>144</v>
      </c>
      <c r="C56" s="40">
        <v>36976.621414215238</v>
      </c>
      <c r="D56" s="46">
        <v>36972</v>
      </c>
      <c r="E56" s="46">
        <v>36972</v>
      </c>
      <c r="F56" s="39">
        <v>8470</v>
      </c>
      <c r="G56" s="39">
        <v>0</v>
      </c>
      <c r="H56" s="39">
        <v>0</v>
      </c>
      <c r="I56" s="40">
        <f t="shared" si="2"/>
        <v>8470</v>
      </c>
      <c r="J56" s="41">
        <f t="shared" si="0"/>
        <v>0</v>
      </c>
      <c r="K56" s="39">
        <v>3155</v>
      </c>
      <c r="L56" s="42">
        <f t="shared" si="1"/>
        <v>0</v>
      </c>
      <c r="M56" s="42">
        <f t="shared" si="3"/>
        <v>0</v>
      </c>
      <c r="N56" s="50">
        <f t="shared" si="4"/>
        <v>36972</v>
      </c>
    </row>
    <row r="57" spans="1:14" s="51" customFormat="1" ht="15.75" x14ac:dyDescent="0.25">
      <c r="A57" s="49" t="s">
        <v>145</v>
      </c>
      <c r="B57" s="48" t="s">
        <v>146</v>
      </c>
      <c r="C57" s="40">
        <v>59745</v>
      </c>
      <c r="D57" s="46">
        <v>59738</v>
      </c>
      <c r="E57" s="46">
        <v>41926.211009174316</v>
      </c>
      <c r="F57" s="39">
        <v>8135</v>
      </c>
      <c r="G57" s="39">
        <v>185</v>
      </c>
      <c r="H57" s="39">
        <v>0</v>
      </c>
      <c r="I57" s="40">
        <f t="shared" si="2"/>
        <v>8320</v>
      </c>
      <c r="J57" s="41">
        <f t="shared" si="0"/>
        <v>0</v>
      </c>
      <c r="K57" s="39">
        <v>2874.6000000000004</v>
      </c>
      <c r="L57" s="42">
        <f t="shared" si="1"/>
        <v>0</v>
      </c>
      <c r="M57" s="42">
        <f t="shared" si="3"/>
        <v>0</v>
      </c>
      <c r="N57" s="50">
        <f t="shared" si="4"/>
        <v>41926</v>
      </c>
    </row>
    <row r="58" spans="1:14" s="51" customFormat="1" ht="15.75" x14ac:dyDescent="0.25">
      <c r="A58" s="49" t="s">
        <v>147</v>
      </c>
      <c r="B58" s="48" t="s">
        <v>148</v>
      </c>
      <c r="C58" s="40">
        <v>71034.327411167513</v>
      </c>
      <c r="D58" s="46">
        <v>71025.484046410449</v>
      </c>
      <c r="E58" s="46">
        <v>53553.800743257641</v>
      </c>
      <c r="F58" s="39">
        <v>14861</v>
      </c>
      <c r="G58" s="45" t="s">
        <v>60</v>
      </c>
      <c r="H58" s="45" t="s">
        <v>60</v>
      </c>
      <c r="I58" s="40">
        <v>15522</v>
      </c>
      <c r="J58" s="41">
        <f t="shared" si="0"/>
        <v>0</v>
      </c>
      <c r="K58" s="39">
        <v>5608.2999999999993</v>
      </c>
      <c r="L58" s="42">
        <f t="shared" si="1"/>
        <v>0</v>
      </c>
      <c r="M58" s="42">
        <f t="shared" si="3"/>
        <v>0</v>
      </c>
      <c r="N58" s="50">
        <f t="shared" si="4"/>
        <v>53554</v>
      </c>
    </row>
    <row r="59" spans="1:14" s="51" customFormat="1" ht="15.75" x14ac:dyDescent="0.25">
      <c r="A59" s="49" t="s">
        <v>149</v>
      </c>
      <c r="B59" s="48" t="s">
        <v>150</v>
      </c>
      <c r="C59" s="40">
        <v>26705</v>
      </c>
      <c r="D59" s="46">
        <v>26702</v>
      </c>
      <c r="E59" s="46">
        <v>26702</v>
      </c>
      <c r="F59" s="39">
        <v>2212</v>
      </c>
      <c r="G59" s="39">
        <v>0</v>
      </c>
      <c r="H59" s="39">
        <v>0</v>
      </c>
      <c r="I59" s="40">
        <f t="shared" si="2"/>
        <v>2212</v>
      </c>
      <c r="J59" s="41">
        <f t="shared" si="0"/>
        <v>0</v>
      </c>
      <c r="K59" s="39">
        <v>540.29999999999995</v>
      </c>
      <c r="L59" s="42">
        <f t="shared" si="1"/>
        <v>0</v>
      </c>
      <c r="M59" s="42">
        <f t="shared" si="3"/>
        <v>0</v>
      </c>
      <c r="N59" s="50">
        <f t="shared" si="4"/>
        <v>26702</v>
      </c>
    </row>
    <row r="60" spans="1:14" s="51" customFormat="1" ht="15.75" x14ac:dyDescent="0.25">
      <c r="A60" s="49" t="s">
        <v>151</v>
      </c>
      <c r="B60" s="48" t="s">
        <v>152</v>
      </c>
      <c r="C60" s="40">
        <v>40564</v>
      </c>
      <c r="D60" s="46">
        <v>40559</v>
      </c>
      <c r="E60" s="46">
        <v>40559</v>
      </c>
      <c r="F60" s="39">
        <v>4380</v>
      </c>
      <c r="G60" s="39">
        <v>0</v>
      </c>
      <c r="H60" s="39">
        <v>0</v>
      </c>
      <c r="I60" s="40">
        <f t="shared" si="2"/>
        <v>4380</v>
      </c>
      <c r="J60" s="41">
        <f t="shared" si="0"/>
        <v>0</v>
      </c>
      <c r="K60" s="39">
        <v>1753.3999999999996</v>
      </c>
      <c r="L60" s="42">
        <f t="shared" si="1"/>
        <v>0</v>
      </c>
      <c r="M60" s="42">
        <f t="shared" si="3"/>
        <v>0</v>
      </c>
      <c r="N60" s="50">
        <f t="shared" si="4"/>
        <v>40559</v>
      </c>
    </row>
    <row r="61" spans="1:14" s="51" customFormat="1" ht="15.75" x14ac:dyDescent="0.25">
      <c r="A61" s="49" t="s">
        <v>153</v>
      </c>
      <c r="B61" s="48" t="s">
        <v>154</v>
      </c>
      <c r="C61" s="40">
        <v>30590</v>
      </c>
      <c r="D61" s="46">
        <v>30586</v>
      </c>
      <c r="E61" s="46">
        <v>30586</v>
      </c>
      <c r="F61" s="39">
        <v>5072</v>
      </c>
      <c r="G61" s="39">
        <v>160</v>
      </c>
      <c r="H61" s="39">
        <v>0</v>
      </c>
      <c r="I61" s="40">
        <f t="shared" si="2"/>
        <v>5232</v>
      </c>
      <c r="J61" s="41">
        <f t="shared" si="0"/>
        <v>0</v>
      </c>
      <c r="K61" s="39">
        <v>1193.5</v>
      </c>
      <c r="L61" s="42">
        <f t="shared" si="1"/>
        <v>0</v>
      </c>
      <c r="M61" s="42">
        <f t="shared" si="3"/>
        <v>0</v>
      </c>
      <c r="N61" s="50">
        <f t="shared" si="4"/>
        <v>30586</v>
      </c>
    </row>
    <row r="62" spans="1:14" s="51" customFormat="1" ht="15.75" x14ac:dyDescent="0.25">
      <c r="A62" s="49" t="s">
        <v>155</v>
      </c>
      <c r="B62" s="48" t="s">
        <v>156</v>
      </c>
      <c r="C62" s="40">
        <v>32603.877515053606</v>
      </c>
      <c r="D62" s="46">
        <v>32600</v>
      </c>
      <c r="E62" s="46">
        <v>32600</v>
      </c>
      <c r="F62" s="39">
        <v>4526</v>
      </c>
      <c r="G62" s="39">
        <v>18</v>
      </c>
      <c r="H62" s="39">
        <v>0</v>
      </c>
      <c r="I62" s="40">
        <f t="shared" si="2"/>
        <v>4544</v>
      </c>
      <c r="J62" s="41">
        <f t="shared" si="0"/>
        <v>0</v>
      </c>
      <c r="K62" s="39">
        <v>1971.7000000000003</v>
      </c>
      <c r="L62" s="42">
        <f t="shared" si="1"/>
        <v>0</v>
      </c>
      <c r="M62" s="42">
        <f t="shared" si="3"/>
        <v>0</v>
      </c>
      <c r="N62" s="50">
        <f t="shared" si="4"/>
        <v>32600</v>
      </c>
    </row>
    <row r="63" spans="1:14" s="51" customFormat="1" ht="15.75" x14ac:dyDescent="0.25">
      <c r="A63" s="49" t="s">
        <v>157</v>
      </c>
      <c r="B63" s="48" t="s">
        <v>158</v>
      </c>
      <c r="C63" s="40">
        <v>13595</v>
      </c>
      <c r="D63" s="46">
        <v>13593</v>
      </c>
      <c r="E63" s="46">
        <v>13593</v>
      </c>
      <c r="F63" s="39">
        <v>1149</v>
      </c>
      <c r="G63" s="39">
        <v>0</v>
      </c>
      <c r="H63" s="39">
        <v>0</v>
      </c>
      <c r="I63" s="40">
        <f t="shared" si="2"/>
        <v>1149</v>
      </c>
      <c r="J63" s="41">
        <f t="shared" si="0"/>
        <v>0</v>
      </c>
      <c r="K63" s="39">
        <v>344.9</v>
      </c>
      <c r="L63" s="42">
        <f t="shared" si="1"/>
        <v>0</v>
      </c>
      <c r="M63" s="42">
        <f t="shared" si="3"/>
        <v>0</v>
      </c>
      <c r="N63" s="50">
        <f t="shared" si="4"/>
        <v>13593</v>
      </c>
    </row>
    <row r="64" spans="1:14" s="51" customFormat="1" ht="15.75" x14ac:dyDescent="0.25">
      <c r="A64" s="49" t="s">
        <v>159</v>
      </c>
      <c r="B64" s="48" t="s">
        <v>160</v>
      </c>
      <c r="C64" s="40">
        <v>51954</v>
      </c>
      <c r="D64" s="46">
        <v>51948</v>
      </c>
      <c r="E64" s="46">
        <v>51948</v>
      </c>
      <c r="F64" s="39">
        <v>12299</v>
      </c>
      <c r="G64" s="45" t="s">
        <v>60</v>
      </c>
      <c r="H64" s="45" t="s">
        <v>60</v>
      </c>
      <c r="I64" s="40">
        <v>12692</v>
      </c>
      <c r="J64" s="41">
        <f t="shared" si="0"/>
        <v>0</v>
      </c>
      <c r="K64" s="39">
        <v>4314.8</v>
      </c>
      <c r="L64" s="42">
        <f t="shared" si="1"/>
        <v>0</v>
      </c>
      <c r="M64" s="42">
        <f t="shared" si="3"/>
        <v>0</v>
      </c>
      <c r="N64" s="50">
        <f t="shared" si="4"/>
        <v>51948</v>
      </c>
    </row>
    <row r="65" spans="1:15" s="51" customFormat="1" ht="15.75" x14ac:dyDescent="0.25">
      <c r="A65" s="49" t="s">
        <v>161</v>
      </c>
      <c r="B65" s="48" t="s">
        <v>162</v>
      </c>
      <c r="C65" s="40">
        <v>35445</v>
      </c>
      <c r="D65" s="46">
        <v>35441</v>
      </c>
      <c r="E65" s="46">
        <v>35441</v>
      </c>
      <c r="F65" s="39">
        <v>7545</v>
      </c>
      <c r="G65" s="45" t="s">
        <v>60</v>
      </c>
      <c r="H65" s="45" t="s">
        <v>60</v>
      </c>
      <c r="I65" s="40">
        <v>7597</v>
      </c>
      <c r="J65" s="41">
        <f t="shared" si="0"/>
        <v>0</v>
      </c>
      <c r="K65" s="39">
        <v>4332.0999999999995</v>
      </c>
      <c r="L65" s="42">
        <f t="shared" si="1"/>
        <v>0</v>
      </c>
      <c r="M65" s="42">
        <f t="shared" si="3"/>
        <v>0</v>
      </c>
      <c r="N65" s="50">
        <f t="shared" si="4"/>
        <v>35441</v>
      </c>
    </row>
    <row r="66" spans="1:15" s="51" customFormat="1" ht="15.75" x14ac:dyDescent="0.25">
      <c r="A66" s="49" t="s">
        <v>163</v>
      </c>
      <c r="B66" s="48" t="s">
        <v>164</v>
      </c>
      <c r="C66" s="40">
        <v>23792</v>
      </c>
      <c r="D66" s="46">
        <v>23789</v>
      </c>
      <c r="E66" s="46">
        <v>23789</v>
      </c>
      <c r="F66" s="39">
        <v>3156</v>
      </c>
      <c r="G66" s="39">
        <v>52</v>
      </c>
      <c r="H66" s="39">
        <v>0</v>
      </c>
      <c r="I66" s="40">
        <f t="shared" si="2"/>
        <v>3208</v>
      </c>
      <c r="J66" s="41">
        <f t="shared" si="0"/>
        <v>0</v>
      </c>
      <c r="K66" s="39">
        <v>2004.6000000000001</v>
      </c>
      <c r="L66" s="42">
        <f t="shared" si="1"/>
        <v>0</v>
      </c>
      <c r="M66" s="42">
        <f t="shared" si="3"/>
        <v>0</v>
      </c>
      <c r="N66" s="50">
        <f t="shared" si="4"/>
        <v>23789</v>
      </c>
    </row>
    <row r="67" spans="1:15" s="51" customFormat="1" ht="15.75" x14ac:dyDescent="0.25">
      <c r="A67" s="49" t="s">
        <v>165</v>
      </c>
      <c r="B67" s="48" t="s">
        <v>166</v>
      </c>
      <c r="C67" s="40">
        <v>35132.122484946391</v>
      </c>
      <c r="D67" s="46">
        <v>35128</v>
      </c>
      <c r="E67" s="46">
        <v>35128</v>
      </c>
      <c r="F67" s="39">
        <v>4405</v>
      </c>
      <c r="G67" s="39">
        <v>37</v>
      </c>
      <c r="H67" s="39">
        <v>0</v>
      </c>
      <c r="I67" s="40">
        <f t="shared" si="2"/>
        <v>4442</v>
      </c>
      <c r="J67" s="41">
        <f t="shared" si="0"/>
        <v>0</v>
      </c>
      <c r="K67" s="39">
        <v>2266.3999999999996</v>
      </c>
      <c r="L67" s="42">
        <f t="shared" si="1"/>
        <v>0</v>
      </c>
      <c r="M67" s="42">
        <f t="shared" si="3"/>
        <v>0</v>
      </c>
      <c r="N67" s="50">
        <f t="shared" si="4"/>
        <v>35128</v>
      </c>
    </row>
    <row r="68" spans="1:15" s="51" customFormat="1" ht="15.75" x14ac:dyDescent="0.25">
      <c r="A68" s="49" t="s">
        <v>167</v>
      </c>
      <c r="B68" s="48" t="s">
        <v>168</v>
      </c>
      <c r="C68" s="40">
        <v>44185</v>
      </c>
      <c r="D68" s="46">
        <v>44180</v>
      </c>
      <c r="E68" s="46">
        <v>44180</v>
      </c>
      <c r="F68" s="39">
        <v>3187</v>
      </c>
      <c r="G68" s="39">
        <v>0</v>
      </c>
      <c r="H68" s="39">
        <v>0</v>
      </c>
      <c r="I68" s="40">
        <f t="shared" si="2"/>
        <v>3187</v>
      </c>
      <c r="J68" s="41">
        <f t="shared" si="0"/>
        <v>0</v>
      </c>
      <c r="K68" s="39">
        <v>1674.3</v>
      </c>
      <c r="L68" s="42">
        <f t="shared" si="1"/>
        <v>0</v>
      </c>
      <c r="M68" s="42">
        <f t="shared" si="3"/>
        <v>0</v>
      </c>
      <c r="N68" s="50">
        <f t="shared" si="4"/>
        <v>44180</v>
      </c>
    </row>
    <row r="69" spans="1:15" s="51" customFormat="1" ht="15.75" x14ac:dyDescent="0.25">
      <c r="A69" s="49" t="s">
        <v>169</v>
      </c>
      <c r="B69" s="48" t="s">
        <v>170</v>
      </c>
      <c r="C69" s="40">
        <v>10197</v>
      </c>
      <c r="D69" s="46">
        <v>10196</v>
      </c>
      <c r="E69" s="46">
        <v>10196</v>
      </c>
      <c r="F69" s="39">
        <v>1889</v>
      </c>
      <c r="G69" s="39">
        <v>101</v>
      </c>
      <c r="H69" s="39">
        <v>0</v>
      </c>
      <c r="I69" s="40">
        <f t="shared" si="2"/>
        <v>1990</v>
      </c>
      <c r="J69" s="41">
        <f t="shared" si="0"/>
        <v>0</v>
      </c>
      <c r="K69" s="39">
        <v>496</v>
      </c>
      <c r="L69" s="42">
        <f t="shared" si="1"/>
        <v>0</v>
      </c>
      <c r="M69" s="42">
        <f t="shared" si="3"/>
        <v>0</v>
      </c>
      <c r="N69" s="50">
        <f t="shared" si="4"/>
        <v>10196</v>
      </c>
    </row>
    <row r="70" spans="1:15" s="51" customFormat="1" ht="15.75" x14ac:dyDescent="0.25">
      <c r="A70" s="49" t="s">
        <v>171</v>
      </c>
      <c r="B70" s="48" t="s">
        <v>172</v>
      </c>
      <c r="C70" s="40">
        <v>22880</v>
      </c>
      <c r="D70" s="46">
        <v>22877</v>
      </c>
      <c r="E70" s="46">
        <v>22877</v>
      </c>
      <c r="F70" s="39">
        <v>4172</v>
      </c>
      <c r="G70" s="39">
        <v>61</v>
      </c>
      <c r="H70" s="39">
        <v>0</v>
      </c>
      <c r="I70" s="40">
        <f t="shared" si="2"/>
        <v>4233</v>
      </c>
      <c r="J70" s="41">
        <f t="shared" si="0"/>
        <v>0</v>
      </c>
      <c r="K70" s="39">
        <v>1156.3000000000002</v>
      </c>
      <c r="L70" s="42">
        <f t="shared" si="1"/>
        <v>0</v>
      </c>
      <c r="M70" s="42">
        <f t="shared" si="3"/>
        <v>0</v>
      </c>
      <c r="N70" s="50">
        <f t="shared" si="4"/>
        <v>22877</v>
      </c>
    </row>
    <row r="71" spans="1:15" s="51" customFormat="1" ht="15.75" x14ac:dyDescent="0.25">
      <c r="A71" s="49" t="s">
        <v>173</v>
      </c>
      <c r="B71" s="52" t="s">
        <v>174</v>
      </c>
      <c r="C71" s="53">
        <v>4830.6491114634937</v>
      </c>
      <c r="D71" s="54">
        <v>5251</v>
      </c>
      <c r="E71" s="46">
        <v>5251</v>
      </c>
      <c r="F71" s="39">
        <v>14887</v>
      </c>
      <c r="G71" s="39">
        <v>0</v>
      </c>
      <c r="H71" s="39">
        <v>0</v>
      </c>
      <c r="I71" s="40">
        <f t="shared" si="2"/>
        <v>14887</v>
      </c>
      <c r="J71" s="41">
        <f t="shared" si="0"/>
        <v>0</v>
      </c>
      <c r="K71" s="39">
        <v>4777</v>
      </c>
      <c r="L71" s="42">
        <f t="shared" si="1"/>
        <v>0</v>
      </c>
      <c r="M71" s="42">
        <f t="shared" si="3"/>
        <v>0</v>
      </c>
      <c r="N71" s="50">
        <f t="shared" si="4"/>
        <v>5251</v>
      </c>
    </row>
    <row r="72" spans="1:15" s="51" customFormat="1" ht="15.75" x14ac:dyDescent="0.25">
      <c r="A72" s="49"/>
      <c r="B72" s="55" t="s">
        <v>175</v>
      </c>
      <c r="C72" s="56">
        <f t="shared" ref="C72:N72" si="7">SUM(C12:C71)</f>
        <v>3508572.177431698</v>
      </c>
      <c r="D72" s="57">
        <f t="shared" si="7"/>
        <v>3508572.9999999995</v>
      </c>
      <c r="E72" s="57">
        <f t="shared" si="7"/>
        <v>3508572.9999999995</v>
      </c>
      <c r="F72" s="58">
        <v>866510</v>
      </c>
      <c r="G72" s="59">
        <v>36566</v>
      </c>
      <c r="H72" s="60">
        <v>1245</v>
      </c>
      <c r="I72" s="61">
        <f t="shared" si="7"/>
        <v>904321</v>
      </c>
      <c r="J72" s="62">
        <f t="shared" si="7"/>
        <v>0</v>
      </c>
      <c r="K72" s="59">
        <f t="shared" si="7"/>
        <v>308139.6999999999</v>
      </c>
      <c r="L72" s="63">
        <f t="shared" si="7"/>
        <v>0</v>
      </c>
      <c r="M72" s="64">
        <f t="shared" si="7"/>
        <v>0</v>
      </c>
      <c r="N72" s="64">
        <f t="shared" si="7"/>
        <v>3508573</v>
      </c>
    </row>
    <row r="73" spans="1:15" s="51" customFormat="1" ht="15.75" x14ac:dyDescent="0.25">
      <c r="A73" s="49"/>
      <c r="B73" s="65" t="s">
        <v>176</v>
      </c>
      <c r="C73" s="66"/>
      <c r="D73" s="66"/>
      <c r="E73" s="66"/>
      <c r="F73" s="40"/>
      <c r="G73" s="40"/>
      <c r="H73" s="40"/>
      <c r="I73" s="66"/>
      <c r="J73" s="66"/>
      <c r="K73" s="40"/>
      <c r="L73" s="66"/>
      <c r="M73" s="66"/>
      <c r="N73" s="66"/>
    </row>
    <row r="74" spans="1:15" s="51" customFormat="1" ht="15.75" x14ac:dyDescent="0.25">
      <c r="A74" s="49" t="s">
        <v>177</v>
      </c>
      <c r="B74" s="48" t="s">
        <v>178</v>
      </c>
      <c r="C74" s="40">
        <v>10682</v>
      </c>
      <c r="D74" s="46">
        <v>10681</v>
      </c>
      <c r="E74" s="46">
        <v>10681</v>
      </c>
      <c r="F74" s="39">
        <v>0</v>
      </c>
      <c r="G74" s="39">
        <v>0</v>
      </c>
      <c r="H74" s="39">
        <v>197</v>
      </c>
      <c r="I74" s="40">
        <f>SUM(F74:H74)</f>
        <v>197</v>
      </c>
      <c r="J74" s="50">
        <f>ROUND((J$78/I$77)*I74,0)</f>
        <v>0</v>
      </c>
      <c r="K74" s="39">
        <v>0</v>
      </c>
      <c r="L74" s="50">
        <f>ROUND((L$78/K$77)*K74,0)</f>
        <v>0</v>
      </c>
      <c r="M74" s="50">
        <f>ROUND(J74+L74,0)</f>
        <v>0</v>
      </c>
      <c r="N74" s="50">
        <f>ROUND(E74+M74,0)</f>
        <v>10681</v>
      </c>
    </row>
    <row r="75" spans="1:15" s="51" customFormat="1" ht="15.75" x14ac:dyDescent="0.25">
      <c r="A75" s="49"/>
      <c r="B75" s="67" t="s">
        <v>179</v>
      </c>
      <c r="C75" s="68">
        <f t="shared" ref="C75:N75" si="8">SUM(C74:C74)</f>
        <v>10682</v>
      </c>
      <c r="D75" s="69">
        <f t="shared" si="8"/>
        <v>10681</v>
      </c>
      <c r="E75" s="69">
        <f t="shared" si="8"/>
        <v>10681</v>
      </c>
      <c r="F75" s="70">
        <f t="shared" si="8"/>
        <v>0</v>
      </c>
      <c r="G75" s="70">
        <f t="shared" si="8"/>
        <v>0</v>
      </c>
      <c r="H75" s="70">
        <f t="shared" si="8"/>
        <v>197</v>
      </c>
      <c r="I75" s="71">
        <f t="shared" si="8"/>
        <v>197</v>
      </c>
      <c r="J75" s="72">
        <f t="shared" si="8"/>
        <v>0</v>
      </c>
      <c r="K75" s="73">
        <f>SUM(K74:K74)</f>
        <v>0</v>
      </c>
      <c r="L75" s="64">
        <f t="shared" si="8"/>
        <v>0</v>
      </c>
      <c r="M75" s="64">
        <f t="shared" si="8"/>
        <v>0</v>
      </c>
      <c r="N75" s="64">
        <f t="shared" si="8"/>
        <v>10681</v>
      </c>
    </row>
    <row r="76" spans="1:15" s="51" customFormat="1" ht="15.75" x14ac:dyDescent="0.25">
      <c r="A76" s="49"/>
      <c r="B76" s="65"/>
      <c r="C76" s="66"/>
      <c r="D76" s="66"/>
      <c r="E76" s="66"/>
      <c r="F76" s="40"/>
      <c r="G76" s="40"/>
      <c r="H76" s="40"/>
      <c r="I76" s="66"/>
      <c r="J76" s="74"/>
      <c r="K76" s="40"/>
      <c r="L76" s="66"/>
      <c r="M76" s="66"/>
      <c r="N76" s="66"/>
    </row>
    <row r="77" spans="1:15" ht="15.75" x14ac:dyDescent="0.25">
      <c r="A77" s="1"/>
      <c r="B77" s="31" t="s">
        <v>180</v>
      </c>
      <c r="C77" s="75">
        <f t="shared" ref="C77:I77" si="9">C72+C75</f>
        <v>3519254.177431698</v>
      </c>
      <c r="D77" s="75">
        <f t="shared" si="9"/>
        <v>3519253.9999999995</v>
      </c>
      <c r="E77" s="75">
        <f t="shared" si="9"/>
        <v>3519253.9999999995</v>
      </c>
      <c r="F77" s="76">
        <f t="shared" si="9"/>
        <v>866510</v>
      </c>
      <c r="G77" s="76">
        <f t="shared" si="9"/>
        <v>36566</v>
      </c>
      <c r="H77" s="76">
        <f t="shared" si="9"/>
        <v>1442</v>
      </c>
      <c r="I77" s="76">
        <f t="shared" si="9"/>
        <v>904518</v>
      </c>
      <c r="J77" s="77">
        <f>ROUND(J72+J75,1)</f>
        <v>0</v>
      </c>
      <c r="K77" s="76">
        <f>K72+K75</f>
        <v>308139.6999999999</v>
      </c>
      <c r="L77" s="77">
        <f>L72+L75</f>
        <v>0</v>
      </c>
      <c r="M77" s="75">
        <f>M72+M75</f>
        <v>0</v>
      </c>
      <c r="N77" s="75">
        <f>N72+N75</f>
        <v>3519254</v>
      </c>
    </row>
    <row r="78" spans="1:15" ht="15.75" hidden="1" x14ac:dyDescent="0.25">
      <c r="A78" s="1"/>
      <c r="B78" s="1"/>
      <c r="C78" s="78">
        <f>[1]DTRACK16!B16</f>
        <v>3519254</v>
      </c>
      <c r="D78" s="78">
        <f>[1]DTRACK16!B16</f>
        <v>3519254</v>
      </c>
      <c r="E78" s="78">
        <f>[1]DTRACK16!B16</f>
        <v>3519254</v>
      </c>
      <c r="F78" s="79">
        <f>'[1]October Pupil Membership 2015'!H189</f>
        <v>866510</v>
      </c>
      <c r="G78" s="79">
        <f>'[1]October NoPublic Pupil 2015'!U419</f>
        <v>36566</v>
      </c>
      <c r="H78" s="80">
        <f>'[1]Eligible Facility 2015'!D56</f>
        <v>1442</v>
      </c>
      <c r="I78" s="1"/>
      <c r="J78" s="78">
        <f>[1]DTRACK16!B15</f>
        <v>0</v>
      </c>
      <c r="K78" s="79">
        <f>'[1]At Risk 2015'!F185</f>
        <v>308139.69999999995</v>
      </c>
      <c r="L78" s="78">
        <f>[1]DTRACK16!B14</f>
        <v>0</v>
      </c>
      <c r="M78" s="81">
        <f>J78+L78</f>
        <v>0</v>
      </c>
      <c r="N78" s="81">
        <f>[1]DTRACK16!B19</f>
        <v>3519254</v>
      </c>
    </row>
    <row r="79" spans="1:15" ht="16.5" hidden="1" thickBot="1" x14ac:dyDescent="0.3">
      <c r="A79" s="1"/>
      <c r="B79" s="1"/>
      <c r="C79" s="82"/>
      <c r="D79" s="81">
        <f>D78-D77</f>
        <v>0</v>
      </c>
      <c r="E79" s="81">
        <f>E78-E77</f>
        <v>0</v>
      </c>
      <c r="F79" s="81">
        <f>+F77-F78</f>
        <v>0</v>
      </c>
      <c r="G79" s="81">
        <f t="shared" ref="G79:H79" si="10">+G77-G78</f>
        <v>0</v>
      </c>
      <c r="H79" s="81">
        <f t="shared" si="10"/>
        <v>0</v>
      </c>
      <c r="I79" s="81"/>
      <c r="J79" s="81">
        <f t="shared" ref="J79:N79" si="11">+J77-J78</f>
        <v>0</v>
      </c>
      <c r="K79" s="81">
        <f>+K72-K78</f>
        <v>0</v>
      </c>
      <c r="L79" s="83">
        <f t="shared" si="11"/>
        <v>0</v>
      </c>
      <c r="M79" s="81">
        <f t="shared" si="11"/>
        <v>0</v>
      </c>
      <c r="N79" s="81">
        <f t="shared" si="11"/>
        <v>0</v>
      </c>
      <c r="O79" s="81"/>
    </row>
    <row r="80" spans="1:15" ht="15.75" x14ac:dyDescent="0.25">
      <c r="A80" s="1"/>
      <c r="B80" s="1"/>
      <c r="C80" s="82"/>
      <c r="D80" s="81"/>
      <c r="E80" s="81"/>
      <c r="F80" s="81"/>
      <c r="G80" s="1"/>
      <c r="H80" s="1"/>
      <c r="I80" s="1"/>
      <c r="J80" s="1"/>
      <c r="K80" s="81"/>
      <c r="L80" s="81"/>
      <c r="M80" s="81"/>
      <c r="N80" s="81"/>
      <c r="O80" s="81"/>
    </row>
  </sheetData>
  <sheetProtection algorithmName="SHA-512" hashValue="DfNOAXMKDXwovn/1nf+zg24MzHLnCHT8/fg5/7m4Q4S11YLlDzRa7v0l3vezzgWvWTwPQ2UUlFo6lif3iJZvjg==" saltValue="7TaJ4CbJ+mwI/Pq+EV+GTg==" spinCount="100000" sheet="1" objects="1" scenarios="1"/>
  <autoFilter ref="A10:N80"/>
  <mergeCells count="6">
    <mergeCell ref="F4:I4"/>
    <mergeCell ref="K4:L4"/>
    <mergeCell ref="F5:I5"/>
    <mergeCell ref="K5:L5"/>
    <mergeCell ref="F6:I6"/>
    <mergeCell ref="K6:L6"/>
  </mergeCells>
  <pageMargins left="0.7" right="0.7" top="0.75" bottom="0.75" header="0.3" footer="0.3"/>
  <pageSetup scale="4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Allocations Post To Web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Schneiderman, David</dc:creator>
  <cp:lastModifiedBy>Schneiderman, David</cp:lastModifiedBy>
  <dcterms:created xsi:type="dcterms:W3CDTF">2016-05-02T21:00:57Z</dcterms:created>
  <dcterms:modified xsi:type="dcterms:W3CDTF">2016-05-02T21:03:27Z</dcterms:modified>
</cp:coreProperties>
</file>