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F32" lockStructure="1"/>
  <bookViews>
    <workbookView xWindow="180" yWindow="90" windowWidth="18300" windowHeight="11055" tabRatio="897"/>
  </bookViews>
  <sheets>
    <sheet name="2015-2016 IDEA Part B" sheetId="37" r:id="rId1"/>
  </sheets>
  <calcPr calcId="145621"/>
</workbook>
</file>

<file path=xl/calcChain.xml><?xml version="1.0" encoding="utf-8"?>
<calcChain xmlns="http://schemas.openxmlformats.org/spreadsheetml/2006/main">
  <c r="L12" i="37" l="1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L41" i="37"/>
  <c r="L42" i="37"/>
  <c r="L43" i="37"/>
  <c r="L44" i="37"/>
  <c r="L45" i="37"/>
  <c r="L46" i="37"/>
  <c r="L47" i="37"/>
  <c r="L48" i="37"/>
  <c r="L49" i="37"/>
  <c r="L50" i="37"/>
  <c r="L51" i="37"/>
  <c r="L52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L68" i="37"/>
  <c r="L69" i="37"/>
  <c r="G78" i="37" l="1"/>
  <c r="F76" i="37" l="1"/>
  <c r="E76" i="37"/>
  <c r="C76" i="37"/>
  <c r="K75" i="37"/>
  <c r="K72" i="37"/>
  <c r="F70" i="37"/>
  <c r="F78" i="37" l="1"/>
  <c r="J78" i="37"/>
  <c r="I78" i="37"/>
  <c r="K74" i="37"/>
  <c r="H78" i="37" l="1"/>
  <c r="C56" i="37"/>
  <c r="C27" i="37"/>
  <c r="E56" i="37"/>
  <c r="E27" i="37"/>
  <c r="K78" i="37"/>
  <c r="E70" i="37" l="1"/>
  <c r="E78" i="37" s="1"/>
  <c r="D68" i="37"/>
  <c r="D23" i="37"/>
  <c r="D19" i="37"/>
  <c r="D15" i="37"/>
  <c r="D63" i="37"/>
  <c r="D58" i="37"/>
  <c r="D55" i="37"/>
  <c r="D50" i="37"/>
  <c r="D46" i="37"/>
  <c r="D42" i="37"/>
  <c r="D38" i="37"/>
  <c r="D34" i="37"/>
  <c r="D30" i="37"/>
  <c r="D67" i="37"/>
  <c r="D75" i="37"/>
  <c r="D74" i="37"/>
  <c r="D73" i="37"/>
  <c r="D72" i="37"/>
  <c r="D69" i="37"/>
  <c r="D45" i="37"/>
  <c r="D44" i="37"/>
  <c r="D43" i="37"/>
  <c r="D24" i="37"/>
  <c r="D22" i="37"/>
  <c r="D51" i="37"/>
  <c r="D20" i="37"/>
  <c r="D18" i="37"/>
  <c r="D64" i="37"/>
  <c r="D16" i="37"/>
  <c r="D14" i="37"/>
  <c r="D49" i="37"/>
  <c r="D48" i="37"/>
  <c r="D47" i="37"/>
  <c r="D21" i="37"/>
  <c r="D61" i="37"/>
  <c r="D53" i="37"/>
  <c r="D37" i="37"/>
  <c r="D36" i="37"/>
  <c r="D35" i="37"/>
  <c r="D26" i="37"/>
  <c r="D12" i="37"/>
  <c r="D66" i="37"/>
  <c r="D59" i="37"/>
  <c r="D41" i="37"/>
  <c r="D40" i="37"/>
  <c r="D39" i="37"/>
  <c r="D25" i="37"/>
  <c r="D17" i="37"/>
  <c r="D29" i="37"/>
  <c r="D32" i="37"/>
  <c r="D33" i="37"/>
  <c r="D13" i="37"/>
  <c r="D57" i="37"/>
  <c r="D31" i="37"/>
  <c r="C70" i="37"/>
  <c r="C78" i="37" s="1"/>
  <c r="D27" i="37"/>
  <c r="D56" i="37"/>
  <c r="L74" i="37"/>
  <c r="L72" i="37"/>
  <c r="L75" i="37"/>
  <c r="D76" i="37" l="1"/>
  <c r="D70" i="37"/>
  <c r="M78" i="37"/>
  <c r="N64" i="37" l="1"/>
  <c r="N75" i="37"/>
  <c r="O75" i="37" s="1"/>
  <c r="P75" i="37" s="1"/>
  <c r="N65" i="37"/>
  <c r="D78" i="37"/>
  <c r="N31" i="37"/>
  <c r="N12" i="37"/>
  <c r="N19" i="37"/>
  <c r="N69" i="37"/>
  <c r="N13" i="37"/>
  <c r="N52" i="37"/>
  <c r="N66" i="37"/>
  <c r="N29" i="37"/>
  <c r="N67" i="37"/>
  <c r="N23" i="37"/>
  <c r="N17" i="37"/>
  <c r="N44" i="37"/>
  <c r="N41" i="37"/>
  <c r="N39" i="37"/>
  <c r="N14" i="37"/>
  <c r="N22" i="37"/>
  <c r="N56" i="37"/>
  <c r="N43" i="37"/>
  <c r="N54" i="37"/>
  <c r="N25" i="37"/>
  <c r="N46" i="37"/>
  <c r="N16" i="37"/>
  <c r="N24" i="37"/>
  <c r="N58" i="37"/>
  <c r="N68" i="37"/>
  <c r="N18" i="37"/>
  <c r="N27" i="37"/>
  <c r="N45" i="37"/>
  <c r="N40" i="37"/>
  <c r="N50" i="37"/>
  <c r="N63" i="37"/>
  <c r="N59" i="37"/>
  <c r="N26" i="37"/>
  <c r="N48" i="37"/>
  <c r="N32" i="37"/>
  <c r="N35" i="37"/>
  <c r="N28" i="37"/>
  <c r="N60" i="37"/>
  <c r="N30" i="37"/>
  <c r="N74" i="37"/>
  <c r="O74" i="37" s="1"/>
  <c r="P74" i="37" s="1"/>
  <c r="N37" i="37"/>
  <c r="N61" i="37"/>
  <c r="N38" i="37"/>
  <c r="N57" i="37"/>
  <c r="N62" i="37"/>
  <c r="N34" i="37"/>
  <c r="N47" i="37"/>
  <c r="N72" i="37"/>
  <c r="O72" i="37" s="1"/>
  <c r="N20" i="37"/>
  <c r="N36" i="37"/>
  <c r="N42" i="37"/>
  <c r="N51" i="37"/>
  <c r="N53" i="37"/>
  <c r="N21" i="37"/>
  <c r="N33" i="37"/>
  <c r="N49" i="37"/>
  <c r="N55" i="37"/>
  <c r="N15" i="37"/>
  <c r="L78" i="37"/>
  <c r="P72" i="37" l="1"/>
  <c r="N78" i="37"/>
  <c r="O78" i="37" l="1"/>
  <c r="P78" i="37"/>
</calcChain>
</file>

<file path=xl/comments1.xml><?xml version="1.0" encoding="utf-8"?>
<comments xmlns="http://schemas.openxmlformats.org/spreadsheetml/2006/main">
  <authors>
    <author>Schneiderman, David</author>
    <author>moyle_r</author>
  </authors>
  <commentList>
    <comment ref="C27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2" authorId="1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4" authorId="1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Ealge Pulled out of Mtn BOCES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
</t>
        </r>
      </text>
    </comment>
    <comment ref="C60" authorId="1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2" authorId="1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2" authorId="1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5" authorId="1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</commentList>
</comments>
</file>

<file path=xl/sharedStrings.xml><?xml version="1.0" encoding="utf-8"?>
<sst xmlns="http://schemas.openxmlformats.org/spreadsheetml/2006/main" count="235" uniqueCount="188">
  <si>
    <t>Count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</si>
  <si>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</si>
  <si>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</si>
  <si>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</si>
  <si>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</si>
  <si>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</si>
  <si>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</si>
  <si>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</si>
  <si>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</si>
  <si>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</si>
  <si>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</si>
  <si>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</si>
  <si>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</si>
  <si>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</si>
  <si>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</si>
  <si>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</si>
  <si>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</si>
  <si>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</si>
  <si>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</si>
  <si>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</si>
  <si>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</si>
  <si>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</si>
  <si>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</si>
  <si>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</si>
  <si>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</si>
  <si>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</si>
  <si>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</si>
  <si>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</si>
  <si>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</si>
  <si>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</si>
  <si>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</si>
  <si>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</si>
  <si>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</si>
  <si>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</si>
  <si>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</si>
  <si>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</si>
  <si>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51010</t>
  </si>
  <si>
    <t>51020</t>
  </si>
  <si>
    <t>62040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</si>
  <si>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</si>
  <si>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</si>
  <si>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</si>
  <si>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</si>
  <si>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</si>
  <si>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</si>
  <si>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</si>
  <si>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</si>
  <si>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</si>
  <si>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</si>
  <si>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</si>
  <si>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</si>
  <si>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</si>
  <si>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</si>
  <si>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</si>
  <si>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</si>
  <si>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80010</t>
  </si>
  <si>
    <t>IDEA Part 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</si>
  <si>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</si>
  <si>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</si>
  <si>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</si>
  <si>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</si>
  <si>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</si>
  <si>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</si>
  <si>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</si>
  <si>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</si>
  <si>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</si>
  <si>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</si>
  <si>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</si>
  <si>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</si>
  <si>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Based on</t>
  </si>
  <si>
    <t>Through Funds Based on</t>
  </si>
  <si>
    <t>Total Formula</t>
  </si>
  <si>
    <t>Adjusted</t>
  </si>
  <si>
    <t>K-12 Public and Private School Enrollment</t>
  </si>
  <si>
    <t>Children Living in Poverty</t>
  </si>
  <si>
    <t>Allocation of</t>
  </si>
  <si>
    <t>Base</t>
  </si>
  <si>
    <t>Total Public and</t>
  </si>
  <si>
    <t>Allocation for</t>
  </si>
  <si>
    <t>Total</t>
  </si>
  <si>
    <t>Allocation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</si>
  <si>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</si>
  <si>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</si>
  <si>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</si>
  <si>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</si>
  <si>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</si>
  <si>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</si>
  <si>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</si>
  <si>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</si>
  <si>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CDELA--Statewide</t>
  </si>
  <si>
    <t>School</t>
  </si>
  <si>
    <t>Students in</t>
  </si>
  <si>
    <t>Enrollment</t>
  </si>
  <si>
    <t>in Poverty</t>
  </si>
  <si>
    <t>Remaining Funds</t>
  </si>
  <si>
    <t>ADMINISTRATIVE UNITS</t>
  </si>
  <si>
    <t>Adams 1, Mapleton</t>
  </si>
  <si>
    <t>Adams 12, Northglenn</t>
  </si>
  <si>
    <t>Adams 14, Commerce City</t>
  </si>
  <si>
    <t>Adams 27J, Brighton</t>
  </si>
  <si>
    <t>Adams 50, Westminster</t>
  </si>
  <si>
    <t>Arapahoe 1, Englewood</t>
  </si>
  <si>
    <t>Arapahoe 2, Sheridan</t>
  </si>
  <si>
    <t>Arapahoe 5, Cherry Creek</t>
  </si>
  <si>
    <t>Arapahoe 6, Littleton</t>
  </si>
  <si>
    <t>Adams-Arapahoe 28J, Aurora</t>
  </si>
  <si>
    <t>Boulder RE1J, Longmont</t>
  </si>
  <si>
    <t>Boulder RE2, Boulder</t>
  </si>
  <si>
    <t>Delta 50J, Delta</t>
  </si>
  <si>
    <t>Denver 1, Denver</t>
  </si>
  <si>
    <t>Douglas RE 1, Castle Rock</t>
  </si>
  <si>
    <t>El Paso 2, Harrison</t>
  </si>
  <si>
    <t>El Paso 3, Widefield</t>
  </si>
  <si>
    <t>El Paso 8, Fountain</t>
  </si>
  <si>
    <t>El Paso 11, Colorado Springs</t>
  </si>
  <si>
    <t>El Paso 12, Cheyenne Mountain</t>
  </si>
  <si>
    <t>El Paso 20, Academy</t>
  </si>
  <si>
    <t>El Paso 38, Lewis-Palmer</t>
  </si>
  <si>
    <t>El Paso 49, Falcon</t>
  </si>
  <si>
    <t>Fort Lupton/Keenesburg</t>
  </si>
  <si>
    <t>Fremont RE-1, Canon City</t>
  </si>
  <si>
    <t>Gunnison RE1J, Gunnison</t>
  </si>
  <si>
    <t>Jefferson R-1, Lakewood</t>
  </si>
  <si>
    <t>Larimer R-1, Fort Collins</t>
  </si>
  <si>
    <t>Larimer R-2J, Loveland</t>
  </si>
  <si>
    <t>Larimer R-3, Estes Park</t>
  </si>
  <si>
    <t>Logan RE-1, Sterling</t>
  </si>
  <si>
    <t>Mesa 51, Grand Junction</t>
  </si>
  <si>
    <t>Moffat RE 1, Craig</t>
  </si>
  <si>
    <t>Montrose RE-1J, Montrose</t>
  </si>
  <si>
    <t>Morgan Re-3, Fort Morgan</t>
  </si>
  <si>
    <t>Pueblo 60, Pueblo (urban)</t>
  </si>
  <si>
    <t>Pueblo 70, Pueblo (rural)</t>
  </si>
  <si>
    <t>Weld RE-4, Windsor</t>
  </si>
  <si>
    <t>Weld 6, Greeley</t>
  </si>
  <si>
    <t>Centennial BOCES, La Salle</t>
  </si>
  <si>
    <t>East Central BOCES, Limon</t>
  </si>
  <si>
    <t>Mountain BOCES, Leadville</t>
  </si>
  <si>
    <t>Mount Evans BOCS, Idaho Springs</t>
  </si>
  <si>
    <t>Northeast Colorado BOCES, Haxtun</t>
  </si>
  <si>
    <t>Northwest Colorado BOCES, Steamboat Springs</t>
  </si>
  <si>
    <t>Pikes Peak BOCS, Colorado Springs</t>
  </si>
  <si>
    <t>Rio Blanco BOCS, Rangely</t>
  </si>
  <si>
    <t>San Juan BOCS, Durango</t>
  </si>
  <si>
    <t>San Luis Valley BOCS, Alamosa</t>
  </si>
  <si>
    <t>Santa Fe Trail BOCES, La Junta</t>
  </si>
  <si>
    <t>South Central BOCS, Pueblo</t>
  </si>
  <si>
    <t>Southeastern BOCES, Lamar</t>
  </si>
  <si>
    <t>Uncompahgre BOCS, Telluride</t>
  </si>
  <si>
    <t>Ute Pass BOCES, Woodland Park</t>
  </si>
  <si>
    <t>Charter School Institute</t>
  </si>
  <si>
    <t xml:space="preserve">     Total Administrative Units</t>
  </si>
  <si>
    <t>STATE OPERATED PROGRAMS</t>
  </si>
  <si>
    <t>66050</t>
  </si>
  <si>
    <t>Colorado School for the Deaf and the Blind</t>
  </si>
  <si>
    <t>66060</t>
  </si>
  <si>
    <t>Colorado Mental Health Institute, Pueblo</t>
  </si>
  <si>
    <t>66070</t>
  </si>
  <si>
    <t>Department of Corrections</t>
  </si>
  <si>
    <t>66080</t>
  </si>
  <si>
    <t xml:space="preserve">     Total State Operated Programs</t>
  </si>
  <si>
    <t xml:space="preserve">     GRAND TOTAL</t>
  </si>
  <si>
    <t>FY09</t>
  </si>
  <si>
    <t/>
  </si>
  <si>
    <t>FY10</t>
  </si>
  <si>
    <t xml:space="preserve">Adjusted </t>
  </si>
  <si>
    <t xml:space="preserve">Base </t>
  </si>
  <si>
    <t>CMHI-Ft Logan</t>
  </si>
  <si>
    <t xml:space="preserve">Weld RE-5J Johnstown-Milliken </t>
  </si>
  <si>
    <t>62050</t>
  </si>
  <si>
    <t>Eligible Facilities</t>
  </si>
  <si>
    <t>(B+C+D)</t>
  </si>
  <si>
    <t xml:space="preserve">(F+H) </t>
  </si>
  <si>
    <t>(A+I)</t>
  </si>
  <si>
    <t>Division of Youth Services</t>
  </si>
  <si>
    <t>(Total Population)</t>
  </si>
  <si>
    <t>(FY 99)</t>
  </si>
  <si>
    <t>EAGLE COUNTY RE 50J</t>
  </si>
  <si>
    <t>(No Adjustments FY11, FY12 &amp; FY13, FY14)</t>
  </si>
  <si>
    <t>2014-2015</t>
  </si>
  <si>
    <t>FY14</t>
  </si>
  <si>
    <t>EC BOCES - EAGLE</t>
  </si>
  <si>
    <t>Elbert, Elizabeth C-1</t>
  </si>
  <si>
    <t>FY16</t>
  </si>
  <si>
    <t>Allocation Period:  7/1/15 - 9/30/17</t>
  </si>
  <si>
    <t>2014(Oct Ct)</t>
  </si>
  <si>
    <t>2014(Oct ct)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</si>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</sst>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3" fillId="0" borderId="0"/>
    <xf numFmtId="3" fontId="1" fillId="0" borderId="0" applyFont="0" applyFill="0" applyBorder="0" applyAlignment="0" applyProtection="0"/>
    <xf numFmtId="0" fontId="2" fillId="0" borderId="0"/>
    <xf numFmtId="5" fontId="4" fillId="0" borderId="0"/>
    <xf numFmtId="5" fontId="4" fillId="0" borderId="0"/>
    <xf numFmtId="0" fontId="2" fillId="2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2" fillId="0" borderId="0"/>
    <xf numFmtId="0" fontId="10" fillId="0" borderId="0"/>
    <xf numFmtId="0" fontId="11" fillId="0" borderId="0"/>
    <xf numFmtId="43" fontId="10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86">
    <xf numFmtId="0" fontId="0" fillId="0" borderId="0" xfId="0"/>
    <xf numFmtId="0" fontId="2" fillId="0" borderId="0" xfId="1"/>
    <xf numFmtId="0" fontId="5" fillId="0" borderId="0" xfId="1" applyFont="1" applyProtection="1"/>
    <xf numFmtId="0" fontId="6" fillId="0" borderId="0" xfId="1" applyFont="1" applyProtection="1"/>
    <xf numFmtId="0" fontId="2" fillId="0" borderId="0" xfId="1" applyAlignment="1">
      <alignment horizontal="center"/>
    </xf>
    <xf numFmtId="0" fontId="5" fillId="0" borderId="2" xfId="1" applyFont="1" applyBorder="1" applyProtection="1"/>
    <xf numFmtId="0" fontId="2" fillId="0" borderId="3" xfId="1" applyBorder="1" applyAlignment="1" applyProtection="1">
      <alignment horizontal="centerContinuous"/>
    </xf>
    <xf numFmtId="0" fontId="2" fillId="0" borderId="4" xfId="1" applyBorder="1" applyAlignment="1" applyProtection="1">
      <alignment horizontal="centerContinuous"/>
    </xf>
    <xf numFmtId="0" fontId="5" fillId="0" borderId="6" xfId="1" applyFont="1" applyBorder="1" applyProtection="1"/>
    <xf numFmtId="0" fontId="2" fillId="0" borderId="7" xfId="1" applyBorder="1" applyAlignment="1" applyProtection="1">
      <alignment horizontal="centerContinuous"/>
    </xf>
    <xf numFmtId="0" fontId="2" fillId="0" borderId="6" xfId="1" applyBorder="1" applyAlignment="1" applyProtection="1">
      <alignment horizontal="centerContinuous"/>
    </xf>
    <xf numFmtId="0" fontId="2" fillId="0" borderId="7" xfId="1" applyBorder="1" applyProtection="1"/>
    <xf numFmtId="0" fontId="5" fillId="0" borderId="12" xfId="1" applyFont="1" applyBorder="1" applyProtection="1"/>
    <xf numFmtId="0" fontId="2" fillId="0" borderId="11" xfId="1" applyBorder="1" applyProtection="1"/>
    <xf numFmtId="0" fontId="2" fillId="0" borderId="6" xfId="1" applyBorder="1" applyProtection="1"/>
    <xf numFmtId="5" fontId="2" fillId="0" borderId="7" xfId="1" applyNumberFormat="1" applyBorder="1" applyProtection="1"/>
    <xf numFmtId="3" fontId="2" fillId="0" borderId="6" xfId="1" applyNumberFormat="1" applyBorder="1"/>
    <xf numFmtId="37" fontId="2" fillId="0" borderId="7" xfId="1" applyNumberFormat="1" applyBorder="1" applyProtection="1"/>
    <xf numFmtId="164" fontId="2" fillId="0" borderId="7" xfId="8" applyNumberFormat="1" applyFont="1" applyBorder="1" applyProtection="1"/>
    <xf numFmtId="164" fontId="2" fillId="0" borderId="7" xfId="1" applyNumberFormat="1" applyBorder="1" applyProtection="1"/>
    <xf numFmtId="3" fontId="2" fillId="0" borderId="7" xfId="1" applyNumberFormat="1" applyBorder="1" applyProtection="1"/>
    <xf numFmtId="0" fontId="2" fillId="0" borderId="12" xfId="1" applyBorder="1" applyProtection="1"/>
    <xf numFmtId="37" fontId="2" fillId="0" borderId="11" xfId="1" applyNumberFormat="1" applyBorder="1" applyProtection="1"/>
    <xf numFmtId="3" fontId="2" fillId="0" borderId="11" xfId="1" applyNumberFormat="1" applyBorder="1" applyProtection="1"/>
    <xf numFmtId="37" fontId="2" fillId="0" borderId="12" xfId="1" applyNumberFormat="1" applyBorder="1" applyProtection="1"/>
    <xf numFmtId="5" fontId="5" fillId="0" borderId="11" xfId="1" applyNumberFormat="1" applyFont="1" applyBorder="1" applyProtection="1"/>
    <xf numFmtId="5" fontId="5" fillId="0" borderId="13" xfId="1" applyNumberFormat="1" applyFont="1" applyBorder="1" applyProtection="1"/>
    <xf numFmtId="37" fontId="5" fillId="0" borderId="14" xfId="1" applyNumberFormat="1" applyFont="1" applyBorder="1" applyProtection="1"/>
    <xf numFmtId="37" fontId="5" fillId="0" borderId="11" xfId="1" applyNumberFormat="1" applyFont="1" applyBorder="1" applyProtection="1"/>
    <xf numFmtId="164" fontId="5" fillId="0" borderId="11" xfId="1" applyNumberFormat="1" applyFont="1" applyBorder="1" applyProtection="1"/>
    <xf numFmtId="0" fontId="2" fillId="0" borderId="0" xfId="1" quotePrefix="1"/>
    <xf numFmtId="0" fontId="2" fillId="0" borderId="6" xfId="1" applyFill="1" applyBorder="1" applyProtection="1"/>
    <xf numFmtId="37" fontId="2" fillId="0" borderId="7" xfId="1" applyNumberFormat="1" applyFill="1" applyBorder="1" applyProtection="1"/>
    <xf numFmtId="165" fontId="2" fillId="0" borderId="7" xfId="9" applyNumberFormat="1" applyFont="1" applyFill="1" applyBorder="1" applyProtection="1"/>
    <xf numFmtId="165" fontId="2" fillId="0" borderId="7" xfId="1" applyNumberFormat="1" applyBorder="1" applyProtection="1"/>
    <xf numFmtId="0" fontId="2" fillId="0" borderId="10" xfId="1" applyBorder="1" applyProtection="1"/>
    <xf numFmtId="0" fontId="2" fillId="0" borderId="16" xfId="1" applyBorder="1" applyAlignment="1" applyProtection="1">
      <alignment horizontal="centerContinuous"/>
    </xf>
    <xf numFmtId="0" fontId="2" fillId="0" borderId="17" xfId="1" applyBorder="1" applyAlignment="1" applyProtection="1">
      <alignment horizontal="center"/>
    </xf>
    <xf numFmtId="0" fontId="2" fillId="0" borderId="7" xfId="1" applyFill="1" applyBorder="1" applyProtection="1"/>
    <xf numFmtId="0" fontId="0" fillId="0" borderId="0" xfId="0" applyFill="1"/>
    <xf numFmtId="0" fontId="2" fillId="0" borderId="0" xfId="1" quotePrefix="1" applyFill="1"/>
    <xf numFmtId="3" fontId="2" fillId="0" borderId="7" xfId="1" applyNumberFormat="1" applyFill="1" applyBorder="1" applyProtection="1"/>
    <xf numFmtId="0" fontId="2" fillId="0" borderId="12" xfId="1" applyFill="1" applyBorder="1" applyProtection="1"/>
    <xf numFmtId="37" fontId="2" fillId="0" borderId="11" xfId="1" applyNumberFormat="1" applyFill="1" applyBorder="1" applyProtection="1"/>
    <xf numFmtId="3" fontId="2" fillId="0" borderId="11" xfId="1" applyNumberFormat="1" applyFill="1" applyBorder="1" applyProtection="1"/>
    <xf numFmtId="164" fontId="5" fillId="0" borderId="1" xfId="1" applyNumberFormat="1" applyFont="1" applyBorder="1" applyProtection="1"/>
    <xf numFmtId="5" fontId="5" fillId="0" borderId="1" xfId="1" applyNumberFormat="1" applyFont="1" applyBorder="1" applyProtection="1"/>
    <xf numFmtId="165" fontId="5" fillId="0" borderId="1" xfId="1" applyNumberFormat="1" applyFont="1" applyBorder="1" applyProtection="1"/>
    <xf numFmtId="0" fontId="0" fillId="0" borderId="0" xfId="0"/>
    <xf numFmtId="0" fontId="1" fillId="0" borderId="18" xfId="1" applyFont="1" applyBorder="1" applyAlignment="1" applyProtection="1">
      <alignment horizontal="center" wrapText="1"/>
    </xf>
    <xf numFmtId="0" fontId="2" fillId="0" borderId="0" xfId="1" applyFill="1"/>
    <xf numFmtId="5" fontId="2" fillId="0" borderId="7" xfId="1" applyNumberFormat="1" applyFill="1" applyBorder="1" applyProtection="1"/>
    <xf numFmtId="164" fontId="2" fillId="0" borderId="7" xfId="8" applyNumberFormat="1" applyFont="1" applyFill="1" applyBorder="1" applyProtection="1"/>
    <xf numFmtId="164" fontId="2" fillId="0" borderId="7" xfId="1" applyNumberFormat="1" applyFill="1" applyBorder="1" applyProtection="1"/>
    <xf numFmtId="49" fontId="2" fillId="0" borderId="0" xfId="1" quotePrefix="1" applyNumberFormat="1"/>
    <xf numFmtId="165" fontId="2" fillId="0" borderId="0" xfId="9" applyNumberFormat="1" applyFont="1" applyFill="1"/>
    <xf numFmtId="165" fontId="2" fillId="0" borderId="0" xfId="1" applyNumberFormat="1" applyFill="1"/>
    <xf numFmtId="0" fontId="2" fillId="0" borderId="0" xfId="1" applyFill="1" applyAlignment="1">
      <alignment horizontal="center"/>
    </xf>
    <xf numFmtId="0" fontId="2" fillId="0" borderId="7" xfId="1" applyFill="1" applyBorder="1" applyAlignment="1" applyProtection="1">
      <alignment horizontal="center"/>
    </xf>
    <xf numFmtId="0" fontId="2" fillId="0" borderId="11" xfId="1" applyFill="1" applyBorder="1" applyAlignment="1" applyProtection="1">
      <alignment horizontal="center"/>
    </xf>
    <xf numFmtId="3" fontId="2" fillId="0" borderId="6" xfId="1" applyNumberFormat="1" applyFill="1" applyBorder="1"/>
    <xf numFmtId="37" fontId="5" fillId="0" borderId="15" xfId="1" applyNumberFormat="1" applyFont="1" applyFill="1" applyBorder="1" applyProtection="1"/>
    <xf numFmtId="37" fontId="5" fillId="0" borderId="11" xfId="1" applyNumberFormat="1" applyFont="1" applyFill="1" applyBorder="1" applyProtection="1"/>
    <xf numFmtId="37" fontId="5" fillId="0" borderId="1" xfId="1" applyNumberFormat="1" applyFont="1" applyFill="1" applyBorder="1" applyProtection="1"/>
    <xf numFmtId="0" fontId="2" fillId="0" borderId="11" xfId="1" applyFill="1" applyBorder="1" applyProtection="1"/>
    <xf numFmtId="2" fontId="2" fillId="0" borderId="0" xfId="1" applyNumberFormat="1" applyFill="1"/>
    <xf numFmtId="3" fontId="2" fillId="0" borderId="0" xfId="1" applyNumberFormat="1" applyFill="1"/>
    <xf numFmtId="0" fontId="1" fillId="0" borderId="10" xfId="1" applyFont="1" applyBorder="1" applyAlignment="1" applyProtection="1">
      <alignment horizontal="center" wrapText="1"/>
    </xf>
    <xf numFmtId="37" fontId="5" fillId="0" borderId="19" xfId="1" applyNumberFormat="1" applyFont="1" applyBorder="1" applyProtection="1"/>
    <xf numFmtId="0" fontId="2" fillId="0" borderId="17" xfId="1" applyFill="1" applyBorder="1" applyAlignment="1" applyProtection="1">
      <alignment horizontal="center"/>
    </xf>
    <xf numFmtId="0" fontId="2" fillId="0" borderId="3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7" xfId="1" applyBorder="1" applyAlignment="1" applyProtection="1">
      <alignment horizontal="center"/>
    </xf>
    <xf numFmtId="0" fontId="2" fillId="0" borderId="8" xfId="1" applyBorder="1" applyAlignment="1" applyProtection="1">
      <alignment horizontal="center"/>
    </xf>
    <xf numFmtId="0" fontId="2" fillId="0" borderId="11" xfId="1" applyBorder="1" applyAlignment="1" applyProtection="1">
      <alignment horizontal="center"/>
    </xf>
    <xf numFmtId="37" fontId="0" fillId="0" borderId="0" xfId="0" applyNumberFormat="1" applyFill="1"/>
    <xf numFmtId="39" fontId="0" fillId="0" borderId="0" xfId="0" applyNumberFormat="1" applyFill="1"/>
    <xf numFmtId="0" fontId="2" fillId="0" borderId="4" xfId="1" applyBorder="1" applyAlignment="1" applyProtection="1">
      <alignment horizontal="center"/>
    </xf>
    <xf numFmtId="0" fontId="2" fillId="0" borderId="3" xfId="1" applyBorder="1" applyAlignment="1" applyProtection="1">
      <alignment horizontal="center"/>
    </xf>
    <xf numFmtId="0" fontId="2" fillId="0" borderId="5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7" xfId="1" applyBorder="1" applyAlignment="1" applyProtection="1">
      <alignment horizontal="center"/>
    </xf>
    <xf numFmtId="0" fontId="2" fillId="0" borderId="8" xfId="1" applyBorder="1" applyAlignment="1" applyProtection="1">
      <alignment horizontal="center"/>
    </xf>
    <xf numFmtId="0" fontId="2" fillId="0" borderId="10" xfId="1" applyBorder="1" applyAlignment="1" applyProtection="1">
      <alignment horizontal="center"/>
    </xf>
    <xf numFmtId="0" fontId="2" fillId="0" borderId="11" xfId="1" applyBorder="1" applyAlignment="1" applyProtection="1">
      <alignment horizontal="center"/>
    </xf>
    <xf numFmtId="0" fontId="2" fillId="0" borderId="9" xfId="1" applyBorder="1" applyAlignment="1" applyProtection="1">
      <alignment horizontal="center"/>
    </xf>
  </cellXfs>
  <cellStyles count="26">
    <cellStyle name="Comma 2" xfId="9"/>
    <cellStyle name="Comma 3" xfId="18"/>
    <cellStyle name="Comma0" xfId="3"/>
    <cellStyle name="Currency 2" xfId="8"/>
    <cellStyle name="Normal" xfId="0" builtinId="0"/>
    <cellStyle name="Normal 2" xfId="1"/>
    <cellStyle name="Normal 2 2" xfId="4"/>
    <cellStyle name="Normal 2 2 2" xfId="13"/>
    <cellStyle name="Normal 2 2 3" xfId="12"/>
    <cellStyle name="Normal 2 2 4" xfId="21"/>
    <cellStyle name="Normal 2 3" xfId="5"/>
    <cellStyle name="Normal 2 3 2" xfId="23"/>
    <cellStyle name="Normal 2 4" xfId="11"/>
    <cellStyle name="Normal 2 5" xfId="15"/>
    <cellStyle name="Normal 3" xfId="2"/>
    <cellStyle name="Normal 3 2" xfId="6"/>
    <cellStyle name="Normal 3 2 2" xfId="22"/>
    <cellStyle name="Normal 3 3" xfId="14"/>
    <cellStyle name="Normal 3 4" xfId="24"/>
    <cellStyle name="Normal 3 5" xfId="25"/>
    <cellStyle name="Normal 4" xfId="10"/>
    <cellStyle name="Normal 4 2" xfId="7"/>
    <cellStyle name="Normal 4 3" xfId="20"/>
    <cellStyle name="Normal 5" xfId="16"/>
    <cellStyle name="Normal 6" xfId="17"/>
    <cellStyle name="Normal 7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80"/>
  <sheetViews>
    <sheetView tabSelected="1" zoomScale="85" zoomScaleNormal="85" workbookViewId="0">
      <pane xSplit="2" ySplit="10" topLeftCell="G11" activePane="bottomRight" state="frozen"/>
      <selection activeCell="F18" sqref="F18"/>
      <selection pane="topRight" activeCell="F18" sqref="F18"/>
      <selection pane="bottomLeft" activeCell="F18" sqref="F18"/>
      <selection pane="bottomRight" activeCell="P70" sqref="P70"/>
    </sheetView>
  </sheetViews>
  <sheetFormatPr defaultRowHeight="15" x14ac:dyDescent="0.25"/>
  <cols>
    <col min="1" max="1" width="7.85546875" style="39" bestFit="1" customWidth="1"/>
    <col min="2" max="2" width="44.5703125" style="39" customWidth="1"/>
    <col min="3" max="3" width="18" style="39" hidden="1" customWidth="1"/>
    <col min="4" max="4" width="20.85546875" style="39" hidden="1" customWidth="1"/>
    <col min="5" max="6" width="26.42578125" style="39" hidden="1" customWidth="1"/>
    <col min="7" max="7" width="26.42578125" style="39" customWidth="1"/>
    <col min="8" max="8" width="17" style="39" bestFit="1" customWidth="1"/>
    <col min="9" max="9" width="16.140625" style="39" customWidth="1"/>
    <col min="10" max="10" width="18.5703125" style="39" bestFit="1" customWidth="1"/>
    <col min="11" max="11" width="17.28515625" style="39" bestFit="1" customWidth="1"/>
    <col min="12" max="12" width="21.42578125" style="39" customWidth="1"/>
    <col min="13" max="13" width="15" style="39" customWidth="1"/>
    <col min="14" max="14" width="20.140625" style="39" customWidth="1"/>
    <col min="15" max="15" width="32.5703125" style="39" bestFit="1" customWidth="1"/>
    <col min="16" max="16" width="20.42578125" style="39" customWidth="1"/>
    <col min="17" max="16384" width="9.140625" style="39"/>
  </cols>
  <sheetData>
    <row r="1" spans="1:16" s="48" customFormat="1" ht="18" x14ac:dyDescent="0.25">
      <c r="A1" s="1"/>
      <c r="B1" s="2" t="s">
        <v>56</v>
      </c>
      <c r="C1" s="3"/>
      <c r="D1" s="3"/>
      <c r="E1" s="3"/>
      <c r="F1" s="3"/>
      <c r="G1" s="3"/>
      <c r="H1" s="1"/>
      <c r="I1" s="50"/>
      <c r="J1" s="50"/>
      <c r="K1" s="1"/>
      <c r="L1" s="1"/>
      <c r="M1" s="50"/>
      <c r="N1" s="1"/>
      <c r="O1" s="1"/>
      <c r="P1" s="1"/>
    </row>
    <row r="2" spans="1:16" s="48" customFormat="1" ht="18" x14ac:dyDescent="0.25">
      <c r="A2" s="1"/>
      <c r="B2" s="2" t="s">
        <v>184</v>
      </c>
      <c r="C2" s="3"/>
      <c r="D2" s="3"/>
      <c r="E2" s="3"/>
      <c r="F2" s="3"/>
      <c r="G2" s="3"/>
      <c r="H2" s="1"/>
      <c r="I2" s="50"/>
      <c r="J2" s="50"/>
      <c r="K2" s="1"/>
      <c r="L2" s="1"/>
      <c r="M2" s="50"/>
      <c r="N2" s="1"/>
      <c r="O2" s="1"/>
      <c r="P2" s="1"/>
    </row>
    <row r="3" spans="1:16" s="48" customFormat="1" ht="15.75" x14ac:dyDescent="0.25">
      <c r="A3" s="1"/>
      <c r="B3" s="2"/>
      <c r="C3" s="4" t="s">
        <v>57</v>
      </c>
      <c r="D3" s="4"/>
      <c r="E3" s="4"/>
      <c r="F3" s="4"/>
      <c r="G3" s="4" t="s">
        <v>57</v>
      </c>
      <c r="H3" s="4" t="s">
        <v>58</v>
      </c>
      <c r="I3" s="57" t="s">
        <v>59</v>
      </c>
      <c r="J3" s="57" t="s">
        <v>60</v>
      </c>
      <c r="K3" s="4" t="s">
        <v>61</v>
      </c>
      <c r="L3" s="4" t="s">
        <v>62</v>
      </c>
      <c r="M3" s="57" t="s">
        <v>63</v>
      </c>
      <c r="N3" s="4" t="s">
        <v>64</v>
      </c>
      <c r="O3" s="4" t="s">
        <v>65</v>
      </c>
      <c r="P3" s="4" t="s">
        <v>66</v>
      </c>
    </row>
    <row r="4" spans="1:16" s="48" customFormat="1" ht="15.75" x14ac:dyDescent="0.25">
      <c r="A4" s="1"/>
      <c r="B4" s="5"/>
      <c r="C4" s="6"/>
      <c r="D4" s="7"/>
      <c r="E4" s="36"/>
      <c r="F4" s="7"/>
      <c r="G4" s="7"/>
      <c r="H4" s="77" t="s">
        <v>67</v>
      </c>
      <c r="I4" s="77"/>
      <c r="J4" s="77"/>
      <c r="K4" s="78"/>
      <c r="L4" s="6"/>
      <c r="M4" s="79" t="s">
        <v>68</v>
      </c>
      <c r="N4" s="78"/>
      <c r="O4" s="6"/>
      <c r="P4" s="70"/>
    </row>
    <row r="5" spans="1:16" s="48" customFormat="1" ht="15.75" x14ac:dyDescent="0.25">
      <c r="A5" s="1"/>
      <c r="B5" s="8"/>
      <c r="C5" s="9"/>
      <c r="D5" s="71" t="s">
        <v>162</v>
      </c>
      <c r="E5" s="37" t="s">
        <v>164</v>
      </c>
      <c r="F5" s="37" t="s">
        <v>180</v>
      </c>
      <c r="G5" s="37" t="s">
        <v>183</v>
      </c>
      <c r="H5" s="80" t="s">
        <v>69</v>
      </c>
      <c r="I5" s="80"/>
      <c r="J5" s="80"/>
      <c r="K5" s="81"/>
      <c r="L5" s="9"/>
      <c r="M5" s="82" t="s">
        <v>70</v>
      </c>
      <c r="N5" s="81"/>
      <c r="O5" s="9"/>
      <c r="P5" s="72" t="s">
        <v>71</v>
      </c>
    </row>
    <row r="6" spans="1:16" s="48" customFormat="1" ht="15.75" x14ac:dyDescent="0.25">
      <c r="A6" s="1"/>
      <c r="B6" s="8"/>
      <c r="C6" s="10"/>
      <c r="D6" s="73" t="s">
        <v>72</v>
      </c>
      <c r="E6" s="37" t="s">
        <v>165</v>
      </c>
      <c r="F6" s="37" t="s">
        <v>165</v>
      </c>
      <c r="G6" s="37" t="s">
        <v>165</v>
      </c>
      <c r="H6" s="83" t="s">
        <v>73</v>
      </c>
      <c r="I6" s="83"/>
      <c r="J6" s="83"/>
      <c r="K6" s="84"/>
      <c r="L6" s="10"/>
      <c r="M6" s="85" t="s">
        <v>74</v>
      </c>
      <c r="N6" s="84"/>
      <c r="O6" s="9"/>
      <c r="P6" s="72" t="s">
        <v>75</v>
      </c>
    </row>
    <row r="7" spans="1:16" s="48" customFormat="1" ht="15.75" x14ac:dyDescent="0.25">
      <c r="A7" s="1"/>
      <c r="B7" s="8"/>
      <c r="C7" s="72" t="s">
        <v>76</v>
      </c>
      <c r="D7" s="71" t="s">
        <v>76</v>
      </c>
      <c r="E7" s="37" t="s">
        <v>166</v>
      </c>
      <c r="F7" s="37" t="s">
        <v>166</v>
      </c>
      <c r="G7" s="37" t="s">
        <v>166</v>
      </c>
      <c r="H7" s="72" t="s">
        <v>185</v>
      </c>
      <c r="I7" s="58" t="s">
        <v>185</v>
      </c>
      <c r="J7" s="58" t="s">
        <v>186</v>
      </c>
      <c r="K7" s="72" t="s">
        <v>77</v>
      </c>
      <c r="L7" s="72" t="s">
        <v>78</v>
      </c>
      <c r="M7" s="38"/>
      <c r="N7" s="72" t="s">
        <v>78</v>
      </c>
      <c r="O7" s="72" t="s">
        <v>79</v>
      </c>
      <c r="P7" s="72" t="s">
        <v>56</v>
      </c>
    </row>
    <row r="8" spans="1:16" s="48" customFormat="1" ht="15.75" x14ac:dyDescent="0.25">
      <c r="A8" s="1"/>
      <c r="B8" s="8"/>
      <c r="C8" s="72" t="s">
        <v>80</v>
      </c>
      <c r="D8" s="71" t="s">
        <v>80</v>
      </c>
      <c r="E8" s="37" t="s">
        <v>80</v>
      </c>
      <c r="F8" s="37" t="s">
        <v>80</v>
      </c>
      <c r="G8" s="37" t="s">
        <v>80</v>
      </c>
      <c r="H8" s="72" t="s">
        <v>81</v>
      </c>
      <c r="I8" s="58" t="s">
        <v>82</v>
      </c>
      <c r="J8" s="58" t="s">
        <v>83</v>
      </c>
      <c r="K8" s="72" t="s">
        <v>84</v>
      </c>
      <c r="L8" s="72" t="s">
        <v>85</v>
      </c>
      <c r="M8" s="58" t="s">
        <v>86</v>
      </c>
      <c r="N8" s="72" t="s">
        <v>87</v>
      </c>
      <c r="O8" s="72" t="s">
        <v>75</v>
      </c>
      <c r="P8" s="72" t="s">
        <v>88</v>
      </c>
    </row>
    <row r="9" spans="1:16" s="48" customFormat="1" ht="15.75" x14ac:dyDescent="0.25">
      <c r="A9" s="1"/>
      <c r="B9" s="8"/>
      <c r="C9" s="72" t="s">
        <v>176</v>
      </c>
      <c r="D9" s="71" t="s">
        <v>89</v>
      </c>
      <c r="E9" s="37" t="s">
        <v>167</v>
      </c>
      <c r="F9" s="37" t="s">
        <v>181</v>
      </c>
      <c r="G9" s="69"/>
      <c r="H9" s="72" t="s">
        <v>90</v>
      </c>
      <c r="I9" s="58" t="s">
        <v>90</v>
      </c>
      <c r="J9" s="58" t="s">
        <v>91</v>
      </c>
      <c r="K9" s="72" t="s">
        <v>92</v>
      </c>
      <c r="L9" s="72" t="s">
        <v>92</v>
      </c>
      <c r="M9" s="58" t="s">
        <v>0</v>
      </c>
      <c r="N9" s="72" t="s">
        <v>93</v>
      </c>
      <c r="O9" s="72" t="s">
        <v>94</v>
      </c>
      <c r="P9" s="72" t="s">
        <v>179</v>
      </c>
    </row>
    <row r="10" spans="1:16" s="48" customFormat="1" ht="31.5" customHeight="1" x14ac:dyDescent="0.25">
      <c r="A10" s="30" t="s">
        <v>163</v>
      </c>
      <c r="B10" s="12"/>
      <c r="C10" s="13"/>
      <c r="D10" s="35"/>
      <c r="E10" s="49" t="s">
        <v>178</v>
      </c>
      <c r="F10" s="49"/>
      <c r="G10" s="67"/>
      <c r="H10" s="74" t="s">
        <v>92</v>
      </c>
      <c r="I10" s="59" t="s">
        <v>92</v>
      </c>
      <c r="J10" s="59" t="s">
        <v>170</v>
      </c>
      <c r="K10" s="74" t="s">
        <v>171</v>
      </c>
      <c r="L10" s="74" t="s">
        <v>175</v>
      </c>
      <c r="M10" s="64"/>
      <c r="N10" s="74"/>
      <c r="O10" s="74" t="s">
        <v>172</v>
      </c>
      <c r="P10" s="74" t="s">
        <v>173</v>
      </c>
    </row>
    <row r="11" spans="1:16" s="48" customFormat="1" ht="15.75" x14ac:dyDescent="0.25">
      <c r="A11" s="1"/>
      <c r="B11" s="8" t="s">
        <v>95</v>
      </c>
      <c r="C11" s="11"/>
      <c r="D11" s="11"/>
      <c r="E11" s="11"/>
      <c r="F11" s="11"/>
      <c r="G11" s="11"/>
      <c r="H11" s="11"/>
      <c r="I11" s="38"/>
      <c r="J11" s="38"/>
      <c r="K11" s="11"/>
      <c r="L11" s="11"/>
      <c r="M11" s="38"/>
      <c r="N11" s="11"/>
      <c r="O11" s="11"/>
      <c r="P11" s="11"/>
    </row>
    <row r="12" spans="1:16" s="48" customFormat="1" ht="15.75" x14ac:dyDescent="0.25">
      <c r="A12" s="54" t="s">
        <v>1</v>
      </c>
      <c r="B12" s="14" t="s">
        <v>96</v>
      </c>
      <c r="C12" s="15">
        <v>297679</v>
      </c>
      <c r="D12" s="20" t="e">
        <f>C12/(1+#REF!)</f>
        <v>#REF!</v>
      </c>
      <c r="E12" s="15">
        <v>297743</v>
      </c>
      <c r="F12" s="15">
        <v>297743</v>
      </c>
      <c r="G12" s="15">
        <v>297743</v>
      </c>
      <c r="H12" s="16">
        <v>8240</v>
      </c>
      <c r="I12" s="60">
        <v>122</v>
      </c>
      <c r="J12" s="60">
        <v>0</v>
      </c>
      <c r="K12" s="17">
        <v>8362</v>
      </c>
      <c r="L12" s="18">
        <f t="shared" ref="L12:L43" si="0">ROUND((L$79/K$78)*K12,0)</f>
        <v>783514</v>
      </c>
      <c r="M12" s="60">
        <v>4327.2</v>
      </c>
      <c r="N12" s="19">
        <f t="shared" ref="N12:N43" si="1">ROUND((N$79/M$78)*M12,0)</f>
        <v>209005</v>
      </c>
      <c r="O12" s="19">
        <v>992519</v>
      </c>
      <c r="P12" s="17">
        <v>1290262</v>
      </c>
    </row>
    <row r="13" spans="1:16" s="48" customFormat="1" ht="15.75" x14ac:dyDescent="0.25">
      <c r="A13" s="30" t="s">
        <v>2</v>
      </c>
      <c r="B13" s="14" t="s">
        <v>97</v>
      </c>
      <c r="C13" s="17">
        <v>1557764.038505747</v>
      </c>
      <c r="D13" s="20" t="e">
        <f>C13/(1+#REF!)</f>
        <v>#REF!</v>
      </c>
      <c r="E13" s="15">
        <v>1558143</v>
      </c>
      <c r="F13" s="15">
        <v>1558143</v>
      </c>
      <c r="G13" s="15">
        <v>1558143</v>
      </c>
      <c r="H13" s="16">
        <v>37665</v>
      </c>
      <c r="I13" s="60">
        <v>957</v>
      </c>
      <c r="J13" s="60">
        <v>46</v>
      </c>
      <c r="K13" s="17">
        <v>38668</v>
      </c>
      <c r="L13" s="18">
        <f t="shared" si="0"/>
        <v>3623166</v>
      </c>
      <c r="M13" s="60">
        <v>12457.1</v>
      </c>
      <c r="N13" s="19">
        <f t="shared" si="1"/>
        <v>601681</v>
      </c>
      <c r="O13" s="19">
        <v>4224847</v>
      </c>
      <c r="P13" s="17">
        <v>5782990</v>
      </c>
    </row>
    <row r="14" spans="1:16" s="48" customFormat="1" ht="15.75" x14ac:dyDescent="0.25">
      <c r="A14" s="1" t="s">
        <v>3</v>
      </c>
      <c r="B14" s="14" t="s">
        <v>98</v>
      </c>
      <c r="C14" s="17">
        <v>405030</v>
      </c>
      <c r="D14" s="20" t="e">
        <f>C14/(1+#REF!)</f>
        <v>#REF!</v>
      </c>
      <c r="E14" s="15">
        <v>405070</v>
      </c>
      <c r="F14" s="15">
        <v>405070</v>
      </c>
      <c r="G14" s="15">
        <v>405070</v>
      </c>
      <c r="H14" s="16" t="s">
        <v>187</v>
      </c>
      <c r="I14" s="60" t="s">
        <v>187</v>
      </c>
      <c r="J14" s="60" t="s">
        <v>187</v>
      </c>
      <c r="K14" s="17">
        <v>6992</v>
      </c>
      <c r="L14" s="18">
        <f t="shared" si="0"/>
        <v>655146</v>
      </c>
      <c r="M14" s="60">
        <v>4678.6000000000004</v>
      </c>
      <c r="N14" s="19">
        <f t="shared" si="1"/>
        <v>225977</v>
      </c>
      <c r="O14" s="19">
        <v>881123</v>
      </c>
      <c r="P14" s="17">
        <v>1286193</v>
      </c>
    </row>
    <row r="15" spans="1:16" s="48" customFormat="1" ht="15.75" x14ac:dyDescent="0.25">
      <c r="A15" s="1" t="s">
        <v>4</v>
      </c>
      <c r="B15" s="14" t="s">
        <v>99</v>
      </c>
      <c r="C15" s="17">
        <v>240187.25469168901</v>
      </c>
      <c r="D15" s="20" t="e">
        <f>C15/(1+#REF!)</f>
        <v>#REF!</v>
      </c>
      <c r="E15" s="15">
        <v>240357</v>
      </c>
      <c r="F15" s="15">
        <v>240357</v>
      </c>
      <c r="G15" s="15">
        <v>240357</v>
      </c>
      <c r="H15" s="16">
        <v>16575</v>
      </c>
      <c r="I15" s="60">
        <v>375</v>
      </c>
      <c r="J15" s="60">
        <v>19</v>
      </c>
      <c r="K15" s="17">
        <v>16969</v>
      </c>
      <c r="L15" s="18">
        <f t="shared" si="0"/>
        <v>1589984</v>
      </c>
      <c r="M15" s="60">
        <v>5166.6000000000004</v>
      </c>
      <c r="N15" s="19">
        <f t="shared" si="1"/>
        <v>249548</v>
      </c>
      <c r="O15" s="19">
        <v>1839532</v>
      </c>
      <c r="P15" s="17">
        <v>2079889</v>
      </c>
    </row>
    <row r="16" spans="1:16" s="48" customFormat="1" ht="15.75" x14ac:dyDescent="0.25">
      <c r="A16" s="1" t="s">
        <v>5</v>
      </c>
      <c r="B16" s="14" t="s">
        <v>100</v>
      </c>
      <c r="C16" s="17">
        <v>645662</v>
      </c>
      <c r="D16" s="20" t="e">
        <f>C16/(1+#REF!)</f>
        <v>#REF!</v>
      </c>
      <c r="E16" s="15">
        <v>645722</v>
      </c>
      <c r="F16" s="15">
        <v>645722</v>
      </c>
      <c r="G16" s="15">
        <v>645722</v>
      </c>
      <c r="H16" s="16">
        <v>9626</v>
      </c>
      <c r="I16" s="60">
        <v>540</v>
      </c>
      <c r="J16" s="60">
        <v>0</v>
      </c>
      <c r="K16" s="17">
        <v>10166</v>
      </c>
      <c r="L16" s="18">
        <f t="shared" si="0"/>
        <v>952548</v>
      </c>
      <c r="M16" s="60">
        <v>6700.6</v>
      </c>
      <c r="N16" s="19">
        <f t="shared" si="1"/>
        <v>323641</v>
      </c>
      <c r="O16" s="19">
        <v>1276189</v>
      </c>
      <c r="P16" s="17">
        <v>1921911</v>
      </c>
    </row>
    <row r="17" spans="1:16" s="48" customFormat="1" ht="15.75" x14ac:dyDescent="0.25">
      <c r="A17" s="1" t="s">
        <v>6</v>
      </c>
      <c r="B17" s="14" t="s">
        <v>101</v>
      </c>
      <c r="C17" s="17">
        <v>322053</v>
      </c>
      <c r="D17" s="20" t="e">
        <f>C17/(1+#REF!)</f>
        <v>#REF!</v>
      </c>
      <c r="E17" s="15">
        <v>322059</v>
      </c>
      <c r="F17" s="15">
        <v>322059</v>
      </c>
      <c r="G17" s="15">
        <v>322059</v>
      </c>
      <c r="H17" s="16">
        <v>2656</v>
      </c>
      <c r="I17" s="60">
        <v>429</v>
      </c>
      <c r="J17" s="60">
        <v>0</v>
      </c>
      <c r="K17" s="17">
        <v>3085</v>
      </c>
      <c r="L17" s="18">
        <f t="shared" si="0"/>
        <v>289062</v>
      </c>
      <c r="M17" s="60">
        <v>1427.6</v>
      </c>
      <c r="N17" s="19">
        <f t="shared" si="1"/>
        <v>68953</v>
      </c>
      <c r="O17" s="19">
        <v>358015</v>
      </c>
      <c r="P17" s="17">
        <v>680074</v>
      </c>
    </row>
    <row r="18" spans="1:16" s="48" customFormat="1" ht="15.75" x14ac:dyDescent="0.25">
      <c r="A18" s="1" t="s">
        <v>7</v>
      </c>
      <c r="B18" s="14" t="s">
        <v>102</v>
      </c>
      <c r="C18" s="17">
        <v>141060</v>
      </c>
      <c r="D18" s="20" t="e">
        <f>C18/(1+#REF!)</f>
        <v>#REF!</v>
      </c>
      <c r="E18" s="15">
        <v>141063</v>
      </c>
      <c r="F18" s="15">
        <v>141063</v>
      </c>
      <c r="G18" s="15">
        <v>141063</v>
      </c>
      <c r="H18" s="16">
        <v>1376</v>
      </c>
      <c r="I18" s="60">
        <v>0</v>
      </c>
      <c r="J18" s="60">
        <v>0</v>
      </c>
      <c r="K18" s="17">
        <v>1376</v>
      </c>
      <c r="L18" s="18">
        <f t="shared" si="0"/>
        <v>128930</v>
      </c>
      <c r="M18" s="60">
        <v>1157.5</v>
      </c>
      <c r="N18" s="19">
        <f t="shared" si="1"/>
        <v>55908</v>
      </c>
      <c r="O18" s="19">
        <v>184838</v>
      </c>
      <c r="P18" s="17">
        <v>325901</v>
      </c>
    </row>
    <row r="19" spans="1:16" s="48" customFormat="1" ht="15.75" x14ac:dyDescent="0.25">
      <c r="A19" s="1" t="s">
        <v>8</v>
      </c>
      <c r="B19" s="14" t="s">
        <v>103</v>
      </c>
      <c r="C19" s="17">
        <v>2378319</v>
      </c>
      <c r="D19" s="20" t="e">
        <f>C19/(1+#REF!)</f>
        <v>#REF!</v>
      </c>
      <c r="E19" s="15">
        <v>2378775</v>
      </c>
      <c r="F19" s="15">
        <v>2378775</v>
      </c>
      <c r="G19" s="15">
        <v>2378775</v>
      </c>
      <c r="H19" s="16">
        <v>52805</v>
      </c>
      <c r="I19" s="60">
        <v>4234</v>
      </c>
      <c r="J19" s="60">
        <v>116</v>
      </c>
      <c r="K19" s="17">
        <v>57155</v>
      </c>
      <c r="L19" s="18">
        <f t="shared" si="0"/>
        <v>5355386</v>
      </c>
      <c r="M19" s="60">
        <v>12715.6</v>
      </c>
      <c r="N19" s="19">
        <f t="shared" si="1"/>
        <v>614166</v>
      </c>
      <c r="O19" s="19">
        <v>5969552</v>
      </c>
      <c r="P19" s="17">
        <v>8348327</v>
      </c>
    </row>
    <row r="20" spans="1:16" s="48" customFormat="1" ht="15.75" x14ac:dyDescent="0.25">
      <c r="A20" s="1" t="s">
        <v>9</v>
      </c>
      <c r="B20" s="14" t="s">
        <v>104</v>
      </c>
      <c r="C20" s="17">
        <v>821988</v>
      </c>
      <c r="D20" s="20" t="e">
        <f>C20/(1+#REF!)</f>
        <v>#REF!</v>
      </c>
      <c r="E20" s="15">
        <v>822107</v>
      </c>
      <c r="F20" s="15">
        <v>822107</v>
      </c>
      <c r="G20" s="15">
        <v>822107</v>
      </c>
      <c r="H20" s="16" t="s">
        <v>187</v>
      </c>
      <c r="I20" s="60" t="s">
        <v>187</v>
      </c>
      <c r="J20" s="60" t="s">
        <v>187</v>
      </c>
      <c r="K20" s="17">
        <v>15730</v>
      </c>
      <c r="L20" s="18">
        <f t="shared" si="0"/>
        <v>1473891</v>
      </c>
      <c r="M20" s="60">
        <v>2616.8000000000002</v>
      </c>
      <c r="N20" s="19">
        <f t="shared" si="1"/>
        <v>126392</v>
      </c>
      <c r="O20" s="19">
        <v>1600283</v>
      </c>
      <c r="P20" s="17">
        <v>2422390</v>
      </c>
    </row>
    <row r="21" spans="1:16" s="48" customFormat="1" ht="15.75" x14ac:dyDescent="0.25">
      <c r="A21" s="1" t="s">
        <v>10</v>
      </c>
      <c r="B21" s="14" t="s">
        <v>105</v>
      </c>
      <c r="C21" s="17">
        <v>1826524</v>
      </c>
      <c r="D21" s="20" t="e">
        <f>C21/(1+#REF!)</f>
        <v>#REF!</v>
      </c>
      <c r="E21" s="15">
        <v>1826813</v>
      </c>
      <c r="F21" s="15">
        <v>1826813</v>
      </c>
      <c r="G21" s="15">
        <v>1826813</v>
      </c>
      <c r="H21" s="16">
        <v>40009</v>
      </c>
      <c r="I21" s="60">
        <v>543</v>
      </c>
      <c r="J21" s="60">
        <v>139</v>
      </c>
      <c r="K21" s="17">
        <v>40691</v>
      </c>
      <c r="L21" s="18">
        <f t="shared" si="0"/>
        <v>3812720</v>
      </c>
      <c r="M21" s="60">
        <v>24921.200000000001</v>
      </c>
      <c r="N21" s="19">
        <f t="shared" si="1"/>
        <v>1203700</v>
      </c>
      <c r="O21" s="19">
        <v>5016420</v>
      </c>
      <c r="P21" s="17">
        <v>6843233</v>
      </c>
    </row>
    <row r="22" spans="1:16" s="48" customFormat="1" ht="15.75" x14ac:dyDescent="0.25">
      <c r="A22" s="1" t="s">
        <v>11</v>
      </c>
      <c r="B22" s="14" t="s">
        <v>106</v>
      </c>
      <c r="C22" s="17">
        <v>779462</v>
      </c>
      <c r="D22" s="20" t="e">
        <f>C22/(1+#REF!)</f>
        <v>#REF!</v>
      </c>
      <c r="E22" s="15">
        <v>779739</v>
      </c>
      <c r="F22" s="15">
        <v>779739</v>
      </c>
      <c r="G22" s="15">
        <v>779739</v>
      </c>
      <c r="H22" s="16">
        <v>29692</v>
      </c>
      <c r="I22" s="60">
        <v>1070</v>
      </c>
      <c r="J22" s="60">
        <v>19</v>
      </c>
      <c r="K22" s="17">
        <v>30781</v>
      </c>
      <c r="L22" s="18">
        <f t="shared" si="0"/>
        <v>2884160</v>
      </c>
      <c r="M22" s="60">
        <v>7771.7</v>
      </c>
      <c r="N22" s="19">
        <f t="shared" si="1"/>
        <v>375375</v>
      </c>
      <c r="O22" s="19">
        <v>3259535</v>
      </c>
      <c r="P22" s="17">
        <v>4039274</v>
      </c>
    </row>
    <row r="23" spans="1:16" s="48" customFormat="1" ht="15.75" x14ac:dyDescent="0.25">
      <c r="A23" s="1" t="s">
        <v>12</v>
      </c>
      <c r="B23" s="14" t="s">
        <v>107</v>
      </c>
      <c r="C23" s="17">
        <v>1713987</v>
      </c>
      <c r="D23" s="20" t="e">
        <f>C23/(1+#REF!)</f>
        <v>#REF!</v>
      </c>
      <c r="E23" s="15">
        <v>1714206</v>
      </c>
      <c r="F23" s="15">
        <v>1714206</v>
      </c>
      <c r="G23" s="15">
        <v>1714206</v>
      </c>
      <c r="H23" s="16">
        <v>30032</v>
      </c>
      <c r="I23" s="60">
        <v>1454</v>
      </c>
      <c r="J23" s="60">
        <v>19</v>
      </c>
      <c r="K23" s="17">
        <v>31505</v>
      </c>
      <c r="L23" s="18">
        <f t="shared" si="0"/>
        <v>2951998</v>
      </c>
      <c r="M23" s="60">
        <v>5348.7</v>
      </c>
      <c r="N23" s="19">
        <f t="shared" si="1"/>
        <v>258343</v>
      </c>
      <c r="O23" s="19">
        <v>3210341</v>
      </c>
      <c r="P23" s="17">
        <v>4924547</v>
      </c>
    </row>
    <row r="24" spans="1:16" s="48" customFormat="1" ht="15.75" x14ac:dyDescent="0.25">
      <c r="A24" s="1" t="s">
        <v>13</v>
      </c>
      <c r="B24" s="14" t="s">
        <v>108</v>
      </c>
      <c r="C24" s="17">
        <v>304421</v>
      </c>
      <c r="D24" s="20" t="e">
        <f>C24/(1+#REF!)</f>
        <v>#REF!</v>
      </c>
      <c r="E24" s="15">
        <v>304452</v>
      </c>
      <c r="F24" s="15">
        <v>304452</v>
      </c>
      <c r="G24" s="15">
        <v>304452</v>
      </c>
      <c r="H24" s="16" t="s">
        <v>187</v>
      </c>
      <c r="I24" s="60" t="s">
        <v>187</v>
      </c>
      <c r="J24" s="60" t="s">
        <v>187</v>
      </c>
      <c r="K24" s="17">
        <v>4803</v>
      </c>
      <c r="L24" s="18">
        <f t="shared" si="0"/>
        <v>450038</v>
      </c>
      <c r="M24" s="60">
        <v>2128.5</v>
      </c>
      <c r="N24" s="19">
        <f t="shared" si="1"/>
        <v>102807</v>
      </c>
      <c r="O24" s="19">
        <v>552845</v>
      </c>
      <c r="P24" s="17">
        <v>857297</v>
      </c>
    </row>
    <row r="25" spans="1:16" s="48" customFormat="1" ht="15.75" x14ac:dyDescent="0.25">
      <c r="A25" s="1" t="s">
        <v>14</v>
      </c>
      <c r="B25" s="14" t="s">
        <v>109</v>
      </c>
      <c r="C25" s="17">
        <v>4214179</v>
      </c>
      <c r="D25" s="20" t="e">
        <f>C25/(1+#REF!)</f>
        <v>#REF!</v>
      </c>
      <c r="E25" s="15">
        <v>4214787</v>
      </c>
      <c r="F25" s="15">
        <v>4214787</v>
      </c>
      <c r="G25" s="15">
        <v>4214787</v>
      </c>
      <c r="H25" s="16">
        <v>84283</v>
      </c>
      <c r="I25" s="60">
        <v>6625</v>
      </c>
      <c r="J25" s="60">
        <v>484</v>
      </c>
      <c r="K25" s="17">
        <v>91392</v>
      </c>
      <c r="L25" s="18">
        <f t="shared" si="0"/>
        <v>8563371</v>
      </c>
      <c r="M25" s="60">
        <v>51589.2</v>
      </c>
      <c r="N25" s="19">
        <f t="shared" si="1"/>
        <v>2491770</v>
      </c>
      <c r="O25" s="19">
        <v>11055141</v>
      </c>
      <c r="P25" s="17">
        <v>15269928</v>
      </c>
    </row>
    <row r="26" spans="1:16" s="48" customFormat="1" ht="15.75" x14ac:dyDescent="0.25">
      <c r="A26" s="1" t="s">
        <v>15</v>
      </c>
      <c r="B26" s="14" t="s">
        <v>110</v>
      </c>
      <c r="C26" s="32">
        <v>1387785</v>
      </c>
      <c r="D26" s="41" t="e">
        <f>C26/(1+#REF!)</f>
        <v>#REF!</v>
      </c>
      <c r="E26" s="51">
        <v>1388446</v>
      </c>
      <c r="F26" s="51">
        <v>1388446</v>
      </c>
      <c r="G26" s="51">
        <v>1388446</v>
      </c>
      <c r="H26" s="16">
        <v>64960</v>
      </c>
      <c r="I26" s="60">
        <v>2411</v>
      </c>
      <c r="J26" s="60">
        <v>0</v>
      </c>
      <c r="K26" s="17">
        <v>67371</v>
      </c>
      <c r="L26" s="18">
        <f t="shared" si="0"/>
        <v>6312619</v>
      </c>
      <c r="M26" s="60">
        <v>6198</v>
      </c>
      <c r="N26" s="19">
        <f t="shared" si="1"/>
        <v>299365</v>
      </c>
      <c r="O26" s="19">
        <v>6611984</v>
      </c>
      <c r="P26" s="17">
        <v>8000430</v>
      </c>
    </row>
    <row r="27" spans="1:16" s="48" customFormat="1" ht="15.75" x14ac:dyDescent="0.25">
      <c r="A27" s="1">
        <v>19010</v>
      </c>
      <c r="B27" s="14" t="s">
        <v>177</v>
      </c>
      <c r="C27" s="32" t="e">
        <f>#REF!</f>
        <v>#REF!</v>
      </c>
      <c r="D27" s="41" t="e">
        <f>C27/(1+#REF!)</f>
        <v>#REF!</v>
      </c>
      <c r="E27" s="32" t="e">
        <f>#REF!</f>
        <v>#REF!</v>
      </c>
      <c r="F27" s="32">
        <v>785931.07659396844</v>
      </c>
      <c r="G27" s="32">
        <v>259807</v>
      </c>
      <c r="H27" s="16">
        <v>6464</v>
      </c>
      <c r="I27" s="60">
        <v>791</v>
      </c>
      <c r="J27" s="60">
        <v>0</v>
      </c>
      <c r="K27" s="17">
        <v>7255</v>
      </c>
      <c r="L27" s="18">
        <f t="shared" si="0"/>
        <v>679789</v>
      </c>
      <c r="M27" s="60">
        <v>2188.5</v>
      </c>
      <c r="N27" s="19">
        <f t="shared" si="1"/>
        <v>105705</v>
      </c>
      <c r="O27" s="19">
        <v>785494</v>
      </c>
      <c r="P27" s="17">
        <v>1045301</v>
      </c>
    </row>
    <row r="28" spans="1:16" ht="15.75" x14ac:dyDescent="0.25">
      <c r="A28" s="50">
        <v>19205</v>
      </c>
      <c r="B28" s="31" t="s">
        <v>182</v>
      </c>
      <c r="C28" s="32">
        <v>0</v>
      </c>
      <c r="D28" s="41">
        <v>0</v>
      </c>
      <c r="E28" s="51">
        <v>0</v>
      </c>
      <c r="F28" s="51">
        <v>151307</v>
      </c>
      <c r="G28" s="51">
        <v>151307</v>
      </c>
      <c r="H28" s="16">
        <v>2429</v>
      </c>
      <c r="I28" s="60">
        <v>0</v>
      </c>
      <c r="J28" s="60">
        <v>0</v>
      </c>
      <c r="K28" s="32">
        <v>2429</v>
      </c>
      <c r="L28" s="52">
        <f t="shared" si="0"/>
        <v>227596</v>
      </c>
      <c r="M28" s="60">
        <v>313.5</v>
      </c>
      <c r="N28" s="53">
        <f t="shared" si="1"/>
        <v>15142</v>
      </c>
      <c r="O28" s="53">
        <v>242738</v>
      </c>
      <c r="P28" s="17">
        <v>394045</v>
      </c>
    </row>
    <row r="29" spans="1:16" s="48" customFormat="1" ht="15.75" x14ac:dyDescent="0.25">
      <c r="A29" s="1" t="s">
        <v>16</v>
      </c>
      <c r="B29" s="14" t="s">
        <v>111</v>
      </c>
      <c r="C29" s="17">
        <v>647737</v>
      </c>
      <c r="D29" s="20" t="e">
        <f>C29/(1+#REF!)</f>
        <v>#REF!</v>
      </c>
      <c r="E29" s="15">
        <v>647804</v>
      </c>
      <c r="F29" s="15">
        <v>647804</v>
      </c>
      <c r="G29" s="15">
        <v>647804</v>
      </c>
      <c r="H29" s="16" t="s">
        <v>187</v>
      </c>
      <c r="I29" s="60" t="s">
        <v>187</v>
      </c>
      <c r="J29" s="60" t="s">
        <v>187</v>
      </c>
      <c r="K29" s="17">
        <v>11472</v>
      </c>
      <c r="L29" s="18">
        <f t="shared" si="0"/>
        <v>1074919</v>
      </c>
      <c r="M29" s="60">
        <v>7037.4</v>
      </c>
      <c r="N29" s="19">
        <f t="shared" si="1"/>
        <v>339908</v>
      </c>
      <c r="O29" s="19">
        <v>1414827</v>
      </c>
      <c r="P29" s="17">
        <v>2062631</v>
      </c>
    </row>
    <row r="30" spans="1:16" s="48" customFormat="1" ht="15.75" x14ac:dyDescent="0.25">
      <c r="A30" s="1" t="s">
        <v>17</v>
      </c>
      <c r="B30" s="14" t="s">
        <v>112</v>
      </c>
      <c r="C30" s="17">
        <v>563204</v>
      </c>
      <c r="D30" s="20" t="e">
        <f>C30/(1+#REF!)</f>
        <v>#REF!</v>
      </c>
      <c r="E30" s="15">
        <v>563255</v>
      </c>
      <c r="F30" s="15">
        <v>563255</v>
      </c>
      <c r="G30" s="15">
        <v>563255</v>
      </c>
      <c r="H30" s="16">
        <v>8839</v>
      </c>
      <c r="I30" s="60">
        <v>248</v>
      </c>
      <c r="J30" s="60">
        <v>0</v>
      </c>
      <c r="K30" s="17">
        <v>9087</v>
      </c>
      <c r="L30" s="18">
        <f t="shared" si="0"/>
        <v>851446</v>
      </c>
      <c r="M30" s="60">
        <v>3164.3</v>
      </c>
      <c r="N30" s="19">
        <f t="shared" si="1"/>
        <v>152836</v>
      </c>
      <c r="O30" s="19">
        <v>1004282</v>
      </c>
      <c r="P30" s="17">
        <v>1567537</v>
      </c>
    </row>
    <row r="31" spans="1:16" s="48" customFormat="1" ht="15.75" x14ac:dyDescent="0.25">
      <c r="A31" s="1" t="s">
        <v>18</v>
      </c>
      <c r="B31" s="14" t="s">
        <v>113</v>
      </c>
      <c r="C31" s="17">
        <v>298197</v>
      </c>
      <c r="D31" s="20" t="e">
        <f>C31/(1+#REF!)</f>
        <v>#REF!</v>
      </c>
      <c r="E31" s="15">
        <v>298259</v>
      </c>
      <c r="F31" s="15">
        <v>298259</v>
      </c>
      <c r="G31" s="15">
        <v>298259</v>
      </c>
      <c r="H31" s="16">
        <v>7758</v>
      </c>
      <c r="I31" s="60">
        <v>0</v>
      </c>
      <c r="J31" s="60">
        <v>0</v>
      </c>
      <c r="K31" s="17">
        <v>7758</v>
      </c>
      <c r="L31" s="18">
        <f t="shared" si="0"/>
        <v>726920</v>
      </c>
      <c r="M31" s="60">
        <v>2405.5</v>
      </c>
      <c r="N31" s="19">
        <f t="shared" si="1"/>
        <v>116186</v>
      </c>
      <c r="O31" s="19">
        <v>843106</v>
      </c>
      <c r="P31" s="17">
        <v>1141365</v>
      </c>
    </row>
    <row r="32" spans="1:16" s="48" customFormat="1" ht="15.75" x14ac:dyDescent="0.25">
      <c r="A32" s="1" t="s">
        <v>19</v>
      </c>
      <c r="B32" s="14" t="s">
        <v>114</v>
      </c>
      <c r="C32" s="17">
        <v>1587273.7771607079</v>
      </c>
      <c r="D32" s="20" t="e">
        <f>C32/(1+#REF!)</f>
        <v>#REF!</v>
      </c>
      <c r="E32" s="15">
        <v>1587503</v>
      </c>
      <c r="F32" s="15">
        <v>1587503</v>
      </c>
      <c r="G32" s="15">
        <v>1587503</v>
      </c>
      <c r="H32" s="16">
        <v>27676</v>
      </c>
      <c r="I32" s="60">
        <v>2034</v>
      </c>
      <c r="J32" s="60">
        <v>57</v>
      </c>
      <c r="K32" s="17">
        <v>29767</v>
      </c>
      <c r="L32" s="18">
        <f t="shared" si="0"/>
        <v>2789149</v>
      </c>
      <c r="M32" s="60">
        <v>14296.9</v>
      </c>
      <c r="N32" s="19">
        <f t="shared" si="1"/>
        <v>690544</v>
      </c>
      <c r="O32" s="19">
        <v>3479693</v>
      </c>
      <c r="P32" s="17">
        <v>5067196</v>
      </c>
    </row>
    <row r="33" spans="1:16" s="48" customFormat="1" ht="15.75" x14ac:dyDescent="0.25">
      <c r="A33" s="1" t="s">
        <v>20</v>
      </c>
      <c r="B33" s="14" t="s">
        <v>115</v>
      </c>
      <c r="C33" s="17">
        <v>101886</v>
      </c>
      <c r="D33" s="20" t="e">
        <f>C33/(1+#REF!)</f>
        <v>#REF!</v>
      </c>
      <c r="E33" s="15">
        <v>101940</v>
      </c>
      <c r="F33" s="15">
        <v>101940</v>
      </c>
      <c r="G33" s="15">
        <v>101940</v>
      </c>
      <c r="H33" s="16">
        <v>5009</v>
      </c>
      <c r="I33" s="60">
        <v>408</v>
      </c>
      <c r="J33" s="60">
        <v>0</v>
      </c>
      <c r="K33" s="17">
        <v>5417</v>
      </c>
      <c r="L33" s="18">
        <f t="shared" si="0"/>
        <v>507569</v>
      </c>
      <c r="M33" s="60">
        <v>613.70000000000005</v>
      </c>
      <c r="N33" s="19">
        <f t="shared" si="1"/>
        <v>29642</v>
      </c>
      <c r="O33" s="19">
        <v>537211</v>
      </c>
      <c r="P33" s="17">
        <v>639151</v>
      </c>
    </row>
    <row r="34" spans="1:16" s="48" customFormat="1" ht="15.75" x14ac:dyDescent="0.25">
      <c r="A34" s="1" t="s">
        <v>21</v>
      </c>
      <c r="B34" s="14" t="s">
        <v>116</v>
      </c>
      <c r="C34" s="17">
        <v>584467</v>
      </c>
      <c r="D34" s="20" t="e">
        <f>C34/(1+#REF!)</f>
        <v>#REF!</v>
      </c>
      <c r="E34" s="15">
        <v>584702</v>
      </c>
      <c r="F34" s="15">
        <v>584702</v>
      </c>
      <c r="G34" s="15">
        <v>584702</v>
      </c>
      <c r="H34" s="16">
        <v>24245</v>
      </c>
      <c r="I34" s="60">
        <v>30</v>
      </c>
      <c r="J34" s="60">
        <v>0</v>
      </c>
      <c r="K34" s="17">
        <v>24275</v>
      </c>
      <c r="L34" s="18">
        <f t="shared" si="0"/>
        <v>2274552</v>
      </c>
      <c r="M34" s="60">
        <v>2287.1</v>
      </c>
      <c r="N34" s="19">
        <f t="shared" si="1"/>
        <v>110467</v>
      </c>
      <c r="O34" s="19">
        <v>2385019</v>
      </c>
      <c r="P34" s="17">
        <v>2969721</v>
      </c>
    </row>
    <row r="35" spans="1:16" s="48" customFormat="1" ht="15.75" x14ac:dyDescent="0.25">
      <c r="A35" s="1" t="s">
        <v>22</v>
      </c>
      <c r="B35" s="14" t="s">
        <v>117</v>
      </c>
      <c r="C35" s="17">
        <v>225577</v>
      </c>
      <c r="D35" s="20" t="e">
        <f>C35/(1+#REF!)</f>
        <v>#REF!</v>
      </c>
      <c r="E35" s="15">
        <v>225628</v>
      </c>
      <c r="F35" s="15">
        <v>225628</v>
      </c>
      <c r="G35" s="15">
        <v>225628</v>
      </c>
      <c r="H35" s="16">
        <v>5979</v>
      </c>
      <c r="I35" s="60">
        <v>123</v>
      </c>
      <c r="J35" s="60">
        <v>0</v>
      </c>
      <c r="K35" s="17">
        <v>6102</v>
      </c>
      <c r="L35" s="18">
        <f t="shared" si="0"/>
        <v>571753</v>
      </c>
      <c r="M35" s="60">
        <v>503.3</v>
      </c>
      <c r="N35" s="19">
        <f t="shared" si="1"/>
        <v>24310</v>
      </c>
      <c r="O35" s="19">
        <v>596063</v>
      </c>
      <c r="P35" s="17">
        <v>821691</v>
      </c>
    </row>
    <row r="36" spans="1:16" ht="15.75" x14ac:dyDescent="0.25">
      <c r="A36" s="50" t="s">
        <v>23</v>
      </c>
      <c r="B36" s="31" t="s">
        <v>118</v>
      </c>
      <c r="C36" s="32">
        <v>293530</v>
      </c>
      <c r="D36" s="41" t="e">
        <f>C36/(1+#REF!)</f>
        <v>#REF!</v>
      </c>
      <c r="E36" s="51">
        <v>293690</v>
      </c>
      <c r="F36" s="51">
        <v>293690</v>
      </c>
      <c r="G36" s="51">
        <v>293690</v>
      </c>
      <c r="H36" s="16">
        <v>20972</v>
      </c>
      <c r="I36" s="60">
        <v>0</v>
      </c>
      <c r="J36" s="60">
        <v>0</v>
      </c>
      <c r="K36" s="32">
        <v>20972</v>
      </c>
      <c r="L36" s="52">
        <f t="shared" si="0"/>
        <v>1965063</v>
      </c>
      <c r="M36" s="60">
        <v>5449</v>
      </c>
      <c r="N36" s="19">
        <f t="shared" si="1"/>
        <v>263188</v>
      </c>
      <c r="O36" s="53">
        <v>2228251</v>
      </c>
      <c r="P36" s="17">
        <v>2521941</v>
      </c>
    </row>
    <row r="37" spans="1:16" s="48" customFormat="1" ht="15.75" x14ac:dyDescent="0.25">
      <c r="A37" s="1" t="s">
        <v>24</v>
      </c>
      <c r="B37" s="14" t="s">
        <v>119</v>
      </c>
      <c r="C37" s="17">
        <v>253597</v>
      </c>
      <c r="D37" s="20" t="e">
        <f>C37/(1+#REF!)</f>
        <v>#REF!</v>
      </c>
      <c r="E37" s="15">
        <v>253626</v>
      </c>
      <c r="F37" s="15">
        <v>253626</v>
      </c>
      <c r="G37" s="15">
        <v>253626</v>
      </c>
      <c r="H37" s="16">
        <v>4439</v>
      </c>
      <c r="I37" s="60">
        <v>0</v>
      </c>
      <c r="J37" s="60">
        <v>0</v>
      </c>
      <c r="K37" s="17">
        <v>4439</v>
      </c>
      <c r="L37" s="18">
        <f t="shared" si="0"/>
        <v>415931</v>
      </c>
      <c r="M37" s="60">
        <v>2239.5</v>
      </c>
      <c r="N37" s="19">
        <f t="shared" si="1"/>
        <v>108168</v>
      </c>
      <c r="O37" s="19">
        <v>524099</v>
      </c>
      <c r="P37" s="17">
        <v>777725</v>
      </c>
    </row>
    <row r="38" spans="1:16" s="48" customFormat="1" ht="15.75" x14ac:dyDescent="0.25">
      <c r="A38" s="1" t="s">
        <v>25</v>
      </c>
      <c r="B38" s="14" t="s">
        <v>120</v>
      </c>
      <c r="C38" s="17">
        <v>264488</v>
      </c>
      <c r="D38" s="20" t="e">
        <f>C38/(1+#REF!)</f>
        <v>#REF!</v>
      </c>
      <c r="E38" s="15">
        <v>264507</v>
      </c>
      <c r="F38" s="15">
        <v>264507</v>
      </c>
      <c r="G38" s="15">
        <v>264507</v>
      </c>
      <c r="H38" s="16">
        <v>3603</v>
      </c>
      <c r="I38" s="60">
        <v>24</v>
      </c>
      <c r="J38" s="60">
        <v>42</v>
      </c>
      <c r="K38" s="17">
        <v>3669</v>
      </c>
      <c r="L38" s="18">
        <f t="shared" si="0"/>
        <v>343783</v>
      </c>
      <c r="M38" s="60">
        <v>1642.4</v>
      </c>
      <c r="N38" s="19">
        <f t="shared" si="1"/>
        <v>79328</v>
      </c>
      <c r="O38" s="19">
        <v>423111</v>
      </c>
      <c r="P38" s="17">
        <v>687618</v>
      </c>
    </row>
    <row r="39" spans="1:16" s="48" customFormat="1" ht="15.75" x14ac:dyDescent="0.25">
      <c r="A39" s="1" t="s">
        <v>26</v>
      </c>
      <c r="B39" s="14" t="s">
        <v>121</v>
      </c>
      <c r="C39" s="17">
        <v>76753</v>
      </c>
      <c r="D39" s="20" t="e">
        <f>C39/(1+#REF!)</f>
        <v>#REF!</v>
      </c>
      <c r="E39" s="15">
        <v>76769</v>
      </c>
      <c r="F39" s="15">
        <v>76769</v>
      </c>
      <c r="G39" s="15">
        <v>76769</v>
      </c>
      <c r="H39" s="16">
        <v>1936</v>
      </c>
      <c r="I39" s="60">
        <v>56</v>
      </c>
      <c r="J39" s="60">
        <v>0</v>
      </c>
      <c r="K39" s="17">
        <v>1992</v>
      </c>
      <c r="L39" s="18">
        <f t="shared" si="0"/>
        <v>186649</v>
      </c>
      <c r="M39" s="60">
        <v>406</v>
      </c>
      <c r="N39" s="19">
        <f t="shared" si="1"/>
        <v>19610</v>
      </c>
      <c r="O39" s="19">
        <v>206259</v>
      </c>
      <c r="P39" s="17">
        <v>283028</v>
      </c>
    </row>
    <row r="40" spans="1:16" s="48" customFormat="1" ht="15.75" x14ac:dyDescent="0.25">
      <c r="A40" s="1" t="s">
        <v>27</v>
      </c>
      <c r="B40" s="14" t="s">
        <v>122</v>
      </c>
      <c r="C40" s="17">
        <v>4238034</v>
      </c>
      <c r="D40" s="20" t="e">
        <f>C40/(1+#REF!)</f>
        <v>#REF!</v>
      </c>
      <c r="E40" s="15">
        <v>4238688</v>
      </c>
      <c r="F40" s="15">
        <v>4238688</v>
      </c>
      <c r="G40" s="15">
        <v>4238688</v>
      </c>
      <c r="H40" s="16">
        <v>83613</v>
      </c>
      <c r="I40" s="60">
        <v>3440</v>
      </c>
      <c r="J40" s="60">
        <v>141</v>
      </c>
      <c r="K40" s="17">
        <v>87194</v>
      </c>
      <c r="L40" s="18">
        <f t="shared" si="0"/>
        <v>8170021</v>
      </c>
      <c r="M40" s="60">
        <v>21769.7</v>
      </c>
      <c r="N40" s="19">
        <f t="shared" si="1"/>
        <v>1051481</v>
      </c>
      <c r="O40" s="19">
        <v>9221502</v>
      </c>
      <c r="P40" s="17">
        <v>13460190</v>
      </c>
    </row>
    <row r="41" spans="1:16" s="48" customFormat="1" ht="15.75" x14ac:dyDescent="0.25">
      <c r="A41" s="1" t="s">
        <v>28</v>
      </c>
      <c r="B41" s="14" t="s">
        <v>123</v>
      </c>
      <c r="C41" s="17">
        <v>1187309.3523773006</v>
      </c>
      <c r="D41" s="20" t="e">
        <f>C41/(1+#REF!)</f>
        <v>#REF!</v>
      </c>
      <c r="E41" s="15">
        <v>1187530</v>
      </c>
      <c r="F41" s="15">
        <v>1187530</v>
      </c>
      <c r="G41" s="15">
        <v>1187530</v>
      </c>
      <c r="H41" s="16">
        <v>28224</v>
      </c>
      <c r="I41" s="60">
        <v>742</v>
      </c>
      <c r="J41" s="60">
        <v>40</v>
      </c>
      <c r="K41" s="17">
        <v>29006</v>
      </c>
      <c r="L41" s="18">
        <f t="shared" si="0"/>
        <v>2717843</v>
      </c>
      <c r="M41" s="60">
        <v>7498.8</v>
      </c>
      <c r="N41" s="19">
        <f t="shared" si="1"/>
        <v>362194</v>
      </c>
      <c r="O41" s="19">
        <v>3080037</v>
      </c>
      <c r="P41" s="17">
        <v>4267567</v>
      </c>
    </row>
    <row r="42" spans="1:16" s="48" customFormat="1" ht="15.75" x14ac:dyDescent="0.25">
      <c r="A42" s="1" t="s">
        <v>29</v>
      </c>
      <c r="B42" s="14" t="s">
        <v>124</v>
      </c>
      <c r="C42" s="17">
        <v>867106</v>
      </c>
      <c r="D42" s="20" t="e">
        <f>C42/(1+#REF!)</f>
        <v>#REF!</v>
      </c>
      <c r="E42" s="15">
        <v>867222</v>
      </c>
      <c r="F42" s="15">
        <v>867222</v>
      </c>
      <c r="G42" s="15">
        <v>867222</v>
      </c>
      <c r="H42" s="16">
        <v>15588</v>
      </c>
      <c r="I42" s="60">
        <v>1611</v>
      </c>
      <c r="J42" s="60">
        <v>33</v>
      </c>
      <c r="K42" s="17">
        <v>17232</v>
      </c>
      <c r="L42" s="18">
        <f t="shared" si="0"/>
        <v>1614627</v>
      </c>
      <c r="M42" s="60">
        <v>4530</v>
      </c>
      <c r="N42" s="19">
        <f t="shared" si="1"/>
        <v>218800</v>
      </c>
      <c r="O42" s="19">
        <v>1833427</v>
      </c>
      <c r="P42" s="17">
        <v>2700649</v>
      </c>
    </row>
    <row r="43" spans="1:16" s="48" customFormat="1" ht="15.75" x14ac:dyDescent="0.25">
      <c r="A43" s="1" t="s">
        <v>30</v>
      </c>
      <c r="B43" s="14" t="s">
        <v>125</v>
      </c>
      <c r="C43" s="17">
        <v>99572</v>
      </c>
      <c r="D43" s="20" t="e">
        <f>C43/(1+#REF!)</f>
        <v>#REF!</v>
      </c>
      <c r="E43" s="15">
        <v>99575</v>
      </c>
      <c r="F43" s="15">
        <v>99575</v>
      </c>
      <c r="G43" s="15">
        <v>99575</v>
      </c>
      <c r="H43" s="16">
        <v>1097</v>
      </c>
      <c r="I43" s="60">
        <v>0</v>
      </c>
      <c r="J43" s="60">
        <v>0</v>
      </c>
      <c r="K43" s="17">
        <v>1097</v>
      </c>
      <c r="L43" s="18">
        <f t="shared" si="0"/>
        <v>102788</v>
      </c>
      <c r="M43" s="60">
        <v>360.6</v>
      </c>
      <c r="N43" s="19">
        <f t="shared" si="1"/>
        <v>17417</v>
      </c>
      <c r="O43" s="19">
        <v>120205</v>
      </c>
      <c r="P43" s="17">
        <v>219780</v>
      </c>
    </row>
    <row r="44" spans="1:16" s="48" customFormat="1" ht="15.75" x14ac:dyDescent="0.25">
      <c r="A44" s="1" t="s">
        <v>31</v>
      </c>
      <c r="B44" s="14" t="s">
        <v>126</v>
      </c>
      <c r="C44" s="17">
        <v>241151</v>
      </c>
      <c r="D44" s="20" t="e">
        <f>C44/(1+#REF!)</f>
        <v>#REF!</v>
      </c>
      <c r="E44" s="15">
        <v>241155</v>
      </c>
      <c r="F44" s="15">
        <v>241155</v>
      </c>
      <c r="G44" s="15">
        <v>241155</v>
      </c>
      <c r="H44" s="16">
        <v>2098</v>
      </c>
      <c r="I44" s="60">
        <v>70</v>
      </c>
      <c r="J44" s="60">
        <v>0</v>
      </c>
      <c r="K44" s="17">
        <v>2168</v>
      </c>
      <c r="L44" s="18">
        <f t="shared" ref="L44:L69" si="2">ROUND((L$79/K$78)*K44,0)</f>
        <v>203140</v>
      </c>
      <c r="M44" s="60">
        <v>809</v>
      </c>
      <c r="N44" s="19">
        <f t="shared" ref="N44:N68" si="3">ROUND((N$79/M$78)*M44,0)</f>
        <v>39075</v>
      </c>
      <c r="O44" s="19">
        <v>242215</v>
      </c>
      <c r="P44" s="17">
        <v>483370</v>
      </c>
    </row>
    <row r="45" spans="1:16" s="48" customFormat="1" ht="15.75" x14ac:dyDescent="0.25">
      <c r="A45" s="1" t="s">
        <v>32</v>
      </c>
      <c r="B45" s="14" t="s">
        <v>127</v>
      </c>
      <c r="C45" s="17">
        <v>1301178</v>
      </c>
      <c r="D45" s="20" t="e">
        <f>C45/(1+#REF!)</f>
        <v>#REF!</v>
      </c>
      <c r="E45" s="15">
        <v>1301329</v>
      </c>
      <c r="F45" s="15">
        <v>1301329</v>
      </c>
      <c r="G45" s="15">
        <v>1301329</v>
      </c>
      <c r="H45" s="16">
        <v>21632</v>
      </c>
      <c r="I45" s="60">
        <v>798</v>
      </c>
      <c r="J45" s="60">
        <v>29</v>
      </c>
      <c r="K45" s="17">
        <v>22459</v>
      </c>
      <c r="L45" s="18">
        <f t="shared" si="2"/>
        <v>2104394</v>
      </c>
      <c r="M45" s="60">
        <v>8036.6</v>
      </c>
      <c r="N45" s="19">
        <f t="shared" si="3"/>
        <v>388170</v>
      </c>
      <c r="O45" s="19">
        <v>2492564</v>
      </c>
      <c r="P45" s="17">
        <v>3793893</v>
      </c>
    </row>
    <row r="46" spans="1:16" s="48" customFormat="1" ht="15.75" x14ac:dyDescent="0.25">
      <c r="A46" s="1" t="s">
        <v>33</v>
      </c>
      <c r="B46" s="14" t="s">
        <v>128</v>
      </c>
      <c r="C46" s="17">
        <v>202256</v>
      </c>
      <c r="D46" s="20" t="e">
        <f>C46/(1+#REF!)</f>
        <v>#REF!</v>
      </c>
      <c r="E46" s="15">
        <v>202262</v>
      </c>
      <c r="F46" s="15">
        <v>202262</v>
      </c>
      <c r="G46" s="15">
        <v>202262</v>
      </c>
      <c r="H46" s="16">
        <v>2005</v>
      </c>
      <c r="I46" s="60">
        <v>0</v>
      </c>
      <c r="J46" s="60">
        <v>0</v>
      </c>
      <c r="K46" s="17">
        <v>2005</v>
      </c>
      <c r="L46" s="18">
        <f t="shared" si="2"/>
        <v>187867</v>
      </c>
      <c r="M46" s="60">
        <v>722.3</v>
      </c>
      <c r="N46" s="19">
        <f t="shared" si="3"/>
        <v>34887</v>
      </c>
      <c r="O46" s="19">
        <v>222754</v>
      </c>
      <c r="P46" s="17">
        <v>425016</v>
      </c>
    </row>
    <row r="47" spans="1:16" s="48" customFormat="1" ht="15.75" x14ac:dyDescent="0.25">
      <c r="A47" s="1" t="s">
        <v>34</v>
      </c>
      <c r="B47" s="14" t="s">
        <v>129</v>
      </c>
      <c r="C47" s="17">
        <v>327758</v>
      </c>
      <c r="D47" s="20" t="e">
        <f>C47/(1+#REF!)</f>
        <v>#REF!</v>
      </c>
      <c r="E47" s="15">
        <v>327801</v>
      </c>
      <c r="F47" s="15">
        <v>327801</v>
      </c>
      <c r="G47" s="15">
        <v>327801</v>
      </c>
      <c r="H47" s="16">
        <v>5812</v>
      </c>
      <c r="I47" s="60">
        <v>129</v>
      </c>
      <c r="J47" s="60">
        <v>0</v>
      </c>
      <c r="K47" s="17">
        <v>5941</v>
      </c>
      <c r="L47" s="18">
        <f t="shared" si="2"/>
        <v>556668</v>
      </c>
      <c r="M47" s="60">
        <v>2734.7</v>
      </c>
      <c r="N47" s="19">
        <f t="shared" si="3"/>
        <v>132087</v>
      </c>
      <c r="O47" s="19">
        <v>688755</v>
      </c>
      <c r="P47" s="17">
        <v>1016556</v>
      </c>
    </row>
    <row r="48" spans="1:16" s="48" customFormat="1" ht="15.75" x14ac:dyDescent="0.25">
      <c r="A48" s="1" t="s">
        <v>35</v>
      </c>
      <c r="B48" s="14" t="s">
        <v>130</v>
      </c>
      <c r="C48" s="17">
        <v>204849</v>
      </c>
      <c r="D48" s="20" t="e">
        <f>C48/(1+#REF!)</f>
        <v>#REF!</v>
      </c>
      <c r="E48" s="15">
        <v>204866</v>
      </c>
      <c r="F48" s="15">
        <v>204866</v>
      </c>
      <c r="G48" s="15">
        <v>204866</v>
      </c>
      <c r="H48" s="16">
        <v>2970</v>
      </c>
      <c r="I48" s="60">
        <v>54</v>
      </c>
      <c r="J48" s="60">
        <v>0</v>
      </c>
      <c r="K48" s="17">
        <v>3024</v>
      </c>
      <c r="L48" s="18">
        <f t="shared" si="2"/>
        <v>283347</v>
      </c>
      <c r="M48" s="60">
        <v>1708.6</v>
      </c>
      <c r="N48" s="19">
        <f t="shared" si="3"/>
        <v>82526</v>
      </c>
      <c r="O48" s="19">
        <v>365873</v>
      </c>
      <c r="P48" s="17">
        <v>570739</v>
      </c>
    </row>
    <row r="49" spans="1:16" s="48" customFormat="1" ht="15.75" x14ac:dyDescent="0.25">
      <c r="A49" s="1" t="s">
        <v>36</v>
      </c>
      <c r="B49" s="14" t="s">
        <v>131</v>
      </c>
      <c r="C49" s="17">
        <v>937636</v>
      </c>
      <c r="D49" s="20" t="e">
        <f>C49/(1+#REF!)</f>
        <v>#REF!</v>
      </c>
      <c r="E49" s="15">
        <v>937757</v>
      </c>
      <c r="F49" s="15">
        <v>937757</v>
      </c>
      <c r="G49" s="15">
        <v>937757</v>
      </c>
      <c r="H49" s="16">
        <v>16969</v>
      </c>
      <c r="I49" s="60">
        <v>352</v>
      </c>
      <c r="J49" s="60">
        <v>0</v>
      </c>
      <c r="K49" s="17">
        <v>17321</v>
      </c>
      <c r="L49" s="18">
        <f t="shared" si="2"/>
        <v>1622966</v>
      </c>
      <c r="M49" s="60">
        <v>11145.7</v>
      </c>
      <c r="N49" s="19">
        <f t="shared" si="3"/>
        <v>538340</v>
      </c>
      <c r="O49" s="19">
        <v>2161306</v>
      </c>
      <c r="P49" s="17">
        <v>3099063</v>
      </c>
    </row>
    <row r="50" spans="1:16" s="48" customFormat="1" ht="15.75" x14ac:dyDescent="0.25">
      <c r="A50" s="1" t="s">
        <v>37</v>
      </c>
      <c r="B50" s="14" t="s">
        <v>132</v>
      </c>
      <c r="C50" s="17">
        <v>300790</v>
      </c>
      <c r="D50" s="20" t="e">
        <f>C50/(1+#REF!)</f>
        <v>#REF!</v>
      </c>
      <c r="E50" s="15">
        <v>300871</v>
      </c>
      <c r="F50" s="15">
        <v>300871</v>
      </c>
      <c r="G50" s="15">
        <v>300871</v>
      </c>
      <c r="H50" s="16" t="s">
        <v>187</v>
      </c>
      <c r="I50" s="60" t="s">
        <v>187</v>
      </c>
      <c r="J50" s="60" t="s">
        <v>187</v>
      </c>
      <c r="K50" s="17">
        <v>9072</v>
      </c>
      <c r="L50" s="18">
        <f t="shared" si="2"/>
        <v>850041</v>
      </c>
      <c r="M50" s="60">
        <v>3510</v>
      </c>
      <c r="N50" s="19">
        <f t="shared" si="3"/>
        <v>169534</v>
      </c>
      <c r="O50" s="19">
        <v>1019575</v>
      </c>
      <c r="P50" s="17">
        <v>1320446</v>
      </c>
    </row>
    <row r="51" spans="1:16" s="48" customFormat="1" ht="15.75" x14ac:dyDescent="0.25">
      <c r="A51" s="1" t="s">
        <v>38</v>
      </c>
      <c r="B51" s="14" t="s">
        <v>133</v>
      </c>
      <c r="C51" s="17">
        <v>106832</v>
      </c>
      <c r="D51" s="20" t="e">
        <f>C51/(1+#REF!)</f>
        <v>#REF!</v>
      </c>
      <c r="E51" s="15">
        <v>106876</v>
      </c>
      <c r="F51" s="15">
        <v>106876</v>
      </c>
      <c r="G51" s="15">
        <v>106876</v>
      </c>
      <c r="H51" s="16">
        <v>4959</v>
      </c>
      <c r="I51" s="60">
        <v>0</v>
      </c>
      <c r="J51" s="60">
        <v>0</v>
      </c>
      <c r="K51" s="17">
        <v>4959</v>
      </c>
      <c r="L51" s="18">
        <f t="shared" si="2"/>
        <v>464655</v>
      </c>
      <c r="M51" s="60">
        <v>662.7</v>
      </c>
      <c r="N51" s="19">
        <f t="shared" si="3"/>
        <v>32009</v>
      </c>
      <c r="O51" s="19">
        <v>496664</v>
      </c>
      <c r="P51" s="17">
        <v>603540</v>
      </c>
    </row>
    <row r="52" spans="1:16" ht="15.75" x14ac:dyDescent="0.25">
      <c r="A52" s="40" t="s">
        <v>169</v>
      </c>
      <c r="B52" s="31" t="s">
        <v>168</v>
      </c>
      <c r="C52" s="32">
        <v>150587.35136122783</v>
      </c>
      <c r="D52" s="41">
        <v>150569.37528939376</v>
      </c>
      <c r="E52" s="15">
        <v>150610</v>
      </c>
      <c r="F52" s="15">
        <v>150610</v>
      </c>
      <c r="G52" s="15">
        <v>150610</v>
      </c>
      <c r="H52" s="16">
        <v>3603</v>
      </c>
      <c r="I52" s="60">
        <v>0</v>
      </c>
      <c r="J52" s="60">
        <v>0</v>
      </c>
      <c r="K52" s="32">
        <v>3603</v>
      </c>
      <c r="L52" s="18">
        <f t="shared" si="2"/>
        <v>337599</v>
      </c>
      <c r="M52" s="60">
        <v>758.5</v>
      </c>
      <c r="N52" s="19">
        <f t="shared" si="3"/>
        <v>36636</v>
      </c>
      <c r="O52" s="19">
        <v>374235</v>
      </c>
      <c r="P52" s="17">
        <v>524845</v>
      </c>
    </row>
    <row r="53" spans="1:16" s="48" customFormat="1" ht="15.75" x14ac:dyDescent="0.25">
      <c r="A53" s="1" t="s">
        <v>39</v>
      </c>
      <c r="B53" s="14" t="s">
        <v>134</v>
      </c>
      <c r="C53" s="17">
        <v>824062</v>
      </c>
      <c r="D53" s="20" t="e">
        <f>C53/(1+#REF!)</f>
        <v>#REF!</v>
      </c>
      <c r="E53" s="15">
        <v>824228</v>
      </c>
      <c r="F53" s="15">
        <v>824228</v>
      </c>
      <c r="G53" s="15">
        <v>824228</v>
      </c>
      <c r="H53" s="16">
        <v>21183</v>
      </c>
      <c r="I53" s="60">
        <v>486</v>
      </c>
      <c r="J53" s="60">
        <v>24</v>
      </c>
      <c r="K53" s="17">
        <v>21693</v>
      </c>
      <c r="L53" s="18">
        <f t="shared" si="2"/>
        <v>2032620</v>
      </c>
      <c r="M53" s="60">
        <v>11254.2</v>
      </c>
      <c r="N53" s="19">
        <f t="shared" si="3"/>
        <v>543580</v>
      </c>
      <c r="O53" s="19">
        <v>2576200</v>
      </c>
      <c r="P53" s="17">
        <v>3400428</v>
      </c>
    </row>
    <row r="54" spans="1:16" s="48" customFormat="1" ht="15.75" x14ac:dyDescent="0.25">
      <c r="A54" s="1" t="s">
        <v>52</v>
      </c>
      <c r="B54" s="14" t="s">
        <v>135</v>
      </c>
      <c r="C54" s="17">
        <v>397576.6486387722</v>
      </c>
      <c r="D54" s="20">
        <v>397529.18870053109</v>
      </c>
      <c r="E54" s="15">
        <v>397637</v>
      </c>
      <c r="F54" s="15">
        <v>397637</v>
      </c>
      <c r="G54" s="15">
        <v>397637</v>
      </c>
      <c r="H54" s="16">
        <v>8428</v>
      </c>
      <c r="I54" s="60">
        <v>0</v>
      </c>
      <c r="J54" s="60">
        <v>0</v>
      </c>
      <c r="K54" s="17">
        <v>8428</v>
      </c>
      <c r="L54" s="18">
        <f t="shared" si="2"/>
        <v>789698</v>
      </c>
      <c r="M54" s="60">
        <v>3158.6</v>
      </c>
      <c r="N54" s="19">
        <f t="shared" si="3"/>
        <v>152561</v>
      </c>
      <c r="O54" s="19">
        <v>942259</v>
      </c>
      <c r="P54" s="17">
        <v>1339896</v>
      </c>
    </row>
    <row r="55" spans="1:16" s="48" customFormat="1" ht="15.75" x14ac:dyDescent="0.25">
      <c r="A55" s="50" t="s">
        <v>40</v>
      </c>
      <c r="B55" s="31" t="s">
        <v>136</v>
      </c>
      <c r="C55" s="32">
        <v>507409</v>
      </c>
      <c r="D55" s="41" t="e">
        <f>C55/(1+#REF!)</f>
        <v>#REF!</v>
      </c>
      <c r="E55" s="51">
        <v>507460</v>
      </c>
      <c r="F55" s="51">
        <v>356153</v>
      </c>
      <c r="G55" s="51">
        <v>356153</v>
      </c>
      <c r="H55" s="16">
        <v>7159</v>
      </c>
      <c r="I55" s="60">
        <v>164</v>
      </c>
      <c r="J55" s="60">
        <v>0</v>
      </c>
      <c r="K55" s="32">
        <v>7323</v>
      </c>
      <c r="L55" s="52">
        <f t="shared" si="2"/>
        <v>686160</v>
      </c>
      <c r="M55" s="60">
        <v>1908.2000000000003</v>
      </c>
      <c r="N55" s="53">
        <f t="shared" si="3"/>
        <v>92166</v>
      </c>
      <c r="O55" s="53">
        <v>778326</v>
      </c>
      <c r="P55" s="17">
        <v>1134479</v>
      </c>
    </row>
    <row r="56" spans="1:16" s="48" customFormat="1" ht="15.75" x14ac:dyDescent="0.25">
      <c r="A56" s="1" t="s">
        <v>42</v>
      </c>
      <c r="B56" s="14" t="s">
        <v>137</v>
      </c>
      <c r="C56" s="32" t="e">
        <f>#REF!</f>
        <v>#REF!</v>
      </c>
      <c r="D56" s="41" t="e">
        <f>C56/(1+#REF!)</f>
        <v>#REF!</v>
      </c>
      <c r="E56" s="51" t="e">
        <f>#REF!</f>
        <v>#REF!</v>
      </c>
      <c r="F56" s="51">
        <v>223257.92340603156</v>
      </c>
      <c r="G56" s="51">
        <v>749382</v>
      </c>
      <c r="H56" s="16" t="s">
        <v>187</v>
      </c>
      <c r="I56" s="60" t="s">
        <v>187</v>
      </c>
      <c r="J56" s="60" t="s">
        <v>187</v>
      </c>
      <c r="K56" s="17">
        <v>20325</v>
      </c>
      <c r="L56" s="18">
        <f t="shared" si="2"/>
        <v>1904439</v>
      </c>
      <c r="M56" s="60">
        <v>6665.1999999999989</v>
      </c>
      <c r="N56" s="19">
        <f t="shared" si="3"/>
        <v>321931</v>
      </c>
      <c r="O56" s="19">
        <v>2226370</v>
      </c>
      <c r="P56" s="17">
        <v>2975752</v>
      </c>
    </row>
    <row r="57" spans="1:16" s="48" customFormat="1" ht="15.75" x14ac:dyDescent="0.25">
      <c r="A57" s="1" t="s">
        <v>41</v>
      </c>
      <c r="B57" s="14" t="s">
        <v>138</v>
      </c>
      <c r="C57" s="17">
        <v>205886</v>
      </c>
      <c r="D57" s="20" t="e">
        <f>C57/(1+#REF!)</f>
        <v>#REF!</v>
      </c>
      <c r="E57" s="15">
        <v>205893</v>
      </c>
      <c r="F57" s="15">
        <v>205893</v>
      </c>
      <c r="G57" s="15">
        <v>205893</v>
      </c>
      <c r="H57" s="16">
        <v>2165</v>
      </c>
      <c r="I57" s="60">
        <v>0</v>
      </c>
      <c r="J57" s="60">
        <v>0</v>
      </c>
      <c r="K57" s="17">
        <v>2165</v>
      </c>
      <c r="L57" s="18">
        <f t="shared" si="2"/>
        <v>202859</v>
      </c>
      <c r="M57" s="60">
        <v>491.8</v>
      </c>
      <c r="N57" s="19">
        <f t="shared" si="3"/>
        <v>23754</v>
      </c>
      <c r="O57" s="19">
        <v>226613</v>
      </c>
      <c r="P57" s="17">
        <v>432506</v>
      </c>
    </row>
    <row r="58" spans="1:16" s="48" customFormat="1" ht="15.75" x14ac:dyDescent="0.25">
      <c r="A58" s="1" t="s">
        <v>43</v>
      </c>
      <c r="B58" s="14" t="s">
        <v>139</v>
      </c>
      <c r="C58" s="17">
        <v>351911</v>
      </c>
      <c r="D58" s="20" t="e">
        <f>C58/(1+#REF!)</f>
        <v>#REF!</v>
      </c>
      <c r="E58" s="15">
        <v>351943</v>
      </c>
      <c r="F58" s="15">
        <v>351943</v>
      </c>
      <c r="G58" s="15">
        <v>351943</v>
      </c>
      <c r="H58" s="16">
        <v>4508</v>
      </c>
      <c r="I58" s="60">
        <v>0</v>
      </c>
      <c r="J58" s="60">
        <v>0</v>
      </c>
      <c r="K58" s="17">
        <v>4508</v>
      </c>
      <c r="L58" s="18">
        <f t="shared" si="2"/>
        <v>422397</v>
      </c>
      <c r="M58" s="60">
        <v>1597.9</v>
      </c>
      <c r="N58" s="19">
        <f t="shared" si="3"/>
        <v>77179</v>
      </c>
      <c r="O58" s="19">
        <v>499576</v>
      </c>
      <c r="P58" s="17">
        <v>851519</v>
      </c>
    </row>
    <row r="59" spans="1:16" s="48" customFormat="1" ht="15.75" x14ac:dyDescent="0.25">
      <c r="A59" s="1" t="s">
        <v>44</v>
      </c>
      <c r="B59" s="14" t="s">
        <v>140</v>
      </c>
      <c r="C59" s="17">
        <v>336574</v>
      </c>
      <c r="D59" s="20" t="e">
        <f>C59/(1+#REF!)</f>
        <v>#REF!</v>
      </c>
      <c r="E59" s="15">
        <v>336602</v>
      </c>
      <c r="F59" s="15">
        <v>336602</v>
      </c>
      <c r="G59" s="15">
        <v>336602</v>
      </c>
      <c r="H59" s="16">
        <v>5045</v>
      </c>
      <c r="I59" s="60">
        <v>225</v>
      </c>
      <c r="J59" s="60">
        <v>0</v>
      </c>
      <c r="K59" s="17">
        <v>5270</v>
      </c>
      <c r="L59" s="18">
        <f t="shared" si="2"/>
        <v>493796</v>
      </c>
      <c r="M59" s="60">
        <v>1049.4000000000001</v>
      </c>
      <c r="N59" s="19">
        <f t="shared" si="3"/>
        <v>50686</v>
      </c>
      <c r="O59" s="19">
        <v>544482</v>
      </c>
      <c r="P59" s="17">
        <v>881084</v>
      </c>
    </row>
    <row r="60" spans="1:16" s="48" customFormat="1" ht="15.75" x14ac:dyDescent="0.25">
      <c r="A60" s="1" t="s">
        <v>45</v>
      </c>
      <c r="B60" s="14" t="s">
        <v>141</v>
      </c>
      <c r="C60" s="17">
        <v>327579.34410339256</v>
      </c>
      <c r="D60" s="20">
        <v>327540.23995707661</v>
      </c>
      <c r="E60" s="15">
        <v>327607</v>
      </c>
      <c r="F60" s="15">
        <v>327607</v>
      </c>
      <c r="G60" s="15">
        <v>327607</v>
      </c>
      <c r="H60" s="16">
        <v>4580</v>
      </c>
      <c r="I60" s="60">
        <v>27</v>
      </c>
      <c r="J60" s="60">
        <v>0</v>
      </c>
      <c r="K60" s="17">
        <v>4607</v>
      </c>
      <c r="L60" s="18">
        <f t="shared" si="2"/>
        <v>431673</v>
      </c>
      <c r="M60" s="60">
        <v>1958.8999999999999</v>
      </c>
      <c r="N60" s="19">
        <f t="shared" si="3"/>
        <v>94615</v>
      </c>
      <c r="O60" s="19">
        <v>526288</v>
      </c>
      <c r="P60" s="17">
        <v>853895</v>
      </c>
    </row>
    <row r="61" spans="1:16" s="48" customFormat="1" ht="15.75" x14ac:dyDescent="0.25">
      <c r="A61" s="1" t="s">
        <v>54</v>
      </c>
      <c r="B61" s="14" t="s">
        <v>142</v>
      </c>
      <c r="C61" s="17">
        <v>92312</v>
      </c>
      <c r="D61" s="20" t="e">
        <f>C61/(1+#REF!)</f>
        <v>#REF!</v>
      </c>
      <c r="E61" s="15">
        <v>92315</v>
      </c>
      <c r="F61" s="15">
        <v>92315</v>
      </c>
      <c r="G61" s="15">
        <v>92315</v>
      </c>
      <c r="H61" s="16">
        <v>1141</v>
      </c>
      <c r="I61" s="60">
        <v>19</v>
      </c>
      <c r="J61" s="60">
        <v>0</v>
      </c>
      <c r="K61" s="17">
        <v>1160</v>
      </c>
      <c r="L61" s="18">
        <f t="shared" si="2"/>
        <v>108691</v>
      </c>
      <c r="M61" s="60">
        <v>329.6</v>
      </c>
      <c r="N61" s="19">
        <f t="shared" si="3"/>
        <v>15920</v>
      </c>
      <c r="O61" s="19">
        <v>124611</v>
      </c>
      <c r="P61" s="17">
        <v>216926</v>
      </c>
    </row>
    <row r="62" spans="1:16" s="48" customFormat="1" ht="15.75" x14ac:dyDescent="0.25">
      <c r="A62" s="1" t="s">
        <v>46</v>
      </c>
      <c r="B62" s="14" t="s">
        <v>143</v>
      </c>
      <c r="C62" s="17">
        <v>718786</v>
      </c>
      <c r="D62" s="20">
        <v>718700.19632092246</v>
      </c>
      <c r="E62" s="15">
        <v>718869</v>
      </c>
      <c r="F62" s="15">
        <v>718869</v>
      </c>
      <c r="G62" s="15">
        <v>718869</v>
      </c>
      <c r="H62" s="16">
        <v>12017</v>
      </c>
      <c r="I62" s="60">
        <v>287</v>
      </c>
      <c r="J62" s="60">
        <v>0</v>
      </c>
      <c r="K62" s="17">
        <v>12304</v>
      </c>
      <c r="L62" s="18">
        <f t="shared" si="2"/>
        <v>1152877</v>
      </c>
      <c r="M62" s="60">
        <v>4225.3999999999996</v>
      </c>
      <c r="N62" s="19">
        <f t="shared" si="3"/>
        <v>204088</v>
      </c>
      <c r="O62" s="19">
        <v>1356965</v>
      </c>
      <c r="P62" s="17">
        <v>2075834</v>
      </c>
    </row>
    <row r="63" spans="1:16" s="48" customFormat="1" ht="15.75" x14ac:dyDescent="0.25">
      <c r="A63" s="1" t="s">
        <v>47</v>
      </c>
      <c r="B63" s="14" t="s">
        <v>144</v>
      </c>
      <c r="C63" s="17">
        <v>450148</v>
      </c>
      <c r="D63" s="20" t="e">
        <f>C63/(1+#REF!)</f>
        <v>#REF!</v>
      </c>
      <c r="E63" s="15">
        <v>450197</v>
      </c>
      <c r="F63" s="15">
        <v>450197</v>
      </c>
      <c r="G63" s="15">
        <v>450197</v>
      </c>
      <c r="H63" s="16" t="s">
        <v>187</v>
      </c>
      <c r="I63" s="60" t="s">
        <v>187</v>
      </c>
      <c r="J63" s="60" t="s">
        <v>187</v>
      </c>
      <c r="K63" s="17">
        <v>7450</v>
      </c>
      <c r="L63" s="18">
        <f t="shared" si="2"/>
        <v>698060</v>
      </c>
      <c r="M63" s="60">
        <v>4276.9000000000005</v>
      </c>
      <c r="N63" s="19">
        <f t="shared" si="3"/>
        <v>206575</v>
      </c>
      <c r="O63" s="19">
        <v>904635</v>
      </c>
      <c r="P63" s="17">
        <v>1354832</v>
      </c>
    </row>
    <row r="64" spans="1:16" ht="15.75" x14ac:dyDescent="0.25">
      <c r="A64" s="50" t="s">
        <v>48</v>
      </c>
      <c r="B64" s="31" t="s">
        <v>145</v>
      </c>
      <c r="C64" s="32">
        <v>292493</v>
      </c>
      <c r="D64" s="41" t="e">
        <f>C64/(1+#REF!)</f>
        <v>#REF!</v>
      </c>
      <c r="E64" s="51">
        <v>292502</v>
      </c>
      <c r="F64" s="51">
        <v>292502</v>
      </c>
      <c r="G64" s="51">
        <v>292502</v>
      </c>
      <c r="H64" s="16">
        <v>3114</v>
      </c>
      <c r="I64" s="60">
        <v>47</v>
      </c>
      <c r="J64" s="60">
        <v>0</v>
      </c>
      <c r="K64" s="32">
        <v>3161</v>
      </c>
      <c r="L64" s="52">
        <f t="shared" si="2"/>
        <v>296184</v>
      </c>
      <c r="M64" s="60">
        <v>1958.4</v>
      </c>
      <c r="N64" s="19">
        <f t="shared" si="3"/>
        <v>94591</v>
      </c>
      <c r="O64" s="53">
        <v>390775</v>
      </c>
      <c r="P64" s="17">
        <v>683277</v>
      </c>
    </row>
    <row r="65" spans="1:16" ht="15.75" x14ac:dyDescent="0.25">
      <c r="A65" s="50" t="s">
        <v>49</v>
      </c>
      <c r="B65" s="31" t="s">
        <v>146</v>
      </c>
      <c r="C65" s="32">
        <v>327840.65589660744</v>
      </c>
      <c r="D65" s="41">
        <v>327801.52055670496</v>
      </c>
      <c r="E65" s="51">
        <v>327868</v>
      </c>
      <c r="F65" s="51">
        <v>327868</v>
      </c>
      <c r="G65" s="51">
        <v>327868</v>
      </c>
      <c r="H65" s="16">
        <v>4388</v>
      </c>
      <c r="I65" s="60">
        <v>0</v>
      </c>
      <c r="J65" s="60">
        <v>0</v>
      </c>
      <c r="K65" s="32">
        <v>4388</v>
      </c>
      <c r="L65" s="52">
        <f t="shared" si="2"/>
        <v>411153</v>
      </c>
      <c r="M65" s="60">
        <v>2137.1999999999998</v>
      </c>
      <c r="N65" s="19">
        <f>ROUND((N$79/M$78)*M65,0)</f>
        <v>103227</v>
      </c>
      <c r="O65" s="53">
        <v>514380</v>
      </c>
      <c r="P65" s="17">
        <v>842248</v>
      </c>
    </row>
    <row r="66" spans="1:16" ht="15.75" x14ac:dyDescent="0.25">
      <c r="A66" s="50" t="s">
        <v>50</v>
      </c>
      <c r="B66" s="31" t="s">
        <v>147</v>
      </c>
      <c r="C66" s="32">
        <v>286270</v>
      </c>
      <c r="D66" s="41" t="e">
        <f>C66/(1+#REF!)</f>
        <v>#REF!</v>
      </c>
      <c r="E66" s="51">
        <v>286285</v>
      </c>
      <c r="F66" s="51">
        <v>286285</v>
      </c>
      <c r="G66" s="51">
        <v>286285</v>
      </c>
      <c r="H66" s="16">
        <v>3261</v>
      </c>
      <c r="I66" s="60">
        <v>0</v>
      </c>
      <c r="J66" s="60">
        <v>0</v>
      </c>
      <c r="K66" s="32">
        <v>3261</v>
      </c>
      <c r="L66" s="52">
        <f t="shared" si="2"/>
        <v>305554</v>
      </c>
      <c r="M66" s="60">
        <v>1722.1000000000001</v>
      </c>
      <c r="N66" s="19">
        <f t="shared" si="3"/>
        <v>83178</v>
      </c>
      <c r="O66" s="53">
        <v>388732</v>
      </c>
      <c r="P66" s="17">
        <v>675017</v>
      </c>
    </row>
    <row r="67" spans="1:16" s="48" customFormat="1" ht="15.75" x14ac:dyDescent="0.25">
      <c r="A67" s="1" t="s">
        <v>51</v>
      </c>
      <c r="B67" s="14" t="s">
        <v>148</v>
      </c>
      <c r="C67" s="17">
        <v>93349</v>
      </c>
      <c r="D67" s="20" t="e">
        <f>C67/(1+#REF!)</f>
        <v>#REF!</v>
      </c>
      <c r="E67" s="15">
        <v>93362</v>
      </c>
      <c r="F67" s="15">
        <v>93362</v>
      </c>
      <c r="G67" s="15">
        <v>93362</v>
      </c>
      <c r="H67" s="16">
        <v>1895</v>
      </c>
      <c r="I67" s="60">
        <v>91</v>
      </c>
      <c r="J67" s="60">
        <v>0</v>
      </c>
      <c r="K67" s="17">
        <v>1986</v>
      </c>
      <c r="L67" s="18">
        <f t="shared" si="2"/>
        <v>186087</v>
      </c>
      <c r="M67" s="60">
        <v>473.5</v>
      </c>
      <c r="N67" s="19">
        <f t="shared" si="3"/>
        <v>22870</v>
      </c>
      <c r="O67" s="19">
        <v>208957</v>
      </c>
      <c r="P67" s="17">
        <v>302319</v>
      </c>
    </row>
    <row r="68" spans="1:16" s="48" customFormat="1" ht="15.75" x14ac:dyDescent="0.25">
      <c r="A68" s="1" t="s">
        <v>53</v>
      </c>
      <c r="B68" s="14" t="s">
        <v>149</v>
      </c>
      <c r="C68" s="17">
        <v>277331</v>
      </c>
      <c r="D68" s="20" t="e">
        <f>C68/(1+#REF!)</f>
        <v>#REF!</v>
      </c>
      <c r="E68" s="15">
        <v>277359</v>
      </c>
      <c r="F68" s="15">
        <v>277359</v>
      </c>
      <c r="G68" s="15">
        <v>277359</v>
      </c>
      <c r="H68" s="16">
        <v>4124</v>
      </c>
      <c r="I68" s="60">
        <v>58</v>
      </c>
      <c r="J68" s="60">
        <v>0</v>
      </c>
      <c r="K68" s="17">
        <v>4182</v>
      </c>
      <c r="L68" s="18">
        <f t="shared" si="2"/>
        <v>391851</v>
      </c>
      <c r="M68" s="60">
        <v>1193</v>
      </c>
      <c r="N68" s="19">
        <f t="shared" si="3"/>
        <v>57622</v>
      </c>
      <c r="O68" s="19">
        <v>449473</v>
      </c>
      <c r="P68" s="17">
        <v>726832</v>
      </c>
    </row>
    <row r="69" spans="1:16" s="48" customFormat="1" ht="15.75" x14ac:dyDescent="0.25">
      <c r="A69" s="1" t="s">
        <v>55</v>
      </c>
      <c r="B69" s="21" t="s">
        <v>150</v>
      </c>
      <c r="C69" s="22">
        <v>64388.669055757702</v>
      </c>
      <c r="D69" s="23" t="e">
        <f>C69/(1+#REF!)+#REF!-352</f>
        <v>#REF!</v>
      </c>
      <c r="E69" s="15">
        <v>68791</v>
      </c>
      <c r="F69" s="15">
        <v>68791</v>
      </c>
      <c r="G69" s="15">
        <v>68791</v>
      </c>
      <c r="H69" s="16">
        <v>13878</v>
      </c>
      <c r="I69" s="60">
        <v>0</v>
      </c>
      <c r="J69" s="60">
        <v>0</v>
      </c>
      <c r="K69" s="24">
        <v>13878</v>
      </c>
      <c r="L69" s="18">
        <f t="shared" si="2"/>
        <v>1300360</v>
      </c>
      <c r="M69" s="60">
        <v>4575.5</v>
      </c>
      <c r="N69" s="19">
        <f>ROUND((N$79/M$78)*M69,0)+1</f>
        <v>220999</v>
      </c>
      <c r="O69" s="19">
        <v>1521359</v>
      </c>
      <c r="P69" s="17">
        <v>1590150</v>
      </c>
    </row>
    <row r="70" spans="1:16" s="48" customFormat="1" ht="15.75" x14ac:dyDescent="0.25">
      <c r="A70" s="1"/>
      <c r="B70" s="12" t="s">
        <v>151</v>
      </c>
      <c r="C70" s="25" t="e">
        <f t="shared" ref="C70:F70" si="4">SUM(C12:C69)</f>
        <v>#REF!</v>
      </c>
      <c r="D70" s="26" t="e">
        <f t="shared" si="4"/>
        <v>#REF!</v>
      </c>
      <c r="E70" s="26" t="e">
        <f t="shared" si="4"/>
        <v>#REF!</v>
      </c>
      <c r="F70" s="26">
        <f t="shared" si="4"/>
        <v>38671814</v>
      </c>
      <c r="G70" s="27">
        <v>38671814</v>
      </c>
      <c r="H70" s="27">
        <v>856968</v>
      </c>
      <c r="I70" s="61">
        <v>32583</v>
      </c>
      <c r="J70" s="61">
        <v>1299</v>
      </c>
      <c r="K70" s="28">
        <v>890850</v>
      </c>
      <c r="L70" s="45">
        <v>83472067</v>
      </c>
      <c r="M70" s="61">
        <v>304975.00000000012</v>
      </c>
      <c r="N70" s="45">
        <v>14730363</v>
      </c>
      <c r="O70" s="46">
        <v>98202430</v>
      </c>
      <c r="P70" s="46">
        <v>136874244</v>
      </c>
    </row>
    <row r="71" spans="1:16" s="48" customFormat="1" ht="15.75" x14ac:dyDescent="0.25">
      <c r="A71" s="1"/>
      <c r="B71" s="8" t="s">
        <v>152</v>
      </c>
      <c r="C71" s="11"/>
      <c r="D71" s="11"/>
      <c r="E71" s="11"/>
      <c r="F71" s="11"/>
      <c r="G71" s="11"/>
      <c r="H71" s="17"/>
      <c r="I71" s="32"/>
      <c r="J71" s="32"/>
      <c r="K71" s="11"/>
      <c r="L71" s="11"/>
      <c r="M71" s="32"/>
      <c r="N71" s="11"/>
      <c r="O71" s="11"/>
      <c r="P71" s="11"/>
    </row>
    <row r="72" spans="1:16" s="48" customFormat="1" ht="15.75" x14ac:dyDescent="0.25">
      <c r="A72" s="1" t="s">
        <v>153</v>
      </c>
      <c r="B72" s="14" t="s">
        <v>154</v>
      </c>
      <c r="C72" s="32">
        <v>118242</v>
      </c>
      <c r="D72" s="41" t="e">
        <f>C72/(1+#REF!)</f>
        <v>#REF!</v>
      </c>
      <c r="E72" s="41">
        <v>118230</v>
      </c>
      <c r="F72" s="41">
        <v>118230</v>
      </c>
      <c r="G72" s="41">
        <v>118230</v>
      </c>
      <c r="H72" s="32">
        <v>0</v>
      </c>
      <c r="I72" s="32">
        <v>0</v>
      </c>
      <c r="J72" s="60">
        <v>214</v>
      </c>
      <c r="K72" s="32">
        <f>SUM(H72:J72)</f>
        <v>214</v>
      </c>
      <c r="L72" s="33">
        <f>(ROUND((L$79/K$78)*K72,0))</f>
        <v>20052</v>
      </c>
      <c r="M72" s="32">
        <v>73.3</v>
      </c>
      <c r="N72" s="32">
        <f>ROUND((N$79/M$78)*M72,0)</f>
        <v>3540</v>
      </c>
      <c r="O72" s="32">
        <f>ROUND(L72+N72,0)</f>
        <v>23592</v>
      </c>
      <c r="P72" s="17">
        <f t="shared" ref="P72:P75" si="5">ROUND(G72+O72,0)</f>
        <v>141822</v>
      </c>
    </row>
    <row r="73" spans="1:16" s="48" customFormat="1" ht="15.75" x14ac:dyDescent="0.25">
      <c r="A73" s="30" t="s">
        <v>155</v>
      </c>
      <c r="B73" s="31" t="s">
        <v>156</v>
      </c>
      <c r="C73" s="32">
        <v>13484</v>
      </c>
      <c r="D73" s="41" t="e">
        <f>C73/(1+#REF!)</f>
        <v>#REF!</v>
      </c>
      <c r="E73" s="41">
        <v>13483</v>
      </c>
      <c r="F73" s="41">
        <v>13483</v>
      </c>
      <c r="G73" s="41" t="s">
        <v>187</v>
      </c>
      <c r="H73" s="32" t="s">
        <v>187</v>
      </c>
      <c r="I73" s="32" t="s">
        <v>187</v>
      </c>
      <c r="J73" s="60" t="s">
        <v>187</v>
      </c>
      <c r="K73" s="32" t="s">
        <v>187</v>
      </c>
      <c r="L73" s="33" t="s">
        <v>187</v>
      </c>
      <c r="M73" s="32" t="s">
        <v>187</v>
      </c>
      <c r="N73" s="32" t="s">
        <v>187</v>
      </c>
      <c r="O73" s="32" t="s">
        <v>187</v>
      </c>
      <c r="P73" s="17">
        <v>14476</v>
      </c>
    </row>
    <row r="74" spans="1:16" ht="15.75" x14ac:dyDescent="0.25">
      <c r="A74" s="40" t="s">
        <v>157</v>
      </c>
      <c r="B74" s="31" t="s">
        <v>158</v>
      </c>
      <c r="C74" s="32">
        <v>15040</v>
      </c>
      <c r="D74" s="41" t="e">
        <f>C74/(1+#REF!)</f>
        <v>#REF!</v>
      </c>
      <c r="E74" s="41">
        <v>15041</v>
      </c>
      <c r="F74" s="41">
        <v>15041</v>
      </c>
      <c r="G74" s="41">
        <v>15041</v>
      </c>
      <c r="H74" s="32">
        <v>112</v>
      </c>
      <c r="I74" s="32">
        <v>0</v>
      </c>
      <c r="J74" s="32">
        <v>0</v>
      </c>
      <c r="K74" s="32">
        <f>SUM(H74:J74)</f>
        <v>112</v>
      </c>
      <c r="L74" s="33">
        <f>(ROUND((L$79/K$78)*K74,0))</f>
        <v>10494</v>
      </c>
      <c r="M74" s="32">
        <v>38.299999999999997</v>
      </c>
      <c r="N74" s="32">
        <f>ROUND((N$79/M$78)*M74,0)</f>
        <v>1850</v>
      </c>
      <c r="O74" s="32">
        <f t="shared" ref="O74:O75" si="6">ROUND(L74+N74,0)</f>
        <v>12344</v>
      </c>
      <c r="P74" s="17">
        <f t="shared" si="5"/>
        <v>27385</v>
      </c>
    </row>
    <row r="75" spans="1:16" ht="15.75" x14ac:dyDescent="0.25">
      <c r="A75" s="40" t="s">
        <v>159</v>
      </c>
      <c r="B75" s="42" t="s">
        <v>174</v>
      </c>
      <c r="C75" s="43">
        <v>95942</v>
      </c>
      <c r="D75" s="44" t="e">
        <f>C75/(1+#REF!)</f>
        <v>#REF!</v>
      </c>
      <c r="E75" s="41">
        <v>95936</v>
      </c>
      <c r="F75" s="41">
        <v>95936</v>
      </c>
      <c r="G75" s="41">
        <v>95936</v>
      </c>
      <c r="H75" s="43">
        <v>325</v>
      </c>
      <c r="I75" s="43">
        <v>0</v>
      </c>
      <c r="J75" s="43">
        <v>0</v>
      </c>
      <c r="K75" s="43">
        <f>SUM(H75:J75)</f>
        <v>325</v>
      </c>
      <c r="L75" s="33">
        <f>ROUND((L$79/K$78)*K75,0)</f>
        <v>30452</v>
      </c>
      <c r="M75" s="32">
        <v>111.3</v>
      </c>
      <c r="N75" s="32">
        <f>ROUND((N$79/M$78)*M75,0)-1</f>
        <v>5375</v>
      </c>
      <c r="O75" s="32">
        <f t="shared" si="6"/>
        <v>35827</v>
      </c>
      <c r="P75" s="17">
        <f t="shared" si="5"/>
        <v>131763</v>
      </c>
    </row>
    <row r="76" spans="1:16" s="48" customFormat="1" ht="15.75" x14ac:dyDescent="0.25">
      <c r="A76" s="1"/>
      <c r="B76" s="12" t="s">
        <v>160</v>
      </c>
      <c r="C76" s="25">
        <f t="shared" ref="C76:F76" si="7">SUM(C72:C75)</f>
        <v>242708</v>
      </c>
      <c r="D76" s="25" t="e">
        <f t="shared" si="7"/>
        <v>#REF!</v>
      </c>
      <c r="E76" s="46">
        <f t="shared" si="7"/>
        <v>242690</v>
      </c>
      <c r="F76" s="26">
        <f t="shared" si="7"/>
        <v>242690</v>
      </c>
      <c r="G76" s="68">
        <v>242690</v>
      </c>
      <c r="H76" s="28">
        <v>437</v>
      </c>
      <c r="I76" s="62">
        <v>0</v>
      </c>
      <c r="J76" s="62">
        <v>223</v>
      </c>
      <c r="K76" s="28">
        <v>660</v>
      </c>
      <c r="L76" s="47">
        <v>61841</v>
      </c>
      <c r="M76" s="63">
        <v>226</v>
      </c>
      <c r="N76" s="46">
        <v>10915</v>
      </c>
      <c r="O76" s="46">
        <v>72756</v>
      </c>
      <c r="P76" s="46">
        <v>315446</v>
      </c>
    </row>
    <row r="77" spans="1:16" s="48" customFormat="1" ht="15.75" x14ac:dyDescent="0.25">
      <c r="A77" s="1"/>
      <c r="B77" s="8"/>
      <c r="C77" s="11"/>
      <c r="D77" s="11"/>
      <c r="E77" s="11"/>
      <c r="F77" s="11"/>
      <c r="G77" s="11"/>
      <c r="H77" s="17"/>
      <c r="I77" s="32"/>
      <c r="J77" s="32"/>
      <c r="K77" s="11"/>
      <c r="L77" s="34"/>
      <c r="M77" s="32"/>
      <c r="N77" s="11"/>
      <c r="O77" s="11"/>
      <c r="P77" s="11"/>
    </row>
    <row r="78" spans="1:16" s="48" customFormat="1" ht="15.75" x14ac:dyDescent="0.25">
      <c r="A78" s="1"/>
      <c r="B78" s="12" t="s">
        <v>161</v>
      </c>
      <c r="C78" s="25" t="e">
        <f t="shared" ref="C78:K78" si="8">C70+C76</f>
        <v>#REF!</v>
      </c>
      <c r="D78" s="25" t="e">
        <f t="shared" si="8"/>
        <v>#REF!</v>
      </c>
      <c r="E78" s="25" t="e">
        <f t="shared" si="8"/>
        <v>#REF!</v>
      </c>
      <c r="F78" s="25">
        <f t="shared" si="8"/>
        <v>38914504</v>
      </c>
      <c r="G78" s="28">
        <f t="shared" si="8"/>
        <v>38914504</v>
      </c>
      <c r="H78" s="28">
        <f t="shared" si="8"/>
        <v>857405</v>
      </c>
      <c r="I78" s="62">
        <f t="shared" si="8"/>
        <v>32583</v>
      </c>
      <c r="J78" s="62">
        <f t="shared" si="8"/>
        <v>1522</v>
      </c>
      <c r="K78" s="28">
        <f t="shared" si="8"/>
        <v>891510</v>
      </c>
      <c r="L78" s="29">
        <f>ROUND(L70+L76,1)</f>
        <v>83533908</v>
      </c>
      <c r="M78" s="62">
        <f>M70+M76</f>
        <v>305201.00000000012</v>
      </c>
      <c r="N78" s="29">
        <f>N70+N76</f>
        <v>14741278</v>
      </c>
      <c r="O78" s="25">
        <f>O70+O76</f>
        <v>98275186</v>
      </c>
      <c r="P78" s="25">
        <f>P70+P76</f>
        <v>137189690</v>
      </c>
    </row>
    <row r="79" spans="1:16" ht="15.75" x14ac:dyDescent="0.25">
      <c r="A79" s="50"/>
      <c r="B79" s="50"/>
      <c r="C79" s="55">
        <v>38914504</v>
      </c>
      <c r="D79" s="55">
        <v>38914504</v>
      </c>
      <c r="E79" s="55">
        <v>38914504</v>
      </c>
      <c r="F79" s="55">
        <v>38914504</v>
      </c>
      <c r="G79" s="55">
        <v>38914504</v>
      </c>
      <c r="H79" s="66"/>
      <c r="I79" s="66"/>
      <c r="J79" s="65"/>
      <c r="K79" s="50"/>
      <c r="L79" s="55">
        <v>83533908</v>
      </c>
      <c r="M79" s="66"/>
      <c r="N79" s="55">
        <v>14741278</v>
      </c>
      <c r="O79" s="56">
        <v>98275186</v>
      </c>
      <c r="P79" s="56">
        <v>137189690</v>
      </c>
    </row>
    <row r="80" spans="1:16" x14ac:dyDescent="0.25">
      <c r="H80" s="75"/>
      <c r="I80" s="75"/>
      <c r="J80" s="76"/>
      <c r="M80" s="75"/>
    </row>
  </sheetData>
  <sheetProtection password="EF32" sheet="1" objects="1" scenarios="1"/>
  <mergeCells count="6">
    <mergeCell ref="H4:K4"/>
    <mergeCell ref="M4:N4"/>
    <mergeCell ref="H5:K5"/>
    <mergeCell ref="M5:N5"/>
    <mergeCell ref="H6:K6"/>
    <mergeCell ref="M6:N6"/>
  </mergeCells>
  <pageMargins left="0.7" right="0.7" top="0.75" bottom="0.75" header="0.3" footer="0.3"/>
  <pageSetup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2015-2016 IDEA Part B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moyle_r</dc:creator>
  <cp:lastModifiedBy>Davis, Evan</cp:lastModifiedBy>
  <cp:lastPrinted>2014-04-23T16:34:03Z</cp:lastPrinted>
  <dcterms:created xsi:type="dcterms:W3CDTF">2010-07-13T16:48:16Z</dcterms:created>
  <dcterms:modified xsi:type="dcterms:W3CDTF">2016-06-20T15:10:55Z</dcterms:modified>
</cp:coreProperties>
</file>