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45" yWindow="5565" windowWidth="11340" windowHeight="2925" tabRatio="849" firstSheet="17" activeTab="24"/>
  </bookViews>
  <sheets>
    <sheet name="AEFLA" sheetId="1" r:id="rId1"/>
    <sheet name="EL CIVICS" sheetId="5" r:id="rId2"/>
    <sheet name="RESOURCE CENTERS" sheetId="16" r:id="rId3"/>
    <sheet name="MATH &amp; SCIENCE TITLE IIB" sheetId="9" r:id="rId4"/>
    <sheet name="21st CENTURY COHORT 5" sheetId="2" r:id="rId5"/>
    <sheet name="21s Century COHORT 6" sheetId="6" state="hidden" r:id="rId6"/>
    <sheet name="21st CENTURY CO 6-GPS" sheetId="40" r:id="rId7"/>
    <sheet name="21st CENTURY - ELO" sheetId="29" r:id="rId8"/>
    <sheet name="HOMELESS" sheetId="3" r:id="rId9"/>
    <sheet name="CO GRAD PATHWAY" sheetId="15" r:id="rId10"/>
    <sheet name="DIG" sheetId="36" r:id="rId11"/>
    <sheet name="ISP" sheetId="37" r:id="rId12"/>
    <sheet name="SIG Cohort 8" sheetId="20" r:id="rId13"/>
    <sheet name="TIG Cohort 1 Yr 3 " sheetId="33" r:id="rId14"/>
    <sheet name="TIG Cohort 2 Yr 2" sheetId="42" r:id="rId15"/>
    <sheet name="TIG Cohort 3 Yr 1" sheetId="35" r:id="rId16"/>
    <sheet name="TDIP Cohort 1 Yr 3" sheetId="30" r:id="rId17"/>
    <sheet name="TDIP Cohort 2 Yr 2" sheetId="10" r:id="rId18"/>
    <sheet name="TDIP Cohort 3" sheetId="44" r:id="rId19"/>
    <sheet name="Diagnostic Review" sheetId="38" r:id="rId20"/>
    <sheet name="UVA Leadership Pilot" sheetId="39" r:id="rId21"/>
    <sheet name="Abstinence Education" sheetId="23" r:id="rId22"/>
    <sheet name="Title V-B Charter Schools Pgrm" sheetId="8" r:id="rId23"/>
    <sheet name="SIS " sheetId="45" r:id="rId24"/>
    <sheet name="SW LDS" sheetId="43" r:id="rId25"/>
    <sheet name="Sheet1" sheetId="41" r:id="rId26"/>
  </sheets>
  <calcPr calcId="145621"/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E16" i="3" s="1"/>
  <c r="D15" i="3"/>
  <c r="D14" i="3"/>
  <c r="D13" i="3"/>
  <c r="D12" i="3"/>
  <c r="X30" i="3"/>
  <c r="Y30" i="3"/>
  <c r="D17" i="16" l="1"/>
  <c r="D16" i="16"/>
  <c r="D15" i="16"/>
  <c r="D14" i="16"/>
  <c r="D13" i="16"/>
  <c r="D12" i="16"/>
  <c r="AM18" i="16"/>
  <c r="AL18" i="16"/>
  <c r="AK18" i="16"/>
  <c r="AJ18" i="16"/>
  <c r="AI18" i="16"/>
  <c r="AH18" i="16"/>
  <c r="AG18" i="16"/>
  <c r="AF18" i="16"/>
  <c r="AE18" i="16"/>
  <c r="AD18" i="16"/>
  <c r="E39" i="2"/>
  <c r="E38" i="2"/>
  <c r="E37" i="2"/>
  <c r="E36" i="2"/>
  <c r="E35" i="2"/>
  <c r="E34" i="2"/>
  <c r="E33" i="2"/>
  <c r="E31" i="2"/>
  <c r="E30" i="2"/>
  <c r="E29" i="2"/>
  <c r="E28" i="2"/>
  <c r="E27" i="2"/>
  <c r="E26" i="2"/>
  <c r="E25" i="2"/>
  <c r="E24" i="2"/>
  <c r="E23" i="2"/>
  <c r="E21" i="2"/>
  <c r="E19" i="2"/>
  <c r="E18" i="2"/>
  <c r="E17" i="2"/>
  <c r="E16" i="2"/>
  <c r="E15" i="2"/>
  <c r="E14" i="2"/>
  <c r="E13" i="2"/>
  <c r="AB45" i="2"/>
  <c r="AA45" i="2"/>
  <c r="Z45" i="2"/>
  <c r="Y45" i="2"/>
  <c r="X45" i="2"/>
  <c r="T24" i="29"/>
  <c r="S24" i="29"/>
  <c r="R24" i="29"/>
  <c r="Q24" i="29"/>
  <c r="P24" i="29"/>
  <c r="O24" i="29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0" i="40"/>
  <c r="E29" i="40"/>
  <c r="E28" i="40"/>
  <c r="E27" i="40"/>
  <c r="E26" i="40"/>
  <c r="E25" i="40"/>
  <c r="E24" i="40"/>
  <c r="E23" i="40"/>
  <c r="E22" i="40"/>
  <c r="E21" i="40"/>
  <c r="E20" i="40"/>
  <c r="E16" i="40"/>
  <c r="E15" i="40"/>
  <c r="E14" i="40"/>
  <c r="E13" i="40"/>
  <c r="AA49" i="40"/>
  <c r="Z49" i="40"/>
  <c r="D31" i="15"/>
  <c r="D29" i="15"/>
  <c r="D26" i="15"/>
  <c r="D25" i="15"/>
  <c r="D24" i="15"/>
  <c r="D23" i="15"/>
  <c r="D22" i="15"/>
  <c r="D21" i="15"/>
  <c r="D20" i="15"/>
  <c r="D19" i="15"/>
  <c r="D17" i="15"/>
  <c r="D15" i="15"/>
  <c r="D14" i="15"/>
  <c r="D13" i="15"/>
  <c r="Y32" i="15"/>
  <c r="AA32" i="15"/>
  <c r="Z32" i="15"/>
  <c r="X32" i="15"/>
  <c r="W32" i="15"/>
  <c r="Q18" i="30" l="1"/>
  <c r="D18" i="33" l="1"/>
  <c r="Y25" i="33"/>
  <c r="Y49" i="40" l="1"/>
  <c r="X49" i="40"/>
  <c r="W49" i="40"/>
  <c r="E13" i="39" l="1"/>
  <c r="E12" i="20"/>
  <c r="F12" i="20" s="1"/>
  <c r="C16" i="36"/>
  <c r="D15" i="36"/>
  <c r="E15" i="36" s="1"/>
  <c r="X25" i="33" l="1"/>
  <c r="W25" i="33"/>
  <c r="D17" i="42" l="1"/>
  <c r="D11" i="42"/>
  <c r="W20" i="42"/>
  <c r="X20" i="42"/>
  <c r="W30" i="3" l="1"/>
  <c r="R11" i="35" l="1"/>
  <c r="W45" i="2"/>
  <c r="V45" i="2"/>
  <c r="V30" i="3"/>
  <c r="D18" i="9"/>
  <c r="D17" i="9"/>
  <c r="D16" i="9"/>
  <c r="D12" i="9"/>
  <c r="D14" i="9"/>
  <c r="V20" i="9"/>
  <c r="D12" i="23"/>
  <c r="V17" i="23"/>
  <c r="V12" i="15"/>
  <c r="N24" i="29"/>
  <c r="U14" i="23" l="1"/>
  <c r="U15" i="23"/>
  <c r="U13" i="23" l="1"/>
  <c r="S18" i="35"/>
  <c r="R18" i="35"/>
  <c r="Q18" i="35"/>
  <c r="U21" i="3"/>
  <c r="V27" i="8"/>
  <c r="V30" i="15"/>
  <c r="D30" i="15" s="1"/>
  <c r="V27" i="15"/>
  <c r="D27" i="15" s="1"/>
  <c r="V17" i="40"/>
  <c r="E17" i="40" s="1"/>
  <c r="V19" i="40"/>
  <c r="E19" i="40" s="1"/>
  <c r="V18" i="40"/>
  <c r="E18" i="40" s="1"/>
  <c r="V24" i="5" l="1"/>
  <c r="M19" i="29"/>
  <c r="U42" i="8" l="1"/>
  <c r="O14" i="36" l="1"/>
  <c r="S14" i="23" l="1"/>
  <c r="S20" i="33" l="1"/>
  <c r="S21" i="33"/>
  <c r="R22" i="2" l="1"/>
  <c r="E22" i="2" s="1"/>
  <c r="R22" i="33" l="1"/>
  <c r="R25" i="33" s="1"/>
  <c r="R16" i="36"/>
  <c r="Q16" i="36"/>
  <c r="P16" i="36"/>
  <c r="O16" i="36"/>
  <c r="M16" i="36"/>
  <c r="L16" i="36"/>
  <c r="K16" i="36"/>
  <c r="I16" i="36"/>
  <c r="H16" i="36"/>
  <c r="G16" i="36"/>
  <c r="F16" i="36"/>
  <c r="N16" i="36"/>
  <c r="D11" i="36"/>
  <c r="S37" i="8"/>
  <c r="S44" i="8" s="1"/>
  <c r="Q14" i="42"/>
  <c r="G45" i="2"/>
  <c r="H45" i="2"/>
  <c r="I45" i="2"/>
  <c r="K45" i="2"/>
  <c r="L45" i="2"/>
  <c r="P45" i="2"/>
  <c r="Q45" i="2"/>
  <c r="R45" i="2"/>
  <c r="T45" i="2"/>
  <c r="U45" i="2"/>
  <c r="S32" i="2"/>
  <c r="S31" i="40"/>
  <c r="S16" i="15"/>
  <c r="R13" i="9"/>
  <c r="D42" i="2"/>
  <c r="L14" i="45"/>
  <c r="K14" i="45"/>
  <c r="J14" i="45"/>
  <c r="I14" i="45"/>
  <c r="H14" i="45"/>
  <c r="G14" i="45"/>
  <c r="D14" i="45"/>
  <c r="F13" i="45"/>
  <c r="E12" i="45"/>
  <c r="F12" i="45" s="1"/>
  <c r="E11" i="45"/>
  <c r="M12" i="35"/>
  <c r="Q15" i="42"/>
  <c r="Q13" i="42"/>
  <c r="Q12" i="42"/>
  <c r="Q19" i="33"/>
  <c r="D19" i="33" s="1"/>
  <c r="E19" i="33" s="1"/>
  <c r="Q17" i="33"/>
  <c r="D17" i="33" s="1"/>
  <c r="E17" i="33" s="1"/>
  <c r="Q12" i="33"/>
  <c r="O18" i="20"/>
  <c r="E18" i="20" s="1"/>
  <c r="F18" i="20" s="1"/>
  <c r="E15" i="20"/>
  <c r="F15" i="20" s="1"/>
  <c r="E14" i="20"/>
  <c r="F14" i="20" s="1"/>
  <c r="E11" i="20"/>
  <c r="F11" i="20" s="1"/>
  <c r="D12" i="44"/>
  <c r="E12" i="44" s="1"/>
  <c r="O13" i="44"/>
  <c r="N13" i="44"/>
  <c r="M13" i="44"/>
  <c r="L13" i="44"/>
  <c r="K13" i="44"/>
  <c r="J13" i="44"/>
  <c r="I13" i="44"/>
  <c r="H13" i="44"/>
  <c r="G13" i="44"/>
  <c r="F13" i="44"/>
  <c r="C13" i="44"/>
  <c r="D11" i="44"/>
  <c r="E11" i="44" s="1"/>
  <c r="F2" i="44"/>
  <c r="F1" i="44"/>
  <c r="R37" i="8"/>
  <c r="R18" i="8"/>
  <c r="G18" i="8" s="1"/>
  <c r="I18" i="8" s="1"/>
  <c r="R14" i="8"/>
  <c r="G14" i="8" s="1"/>
  <c r="I14" i="8" s="1"/>
  <c r="Q13" i="23"/>
  <c r="Q17" i="3"/>
  <c r="E12" i="43"/>
  <c r="F12" i="43" s="1"/>
  <c r="R14" i="43"/>
  <c r="Q14" i="43"/>
  <c r="P14" i="43"/>
  <c r="O14" i="43"/>
  <c r="N14" i="43"/>
  <c r="M14" i="43"/>
  <c r="L14" i="43"/>
  <c r="K14" i="43"/>
  <c r="J14" i="43"/>
  <c r="I14" i="43"/>
  <c r="H14" i="43"/>
  <c r="G14" i="43"/>
  <c r="D14" i="43"/>
  <c r="F13" i="43"/>
  <c r="E11" i="43"/>
  <c r="F11" i="43" s="1"/>
  <c r="E16" i="9"/>
  <c r="J32" i="15"/>
  <c r="D43" i="2"/>
  <c r="Q37" i="8"/>
  <c r="V20" i="42"/>
  <c r="U20" i="42"/>
  <c r="T20" i="42"/>
  <c r="S20" i="42"/>
  <c r="R20" i="42"/>
  <c r="P20" i="42"/>
  <c r="O20" i="42"/>
  <c r="N20" i="42"/>
  <c r="M20" i="42"/>
  <c r="K20" i="42"/>
  <c r="J20" i="42"/>
  <c r="I20" i="42"/>
  <c r="H20" i="42"/>
  <c r="G20" i="42"/>
  <c r="F20" i="42"/>
  <c r="C20" i="42"/>
  <c r="L18" i="42"/>
  <c r="E17" i="42"/>
  <c r="L16" i="42"/>
  <c r="L15" i="42"/>
  <c r="L13" i="42"/>
  <c r="L12" i="42"/>
  <c r="E11" i="42"/>
  <c r="Q2" i="42"/>
  <c r="J2" i="42"/>
  <c r="Q1" i="42"/>
  <c r="J1" i="42"/>
  <c r="C43" i="1"/>
  <c r="E15" i="16"/>
  <c r="O15" i="23"/>
  <c r="P18" i="15"/>
  <c r="P12" i="15"/>
  <c r="V44" i="8"/>
  <c r="U44" i="8"/>
  <c r="T44" i="8"/>
  <c r="P44" i="8"/>
  <c r="O44" i="8"/>
  <c r="M44" i="8"/>
  <c r="L44" i="8"/>
  <c r="K44" i="8"/>
  <c r="H44" i="8"/>
  <c r="F44" i="8"/>
  <c r="G43" i="8"/>
  <c r="I43" i="8" s="1"/>
  <c r="G42" i="8"/>
  <c r="I42" i="8" s="1"/>
  <c r="G41" i="8"/>
  <c r="I41" i="8" s="1"/>
  <c r="G40" i="8"/>
  <c r="I40" i="8" s="1"/>
  <c r="M15" i="33"/>
  <c r="D15" i="33" s="1"/>
  <c r="E15" i="33" s="1"/>
  <c r="L12" i="33"/>
  <c r="L25" i="33" s="1"/>
  <c r="M14" i="33"/>
  <c r="D14" i="33" s="1"/>
  <c r="E14" i="33" s="1"/>
  <c r="E12" i="37"/>
  <c r="F12" i="37" s="1"/>
  <c r="E13" i="37"/>
  <c r="F13" i="37" s="1"/>
  <c r="E14" i="37"/>
  <c r="F14" i="37" s="1"/>
  <c r="E15" i="37"/>
  <c r="F15" i="37" s="1"/>
  <c r="E16" i="37"/>
  <c r="F16" i="37" s="1"/>
  <c r="E18" i="37"/>
  <c r="F18" i="37" s="1"/>
  <c r="E20" i="37"/>
  <c r="F20" i="37" s="1"/>
  <c r="E21" i="37"/>
  <c r="F21" i="37" s="1"/>
  <c r="E22" i="37"/>
  <c r="F22" i="37" s="1"/>
  <c r="E23" i="37"/>
  <c r="F23" i="37" s="1"/>
  <c r="E24" i="37"/>
  <c r="F24" i="37" s="1"/>
  <c r="E25" i="37"/>
  <c r="E26" i="37"/>
  <c r="F26" i="37" s="1"/>
  <c r="E11" i="37"/>
  <c r="F11" i="37" s="1"/>
  <c r="E13" i="20"/>
  <c r="F13" i="20" s="1"/>
  <c r="E16" i="20"/>
  <c r="F16" i="20" s="1"/>
  <c r="E17" i="20"/>
  <c r="F17" i="20" s="1"/>
  <c r="E19" i="20"/>
  <c r="F19" i="20" s="1"/>
  <c r="E20" i="20"/>
  <c r="F20" i="20" s="1"/>
  <c r="G22" i="20"/>
  <c r="H22" i="20"/>
  <c r="G28" i="37"/>
  <c r="C21" i="3"/>
  <c r="C26" i="3"/>
  <c r="C22" i="3"/>
  <c r="C17" i="3"/>
  <c r="C16" i="3"/>
  <c r="C14" i="3"/>
  <c r="C13" i="3"/>
  <c r="AB49" i="40"/>
  <c r="V49" i="40"/>
  <c r="U49" i="40"/>
  <c r="T49" i="40"/>
  <c r="R49" i="40"/>
  <c r="Q49" i="40"/>
  <c r="P49" i="40"/>
  <c r="O49" i="40"/>
  <c r="N49" i="40"/>
  <c r="L49" i="40"/>
  <c r="K49" i="40"/>
  <c r="J49" i="40"/>
  <c r="I49" i="40"/>
  <c r="H49" i="40"/>
  <c r="G49" i="40"/>
  <c r="D49" i="40"/>
  <c r="M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O42" i="2"/>
  <c r="O43" i="2"/>
  <c r="O14" i="5"/>
  <c r="O24" i="5" s="1"/>
  <c r="N12" i="3"/>
  <c r="O28" i="15"/>
  <c r="J19" i="37"/>
  <c r="E19" i="37" s="1"/>
  <c r="F19" i="37" s="1"/>
  <c r="J17" i="37"/>
  <c r="E17" i="37" s="1"/>
  <c r="F17" i="37" s="1"/>
  <c r="J14" i="36"/>
  <c r="J16" i="36" s="1"/>
  <c r="N14" i="23"/>
  <c r="N13" i="23"/>
  <c r="M15" i="9"/>
  <c r="G13" i="8"/>
  <c r="I13" i="8" s="1"/>
  <c r="G15" i="8"/>
  <c r="I15" i="8" s="1"/>
  <c r="G16" i="8"/>
  <c r="I16" i="8" s="1"/>
  <c r="G17" i="8"/>
  <c r="I17" i="8" s="1"/>
  <c r="G19" i="8"/>
  <c r="I19" i="8" s="1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9" i="8"/>
  <c r="I29" i="8" s="1"/>
  <c r="G30" i="8"/>
  <c r="I30" i="8" s="1"/>
  <c r="G31" i="8"/>
  <c r="I31" i="8" s="1"/>
  <c r="G32" i="8"/>
  <c r="I32" i="8" s="1"/>
  <c r="G33" i="8"/>
  <c r="I33" i="8" s="1"/>
  <c r="G34" i="8"/>
  <c r="I34" i="8" s="1"/>
  <c r="G35" i="8"/>
  <c r="I35" i="8" s="1"/>
  <c r="G36" i="8"/>
  <c r="I36" i="8" s="1"/>
  <c r="G38" i="8"/>
  <c r="I38" i="8" s="1"/>
  <c r="G39" i="8"/>
  <c r="I39" i="8" s="1"/>
  <c r="G11" i="8"/>
  <c r="I11" i="8" s="1"/>
  <c r="I13" i="30"/>
  <c r="D13" i="30" s="1"/>
  <c r="E13" i="30" s="1"/>
  <c r="N28" i="8"/>
  <c r="N44" i="8" s="1"/>
  <c r="U17" i="23"/>
  <c r="T17" i="23"/>
  <c r="S17" i="23"/>
  <c r="R17" i="23"/>
  <c r="P17" i="23"/>
  <c r="L17" i="23"/>
  <c r="M17" i="23"/>
  <c r="N40" i="1"/>
  <c r="N31" i="1"/>
  <c r="N20" i="5"/>
  <c r="N24" i="5" s="1"/>
  <c r="N42" i="2"/>
  <c r="N45" i="2" s="1"/>
  <c r="E17" i="16"/>
  <c r="M43" i="2"/>
  <c r="E43" i="2" s="1"/>
  <c r="M42" i="2"/>
  <c r="C14" i="15"/>
  <c r="C32" i="15" s="1"/>
  <c r="M20" i="2"/>
  <c r="D12" i="36"/>
  <c r="E12" i="36" s="1"/>
  <c r="D13" i="36"/>
  <c r="E13" i="36" s="1"/>
  <c r="K23" i="3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E19" i="29"/>
  <c r="F19" i="29" s="1"/>
  <c r="E20" i="29"/>
  <c r="F20" i="29" s="1"/>
  <c r="E21" i="29"/>
  <c r="F21" i="29" s="1"/>
  <c r="E12" i="29"/>
  <c r="F12" i="29" s="1"/>
  <c r="K13" i="23"/>
  <c r="E12" i="38"/>
  <c r="F12" i="38" s="1"/>
  <c r="E13" i="38"/>
  <c r="F13" i="38" s="1"/>
  <c r="E14" i="38"/>
  <c r="F14" i="38" s="1"/>
  <c r="E15" i="38"/>
  <c r="F15" i="38" s="1"/>
  <c r="E16" i="38"/>
  <c r="F16" i="38" s="1"/>
  <c r="E17" i="38"/>
  <c r="F17" i="38" s="1"/>
  <c r="E18" i="38"/>
  <c r="F18" i="38" s="1"/>
  <c r="E19" i="38"/>
  <c r="F19" i="38" s="1"/>
  <c r="E11" i="38"/>
  <c r="P21" i="38"/>
  <c r="D14" i="35"/>
  <c r="E14" i="35" s="1"/>
  <c r="D13" i="35"/>
  <c r="E13" i="35" s="1"/>
  <c r="F13" i="39"/>
  <c r="D14" i="39"/>
  <c r="E12" i="39"/>
  <c r="F12" i="39" s="1"/>
  <c r="E11" i="39"/>
  <c r="F11" i="39" s="1"/>
  <c r="R14" i="39"/>
  <c r="H14" i="39"/>
  <c r="I14" i="39"/>
  <c r="J14" i="39"/>
  <c r="K14" i="39"/>
  <c r="L14" i="39"/>
  <c r="M14" i="39"/>
  <c r="N14" i="39"/>
  <c r="O14" i="39"/>
  <c r="P14" i="39"/>
  <c r="Q14" i="39"/>
  <c r="G14" i="39"/>
  <c r="S22" i="20"/>
  <c r="T22" i="20"/>
  <c r="G21" i="38"/>
  <c r="H21" i="38"/>
  <c r="I21" i="38"/>
  <c r="J21" i="38"/>
  <c r="K21" i="38"/>
  <c r="L21" i="38"/>
  <c r="M21" i="38"/>
  <c r="N21" i="38"/>
  <c r="O21" i="38"/>
  <c r="D21" i="38"/>
  <c r="H28" i="37"/>
  <c r="I28" i="37"/>
  <c r="K28" i="37"/>
  <c r="L28" i="37"/>
  <c r="M28" i="37"/>
  <c r="N28" i="37"/>
  <c r="O28" i="37"/>
  <c r="P28" i="37"/>
  <c r="Q28" i="37"/>
  <c r="R28" i="37"/>
  <c r="F25" i="37"/>
  <c r="D28" i="37"/>
  <c r="C18" i="35"/>
  <c r="P18" i="35"/>
  <c r="O18" i="35"/>
  <c r="N18" i="35"/>
  <c r="M18" i="35"/>
  <c r="L18" i="35"/>
  <c r="K18" i="35"/>
  <c r="J18" i="35"/>
  <c r="I18" i="35"/>
  <c r="H18" i="35"/>
  <c r="G18" i="35"/>
  <c r="F18" i="35"/>
  <c r="D12" i="35"/>
  <c r="E12" i="35" s="1"/>
  <c r="D16" i="35"/>
  <c r="E16" i="35" s="1"/>
  <c r="D15" i="35"/>
  <c r="E15" i="35" s="1"/>
  <c r="D11" i="35"/>
  <c r="E11" i="35" s="1"/>
  <c r="M2" i="35"/>
  <c r="F2" i="35"/>
  <c r="M1" i="35"/>
  <c r="F1" i="35"/>
  <c r="O13" i="10"/>
  <c r="N13" i="10"/>
  <c r="M13" i="10"/>
  <c r="L13" i="10"/>
  <c r="K13" i="10"/>
  <c r="J13" i="10"/>
  <c r="I13" i="10"/>
  <c r="H13" i="10"/>
  <c r="G13" i="10"/>
  <c r="F13" i="10"/>
  <c r="C13" i="10"/>
  <c r="D11" i="10"/>
  <c r="E11" i="10" s="1"/>
  <c r="E13" i="10" s="1"/>
  <c r="F2" i="10"/>
  <c r="F1" i="10"/>
  <c r="G24" i="5"/>
  <c r="H24" i="5"/>
  <c r="I24" i="5"/>
  <c r="K24" i="5"/>
  <c r="L24" i="5"/>
  <c r="M24" i="5"/>
  <c r="P24" i="5"/>
  <c r="Q24" i="5"/>
  <c r="R24" i="5"/>
  <c r="S24" i="5"/>
  <c r="T24" i="5"/>
  <c r="U24" i="5"/>
  <c r="F24" i="5"/>
  <c r="L19" i="1"/>
  <c r="L43" i="1" s="1"/>
  <c r="V25" i="33"/>
  <c r="U25" i="33"/>
  <c r="T25" i="33"/>
  <c r="S25" i="33"/>
  <c r="O25" i="33"/>
  <c r="N25" i="33"/>
  <c r="K25" i="33"/>
  <c r="J25" i="33"/>
  <c r="I25" i="33"/>
  <c r="H25" i="33"/>
  <c r="G25" i="33"/>
  <c r="F25" i="33"/>
  <c r="C25" i="33"/>
  <c r="D23" i="33"/>
  <c r="E23" i="33" s="1"/>
  <c r="P25" i="33"/>
  <c r="D21" i="33"/>
  <c r="E21" i="33" s="1"/>
  <c r="D20" i="33"/>
  <c r="E20" i="33" s="1"/>
  <c r="E18" i="33"/>
  <c r="D16" i="33"/>
  <c r="E16" i="33" s="1"/>
  <c r="D13" i="33"/>
  <c r="E13" i="33" s="1"/>
  <c r="D11" i="33"/>
  <c r="E11" i="33" s="1"/>
  <c r="Q2" i="33"/>
  <c r="J2" i="33"/>
  <c r="Q1" i="33"/>
  <c r="J1" i="33"/>
  <c r="F23" i="30"/>
  <c r="G23" i="30"/>
  <c r="H23" i="30"/>
  <c r="D18" i="30"/>
  <c r="E18" i="30" s="1"/>
  <c r="E16" i="16"/>
  <c r="E13" i="16"/>
  <c r="E14" i="16"/>
  <c r="F32" i="15"/>
  <c r="G32" i="15"/>
  <c r="H32" i="15"/>
  <c r="I32" i="15"/>
  <c r="K32" i="15"/>
  <c r="L32" i="15"/>
  <c r="M32" i="15"/>
  <c r="N32" i="15"/>
  <c r="Q32" i="15"/>
  <c r="R32" i="15"/>
  <c r="T32" i="15"/>
  <c r="U32" i="15"/>
  <c r="V32" i="15"/>
  <c r="F14" i="2"/>
  <c r="F15" i="2"/>
  <c r="F17" i="2"/>
  <c r="F18" i="2"/>
  <c r="F19" i="2"/>
  <c r="F21" i="2"/>
  <c r="F22" i="2"/>
  <c r="F23" i="2"/>
  <c r="F39" i="2"/>
  <c r="F13" i="2"/>
  <c r="J20" i="5"/>
  <c r="J31" i="1"/>
  <c r="Q23" i="30"/>
  <c r="P23" i="30"/>
  <c r="O23" i="30"/>
  <c r="N23" i="30"/>
  <c r="M23" i="30"/>
  <c r="L23" i="30"/>
  <c r="K23" i="30"/>
  <c r="J23" i="30"/>
  <c r="I23" i="30"/>
  <c r="C23" i="30"/>
  <c r="D21" i="30"/>
  <c r="E21" i="30" s="1"/>
  <c r="D20" i="30"/>
  <c r="E20" i="30" s="1"/>
  <c r="D17" i="30"/>
  <c r="E17" i="30" s="1"/>
  <c r="D16" i="30"/>
  <c r="E16" i="30" s="1"/>
  <c r="D15" i="30"/>
  <c r="E15" i="30" s="1"/>
  <c r="D14" i="30"/>
  <c r="E14" i="30" s="1"/>
  <c r="D12" i="30"/>
  <c r="E12" i="30" s="1"/>
  <c r="D11" i="30"/>
  <c r="E11" i="30" s="1"/>
  <c r="D19" i="30"/>
  <c r="E19" i="30" s="1"/>
  <c r="L2" i="30"/>
  <c r="G2" i="30"/>
  <c r="L1" i="30"/>
  <c r="G1" i="30"/>
  <c r="D41" i="2"/>
  <c r="D40" i="2"/>
  <c r="D38" i="2"/>
  <c r="D28" i="2"/>
  <c r="D27" i="2"/>
  <c r="D37" i="2"/>
  <c r="D36" i="2"/>
  <c r="D33" i="2"/>
  <c r="D32" i="2"/>
  <c r="D31" i="2"/>
  <c r="D30" i="2"/>
  <c r="D29" i="2"/>
  <c r="D16" i="2"/>
  <c r="D35" i="2"/>
  <c r="D34" i="2"/>
  <c r="D26" i="2"/>
  <c r="D24" i="2"/>
  <c r="D25" i="2"/>
  <c r="J12" i="8"/>
  <c r="G12" i="8" s="1"/>
  <c r="I12" i="8" s="1"/>
  <c r="W2" i="16"/>
  <c r="W1" i="16"/>
  <c r="P2" i="16"/>
  <c r="P1" i="16"/>
  <c r="H2" i="16"/>
  <c r="H1" i="16"/>
  <c r="E12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J41" i="2"/>
  <c r="E41" i="2" s="1"/>
  <c r="J40" i="2"/>
  <c r="E40" i="2" s="1"/>
  <c r="D22" i="1"/>
  <c r="E22" i="1" s="1"/>
  <c r="I27" i="3"/>
  <c r="D22" i="5"/>
  <c r="E22" i="5" s="1"/>
  <c r="D15" i="5"/>
  <c r="E15" i="5" s="1"/>
  <c r="D12" i="5"/>
  <c r="E12" i="5" s="1"/>
  <c r="R2" i="2"/>
  <c r="J2" i="3"/>
  <c r="R1" i="2"/>
  <c r="J2" i="2"/>
  <c r="J1" i="2"/>
  <c r="M24" i="29"/>
  <c r="L24" i="29"/>
  <c r="K24" i="29"/>
  <c r="J24" i="29"/>
  <c r="I24" i="29"/>
  <c r="H24" i="29"/>
  <c r="G24" i="29"/>
  <c r="D24" i="29"/>
  <c r="AB43" i="1"/>
  <c r="E30" i="15"/>
  <c r="E27" i="15"/>
  <c r="E21" i="15"/>
  <c r="E15" i="15"/>
  <c r="E22" i="15"/>
  <c r="E13" i="15"/>
  <c r="D16" i="5"/>
  <c r="E16" i="5" s="1"/>
  <c r="D32" i="1"/>
  <c r="E32" i="1" s="1"/>
  <c r="D12" i="1"/>
  <c r="E12" i="1" s="1"/>
  <c r="E19" i="15"/>
  <c r="E20" i="15"/>
  <c r="E15" i="3"/>
  <c r="E18" i="3"/>
  <c r="E19" i="3"/>
  <c r="E20" i="3"/>
  <c r="E23" i="3"/>
  <c r="E24" i="3"/>
  <c r="E25" i="3"/>
  <c r="E28" i="3"/>
  <c r="E17" i="15"/>
  <c r="E23" i="15"/>
  <c r="E24" i="15"/>
  <c r="E25" i="15"/>
  <c r="E26" i="15"/>
  <c r="E29" i="15"/>
  <c r="I22" i="20"/>
  <c r="J22" i="20"/>
  <c r="K22" i="20"/>
  <c r="L22" i="20"/>
  <c r="M22" i="20"/>
  <c r="N22" i="20"/>
  <c r="P22" i="20"/>
  <c r="Q22" i="20"/>
  <c r="R22" i="20"/>
  <c r="D22" i="20"/>
  <c r="E12" i="23"/>
  <c r="F17" i="23"/>
  <c r="G17" i="23"/>
  <c r="H17" i="23"/>
  <c r="I17" i="23"/>
  <c r="J17" i="23"/>
  <c r="C17" i="23"/>
  <c r="A37" i="20"/>
  <c r="A38" i="20"/>
  <c r="A39" i="20"/>
  <c r="Q2" i="23"/>
  <c r="J2" i="23"/>
  <c r="Q1" i="23"/>
  <c r="J1" i="23"/>
  <c r="K1" i="8"/>
  <c r="R2" i="20"/>
  <c r="M2" i="20"/>
  <c r="R1" i="20"/>
  <c r="M1" i="20"/>
  <c r="K18" i="16"/>
  <c r="J18" i="16"/>
  <c r="I18" i="16"/>
  <c r="G18" i="16"/>
  <c r="F18" i="16"/>
  <c r="C18" i="16"/>
  <c r="Q2" i="15"/>
  <c r="K2" i="15"/>
  <c r="Q1" i="15"/>
  <c r="K1" i="15"/>
  <c r="D21" i="5"/>
  <c r="E21" i="5" s="1"/>
  <c r="E14" i="9"/>
  <c r="E17" i="9"/>
  <c r="E18" i="9"/>
  <c r="U20" i="9"/>
  <c r="T20" i="9"/>
  <c r="S20" i="9"/>
  <c r="Q20" i="9"/>
  <c r="P20" i="9"/>
  <c r="O20" i="9"/>
  <c r="N20" i="9"/>
  <c r="L20" i="9"/>
  <c r="K20" i="9"/>
  <c r="J20" i="9"/>
  <c r="I20" i="9"/>
  <c r="H20" i="9"/>
  <c r="G20" i="9"/>
  <c r="F20" i="9"/>
  <c r="C20" i="9"/>
  <c r="E12" i="9"/>
  <c r="J2" i="9"/>
  <c r="J1" i="9"/>
  <c r="Q2" i="5"/>
  <c r="H2" i="5"/>
  <c r="Q1" i="5"/>
  <c r="H1" i="5"/>
  <c r="Y2" i="1"/>
  <c r="Y1" i="1"/>
  <c r="Q2" i="1"/>
  <c r="Q1" i="1"/>
  <c r="H2" i="1"/>
  <c r="H1" i="1"/>
  <c r="R2" i="8"/>
  <c r="K2" i="8"/>
  <c r="R1" i="8"/>
  <c r="U30" i="3"/>
  <c r="T30" i="3"/>
  <c r="S30" i="3"/>
  <c r="R30" i="3"/>
  <c r="R33" i="3" s="1"/>
  <c r="P30" i="3"/>
  <c r="O30" i="3"/>
  <c r="M30" i="3"/>
  <c r="L30" i="3"/>
  <c r="K30" i="3"/>
  <c r="J30" i="3"/>
  <c r="H30" i="3"/>
  <c r="G30" i="3"/>
  <c r="F30" i="3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C42" i="6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E43" i="1"/>
  <c r="AD43" i="1"/>
  <c r="AC43" i="1"/>
  <c r="AA43" i="1"/>
  <c r="Z43" i="1"/>
  <c r="Y43" i="1"/>
  <c r="X43" i="1"/>
  <c r="W43" i="1"/>
  <c r="V43" i="1"/>
  <c r="U43" i="1"/>
  <c r="U45" i="1" s="1"/>
  <c r="T43" i="1"/>
  <c r="S43" i="1"/>
  <c r="R43" i="1"/>
  <c r="R46" i="1" s="1"/>
  <c r="Q43" i="1"/>
  <c r="P43" i="1"/>
  <c r="O43" i="1"/>
  <c r="M43" i="1"/>
  <c r="K43" i="1"/>
  <c r="I43" i="1"/>
  <c r="H43" i="1"/>
  <c r="G43" i="1"/>
  <c r="D19" i="5"/>
  <c r="E19" i="5" s="1"/>
  <c r="D18" i="5"/>
  <c r="E18" i="5" s="1"/>
  <c r="D17" i="5"/>
  <c r="E17" i="5" s="1"/>
  <c r="D13" i="5"/>
  <c r="E13" i="5" s="1"/>
  <c r="C24" i="5"/>
  <c r="AI43" i="1"/>
  <c r="AH43" i="1"/>
  <c r="AG43" i="1"/>
  <c r="AF43" i="1"/>
  <c r="F43" i="1"/>
  <c r="D41" i="1"/>
  <c r="E41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1" i="1"/>
  <c r="E11" i="1" s="1"/>
  <c r="E20" i="2" l="1"/>
  <c r="F20" i="2" s="1"/>
  <c r="D28" i="15"/>
  <c r="E28" i="15" s="1"/>
  <c r="D15" i="42"/>
  <c r="E15" i="42" s="1"/>
  <c r="E42" i="2"/>
  <c r="F42" i="2" s="1"/>
  <c r="S32" i="15"/>
  <c r="D16" i="15"/>
  <c r="D12" i="15"/>
  <c r="E12" i="15" s="1"/>
  <c r="E31" i="40"/>
  <c r="F31" i="40" s="1"/>
  <c r="M49" i="40"/>
  <c r="E46" i="40"/>
  <c r="F46" i="40" s="1"/>
  <c r="F49" i="40" s="1"/>
  <c r="D18" i="15"/>
  <c r="E18" i="15" s="1"/>
  <c r="S45" i="2"/>
  <c r="S48" i="2" s="1"/>
  <c r="E32" i="2"/>
  <c r="F26" i="2"/>
  <c r="D14" i="42"/>
  <c r="E14" i="42" s="1"/>
  <c r="D16" i="42"/>
  <c r="E16" i="42" s="1"/>
  <c r="E18" i="42"/>
  <c r="D18" i="42"/>
  <c r="E11" i="36"/>
  <c r="D12" i="42"/>
  <c r="D13" i="42"/>
  <c r="D19" i="1"/>
  <c r="E19" i="1" s="1"/>
  <c r="D31" i="1"/>
  <c r="E31" i="1" s="1"/>
  <c r="G28" i="8"/>
  <c r="I28" i="8" s="1"/>
  <c r="F30" i="2"/>
  <c r="F38" i="2"/>
  <c r="Q30" i="3"/>
  <c r="D12" i="33"/>
  <c r="E12" i="33" s="1"/>
  <c r="F41" i="2"/>
  <c r="F32" i="2"/>
  <c r="R20" i="9"/>
  <c r="D13" i="9"/>
  <c r="E13" i="9" s="1"/>
  <c r="M20" i="9"/>
  <c r="D15" i="9"/>
  <c r="D14" i="23"/>
  <c r="E14" i="23" s="1"/>
  <c r="D15" i="23"/>
  <c r="E15" i="23" s="1"/>
  <c r="K17" i="23"/>
  <c r="D13" i="23"/>
  <c r="E27" i="3"/>
  <c r="E14" i="45"/>
  <c r="F28" i="2"/>
  <c r="D20" i="5"/>
  <c r="E20" i="5" s="1"/>
  <c r="D22" i="33"/>
  <c r="E22" i="33" s="1"/>
  <c r="N17" i="23"/>
  <c r="E13" i="23"/>
  <c r="F34" i="2"/>
  <c r="F31" i="2"/>
  <c r="O32" i="15"/>
  <c r="E13" i="42"/>
  <c r="E15" i="9"/>
  <c r="J44" i="8"/>
  <c r="E21" i="3"/>
  <c r="E14" i="3"/>
  <c r="C30" i="3"/>
  <c r="G37" i="8"/>
  <c r="I37" i="8" s="1"/>
  <c r="J24" i="5"/>
  <c r="D14" i="5"/>
  <c r="E14" i="5" s="1"/>
  <c r="Q17" i="23"/>
  <c r="E16" i="15"/>
  <c r="S49" i="40"/>
  <c r="F35" i="2"/>
  <c r="D45" i="2"/>
  <c r="J43" i="1"/>
  <c r="E26" i="3"/>
  <c r="F37" i="2"/>
  <c r="P32" i="15"/>
  <c r="M25" i="33"/>
  <c r="F43" i="2"/>
  <c r="E14" i="15"/>
  <c r="E13" i="44"/>
  <c r="F29" i="2"/>
  <c r="F36" i="2"/>
  <c r="Q25" i="33"/>
  <c r="O17" i="23"/>
  <c r="E22" i="3"/>
  <c r="N30" i="3"/>
  <c r="E14" i="39"/>
  <c r="Q20" i="42"/>
  <c r="E17" i="3"/>
  <c r="F33" i="2"/>
  <c r="Q44" i="8"/>
  <c r="L20" i="42"/>
  <c r="O45" i="2"/>
  <c r="F16" i="2"/>
  <c r="E13" i="3"/>
  <c r="D13" i="44"/>
  <c r="E42" i="6"/>
  <c r="D42" i="6"/>
  <c r="M45" i="2"/>
  <c r="N43" i="1"/>
  <c r="F27" i="2"/>
  <c r="D13" i="10"/>
  <c r="O22" i="20"/>
  <c r="J45" i="2"/>
  <c r="E21" i="38"/>
  <c r="R44" i="8"/>
  <c r="E18" i="16"/>
  <c r="F14" i="43"/>
  <c r="D18" i="16"/>
  <c r="F25" i="2"/>
  <c r="D40" i="1"/>
  <c r="E40" i="1" s="1"/>
  <c r="I30" i="3"/>
  <c r="F24" i="2"/>
  <c r="E12" i="42"/>
  <c r="F11" i="38"/>
  <c r="F21" i="38" s="1"/>
  <c r="F28" i="37"/>
  <c r="F40" i="2"/>
  <c r="F11" i="45"/>
  <c r="F14" i="45" s="1"/>
  <c r="E14" i="43"/>
  <c r="J28" i="37"/>
  <c r="F14" i="39"/>
  <c r="D14" i="36"/>
  <c r="D16" i="36" s="1"/>
  <c r="E22" i="20"/>
  <c r="F24" i="29"/>
  <c r="E24" i="29"/>
  <c r="D23" i="30"/>
  <c r="E23" i="30"/>
  <c r="F22" i="20"/>
  <c r="E28" i="37"/>
  <c r="D18" i="35"/>
  <c r="E18" i="35"/>
  <c r="E20" i="9" l="1"/>
  <c r="D32" i="15"/>
  <c r="D25" i="33"/>
  <c r="E25" i="33"/>
  <c r="D30" i="3"/>
  <c r="D20" i="9"/>
  <c r="E43" i="1"/>
  <c r="E32" i="15"/>
  <c r="I44" i="8"/>
  <c r="E12" i="3"/>
  <c r="E30" i="3" s="1"/>
  <c r="E17" i="23"/>
  <c r="D17" i="23"/>
  <c r="E45" i="2"/>
  <c r="E24" i="5"/>
  <c r="E20" i="42"/>
  <c r="F45" i="2"/>
  <c r="G44" i="8"/>
  <c r="D24" i="5"/>
  <c r="E49" i="40"/>
  <c r="D43" i="1"/>
  <c r="D20" i="42"/>
  <c r="E14" i="36"/>
  <c r="E16" i="36" s="1"/>
</calcChain>
</file>

<file path=xl/comments1.xml><?xml version="1.0" encoding="utf-8"?>
<comments xmlns="http://schemas.openxmlformats.org/spreadsheetml/2006/main">
  <authors>
    <author>Moreno, Sharon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Incrs'd Alloc by $4,500; was $1,029. s/b $5,529. sm 4-2-13</t>
        </r>
      </text>
    </comment>
  </commentList>
</comments>
</file>

<file path=xl/comments10.xml><?xml version="1.0" encoding="utf-8"?>
<comments xmlns="http://schemas.openxmlformats.org/spreadsheetml/2006/main">
  <authors>
    <author>Moreno, Sharon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$157,141 is bal fwd from FY12. 7-22-13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$108,200 is bal fwd from FY12. 7-22-13</t>
        </r>
      </text>
    </comment>
  </commentList>
</comments>
</file>

<file path=xl/comments11.xml><?xml version="1.0" encoding="utf-8"?>
<comments xmlns="http://schemas.openxmlformats.org/spreadsheetml/2006/main">
  <authors>
    <author>Moreno, Sharon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Confirm'd alloc is $211,867 w/Marti's help 3-12-13. sm</t>
        </r>
      </text>
    </comment>
    <comment ref="M14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Reqs'd $18,504 but only $7,778 remained. Rqst reduced by $10,276.</t>
        </r>
      </text>
    </comment>
  </commentList>
</comments>
</file>

<file path=xl/comments12.xml><?xml version="1.0" encoding="utf-8"?>
<comments xmlns="http://schemas.openxmlformats.org/spreadsheetml/2006/main">
  <authors>
    <author>Moreno, Sharon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Per info in Adb, includes FY12-13 &amp; FY13-14 alloc</t>
        </r>
      </text>
    </comment>
  </commentList>
</comments>
</file>

<file path=xl/comments2.xml><?xml version="1.0" encoding="utf-8"?>
<comments xmlns="http://schemas.openxmlformats.org/spreadsheetml/2006/main">
  <authors>
    <author>Moreno, Sharon</author>
    <author>Kahle, Tim</author>
    <author>Rodriguez, Marti</author>
  </authors>
  <commentList>
    <comment ref="C13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Balance brought fwd from FY12.  This grant was terminated and the total amount available was $115,277. mr 8.22
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RFF for $19,520 recv'd &amp; pd in January; included in Feb info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Recv'd ck#569002, in the amt of $19,520 RFF pd twice to DPS. Ck to AU &amp; funds reversed here. Rcv'd 3-11-13</t>
        </r>
      </text>
    </comment>
    <comment ref="C16" authorId="1">
      <text>
        <r>
          <rPr>
            <b/>
            <sz val="8"/>
            <color indexed="81"/>
            <rFont val="Tahoma"/>
            <family val="2"/>
          </rPr>
          <t>Allocation consists of approved FY11-12 carryover only.</t>
        </r>
      </text>
    </comment>
    <comment ref="C18" authorId="2">
      <text>
        <r>
          <rPr>
            <b/>
            <sz val="9"/>
            <color indexed="81"/>
            <rFont val="Tahoma"/>
            <charset val="1"/>
          </rPr>
          <t xml:space="preserve">Adjustment made due to carryover not being included on spreadsheet.  Access dbase has correct allocation. Mr 8.22.14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Rodriguez, Marti</author>
    <author>Marti M. Rodriguez</author>
    <author>Tim Kahle</author>
    <author>Moreno, Sharon</author>
    <author>Kahle, Tim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 xml:space="preserve">Allocation $182,250 plus $30,375 15% carryover plus $6050 exception for goods received after 6/30/12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Allocation FY12-13 $121,500 plus $24,639 carryover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Allocation $333,039 plus $65,209 carryover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2">
      <text>
        <r>
          <rPr>
            <b/>
            <sz val="8"/>
            <color indexed="81"/>
            <rFont val="Tahoma"/>
            <family val="2"/>
          </rPr>
          <t xml:space="preserve">Allocation of $109,151 and approved carryover of $42,813 less $16,799 payment on FY11-12 Distribution Report
</t>
        </r>
      </text>
    </comment>
    <comment ref="D18" authorId="1">
      <text>
        <r>
          <rPr>
            <b/>
            <sz val="8"/>
            <color indexed="81"/>
            <rFont val="Tahoma"/>
            <family val="2"/>
          </rPr>
          <t>Allocation $363,910 plus $130,382 carryover less $103,634 payment on FY11-12 Distribution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Allocation $485,313 plus $244,194 from Fy11-12 Payment Spreadsheet
less $34,019 Nov and $43,269 Dec
payments.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 xml:space="preserve">Allocation of $472,667 plus unrequested of $20,840 on FY11-12 Payment spreadsheet. Additional adjustment of $27,024 due to payment made in October 2011 posted as $55,089 but should have been $28,065.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 xml:space="preserve">Allocation $469,252 and unrequested on FY11-12 Payment Spreadsheet
$66,199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Allocation $243,000 plus carryover $4,235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The allocation $117,063 plus $1,045 carryover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 xml:space="preserve">Allocation $109,109 plus $18,590 carryover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Allocation $115,724 plus $6,828 carryover</t>
        </r>
      </text>
    </comment>
    <comment ref="D26" authorId="1">
      <text>
        <r>
          <rPr>
            <b/>
            <sz val="8"/>
            <color indexed="81"/>
            <rFont val="Tahoma"/>
            <family val="2"/>
          </rPr>
          <t>Allocation $121,422 plus $20,237 carryover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6" authorId="3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This is a duplicate; was pd twice, both 11 &amp; 12/12.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 xml:space="preserve">Allocation $184,185 plus $255 unrequested from FY11-12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 xml:space="preserve">Allocation $243,000 plus $30,397 unrequested from FY11-12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Allocation $109,350 plus carryover $9,954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 xml:space="preserve">Allocation $364,277  plus carryover $112,036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Allocation $121,500 plus carryover $24,575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 xml:space="preserve">Allocation $364,500 plus carryover $34,000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Allocation $243,000 plus unrequested FY11-12 funds $2,704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 xml:space="preserve">$237,580 Allocation and $33,437 carryover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Allocation $121,500 plus $1,214 carryover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Allocation $406,859 plus carryover $41,106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 xml:space="preserve">Allocation $121,500 plus $82,504 carryover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Allocation $109,350 plus $70,363 unrequested from FY11-12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 xml:space="preserve">Allocation $807,181 plus $136,110 unrequested from FY11012 Payment Spreadsheet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Allocation $218,700 plus unrequested $83,000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 xml:space="preserve">Allocation $437,400 plus unrequested $166,000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Allocation $102,582 plus carryover $1,698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2" authorId="4">
      <text>
        <r>
          <rPr>
            <b/>
            <sz val="9"/>
            <color indexed="81"/>
            <rFont val="Tahoma"/>
            <family val="2"/>
          </rPr>
          <t>Includes payment from Nov in amount of $6,751 which was miscoded and paid to wrong organization. TK 3/26/13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Allocation $111,441 plus carryover $15,072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3" authorId="4">
      <text>
        <r>
          <rPr>
            <b/>
            <sz val="9"/>
            <color indexed="81"/>
            <rFont val="Tahoma"/>
            <family val="2"/>
          </rPr>
          <t>Includes payment from Nov in amount of $5,353 which was miscoded and paid to wrong organization. TK 3/26/13</t>
        </r>
      </text>
    </comment>
  </commentList>
</comments>
</file>

<file path=xl/comments4.xml><?xml version="1.0" encoding="utf-8"?>
<comments xmlns="http://schemas.openxmlformats.org/spreadsheetml/2006/main">
  <authors>
    <author>Rodriguez, Marti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Allocation reduced to $75,000 per TD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Rodriguez, Marti</author>
  </authors>
  <commentList>
    <comment ref="X11" authorId="0">
      <text>
        <r>
          <rPr>
            <b/>
            <sz val="9"/>
            <color indexed="81"/>
            <rFont val="Tahoma"/>
            <charset val="1"/>
          </rPr>
          <t xml:space="preserve">The amounts listed in column X and Y are funds that revert to CDE and funds that have been transferred to by FY13-14 payment distribution worksheet/mr
8.22.14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 xml:space="preserve">Allocation $43,500 plus $2,165 from FY11-12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 xml:space="preserve">Allocation $36,500 plus $6,595 FY11-12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Allocation $37,000 plus $948 from FY11-12 
</t>
        </r>
      </text>
    </comment>
    <comment ref="W16" authorId="0">
      <text>
        <r>
          <rPr>
            <b/>
            <sz val="9"/>
            <color indexed="81"/>
            <rFont val="Tahoma"/>
            <charset val="1"/>
          </rPr>
          <t xml:space="preserve">A refund check was received by APS January 2014. mr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Allocation $36,000 plus $1,052 FY2011-12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Allocation $39,000 plus $3,005 FY11-12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Allocation $44,000 plus $7,612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Allocation $27,000 plus $2,380 FY11-12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 xml:space="preserve">Allocation $44,000 plus $985 FY11-12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Rodriguez, Marti</author>
    <author>Moreno, Sharon</author>
  </authors>
  <commentList>
    <comment ref="C12" authorId="0">
      <text>
        <r>
          <rPr>
            <sz val="9"/>
            <color indexed="81"/>
            <rFont val="Tahoma"/>
            <family val="2"/>
          </rPr>
          <t>Allocation for FY2012-13 $150,000 plus $12,479 unrequested from FY2011-12 Mr 1/15/13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Allocation for FY2012-13 $50,000 plus $6,764 unrequested from FY2011-12 Payment Spreadsheet.   Mr 1/15/13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Allocation for FY2012-13 $305,000 plus $21,806 unrequested from FY2011-13 Payment Spreadsheet.   Mr 1/15/13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RAllocation for FY2012-13 $100,000 plus $9,754 unrequested from FY2011-13 Payment Spreadsheet.   Mr 1/15/13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Allocation for FY2012-13 $100,000 plus $21,800 unrequested from FY2011-13 Payment Spreadsheet.   Mr 1/15/13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Allocation for FY2012-13 $100,000 plus $12,479 unrequested from FY2011-13 Payment Spreadsheet. MR 1/15/13;
8-6-13 u/d alloc to $113406 from Access db
- sm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Allocation $50,000 plus 2,311 carryover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</rPr>
          <t xml:space="preserve">Allocation for FY2012-13 $400,000 plus $2,922
 unrequested from FY2011-13 Payment Spreadsheet.   Mr 1/15/13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Allocation for FY2012-13 $150,000 plus $13,799 unrequested from FY2011-13 Payment Spreadsheet.   Mr 1/15/13
</t>
        </r>
      </text>
    </comment>
    <comment ref="C22" authorId="0">
      <text>
        <r>
          <rPr>
            <sz val="9"/>
            <color indexed="81"/>
            <rFont val="Tahoma"/>
            <family val="2"/>
          </rPr>
          <t xml:space="preserve">Allocation for FY2012-13 $100,000 plus $2,626 
</t>
        </r>
      </text>
    </comment>
    <comment ref="C23" authorId="0">
      <text>
        <r>
          <rPr>
            <sz val="9"/>
            <color indexed="81"/>
            <rFont val="Tahoma"/>
            <family val="2"/>
          </rPr>
          <t xml:space="preserve">Allocation for FY2012-13 $250,000 plus $20,312 unrequested FY11-12
</t>
        </r>
      </text>
    </comment>
    <comment ref="C24" authorId="0">
      <text>
        <r>
          <rPr>
            <sz val="9"/>
            <color indexed="81"/>
            <rFont val="Tahoma"/>
            <family val="2"/>
          </rPr>
          <t xml:space="preserve">Allocation for FY2012-13 $50,000 plus $1,802 unrequested from FY2011-13 Payment Spreadsheet.   Mr 1/15/13
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Allocation for FY2012-13 $50,000 plus $3,804 unrequested FY11-12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Allocation $100,000  plus $3,601 unrequested FY2011-12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</rPr>
          <t>Allocation for FY2012-13 $50,000 plus $7,000 approved carryover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Allocation for FY2012-13 $115,000 plus $17,250
unrequested from FY2011-12 Payment Spreadsheet.   Mr 1/15/13
</t>
        </r>
      </text>
    </comment>
    <comment ref="C29" authorId="0">
      <text>
        <r>
          <rPr>
            <sz val="9"/>
            <color indexed="81"/>
            <rFont val="Tahoma"/>
            <family val="2"/>
          </rPr>
          <t xml:space="preserve">Allocation for FY2012-13 $100,000 plus $5,861 unrequested from FY2011-12 Payment Spreadsheet.   Mr 1/15/13
</t>
        </r>
      </text>
    </comment>
    <comment ref="C30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Alloc for FY2012-13 $35,000 + 15,000 supp for Ft Lupton HS, + $8386 FY11-12 
carryover. sm</t>
        </r>
      </text>
    </comment>
  </commentList>
</comments>
</file>

<file path=xl/comments7.xml><?xml version="1.0" encoding="utf-8"?>
<comments xmlns="http://schemas.openxmlformats.org/spreadsheetml/2006/main">
  <authors>
    <author>Kahle, Tim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Balances carried over from FY11-12 distribution worksheet.</t>
        </r>
      </text>
    </comment>
  </commentList>
</comments>
</file>

<file path=xl/comments8.xml><?xml version="1.0" encoding="utf-8"?>
<comments xmlns="http://schemas.openxmlformats.org/spreadsheetml/2006/main">
  <authors>
    <author>Moreno, Sharon</author>
  </authors>
  <commentList>
    <comment ref="P11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Refund of overpmt Title I-A TIG C2 FY13</t>
        </r>
      </text>
    </comment>
    <comment ref="R11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RFF dated 10-15-12 was listed on DWS for FY12 but was not paid until 7/2013.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Funds paid 11-16-12, but not logged on Dist Wrk Sht. 7-22-13</t>
        </r>
      </text>
    </comment>
  </commentList>
</comments>
</file>

<file path=xl/comments9.xml><?xml version="1.0" encoding="utf-8"?>
<comments xmlns="http://schemas.openxmlformats.org/spreadsheetml/2006/main">
  <authors>
    <author>petrov_m</author>
  </authors>
  <commentList>
    <comment ref="F12" authorId="0">
      <text>
        <r>
          <rPr>
            <b/>
            <sz val="8"/>
            <color indexed="81"/>
            <rFont val="Tahoma"/>
            <family val="2"/>
          </rPr>
          <t>petrov_m:</t>
        </r>
        <r>
          <rPr>
            <sz val="8"/>
            <color indexed="81"/>
            <rFont val="Tahoma"/>
            <family val="2"/>
          </rPr>
          <t xml:space="preserve">
SST payment for Nov 12 SST review</t>
        </r>
      </text>
    </comment>
  </commentList>
</comments>
</file>

<file path=xl/sharedStrings.xml><?xml version="1.0" encoding="utf-8"?>
<sst xmlns="http://schemas.openxmlformats.org/spreadsheetml/2006/main" count="1595" uniqueCount="669">
  <si>
    <t>Grant:</t>
  </si>
  <si>
    <t>CFDA #</t>
  </si>
  <si>
    <t>GRANT NUMBER:</t>
  </si>
  <si>
    <t>FISCAL YEAR:</t>
  </si>
  <si>
    <t>Code</t>
  </si>
  <si>
    <t>District/Agency Name</t>
  </si>
  <si>
    <t>0030</t>
  </si>
  <si>
    <t>0140</t>
  </si>
  <si>
    <t>0180</t>
  </si>
  <si>
    <t>0470</t>
  </si>
  <si>
    <t>St. Vrain Adult Education</t>
  </si>
  <si>
    <t>0480</t>
  </si>
  <si>
    <t>1010</t>
  </si>
  <si>
    <t>Adult &amp; Family Education SD11</t>
  </si>
  <si>
    <t>2180</t>
  </si>
  <si>
    <t>Montrose School District RE-1J</t>
  </si>
  <si>
    <t>9060</t>
  </si>
  <si>
    <t>South Central BOCES</t>
  </si>
  <si>
    <t>Y001</t>
  </si>
  <si>
    <t>TSJC - Adult Education Services</t>
  </si>
  <si>
    <t>Y002</t>
  </si>
  <si>
    <t>LaLlave Family Resource Center</t>
  </si>
  <si>
    <t>Y003</t>
  </si>
  <si>
    <t>Unlimited Learning</t>
  </si>
  <si>
    <t>Y295</t>
  </si>
  <si>
    <t>Front Range Community College</t>
  </si>
  <si>
    <t>Y646</t>
  </si>
  <si>
    <t>Colorado Mountain College</t>
  </si>
  <si>
    <t>Y651</t>
  </si>
  <si>
    <t>Y693</t>
  </si>
  <si>
    <t>Y694</t>
  </si>
  <si>
    <t>Adult Learning Center, Inc./Pine River Community Learning Center</t>
  </si>
  <si>
    <t>Y695</t>
  </si>
  <si>
    <t>Y699</t>
  </si>
  <si>
    <t>Northeastern Junior College</t>
  </si>
  <si>
    <t>Y700</t>
  </si>
  <si>
    <t>Y701</t>
  </si>
  <si>
    <t>Spring Institute for Intercultural Learning</t>
  </si>
  <si>
    <t>Y703</t>
  </si>
  <si>
    <t>Y705</t>
  </si>
  <si>
    <t>Y706</t>
  </si>
  <si>
    <t>Y707</t>
  </si>
  <si>
    <t>Y709</t>
  </si>
  <si>
    <t>CCD ABE/GED Institute</t>
  </si>
  <si>
    <t>Y711</t>
  </si>
  <si>
    <t>Y743</t>
  </si>
  <si>
    <t>Y815</t>
  </si>
  <si>
    <t>Y863</t>
  </si>
  <si>
    <t>Summer Scholars Adult ELL</t>
  </si>
  <si>
    <t>Y927</t>
  </si>
  <si>
    <t>Gunnison County Literacy Action</t>
  </si>
  <si>
    <t>ALLOCATION</t>
  </si>
  <si>
    <t>PAYMENTS TO DATE</t>
  </si>
  <si>
    <t>BALANCE</t>
  </si>
  <si>
    <t>JULY 2011</t>
  </si>
  <si>
    <t>AUGUST 2011</t>
  </si>
  <si>
    <t>SEPTEMBER 2011</t>
  </si>
  <si>
    <t>OCTOBER 2011</t>
  </si>
  <si>
    <t>NOVEMBER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</si>
  <si>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</si>
  <si>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</si>
  <si>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</si>
  <si>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</si>
  <si>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</si>
  <si>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</si>
  <si>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</si>
  <si>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</si>
  <si>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</si>
  <si>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</si>
  <si>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DECEMBER 2011</t>
  </si>
  <si>
    <t>ILC Adams SD 14.</t>
  </si>
  <si>
    <t>LPS</t>
  </si>
  <si>
    <t>APS</t>
  </si>
  <si>
    <t xml:space="preserve">Boulder Valley Family Literacy </t>
  </si>
  <si>
    <t>Metro State College Fam Lit</t>
  </si>
  <si>
    <t xml:space="preserve">Focus Points Family Resource </t>
  </si>
  <si>
    <t xml:space="preserve">Learning Source </t>
  </si>
  <si>
    <t xml:space="preserve">Phillips County Family Education </t>
  </si>
  <si>
    <t xml:space="preserve">Spring Institute </t>
  </si>
  <si>
    <t>Durango Adult Education Center</t>
  </si>
  <si>
    <t xml:space="preserve">Delta County Adult Literacy </t>
  </si>
  <si>
    <t>Archuleta County Education</t>
  </si>
  <si>
    <t>Right to Read of Weld County</t>
  </si>
  <si>
    <t>Valley Campus of TSJC</t>
  </si>
  <si>
    <t>Asian Pacific Develop.Center</t>
  </si>
  <si>
    <t>Morgan Community CollegeABE</t>
  </si>
  <si>
    <t>21st CENTURY GRANT</t>
  </si>
  <si>
    <t>COHORT:</t>
  </si>
  <si>
    <t>Question regarding payments:</t>
  </si>
  <si>
    <t>Tim Kahle  303-866-6034 or kahle_t@cde.state.co.us</t>
  </si>
  <si>
    <t xml:space="preserve">Questions regarding grant: </t>
  </si>
  <si>
    <t>Marti Rodriguez 303-866-6769 or rodrigue_m@cde.state.co.us</t>
  </si>
  <si>
    <t xml:space="preserve">Adult Education </t>
  </si>
  <si>
    <t>Tim Kahle   303-866-6034 or kahle_t@cde.state.co.us</t>
  </si>
  <si>
    <t>Marti Rodriguez  303-866-6769 or rodriguez_m@cde.state.co.us</t>
  </si>
  <si>
    <t>EL CIVICS</t>
  </si>
  <si>
    <t>Colorado Springs 11</t>
  </si>
  <si>
    <t>St. Vrain Valley Adult Education</t>
  </si>
  <si>
    <t>Montrose County School District</t>
  </si>
  <si>
    <t>Trinidad State Junior College</t>
  </si>
  <si>
    <t>Adult Education Center of Durango</t>
  </si>
  <si>
    <t>SEPT 2012</t>
  </si>
  <si>
    <t>0020</t>
  </si>
  <si>
    <t>0120</t>
  </si>
  <si>
    <t>0880</t>
  </si>
  <si>
    <t>0980</t>
  </si>
  <si>
    <t>Adams 12 Five Star Schools</t>
  </si>
  <si>
    <t>Adams County 14</t>
  </si>
  <si>
    <t>Englewood Schools 1</t>
  </si>
  <si>
    <t>Adams-Arapahoe 28J</t>
  </si>
  <si>
    <t>Boulder Valley-RE 2</t>
  </si>
  <si>
    <t>Denver County 1</t>
  </si>
  <si>
    <t>Harrison 2</t>
  </si>
  <si>
    <t>Hanover 28</t>
  </si>
  <si>
    <t>Garfield RE-2</t>
  </si>
  <si>
    <t>Huerfano RE-1</t>
  </si>
  <si>
    <t>Jefferson County R-1</t>
  </si>
  <si>
    <t>Lake County R-1</t>
  </si>
  <si>
    <t>Poudre R-1</t>
  </si>
  <si>
    <t>Trinidad 1</t>
  </si>
  <si>
    <t>Mesa County Valley 51</t>
  </si>
  <si>
    <t>Montezuma-Cortez RE-1</t>
  </si>
  <si>
    <t>Montrose County RE-1J</t>
  </si>
  <si>
    <t xml:space="preserve">Pueblo City 60 </t>
  </si>
  <si>
    <t>Pueblo County 70</t>
  </si>
  <si>
    <t>Cripple Creek-Victor RE-1</t>
  </si>
  <si>
    <t>Greeley 6</t>
  </si>
  <si>
    <t>Summer Scholars</t>
  </si>
  <si>
    <t>YMCA of the Pikes Peak Region</t>
  </si>
  <si>
    <t>LAST DAY TO SUBMIT REQUEST FOR THIS GRANT  - SEPTEMBER 30, 2013</t>
  </si>
  <si>
    <t>April 1, 2012 through June 30, 2013 YEAR ONE ONLY</t>
  </si>
  <si>
    <t>McKinney-Vento Homeless</t>
  </si>
  <si>
    <t>0070</t>
  </si>
  <si>
    <t>0123</t>
  </si>
  <si>
    <t>Adams 12</t>
  </si>
  <si>
    <t>Adams 14</t>
  </si>
  <si>
    <t>Adams 50</t>
  </si>
  <si>
    <t>Sheridan</t>
  </si>
  <si>
    <t>St Vrain</t>
  </si>
  <si>
    <t>BVSD</t>
  </si>
  <si>
    <t>DPS</t>
  </si>
  <si>
    <t>Fountain</t>
  </si>
  <si>
    <t>Jeffco</t>
  </si>
  <si>
    <t>Poudre</t>
  </si>
  <si>
    <t>Mesa 51</t>
  </si>
  <si>
    <t>Pueblo 60</t>
  </si>
  <si>
    <t>Mt. Valley</t>
  </si>
  <si>
    <t>CBOCES</t>
  </si>
  <si>
    <t>SLVBOCES</t>
  </si>
  <si>
    <t>CARRYOVER:</t>
  </si>
  <si>
    <t>Not allowed on this grant</t>
  </si>
  <si>
    <t>Title II-B Math &amp; Science Partnerships</t>
  </si>
  <si>
    <t>Limited to 15%</t>
  </si>
  <si>
    <t>Westminster 50</t>
  </si>
  <si>
    <t>Denver Public Schools</t>
  </si>
  <si>
    <t>IMPORTANT NOTE:  Funds approved for carryover are included in the Allocation Amount-please refer to comments.</t>
  </si>
  <si>
    <t>School Name</t>
  </si>
  <si>
    <t>RESOURCE CENTERS</t>
  </si>
  <si>
    <t>0130</t>
  </si>
  <si>
    <t>District Name</t>
  </si>
  <si>
    <t>2000</t>
  </si>
  <si>
    <t>3120</t>
  </si>
  <si>
    <t>Charter School Institute</t>
  </si>
  <si>
    <t>0010</t>
  </si>
  <si>
    <t>84.010</t>
  </si>
  <si>
    <t>Title 1A School Improvement</t>
  </si>
  <si>
    <t>Englewood 1</t>
  </si>
  <si>
    <t>Title V - Abstinence Education Grant Program</t>
  </si>
  <si>
    <t>Center Consolidated Schools</t>
  </si>
  <si>
    <t>Y582</t>
  </si>
  <si>
    <t>Pueblo City-County Health Dept</t>
  </si>
  <si>
    <t>Title V-B Charter School Grant Program</t>
  </si>
  <si>
    <t>84.282A</t>
  </si>
  <si>
    <t>Y121</t>
  </si>
  <si>
    <t>Y123</t>
  </si>
  <si>
    <t>Y124</t>
  </si>
  <si>
    <t>Y125</t>
  </si>
  <si>
    <t>Y127</t>
  </si>
  <si>
    <t xml:space="preserve">Y128 </t>
  </si>
  <si>
    <t>Y129</t>
  </si>
  <si>
    <t>Y130</t>
  </si>
  <si>
    <t>Y131</t>
  </si>
  <si>
    <t>Y132</t>
  </si>
  <si>
    <t>Charter School</t>
  </si>
  <si>
    <t>Fiscal Agent</t>
  </si>
  <si>
    <t>Denver Language School</t>
  </si>
  <si>
    <t>Ben Franklin Academy</t>
  </si>
  <si>
    <t>Aspen Ridge Preparatory School</t>
  </si>
  <si>
    <t xml:space="preserve">University Preparatory School </t>
  </si>
  <si>
    <t>Foundations Academy</t>
  </si>
  <si>
    <t>Global Village Academy</t>
  </si>
  <si>
    <t>STEM School</t>
  </si>
  <si>
    <t>SOAR Oakland</t>
  </si>
  <si>
    <t>Prospect Ridge Academy</t>
  </si>
  <si>
    <t>Mountain Middle School</t>
  </si>
  <si>
    <t>Brighton 27J</t>
  </si>
  <si>
    <t>Douglas County 1</t>
  </si>
  <si>
    <t>Colorado Graduation Pathways</t>
  </si>
  <si>
    <t>1420</t>
  </si>
  <si>
    <t>1990</t>
  </si>
  <si>
    <t>2035</t>
  </si>
  <si>
    <t>Cherry Creek 5</t>
  </si>
  <si>
    <t>Jefferson R-1</t>
  </si>
  <si>
    <t>Plateau 50</t>
  </si>
  <si>
    <t>Mapleton 1</t>
  </si>
  <si>
    <t>Y133</t>
  </si>
  <si>
    <t>Sims Fayola International Academy</t>
  </si>
  <si>
    <t>Pueblo City 60</t>
  </si>
  <si>
    <t>Y134</t>
  </si>
  <si>
    <t>Loveland Classical Schools</t>
  </si>
  <si>
    <t>Thompson R2-J</t>
  </si>
  <si>
    <t>0010-NAS</t>
  </si>
  <si>
    <t>New America Schools</t>
  </si>
  <si>
    <t>Y136</t>
  </si>
  <si>
    <t>Rocky Mountain Prep</t>
  </si>
  <si>
    <t>0880-11</t>
  </si>
  <si>
    <t>Fort Morgan</t>
  </si>
  <si>
    <t>Y135</t>
  </si>
  <si>
    <t>DSST Cole Middle School</t>
  </si>
  <si>
    <t>Weld RE-6</t>
  </si>
  <si>
    <t>Y137</t>
  </si>
  <si>
    <t>Union Colony</t>
  </si>
  <si>
    <t>Y138</t>
  </si>
  <si>
    <t>Y139</t>
  </si>
  <si>
    <t>Y140</t>
  </si>
  <si>
    <t>Colorado Early Colleges Fort Collins</t>
  </si>
  <si>
    <t>Y947</t>
  </si>
  <si>
    <t>Y843</t>
  </si>
  <si>
    <t>Y799</t>
  </si>
  <si>
    <t>Y776</t>
  </si>
  <si>
    <t>Adams 14 - HS</t>
  </si>
  <si>
    <t>Adams County SD 14</t>
  </si>
  <si>
    <t>Aurora Public School</t>
  </si>
  <si>
    <t>Boulder Valley SD</t>
  </si>
  <si>
    <t>Denver Public SD</t>
  </si>
  <si>
    <t>DPS Cont Learning</t>
  </si>
  <si>
    <t>LaVeta RE2 SD</t>
  </si>
  <si>
    <t>Jeffco County PS</t>
  </si>
  <si>
    <t>Lake County SD</t>
  </si>
  <si>
    <t>Poudre SD</t>
  </si>
  <si>
    <t>Thompson R2-J SD</t>
  </si>
  <si>
    <t>Genoa-Hugo SD C113</t>
  </si>
  <si>
    <t>Montezuma Cortez RE1</t>
  </si>
  <si>
    <t>Silverton SD #1</t>
  </si>
  <si>
    <t>Cripple Creek</t>
  </si>
  <si>
    <t>Weld 6</t>
  </si>
  <si>
    <t>CSI NAS</t>
  </si>
  <si>
    <t>Garfield 16</t>
  </si>
  <si>
    <t>Metro State College, Center for Urban Education</t>
  </si>
  <si>
    <t>Asian Pacific</t>
  </si>
  <si>
    <t>Mi Casa Resource</t>
  </si>
  <si>
    <t>SUCAP Ignacio</t>
  </si>
  <si>
    <t>Adolescent Counseling Exchance</t>
  </si>
  <si>
    <t>Schools</t>
  </si>
  <si>
    <t>Federal Heights, McElain, Rocky Mountain ES and Vantage Point HS</t>
  </si>
  <si>
    <t>Sheridan HS</t>
  </si>
  <si>
    <t xml:space="preserve">Escuela Tlatelolco </t>
  </si>
  <si>
    <t>Laveta Jr &amp; SR HS</t>
  </si>
  <si>
    <t>West Park, Margaret Pitts ES and Keystone Science School</t>
  </si>
  <si>
    <t>Poudre Community Academy, FRCC</t>
  </si>
  <si>
    <t>Harold Ferguson HS</t>
  </si>
  <si>
    <t>Genoa-Hugo ES</t>
  </si>
  <si>
    <t>SW Open School</t>
  </si>
  <si>
    <t>Silverton ES, MS &amp; HS</t>
  </si>
  <si>
    <t>Cripple Creek-Victor HS</t>
  </si>
  <si>
    <t>East Memorial, Maplewood &amp; Billie Martinez ES</t>
  </si>
  <si>
    <t>NAS-Aurora, Jeffco &amp; Mapleton</t>
  </si>
  <si>
    <t>Bea Underwood ES</t>
  </si>
  <si>
    <t>Cheltenham&amp;Fairview ES, Abraham Lincholn HS, MLK JH, Early College West HS</t>
  </si>
  <si>
    <t>Westminster HS</t>
  </si>
  <si>
    <t>Ashley &amp; Stedman ES, Florita Pitt Waller &amp; Whitter K-8</t>
  </si>
  <si>
    <t>North HS</t>
  </si>
  <si>
    <t>Ignacio JH, HS &amp; Intermediate</t>
  </si>
  <si>
    <t>Community Challenge School</t>
  </si>
  <si>
    <t>Y005</t>
  </si>
  <si>
    <t>Alicia Sanchez ES</t>
  </si>
  <si>
    <t>Columbine ES, University Hill ES, Casey MS</t>
  </si>
  <si>
    <t>Bruce Randolph 6-12, Cole Arts and Science Academy K-8, Lake MS, Skinner MS</t>
  </si>
  <si>
    <t>Colfax, Cowell, Eagleton, Monroe</t>
  </si>
  <si>
    <t>Force, Johnson, Noel, Place Bridge</t>
  </si>
  <si>
    <t>Foster ES, Russell ES</t>
  </si>
  <si>
    <t>Jefferson HS, Wheat Ridge MS</t>
  </si>
  <si>
    <t>Olathe ES &amp; MS</t>
  </si>
  <si>
    <t>Centennial MS</t>
  </si>
  <si>
    <t>Oakland ES, Ford ES</t>
  </si>
  <si>
    <t>Harrington, Moore, Swansea, Columbine</t>
  </si>
  <si>
    <t>Lorraine Secondary School</t>
  </si>
  <si>
    <t>Sierra HS</t>
  </si>
  <si>
    <t>0180-NAS</t>
  </si>
  <si>
    <t>Justice High School of Denver (4494)</t>
  </si>
  <si>
    <t>Contemporary Learning Academy (5844)</t>
  </si>
  <si>
    <t>Mracheck MS (6160)</t>
  </si>
  <si>
    <t>Paris Elementary (6728)</t>
  </si>
  <si>
    <t>Aurora West College Prep Academy (9396)</t>
  </si>
  <si>
    <t>2012-13</t>
  </si>
  <si>
    <t>LAST DAY TO SUBMIT REQUESTS FOR THIS GRANT  - SEPTEMBER 30, 2013</t>
  </si>
  <si>
    <t>7/1/12-6/30/13</t>
  </si>
  <si>
    <t>Y006</t>
  </si>
  <si>
    <t>Pikes Peak Library District - Adult Literacy &amp; ESL</t>
  </si>
  <si>
    <t>Y007</t>
  </si>
  <si>
    <t>Community Educational Outreach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</si>
  <si>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</si>
  <si>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</si>
  <si>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</si>
  <si>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</si>
  <si>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</si>
  <si>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</si>
  <si>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</si>
  <si>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</si>
  <si>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</si>
  <si>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</si>
  <si>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</si>
  <si>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</si>
  <si>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</si>
  <si>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</si>
  <si>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</si>
  <si>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</si>
  <si>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</si>
  <si>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</si>
  <si>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</si>
  <si>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</si>
  <si>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</si>
  <si>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</si>
  <si>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</si>
  <si>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</si>
  <si>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</si>
  <si>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FIFTEEN MONTHS 4/1/12 THROUGH 6/30/13</t>
  </si>
  <si>
    <t>15 MONTH ALLOCATION</t>
  </si>
  <si>
    <t>LAST DAY TO SUBMIT REQUEST FOR THIS GRANT  - November 15, 2013</t>
  </si>
  <si>
    <t>DISTRIBUTION HISTORY (4/1/12-6/30/13) LOCATED ON FY2011-12 COMPETITIVE SPREADSHEET</t>
  </si>
  <si>
    <t>Focus Points</t>
  </si>
  <si>
    <t>Jefferson County Dual Language</t>
  </si>
  <si>
    <t>ILC-Adams 14</t>
  </si>
  <si>
    <t>Right to Read</t>
  </si>
  <si>
    <t>GBL/ORG:</t>
  </si>
  <si>
    <t>613D/7000</t>
  </si>
  <si>
    <t>GBL/ORG</t>
  </si>
  <si>
    <t>613M/7000</t>
  </si>
  <si>
    <t>283C/7000</t>
  </si>
  <si>
    <t>222F/7000</t>
  </si>
  <si>
    <t>273C/7000</t>
  </si>
  <si>
    <t>693C/7000</t>
  </si>
  <si>
    <t>10/1/2012 THROUGH 9/30/2013</t>
  </si>
  <si>
    <t>LAST DAY TO SUBMIT REQUESTS FOR THIS GRANT  - November 15, 2013</t>
  </si>
  <si>
    <t>NOVEMBER
2012</t>
  </si>
  <si>
    <t>DECEMBER
2012</t>
  </si>
  <si>
    <t>JANUARY
2013</t>
  </si>
  <si>
    <t>FEBRUARY
2013</t>
  </si>
  <si>
    <t>MARCH
2013</t>
  </si>
  <si>
    <t>APRIL
2013</t>
  </si>
  <si>
    <t>MAY
2013</t>
  </si>
  <si>
    <t>JUNE
2013</t>
  </si>
  <si>
    <t>JULY
2013</t>
  </si>
  <si>
    <t>AUGUST
2013</t>
  </si>
  <si>
    <t>SEPTEMBER
2013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</si>
  <si>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</si>
  <si>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</si>
  <si>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</si>
  <si>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</si>
  <si>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</si>
  <si>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</si>
  <si>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</si>
  <si>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</si>
  <si>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</si>
  <si>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</si>
  <si>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</si>
  <si>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</si>
  <si>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OCT
2012</t>
  </si>
  <si>
    <t>NOV
2012</t>
  </si>
  <si>
    <t>DEC
2012</t>
  </si>
  <si>
    <t>JUL
2012</t>
  </si>
  <si>
    <t>AUG
2012</t>
  </si>
  <si>
    <t>Skyline Vista Elementary</t>
  </si>
  <si>
    <t>Boulder Valley RE-2</t>
  </si>
  <si>
    <t>0480-24</t>
  </si>
  <si>
    <t>Emerald Elementary School</t>
  </si>
  <si>
    <t>0480-25</t>
  </si>
  <si>
    <t>Pioneer Bilingual Elementary</t>
  </si>
  <si>
    <t>Hanson &amp; Monaco ES</t>
  </si>
  <si>
    <t>Bishop ES</t>
  </si>
  <si>
    <t>Sable, Vaughn, Fletcher</t>
  </si>
  <si>
    <t>Carmel and Fox Meadow MS</t>
  </si>
  <si>
    <t>Helen Hunt ES</t>
  </si>
  <si>
    <t>Hanover Jr-Sr HS</t>
  </si>
  <si>
    <t>Wamsley ES</t>
  </si>
  <si>
    <t>John Mall Jr-Sr HS</t>
  </si>
  <si>
    <t>Lake County MS</t>
  </si>
  <si>
    <t>Irish, Lincoln IB World, Putnam School of Science</t>
  </si>
  <si>
    <t>Trinidad MS</t>
  </si>
  <si>
    <t>Clifton ES, Rocky Mountain, Mt. Garfield</t>
  </si>
  <si>
    <t>Kemper ES, Cortez MS</t>
  </si>
  <si>
    <t>Pueblo West ES</t>
  </si>
  <si>
    <t>Freed, Pitts, Risley</t>
  </si>
  <si>
    <t>Cripple Creek-Victor Jr-Sr HS</t>
  </si>
  <si>
    <t>Madison, Shawseen, Heiman and Jackson ES, John Evans, Heath, Franklin and Maplewood MS, Northridge HS</t>
  </si>
  <si>
    <t>Marti Rodriguez 303-866-6769 or rodriguez_m@cde.state.co.us</t>
  </si>
  <si>
    <t>Title 1A Targeted District Improvement</t>
  </si>
  <si>
    <t>2035-99</t>
  </si>
  <si>
    <t>Montezuma</t>
  </si>
  <si>
    <t>St. Vrain Valley</t>
  </si>
  <si>
    <t>JAN
2013</t>
  </si>
  <si>
    <t>FEB
2013</t>
  </si>
  <si>
    <t>MAR
2013</t>
  </si>
  <si>
    <t>APR
2013</t>
  </si>
  <si>
    <t>JUN
2013</t>
  </si>
  <si>
    <t>Morgan Community College</t>
  </si>
  <si>
    <t>0120-99</t>
  </si>
  <si>
    <t>Englewood</t>
  </si>
  <si>
    <t>Y583</t>
  </si>
  <si>
    <t>Friends First, Inc.</t>
  </si>
  <si>
    <t>2405-99</t>
  </si>
  <si>
    <t>Fort Morgan RE-3</t>
  </si>
  <si>
    <t>1412-S</t>
  </si>
  <si>
    <t>HASKIN ELEMENTARY SCHOOL</t>
  </si>
  <si>
    <t>1454-S</t>
  </si>
  <si>
    <t>CENTRAL HIGH SCHOOL</t>
  </si>
  <si>
    <t>1686-S</t>
  </si>
  <si>
    <t>CLIFTON ELEMENTARY SCHOOL</t>
  </si>
  <si>
    <t>3054-S</t>
  </si>
  <si>
    <t>FORT LOGAN ELEMENTARY SCHOOL</t>
  </si>
  <si>
    <t>3426-S</t>
  </si>
  <si>
    <t>GILPIN K-8 SCHOOL</t>
  </si>
  <si>
    <t>3638-S</t>
  </si>
  <si>
    <t>GREENLEE K-8 SCHOOL</t>
  </si>
  <si>
    <t>4376-S</t>
  </si>
  <si>
    <t>JAMES H RISLEY MIDDLE SCHOOL</t>
  </si>
  <si>
    <t>4910-S</t>
  </si>
  <si>
    <t>LAKE MIDDLE SCHOOL</t>
  </si>
  <si>
    <t>5048-S</t>
  </si>
  <si>
    <t>LEMUEL PITTS MIDDLE SCHOOL</t>
  </si>
  <si>
    <t>5995-S</t>
  </si>
  <si>
    <t>MONTBELLO HIGH SCHOOL</t>
  </si>
  <si>
    <t>6314-S</t>
  </si>
  <si>
    <t>NORTH HIGH SCHOOL</t>
  </si>
  <si>
    <t>6534-S</t>
  </si>
  <si>
    <t>HANSON ELEMENTARY SCHOOL</t>
  </si>
  <si>
    <t>6784-S</t>
  </si>
  <si>
    <t>NOEL MIDDLE SCHOOL</t>
  </si>
  <si>
    <t>Meadow Community School</t>
  </si>
  <si>
    <t>Fairview Elementary School</t>
  </si>
  <si>
    <t>FM Day Elementary School</t>
  </si>
  <si>
    <t>Fulton Elementary School</t>
  </si>
  <si>
    <t>Mesa Elementary School</t>
  </si>
  <si>
    <t>Sherrelwood Elementary School</t>
  </si>
  <si>
    <t>Trevista ECE-8 at Horace Mann</t>
  </si>
  <si>
    <t>Westminster Elementary School</t>
  </si>
  <si>
    <t>NOVEMBER 2013</t>
  </si>
  <si>
    <t>LAST DAY TO SUBMIT REQUESTS FOR THIS GRANT  - September 15, 2013</t>
  </si>
  <si>
    <t>0502-S</t>
  </si>
  <si>
    <t>2876-S</t>
  </si>
  <si>
    <t>3144-S</t>
  </si>
  <si>
    <t>3272-S</t>
  </si>
  <si>
    <t>5834-S</t>
  </si>
  <si>
    <t>7860-S</t>
  </si>
  <si>
    <t>8909-S</t>
  </si>
  <si>
    <t>9462-S</t>
  </si>
  <si>
    <t>Martin Petrov 303-866-6389 or petrov_m@cde.state.co.us</t>
  </si>
  <si>
    <t>LAST DAY TO SUBMIT REQUESTS FOR THIS GRANT  - Septebmer 15, 2013</t>
  </si>
  <si>
    <t>0070-29</t>
  </si>
  <si>
    <t>0880-63</t>
  </si>
  <si>
    <t xml:space="preserve">Denver County 1 </t>
  </si>
  <si>
    <t>Eagleton Elementary School</t>
  </si>
  <si>
    <t>1560-21</t>
  </si>
  <si>
    <t>Thompson R-2J</t>
  </si>
  <si>
    <t>Monroe Elementary School</t>
  </si>
  <si>
    <t>3145-20</t>
  </si>
  <si>
    <t>Ault-Highland Re-9</t>
  </si>
  <si>
    <t>Highland Elementary School</t>
  </si>
  <si>
    <t>8001-20</t>
  </si>
  <si>
    <t>Scolars to Leaders Academy</t>
  </si>
  <si>
    <t>0070-99</t>
  </si>
  <si>
    <t>0100-99</t>
  </si>
  <si>
    <t>Alamosa</t>
  </si>
  <si>
    <t>1390-99</t>
  </si>
  <si>
    <t>1540-99</t>
  </si>
  <si>
    <t>Ignacio</t>
  </si>
  <si>
    <t>1620-99</t>
  </si>
  <si>
    <t>Aguilar</t>
  </si>
  <si>
    <t>1810-99</t>
  </si>
  <si>
    <t>Karval</t>
  </si>
  <si>
    <t>2520-99</t>
  </si>
  <si>
    <t>East otero</t>
  </si>
  <si>
    <t>2530-99</t>
  </si>
  <si>
    <t>Rocky Ford R-2</t>
  </si>
  <si>
    <t>1510-99</t>
  </si>
  <si>
    <t>Lake County</t>
  </si>
  <si>
    <t>Tiered Intervention Grant Cohort 1</t>
  </si>
  <si>
    <t>Tiered Intervention Grant Cohort 2</t>
  </si>
  <si>
    <t>7837-S</t>
  </si>
  <si>
    <t>SHERIDAN MIDDLE SCHOOL</t>
  </si>
  <si>
    <t>CHARLES M. SCHENCK ELEMENTARY SCHOOL</t>
  </si>
  <si>
    <t>7694-S</t>
  </si>
  <si>
    <t>3038-S</t>
  </si>
  <si>
    <t>DCIS AT FORD ELEMENTARY SCHOOL</t>
  </si>
  <si>
    <t>8006-S</t>
  </si>
  <si>
    <t>SMITH ELEMENTARY SCHOOL</t>
  </si>
  <si>
    <t>9408-S</t>
  </si>
  <si>
    <t>WEST HIGH SCHOOL</t>
  </si>
  <si>
    <t>7236-S</t>
  </si>
  <si>
    <t>R-5 HIGH SCHOOL</t>
  </si>
  <si>
    <t>Tiered Intervention Grant Cohort 3</t>
  </si>
  <si>
    <t>Title 1A District Improvement</t>
  </si>
  <si>
    <t>1750-41</t>
  </si>
  <si>
    <t>LAST DAY TO SUBMIT REQUESTS FOR THIS GRANT  - November 13, 2013</t>
  </si>
  <si>
    <t>FY2012-13</t>
  </si>
  <si>
    <t>Branson School District RE-82</t>
  </si>
  <si>
    <t>Title 1A Improvement Support Partnership</t>
  </si>
  <si>
    <t>Sheridan 2</t>
  </si>
  <si>
    <t>Sheridan Middle School</t>
  </si>
  <si>
    <t>Sheridan Elementary School</t>
  </si>
  <si>
    <t>Ashley Elementary</t>
  </si>
  <si>
    <t>Cheltenham Elementary</t>
  </si>
  <si>
    <t>College View Elementary</t>
  </si>
  <si>
    <t>Escuela Tlateloco</t>
  </si>
  <si>
    <t>Kaiser Elementary</t>
  </si>
  <si>
    <t>Swansea Elementary</t>
  </si>
  <si>
    <t>Ellicott SD</t>
  </si>
  <si>
    <t>Huerfano RE-1 - FDA ONLY</t>
  </si>
  <si>
    <t>Mesa County 51</t>
  </si>
  <si>
    <t>Chatfield Elementary</t>
  </si>
  <si>
    <t>Fruitvale Elementary</t>
  </si>
  <si>
    <t>Pueblo City</t>
  </si>
  <si>
    <t>Bessemer Academy</t>
  </si>
  <si>
    <t>Heaton Elementary - FDA ONLY</t>
  </si>
  <si>
    <t>Title 1A Diagnostic Review</t>
  </si>
  <si>
    <t>Abraham Lincoln High School</t>
  </si>
  <si>
    <t>Academy of Urban Learning</t>
  </si>
  <si>
    <t>Contemporary Learning Academy</t>
  </si>
  <si>
    <t>Henry World School</t>
  </si>
  <si>
    <t>Maxwell Elementary</t>
  </si>
  <si>
    <t>Smith Elementary</t>
  </si>
  <si>
    <t>Roaring Fork</t>
  </si>
  <si>
    <t>Crystal River Elementary School</t>
  </si>
  <si>
    <t>Sopris Elementary School</t>
  </si>
  <si>
    <t>Title 1A UVA Leadership Pilot</t>
  </si>
  <si>
    <t>Alsup Elementary, Dupont Elementary, Adams City Middle School</t>
  </si>
  <si>
    <t>Sheridan SD</t>
  </si>
  <si>
    <t>Sheridan High, Middle, and Elementary Schools</t>
  </si>
  <si>
    <t xml:space="preserve">Title 1A Targeted District Improvement </t>
  </si>
  <si>
    <t>LAST DAY TO SUBMIT REQUESTS FOR THIS GRANT  -September 15, 2013</t>
  </si>
  <si>
    <t>Y584</t>
  </si>
  <si>
    <t>Center for Relationship Education</t>
  </si>
  <si>
    <t>Boulder Preparatory HS (0934)</t>
  </si>
  <si>
    <t>Emerald ES (2702)</t>
  </si>
  <si>
    <t>Justice High School of Boulder (4496)</t>
  </si>
  <si>
    <t>Huerfano</t>
  </si>
  <si>
    <t>0480-41</t>
  </si>
  <si>
    <t>0770-41</t>
  </si>
  <si>
    <t>Crowley County School District RE1J</t>
  </si>
  <si>
    <t>0480-23</t>
  </si>
  <si>
    <t>Alicia Sanchez Elementary</t>
  </si>
  <si>
    <t>Alsup, Central, Dupont &amp; Rose Hill ES (0186)</t>
  </si>
  <si>
    <t>Adams City &amp; Lester Arnold HS (0024)</t>
  </si>
  <si>
    <t>Greenwood Academy (3647)</t>
  </si>
  <si>
    <t>Y141</t>
  </si>
  <si>
    <t>Academy 360</t>
  </si>
  <si>
    <t>Y149</t>
  </si>
  <si>
    <t>Poudre School District</t>
  </si>
  <si>
    <t>Durango Adult Ed Center</t>
  </si>
  <si>
    <t>Y897</t>
  </si>
  <si>
    <t>Y142</t>
  </si>
  <si>
    <t>Y143</t>
  </si>
  <si>
    <t>Y144</t>
  </si>
  <si>
    <t>Y145</t>
  </si>
  <si>
    <t>Y146</t>
  </si>
  <si>
    <t>Y147</t>
  </si>
  <si>
    <t>Y148</t>
  </si>
  <si>
    <t>Y150</t>
  </si>
  <si>
    <t>Y151</t>
  </si>
  <si>
    <t>STRIVE PREP Green Valley (formerly West Denver Prep Green Valley Ranch)</t>
  </si>
  <si>
    <t>STRIVE Prep Montbello (formerly West Denver Prep Montbello)</t>
  </si>
  <si>
    <t>Aspen View</t>
  </si>
  <si>
    <t>Atlas Prepatory School</t>
  </si>
  <si>
    <t>Global Village Academy-GVA-Colorado Springs</t>
  </si>
  <si>
    <t>Global Village Academy-GVA-Ft Collins</t>
  </si>
  <si>
    <t>James Irwin Charter School</t>
  </si>
  <si>
    <t>Monarch Montessori of Denver</t>
  </si>
  <si>
    <t>Montessori Del Mundo</t>
  </si>
  <si>
    <t>Mountain Sage Community School</t>
  </si>
  <si>
    <t>Strive Prep NW High School</t>
  </si>
  <si>
    <t>STRIVE Prep Science Math &amp; Arts Academy  (SMART)</t>
  </si>
  <si>
    <t>St Vrain Valley School District</t>
  </si>
  <si>
    <t>Harrison SD</t>
  </si>
  <si>
    <t>Year</t>
  </si>
  <si>
    <t>Status</t>
  </si>
  <si>
    <t>PENDING</t>
  </si>
  <si>
    <t>APPROVED</t>
  </si>
  <si>
    <t>Charter Code</t>
  </si>
  <si>
    <t>Date of Award</t>
  </si>
  <si>
    <t>Coronado, Thornton ES</t>
  </si>
  <si>
    <t>SIX MONTHS 3/1/13 THROUGH 8/31/13</t>
  </si>
  <si>
    <t>Columbine, Emerald, Sanchez, University Hills ES</t>
  </si>
  <si>
    <t>Bruce Randolph &amp; Skinner</t>
  </si>
  <si>
    <t>Garfield County SD</t>
  </si>
  <si>
    <t>Jefferson County SD</t>
  </si>
  <si>
    <t>Foster ES, Arvada K-8 ES</t>
  </si>
  <si>
    <t>Lincoln IB World MS, Putnam ES</t>
  </si>
  <si>
    <t>Y008</t>
  </si>
  <si>
    <t>Cohort 6</t>
  </si>
  <si>
    <t>Harrington, SOAR Oakland</t>
  </si>
  <si>
    <t>NO CARRYOVER ALLOWED - LAST DAY TO REQUEST THESE FUNDS SEPTEMBER 15, 2013</t>
  </si>
  <si>
    <t>Charles M. Schenck School</t>
  </si>
  <si>
    <t>District Wide</t>
  </si>
  <si>
    <t>OCTOBER
2012</t>
  </si>
  <si>
    <t>Pleasant View &amp; Molholm ES</t>
  </si>
  <si>
    <t>Centennial, Fairmont, Kiser &amp; Newton ES (1400)</t>
  </si>
  <si>
    <t>LAST DAY TO SUBMIT REQUEST FOR THIS GRANT  - October 15, 2013</t>
  </si>
  <si>
    <t>Y153</t>
  </si>
  <si>
    <t>Y154</t>
  </si>
  <si>
    <t>Y155</t>
  </si>
  <si>
    <t>Y156</t>
  </si>
  <si>
    <t>Addenbrook Classical Academy</t>
  </si>
  <si>
    <t>Jefferson County Schools</t>
  </si>
  <si>
    <t>Downtown Denver Expenditionary School</t>
  </si>
  <si>
    <t>Juniper Ridge Community School</t>
  </si>
  <si>
    <t>Mountain Song Community School</t>
  </si>
  <si>
    <t>6 MONTH ALLOCATION</t>
  </si>
  <si>
    <t xml:space="preserve"> </t>
  </si>
  <si>
    <t>0910</t>
  </si>
  <si>
    <t>Eagle County RE 50</t>
  </si>
  <si>
    <t>84.384A</t>
  </si>
  <si>
    <t>Not allowed on this grant-verify</t>
  </si>
  <si>
    <t>Statewide Longitudinal Data System - ARRA</t>
  </si>
  <si>
    <t>Pritchett RE-3</t>
  </si>
  <si>
    <t>Cohort 3</t>
  </si>
  <si>
    <t>LAST DAY TO SUBMIT REQUESTS FOR THIS GRANT  - September 15, 2014</t>
  </si>
  <si>
    <t>2013-14</t>
  </si>
  <si>
    <t>Need to move to FY14</t>
  </si>
  <si>
    <t>DECEMBER 2013</t>
  </si>
  <si>
    <t>JANUARY 2014</t>
  </si>
  <si>
    <t>FEBRUARY 2014</t>
  </si>
  <si>
    <t>MARCH 2014</t>
  </si>
  <si>
    <t>Manzanola</t>
  </si>
  <si>
    <t xml:space="preserve">School Improvement Support </t>
  </si>
  <si>
    <t>2012-13 &amp; 2013-14</t>
  </si>
  <si>
    <t>FY2012-13 &amp; 2013-14</t>
  </si>
  <si>
    <t>Funding Period March 22, 2013 - June 30, 2014</t>
  </si>
  <si>
    <t>Irving Elementary School</t>
  </si>
  <si>
    <t>Sharon Moreno   303-866-6724 or moreno_s@cde.state.co.us</t>
  </si>
  <si>
    <t>LAST DAY TO SUBMIT REQUESTS FOR THIS GRANT  - October 15, 2013</t>
  </si>
  <si>
    <t>222G/7000</t>
  </si>
  <si>
    <t>0290-41</t>
  </si>
  <si>
    <t>Las Animas RE-1J</t>
  </si>
  <si>
    <t>OCTOBER
2013</t>
  </si>
  <si>
    <t>Denver Center for International Studies Montbello (2183)</t>
  </si>
  <si>
    <t>October
2013</t>
  </si>
  <si>
    <t>NOVEMBER
2013</t>
  </si>
  <si>
    <t>84.377 / 84.388</t>
  </si>
  <si>
    <t>7377 / 7388</t>
  </si>
  <si>
    <t>DECEMBER
2013</t>
  </si>
  <si>
    <t>JANUARY
2014</t>
  </si>
  <si>
    <t>1828-41</t>
  </si>
  <si>
    <t>Logan RE-1 School District</t>
  </si>
  <si>
    <t>Weld County</t>
  </si>
  <si>
    <t>FEBRUARY
2014</t>
  </si>
  <si>
    <t>MARCH
2014</t>
  </si>
  <si>
    <t>APRIL
2014</t>
  </si>
  <si>
    <t>JUL
2013</t>
  </si>
  <si>
    <t>AUG
2013</t>
  </si>
  <si>
    <t>SEP
2013</t>
  </si>
  <si>
    <t>OCT
2013</t>
  </si>
  <si>
    <t>NOV
2013</t>
  </si>
  <si>
    <t>DEC
2013</t>
  </si>
  <si>
    <t>JAN
2014</t>
  </si>
  <si>
    <t>FEB
2014</t>
  </si>
  <si>
    <t>MAR
2014</t>
  </si>
  <si>
    <t>APR
2014</t>
  </si>
  <si>
    <t>Balance reverts to CDE</t>
  </si>
  <si>
    <t>Balance to FY13-14 W/Sheet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</si>
</sst>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/d/yy;@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48E840"/>
        <bgColor indexed="64"/>
      </patternFill>
    </fill>
    <fill>
      <patternFill patternType="solid">
        <fgColor rgb="FFBCFA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1454817346722"/>
      </bottom>
      <diagonal/>
    </border>
    <border>
      <left/>
      <right style="medium">
        <color theme="6" tint="0.59996337778862885"/>
      </right>
      <top/>
      <bottom/>
      <diagonal/>
    </border>
    <border>
      <left style="medium">
        <color theme="6" tint="0.59996337778862885"/>
      </left>
      <right style="medium">
        <color theme="6" tint="0.59996337778862885"/>
      </right>
      <top/>
      <bottom/>
      <diagonal/>
    </border>
    <border>
      <left style="medium">
        <color theme="6" tint="0.59996337778862885"/>
      </left>
      <right/>
      <top/>
      <bottom/>
      <diagonal/>
    </border>
    <border>
      <left style="medium">
        <color theme="6" tint="0.39994506668294322"/>
      </left>
      <right style="medium">
        <color theme="6" tint="0.59996337778862885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59996337778862885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59996337778862885"/>
      </right>
      <top/>
      <bottom style="medium">
        <color theme="6" tint="0.39994506668294322"/>
      </bottom>
      <diagonal/>
    </border>
    <border>
      <left style="medium">
        <color theme="6" tint="0.59996337778862885"/>
      </left>
      <right style="medium">
        <color theme="6" tint="0.59996337778862885"/>
      </right>
      <top/>
      <bottom style="medium">
        <color theme="6" tint="0.39994506668294322"/>
      </bottom>
      <diagonal/>
    </border>
    <border>
      <left style="medium">
        <color theme="6" tint="0.59996337778862885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59996337778862885"/>
      </right>
      <top style="medium">
        <color theme="6" tint="0.39994506668294322"/>
      </top>
      <bottom/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39994506668294322"/>
      </top>
      <bottom/>
      <diagonal/>
    </border>
    <border>
      <left style="medium">
        <color theme="6" tint="0.59996337778862885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/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94506668294322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medium">
        <color theme="6" tint="0.39994506668294322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44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6" fillId="0" borderId="0"/>
    <xf numFmtId="0" fontId="17" fillId="0" borderId="0"/>
    <xf numFmtId="44" fontId="16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0" fontId="16" fillId="0" borderId="0"/>
    <xf numFmtId="0" fontId="5" fillId="0" borderId="0"/>
    <xf numFmtId="43" fontId="14" fillId="0" borderId="0" applyFont="0" applyFill="0" applyBorder="0" applyAlignment="0" applyProtection="0"/>
    <xf numFmtId="0" fontId="16" fillId="0" borderId="0"/>
    <xf numFmtId="0" fontId="4" fillId="0" borderId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1">
    <xf numFmtId="0" fontId="0" fillId="0" borderId="0" xfId="0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7" fontId="6" fillId="0" borderId="0" xfId="0" quotePrefix="1" applyNumberFormat="1" applyFont="1" applyAlignment="1">
      <alignment horizontal="center" wrapText="1"/>
    </xf>
    <xf numFmtId="0" fontId="0" fillId="0" borderId="0" xfId="0" applyFill="1"/>
    <xf numFmtId="49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0" fontId="8" fillId="0" borderId="0" xfId="0" applyNumberFormat="1" applyFont="1" applyFill="1" applyBorder="1"/>
    <xf numFmtId="40" fontId="0" fillId="0" borderId="0" xfId="0" applyNumberFormat="1" applyFill="1"/>
    <xf numFmtId="0" fontId="6" fillId="3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8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7" fontId="6" fillId="0" borderId="0" xfId="0" quotePrefix="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8" fillId="0" borderId="0" xfId="0" applyFont="1" applyFill="1" applyBorder="1"/>
    <xf numFmtId="0" fontId="3" fillId="0" borderId="0" xfId="0" applyFont="1" applyFill="1" applyAlignment="1">
      <alignment horizontal="left"/>
    </xf>
    <xf numFmtId="49" fontId="0" fillId="4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6" fillId="0" borderId="3" xfId="0" quotePrefix="1" applyNumberFormat="1" applyFont="1" applyFill="1" applyBorder="1" applyAlignment="1">
      <alignment horizontal="center" vertical="center" wrapText="1"/>
    </xf>
    <xf numFmtId="17" fontId="6" fillId="0" borderId="4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17" fontId="6" fillId="0" borderId="1" xfId="0" quotePrefix="1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left"/>
    </xf>
    <xf numFmtId="3" fontId="0" fillId="4" borderId="6" xfId="0" applyNumberFormat="1" applyFill="1" applyBorder="1"/>
    <xf numFmtId="3" fontId="0" fillId="4" borderId="8" xfId="0" applyNumberFormat="1" applyFill="1" applyBorder="1"/>
    <xf numFmtId="17" fontId="6" fillId="0" borderId="3" xfId="0" quotePrefix="1" applyNumberFormat="1" applyFont="1" applyBorder="1" applyAlignment="1">
      <alignment horizontal="center" wrapText="1"/>
    </xf>
    <xf numFmtId="17" fontId="6" fillId="0" borderId="1" xfId="0" quotePrefix="1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4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2" fillId="4" borderId="0" xfId="0" applyFont="1" applyFill="1"/>
    <xf numFmtId="0" fontId="6" fillId="0" borderId="0" xfId="0" applyFont="1"/>
    <xf numFmtId="0" fontId="6" fillId="0" borderId="0" xfId="0" applyFont="1" applyFill="1"/>
    <xf numFmtId="38" fontId="6" fillId="0" borderId="0" xfId="0" applyNumberFormat="1" applyFont="1" applyFill="1"/>
    <xf numFmtId="0" fontId="10" fillId="4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3" fillId="4" borderId="0" xfId="0" applyFont="1" applyFill="1"/>
    <xf numFmtId="0" fontId="11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8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17" fontId="6" fillId="0" borderId="1" xfId="0" applyNumberFormat="1" applyFont="1" applyFill="1" applyBorder="1" applyAlignment="1">
      <alignment horizontal="center" wrapText="1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9" fillId="4" borderId="0" xfId="0" applyFont="1" applyFill="1"/>
    <xf numFmtId="0" fontId="11" fillId="4" borderId="0" xfId="0" applyFont="1" applyFill="1"/>
    <xf numFmtId="3" fontId="6" fillId="4" borderId="8" xfId="0" applyNumberFormat="1" applyFont="1" applyFill="1" applyBorder="1"/>
    <xf numFmtId="3" fontId="6" fillId="0" borderId="9" xfId="0" applyNumberFormat="1" applyFont="1" applyFill="1" applyBorder="1"/>
    <xf numFmtId="0" fontId="8" fillId="0" borderId="14" xfId="0" applyFont="1" applyFill="1" applyBorder="1"/>
    <xf numFmtId="0" fontId="8" fillId="0" borderId="15" xfId="0" applyFont="1" applyFill="1" applyBorder="1"/>
    <xf numFmtId="40" fontId="8" fillId="0" borderId="15" xfId="0" applyNumberFormat="1" applyFont="1" applyFill="1" applyBorder="1"/>
    <xf numFmtId="40" fontId="0" fillId="0" borderId="15" xfId="0" applyNumberFormat="1" applyFill="1" applyBorder="1"/>
    <xf numFmtId="40" fontId="0" fillId="0" borderId="16" xfId="0" applyNumberFormat="1" applyFill="1" applyBorder="1"/>
    <xf numFmtId="0" fontId="7" fillId="4" borderId="17" xfId="0" quotePrefix="1" applyNumberFormat="1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 wrapText="1"/>
    </xf>
    <xf numFmtId="49" fontId="7" fillId="4" borderId="17" xfId="0" applyNumberFormat="1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0" fillId="4" borderId="17" xfId="0" applyFont="1" applyFill="1" applyBorder="1" applyAlignment="1">
      <alignment horizontal="left" vertical="top"/>
    </xf>
    <xf numFmtId="0" fontId="0" fillId="4" borderId="18" xfId="0" applyFont="1" applyFill="1" applyBorder="1" applyAlignment="1">
      <alignment horizontal="left" vertical="top"/>
    </xf>
    <xf numFmtId="0" fontId="7" fillId="4" borderId="17" xfId="0" applyNumberFormat="1" applyFont="1" applyFill="1" applyBorder="1" applyAlignment="1">
      <alignment horizontal="left" vertical="top"/>
    </xf>
    <xf numFmtId="0" fontId="7" fillId="4" borderId="18" xfId="0" quotePrefix="1" applyFont="1" applyFill="1" applyBorder="1" applyAlignment="1">
      <alignment horizontal="left" vertical="top" wrapText="1"/>
    </xf>
    <xf numFmtId="0" fontId="7" fillId="4" borderId="20" xfId="0" quotePrefix="1" applyNumberFormat="1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 wrapText="1"/>
    </xf>
    <xf numFmtId="0" fontId="7" fillId="4" borderId="24" xfId="0" quotePrefix="1" applyNumberFormat="1" applyFont="1" applyFill="1" applyBorder="1" applyAlignment="1">
      <alignment horizontal="left" vertical="top"/>
    </xf>
    <xf numFmtId="0" fontId="7" fillId="4" borderId="25" xfId="0" applyFont="1" applyFill="1" applyBorder="1" applyAlignment="1">
      <alignment horizontal="left" vertical="top" wrapText="1"/>
    </xf>
    <xf numFmtId="49" fontId="6" fillId="4" borderId="23" xfId="0" applyNumberFormat="1" applyFont="1" applyFill="1" applyBorder="1"/>
    <xf numFmtId="0" fontId="6" fillId="4" borderId="23" xfId="0" applyFont="1" applyFill="1" applyBorder="1"/>
    <xf numFmtId="0" fontId="6" fillId="5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left"/>
    </xf>
    <xf numFmtId="3" fontId="0" fillId="4" borderId="11" xfId="0" applyNumberFormat="1" applyFill="1" applyBorder="1"/>
    <xf numFmtId="0" fontId="6" fillId="4" borderId="8" xfId="0" applyFont="1" applyFill="1" applyBorder="1"/>
    <xf numFmtId="3" fontId="6" fillId="0" borderId="8" xfId="0" applyNumberFormat="1" applyFont="1" applyFill="1" applyBorder="1"/>
    <xf numFmtId="0" fontId="0" fillId="4" borderId="8" xfId="0" quotePrefix="1" applyFill="1" applyBorder="1" applyAlignment="1">
      <alignment horizontal="center"/>
    </xf>
    <xf numFmtId="0" fontId="0" fillId="4" borderId="8" xfId="0" applyFill="1" applyBorder="1"/>
    <xf numFmtId="3" fontId="0" fillId="4" borderId="8" xfId="0" applyNumberForma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6" xfId="0" quotePrefix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 applyAlignment="1">
      <alignment horizontal="right"/>
    </xf>
    <xf numFmtId="0" fontId="6" fillId="5" borderId="4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3" fontId="0" fillId="4" borderId="11" xfId="0" applyNumberFormat="1" applyFill="1" applyBorder="1" applyAlignment="1">
      <alignment horizontal="right"/>
    </xf>
    <xf numFmtId="0" fontId="3" fillId="4" borderId="23" xfId="0" applyFont="1" applyFill="1" applyBorder="1" applyAlignment="1">
      <alignment horizontal="left"/>
    </xf>
    <xf numFmtId="3" fontId="6" fillId="4" borderId="23" xfId="0" applyNumberFormat="1" applyFont="1" applyFill="1" applyBorder="1"/>
    <xf numFmtId="3" fontId="6" fillId="0" borderId="23" xfId="0" applyNumberFormat="1" applyFont="1" applyFill="1" applyBorder="1"/>
    <xf numFmtId="0" fontId="7" fillId="4" borderId="23" xfId="0" applyNumberFormat="1" applyFont="1" applyFill="1" applyBorder="1" applyAlignment="1">
      <alignment horizontal="left" vertical="top"/>
    </xf>
    <xf numFmtId="0" fontId="7" fillId="4" borderId="23" xfId="0" applyFont="1" applyFill="1" applyBorder="1" applyAlignment="1">
      <alignment horizontal="left" vertical="top" wrapText="1"/>
    </xf>
    <xf numFmtId="3" fontId="0" fillId="4" borderId="30" xfId="0" applyNumberFormat="1" applyFill="1" applyBorder="1"/>
    <xf numFmtId="3" fontId="0" fillId="4" borderId="28" xfId="0" applyNumberFormat="1" applyFill="1" applyBorder="1"/>
    <xf numFmtId="3" fontId="0" fillId="4" borderId="31" xfId="0" applyNumberFormat="1" applyFill="1" applyBorder="1"/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3" fontId="0" fillId="4" borderId="23" xfId="0" applyNumberFormat="1" applyFill="1" applyBorder="1" applyAlignment="1">
      <alignment horizontal="right"/>
    </xf>
    <xf numFmtId="3" fontId="0" fillId="4" borderId="23" xfId="0" applyNumberFormat="1" applyFill="1" applyBorder="1"/>
    <xf numFmtId="0" fontId="11" fillId="4" borderId="0" xfId="0" quotePrefix="1" applyFont="1" applyFill="1" applyAlignment="1">
      <alignment horizontal="left"/>
    </xf>
    <xf numFmtId="1" fontId="0" fillId="4" borderId="8" xfId="0" applyNumberFormat="1" applyFill="1" applyBorder="1" applyAlignment="1">
      <alignment horizontal="left"/>
    </xf>
    <xf numFmtId="3" fontId="0" fillId="4" borderId="8" xfId="0" applyNumberFormat="1" applyFont="1" applyFill="1" applyBorder="1"/>
    <xf numFmtId="3" fontId="0" fillId="4" borderId="30" xfId="0" applyNumberFormat="1" applyFont="1" applyFill="1" applyBorder="1"/>
    <xf numFmtId="3" fontId="0" fillId="4" borderId="6" xfId="0" applyNumberFormat="1" applyFont="1" applyFill="1" applyBorder="1"/>
    <xf numFmtId="3" fontId="0" fillId="4" borderId="13" xfId="0" applyNumberFormat="1" applyFont="1" applyFill="1" applyBorder="1"/>
    <xf numFmtId="3" fontId="0" fillId="4" borderId="29" xfId="0" applyNumberFormat="1" applyFont="1" applyFill="1" applyBorder="1"/>
    <xf numFmtId="3" fontId="0" fillId="4" borderId="27" xfId="0" applyNumberFormat="1" applyFont="1" applyFill="1" applyBorder="1"/>
    <xf numFmtId="0" fontId="7" fillId="4" borderId="8" xfId="0" quotePrefix="1" applyFont="1" applyFill="1" applyBorder="1" applyAlignment="1"/>
    <xf numFmtId="0" fontId="7" fillId="4" borderId="8" xfId="0" applyFont="1" applyFill="1" applyBorder="1" applyAlignment="1"/>
    <xf numFmtId="38" fontId="7" fillId="4" borderId="8" xfId="1" applyNumberFormat="1" applyFont="1" applyFill="1" applyBorder="1" applyAlignment="1">
      <alignment horizontal="right"/>
    </xf>
    <xf numFmtId="38" fontId="0" fillId="4" borderId="8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/>
    <xf numFmtId="38" fontId="0" fillId="4" borderId="6" xfId="0" applyNumberFormat="1" applyFont="1" applyFill="1" applyBorder="1" applyAlignment="1">
      <alignment horizontal="right"/>
    </xf>
    <xf numFmtId="38" fontId="6" fillId="4" borderId="8" xfId="0" applyNumberFormat="1" applyFont="1" applyFill="1" applyBorder="1"/>
    <xf numFmtId="38" fontId="6" fillId="0" borderId="8" xfId="0" applyNumberFormat="1" applyFont="1" applyFill="1" applyBorder="1"/>
    <xf numFmtId="38" fontId="6" fillId="0" borderId="0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0" fillId="4" borderId="12" xfId="0" applyNumberFormat="1" applyFont="1" applyFill="1" applyBorder="1"/>
    <xf numFmtId="3" fontId="0" fillId="4" borderId="28" xfId="0" applyNumberFormat="1" applyFont="1" applyFill="1" applyBorder="1"/>
    <xf numFmtId="0" fontId="19" fillId="4" borderId="7" xfId="0" applyFont="1" applyFill="1" applyBorder="1" applyAlignment="1">
      <alignment horizontal="center"/>
    </xf>
    <xf numFmtId="3" fontId="19" fillId="4" borderId="8" xfId="0" applyNumberFormat="1" applyFont="1" applyFill="1" applyBorder="1" applyAlignment="1">
      <alignment horizontal="left"/>
    </xf>
    <xf numFmtId="0" fontId="19" fillId="4" borderId="7" xfId="0" quotePrefix="1" applyFont="1" applyFill="1" applyBorder="1" applyAlignment="1">
      <alignment horizontal="left"/>
    </xf>
    <xf numFmtId="0" fontId="0" fillId="4" borderId="12" xfId="0" applyFont="1" applyFill="1" applyBorder="1"/>
    <xf numFmtId="3" fontId="7" fillId="4" borderId="8" xfId="0" applyNumberFormat="1" applyFont="1" applyFill="1" applyBorder="1" applyAlignment="1">
      <alignment horizontal="left"/>
    </xf>
    <xf numFmtId="0" fontId="0" fillId="4" borderId="5" xfId="0" quotePrefix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7" xfId="0" quotePrefix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5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/>
    <xf numFmtId="0" fontId="0" fillId="0" borderId="0" xfId="0"/>
    <xf numFmtId="3" fontId="4" fillId="4" borderId="6" xfId="0" applyNumberFormat="1" applyFont="1" applyFill="1" applyBorder="1" applyAlignment="1">
      <alignment horizontal="left" wrapText="1"/>
    </xf>
    <xf numFmtId="164" fontId="4" fillId="4" borderId="6" xfId="0" applyNumberFormat="1" applyFont="1" applyFill="1" applyBorder="1" applyAlignment="1">
      <alignment horizontal="left" vertical="top"/>
    </xf>
    <xf numFmtId="3" fontId="4" fillId="4" borderId="6" xfId="0" applyNumberFormat="1" applyFont="1" applyFill="1" applyBorder="1" applyAlignment="1">
      <alignment horizontal="left" vertical="top"/>
    </xf>
    <xf numFmtId="3" fontId="4" fillId="4" borderId="6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wrapText="1"/>
    </xf>
    <xf numFmtId="3" fontId="4" fillId="4" borderId="11" xfId="0" applyNumberFormat="1" applyFont="1" applyFill="1" applyBorder="1" applyAlignment="1">
      <alignment horizontal="left" wrapText="1"/>
    </xf>
    <xf numFmtId="3" fontId="4" fillId="4" borderId="8" xfId="0" applyNumberFormat="1" applyFont="1" applyFill="1" applyBorder="1" applyAlignment="1">
      <alignment horizontal="left" vertical="top"/>
    </xf>
    <xf numFmtId="3" fontId="4" fillId="4" borderId="11" xfId="0" applyNumberFormat="1" applyFont="1" applyFill="1" applyBorder="1" applyAlignment="1">
      <alignment horizontal="left" vertical="top"/>
    </xf>
    <xf numFmtId="0" fontId="4" fillId="4" borderId="5" xfId="0" quotePrefix="1" applyFont="1" applyFill="1" applyBorder="1" applyAlignment="1">
      <alignment horizontal="left" vertical="top"/>
    </xf>
    <xf numFmtId="0" fontId="4" fillId="4" borderId="7" xfId="0" quotePrefix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38" fontId="0" fillId="0" borderId="0" xfId="0" applyNumberFormat="1" applyFill="1" applyAlignment="1">
      <alignment wrapText="1"/>
    </xf>
    <xf numFmtId="38" fontId="0" fillId="0" borderId="0" xfId="0" applyNumberFormat="1" applyFill="1"/>
    <xf numFmtId="38" fontId="7" fillId="4" borderId="18" xfId="0" applyNumberFormat="1" applyFont="1" applyFill="1" applyBorder="1" applyAlignment="1">
      <alignment horizontal="right" vertical="top"/>
    </xf>
    <xf numFmtId="38" fontId="0" fillId="4" borderId="18" xfId="0" applyNumberFormat="1" applyFont="1" applyFill="1" applyBorder="1" applyAlignment="1">
      <alignment horizontal="right" vertical="top"/>
    </xf>
    <xf numFmtId="38" fontId="7" fillId="4" borderId="23" xfId="0" applyNumberFormat="1" applyFont="1" applyFill="1" applyBorder="1" applyAlignment="1">
      <alignment horizontal="right" vertical="top" wrapText="1"/>
    </xf>
    <xf numFmtId="38" fontId="0" fillId="4" borderId="23" xfId="0" applyNumberFormat="1" applyFill="1" applyBorder="1"/>
    <xf numFmtId="38" fontId="6" fillId="4" borderId="23" xfId="0" applyNumberFormat="1" applyFont="1" applyFill="1" applyBorder="1" applyAlignment="1">
      <alignment horizontal="right"/>
    </xf>
    <xf numFmtId="38" fontId="6" fillId="0" borderId="23" xfId="0" applyNumberFormat="1" applyFont="1" applyFill="1" applyBorder="1" applyAlignment="1">
      <alignment horizontal="right"/>
    </xf>
    <xf numFmtId="49" fontId="6" fillId="0" borderId="1" xfId="0" quotePrefix="1" applyNumberFormat="1" applyFont="1" applyFill="1" applyBorder="1" applyAlignment="1">
      <alignment horizontal="center" vertical="center"/>
    </xf>
    <xf numFmtId="0" fontId="0" fillId="4" borderId="6" xfId="0" quotePrefix="1" applyFill="1" applyBorder="1" applyAlignment="1">
      <alignment horizontal="left"/>
    </xf>
    <xf numFmtId="3" fontId="6" fillId="0" borderId="0" xfId="0" applyNumberFormat="1" applyFont="1"/>
    <xf numFmtId="4" fontId="0" fillId="4" borderId="6" xfId="0" applyNumberFormat="1" applyFill="1" applyBorder="1"/>
    <xf numFmtId="4" fontId="0" fillId="4" borderId="8" xfId="0" applyNumberFormat="1" applyFill="1" applyBorder="1"/>
    <xf numFmtId="3" fontId="6" fillId="0" borderId="32" xfId="0" applyNumberFormat="1" applyFont="1" applyFill="1" applyBorder="1"/>
    <xf numFmtId="3" fontId="6" fillId="0" borderId="0" xfId="0" applyNumberFormat="1" applyFont="1" applyFill="1" applyBorder="1"/>
    <xf numFmtId="0" fontId="0" fillId="4" borderId="6" xfId="0" applyNumberFormat="1" applyFill="1" applyBorder="1"/>
    <xf numFmtId="0" fontId="0" fillId="4" borderId="8" xfId="0" quotePrefix="1" applyNumberFormat="1" applyFill="1" applyBorder="1"/>
    <xf numFmtId="4" fontId="0" fillId="4" borderId="8" xfId="0" quotePrefix="1" applyNumberFormat="1" applyFill="1" applyBorder="1"/>
    <xf numFmtId="0" fontId="0" fillId="0" borderId="0" xfId="0"/>
    <xf numFmtId="3" fontId="0" fillId="0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3" fontId="0" fillId="4" borderId="8" xfId="0" applyNumberFormat="1" applyFill="1" applyBorder="1"/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4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0" fontId="12" fillId="4" borderId="0" xfId="0" applyFont="1" applyFill="1"/>
    <xf numFmtId="17" fontId="6" fillId="0" borderId="1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/>
    <xf numFmtId="0" fontId="6" fillId="5" borderId="4" xfId="0" applyFont="1" applyFill="1" applyBorder="1" applyAlignment="1">
      <alignment horizontal="center" wrapText="1"/>
    </xf>
    <xf numFmtId="0" fontId="11" fillId="4" borderId="0" xfId="0" quotePrefix="1" applyFont="1" applyFill="1" applyAlignment="1">
      <alignment horizontal="left"/>
    </xf>
    <xf numFmtId="0" fontId="0" fillId="0" borderId="0" xfId="0"/>
    <xf numFmtId="3" fontId="0" fillId="0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3" fontId="0" fillId="4" borderId="8" xfId="0" applyNumberFormat="1" applyFill="1" applyBorder="1"/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4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0" fontId="12" fillId="4" borderId="0" xfId="0" applyFont="1" applyFill="1"/>
    <xf numFmtId="0" fontId="6" fillId="0" borderId="0" xfId="0" applyFont="1" applyFill="1"/>
    <xf numFmtId="17" fontId="6" fillId="0" borderId="1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/>
    <xf numFmtId="3" fontId="6" fillId="0" borderId="8" xfId="0" applyNumberFormat="1" applyFont="1" applyFill="1" applyBorder="1"/>
    <xf numFmtId="0" fontId="6" fillId="5" borderId="4" xfId="0" applyFont="1" applyFill="1" applyBorder="1" applyAlignment="1">
      <alignment horizontal="center" wrapText="1"/>
    </xf>
    <xf numFmtId="0" fontId="11" fillId="4" borderId="0" xfId="0" quotePrefix="1" applyFont="1" applyFill="1" applyAlignment="1">
      <alignment horizontal="left"/>
    </xf>
    <xf numFmtId="3" fontId="6" fillId="4" borderId="8" xfId="0" applyNumberFormat="1" applyFont="1" applyFill="1" applyBorder="1" applyAlignment="1">
      <alignment horizontal="left"/>
    </xf>
    <xf numFmtId="3" fontId="0" fillId="4" borderId="8" xfId="0" applyNumberFormat="1" applyFill="1" applyBorder="1" applyAlignment="1">
      <alignment horizontal="left"/>
    </xf>
    <xf numFmtId="164" fontId="0" fillId="4" borderId="8" xfId="0" applyNumberFormat="1" applyFill="1" applyBorder="1" applyAlignment="1">
      <alignment horizontal="left"/>
    </xf>
    <xf numFmtId="0" fontId="0" fillId="0" borderId="0" xfId="0"/>
    <xf numFmtId="3" fontId="0" fillId="0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6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6" fillId="0" borderId="1" xfId="0" quotePrefix="1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0" fontId="12" fillId="4" borderId="0" xfId="0" applyFont="1" applyFill="1"/>
    <xf numFmtId="17" fontId="6" fillId="0" borderId="1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/>
    <xf numFmtId="0" fontId="6" fillId="5" borderId="4" xfId="0" applyFont="1" applyFill="1" applyBorder="1" applyAlignment="1">
      <alignment horizontal="center" wrapText="1"/>
    </xf>
    <xf numFmtId="0" fontId="11" fillId="4" borderId="0" xfId="0" quotePrefix="1" applyFont="1" applyFill="1" applyAlignment="1">
      <alignment horizontal="left"/>
    </xf>
    <xf numFmtId="164" fontId="0" fillId="4" borderId="8" xfId="0" applyNumberFormat="1" applyFill="1" applyBorder="1" applyAlignment="1">
      <alignment horizontal="left" vertical="top"/>
    </xf>
    <xf numFmtId="164" fontId="0" fillId="4" borderId="8" xfId="0" applyNumberFormat="1" applyFill="1" applyBorder="1" applyAlignment="1">
      <alignment vertical="top"/>
    </xf>
    <xf numFmtId="0" fontId="0" fillId="0" borderId="0" xfId="0"/>
    <xf numFmtId="3" fontId="0" fillId="0" borderId="0" xfId="0" applyNumberForma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6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6" fillId="0" borderId="1" xfId="0" quotePrefix="1" applyNumberFormat="1" applyFont="1" applyFill="1" applyBorder="1" applyAlignment="1">
      <alignment horizontal="center" vertical="center" wrapText="1"/>
    </xf>
    <xf numFmtId="3" fontId="0" fillId="4" borderId="6" xfId="0" applyNumberFormat="1" applyFill="1" applyBorder="1"/>
    <xf numFmtId="3" fontId="0" fillId="4" borderId="8" xfId="0" applyNumberFormat="1" applyFill="1" applyBorder="1"/>
    <xf numFmtId="17" fontId="6" fillId="0" borderId="3" xfId="0" quotePrefix="1" applyNumberFormat="1" applyFont="1" applyFill="1" applyBorder="1" applyAlignment="1">
      <alignment horizontal="center" wrapText="1"/>
    </xf>
    <xf numFmtId="17" fontId="6" fillId="0" borderId="4" xfId="0" quotePrefix="1" applyNumberFormat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0" fontId="12" fillId="4" borderId="0" xfId="0" applyFont="1" applyFill="1"/>
    <xf numFmtId="17" fontId="6" fillId="0" borderId="1" xfId="0" applyNumberFormat="1" applyFont="1" applyFill="1" applyBorder="1" applyAlignment="1">
      <alignment horizontal="center" wrapText="1"/>
    </xf>
    <xf numFmtId="3" fontId="6" fillId="4" borderId="8" xfId="0" applyNumberFormat="1" applyFont="1" applyFill="1" applyBorder="1"/>
    <xf numFmtId="0" fontId="6" fillId="5" borderId="4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/>
    <xf numFmtId="4" fontId="0" fillId="4" borderId="8" xfId="0" applyNumberFormat="1" applyFill="1" applyBorder="1"/>
    <xf numFmtId="0" fontId="11" fillId="4" borderId="0" xfId="0" quotePrefix="1" applyFont="1" applyFill="1" applyAlignment="1">
      <alignment horizontal="left"/>
    </xf>
    <xf numFmtId="164" fontId="0" fillId="4" borderId="8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4" borderId="8" xfId="0" applyNumberForma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0" fontId="6" fillId="5" borderId="1" xfId="0" applyFont="1" applyFill="1" applyBorder="1" applyAlignment="1">
      <alignment horizontal="center" wrapText="1"/>
    </xf>
    <xf numFmtId="3" fontId="7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0" fillId="4" borderId="33" xfId="0" applyNumberFormat="1" applyFill="1" applyBorder="1" applyAlignment="1">
      <alignment vertical="top"/>
    </xf>
    <xf numFmtId="3" fontId="0" fillId="4" borderId="35" xfId="0" applyNumberFormat="1" applyFill="1" applyBorder="1" applyAlignment="1">
      <alignment vertical="top"/>
    </xf>
    <xf numFmtId="3" fontId="0" fillId="4" borderId="34" xfId="0" applyNumberFormat="1" applyFill="1" applyBorder="1" applyAlignment="1">
      <alignment vertical="top" wrapText="1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0" fillId="4" borderId="34" xfId="0" applyNumberFormat="1" applyFill="1" applyBorder="1" applyAlignment="1">
      <alignment horizontal="center" vertical="top"/>
    </xf>
    <xf numFmtId="38" fontId="0" fillId="4" borderId="18" xfId="0" applyNumberFormat="1" applyFill="1" applyBorder="1" applyAlignment="1">
      <alignment vertical="top"/>
    </xf>
    <xf numFmtId="0" fontId="10" fillId="4" borderId="0" xfId="0" applyFont="1" applyFill="1" applyAlignment="1">
      <alignment horizontal="center"/>
    </xf>
    <xf numFmtId="3" fontId="0" fillId="4" borderId="33" xfId="0" applyNumberFormat="1" applyFill="1" applyBorder="1" applyAlignment="1">
      <alignment vertical="top" wrapText="1"/>
    </xf>
    <xf numFmtId="3" fontId="0" fillId="4" borderId="33" xfId="0" applyNumberFormat="1" applyFill="1" applyBorder="1" applyAlignment="1">
      <alignment horizontal="center" vertical="top"/>
    </xf>
    <xf numFmtId="3" fontId="0" fillId="4" borderId="34" xfId="0" applyNumberFormat="1" applyFill="1" applyBorder="1" applyAlignment="1">
      <alignment vertical="top"/>
    </xf>
    <xf numFmtId="38" fontId="0" fillId="4" borderId="21" xfId="0" applyNumberFormat="1" applyFill="1" applyBorder="1" applyAlignment="1">
      <alignment vertical="top"/>
    </xf>
    <xf numFmtId="38" fontId="0" fillId="4" borderId="22" xfId="0" applyNumberFormat="1" applyFill="1" applyBorder="1" applyAlignment="1">
      <alignment vertical="top"/>
    </xf>
    <xf numFmtId="38" fontId="7" fillId="4" borderId="25" xfId="0" applyNumberFormat="1" applyFont="1" applyFill="1" applyBorder="1" applyAlignment="1">
      <alignment horizontal="right" vertical="top"/>
    </xf>
    <xf numFmtId="38" fontId="7" fillId="4" borderId="19" xfId="0" applyNumberFormat="1" applyFont="1" applyFill="1" applyBorder="1" applyAlignment="1">
      <alignment horizontal="right" vertical="top"/>
    </xf>
    <xf numFmtId="38" fontId="7" fillId="4" borderId="21" xfId="0" applyNumberFormat="1" applyFont="1" applyFill="1" applyBorder="1" applyAlignment="1">
      <alignment horizontal="right" vertical="top"/>
    </xf>
    <xf numFmtId="165" fontId="0" fillId="4" borderId="33" xfId="0" applyNumberFormat="1" applyFill="1" applyBorder="1"/>
    <xf numFmtId="165" fontId="0" fillId="4" borderId="34" xfId="0" applyNumberFormat="1" applyFill="1" applyBorder="1"/>
    <xf numFmtId="38" fontId="0" fillId="4" borderId="19" xfId="0" applyNumberFormat="1" applyFill="1" applyBorder="1" applyAlignment="1">
      <alignment vertical="top"/>
    </xf>
    <xf numFmtId="38" fontId="0" fillId="4" borderId="25" xfId="0" applyNumberFormat="1" applyFill="1" applyBorder="1" applyAlignment="1">
      <alignment vertical="top"/>
    </xf>
    <xf numFmtId="38" fontId="0" fillId="4" borderId="26" xfId="0" applyNumberFormat="1" applyFill="1" applyBorder="1" applyAlignment="1">
      <alignment vertical="top"/>
    </xf>
    <xf numFmtId="43" fontId="0" fillId="0" borderId="0" xfId="25" applyFont="1" applyFill="1"/>
    <xf numFmtId="166" fontId="0" fillId="0" borderId="0" xfId="25" applyNumberFormat="1" applyFont="1" applyFill="1"/>
    <xf numFmtId="3" fontId="0" fillId="4" borderId="35" xfId="0" applyNumberFormat="1" applyFill="1" applyBorder="1" applyAlignment="1">
      <alignment vertical="top" wrapText="1"/>
    </xf>
    <xf numFmtId="3" fontId="0" fillId="4" borderId="35" xfId="0" applyNumberFormat="1" applyFill="1" applyBorder="1" applyAlignment="1">
      <alignment horizontal="center" vertical="top"/>
    </xf>
    <xf numFmtId="3" fontId="0" fillId="4" borderId="11" xfId="0" applyNumberFormat="1" applyFill="1" applyBorder="1" applyAlignment="1">
      <alignment vertical="top"/>
    </xf>
    <xf numFmtId="165" fontId="0" fillId="4" borderId="35" xfId="0" applyNumberFormat="1" applyFill="1" applyBorder="1"/>
    <xf numFmtId="3" fontId="0" fillId="4" borderId="36" xfId="0" applyNumberFormat="1" applyFill="1" applyBorder="1"/>
    <xf numFmtId="0" fontId="0" fillId="4" borderId="36" xfId="0" applyFill="1" applyBorder="1"/>
    <xf numFmtId="3" fontId="0" fillId="4" borderId="36" xfId="0" applyNumberFormat="1" applyFont="1" applyFill="1" applyBorder="1"/>
    <xf numFmtId="3" fontId="0" fillId="4" borderId="36" xfId="0" applyNumberFormat="1" applyFill="1" applyBorder="1" applyAlignment="1">
      <alignment vertical="top"/>
    </xf>
    <xf numFmtId="3" fontId="0" fillId="4" borderId="37" xfId="0" applyNumberFormat="1" applyFill="1" applyBorder="1" applyAlignment="1">
      <alignment vertical="top"/>
    </xf>
    <xf numFmtId="0" fontId="6" fillId="0" borderId="0" xfId="0" applyFont="1" applyFill="1" applyBorder="1"/>
    <xf numFmtId="3" fontId="0" fillId="4" borderId="39" xfId="0" applyNumberFormat="1" applyFill="1" applyBorder="1" applyAlignment="1">
      <alignment vertical="top"/>
    </xf>
    <xf numFmtId="0" fontId="0" fillId="4" borderId="39" xfId="0" applyFill="1" applyBorder="1"/>
    <xf numFmtId="3" fontId="0" fillId="4" borderId="39" xfId="0" applyNumberFormat="1" applyFill="1" applyBorder="1"/>
    <xf numFmtId="0" fontId="0" fillId="4" borderId="38" xfId="0" applyFill="1" applyBorder="1"/>
    <xf numFmtId="0" fontId="0" fillId="4" borderId="38" xfId="0" applyFill="1" applyBorder="1" applyAlignment="1">
      <alignment horizontal="center"/>
    </xf>
    <xf numFmtId="3" fontId="0" fillId="4" borderId="38" xfId="0" applyNumberFormat="1" applyFill="1" applyBorder="1"/>
    <xf numFmtId="3" fontId="0" fillId="0" borderId="0" xfId="0" applyNumberFormat="1" applyFont="1" applyFill="1" applyBorder="1"/>
    <xf numFmtId="0" fontId="0" fillId="4" borderId="40" xfId="0" quotePrefix="1" applyFont="1" applyFill="1" applyBorder="1"/>
    <xf numFmtId="0" fontId="0" fillId="4" borderId="7" xfId="0" quotePrefix="1" applyFont="1" applyFill="1" applyBorder="1"/>
    <xf numFmtId="164" fontId="0" fillId="4" borderId="8" xfId="0" applyNumberFormat="1" applyFill="1" applyBorder="1"/>
    <xf numFmtId="0" fontId="24" fillId="5" borderId="0" xfId="0" applyFont="1" applyFill="1"/>
    <xf numFmtId="0" fontId="0" fillId="5" borderId="0" xfId="0" applyFill="1"/>
    <xf numFmtId="3" fontId="0" fillId="0" borderId="0" xfId="0" applyNumberFormat="1"/>
    <xf numFmtId="3" fontId="0" fillId="4" borderId="6" xfId="0" applyNumberFormat="1" applyFill="1" applyBorder="1"/>
    <xf numFmtId="3" fontId="0" fillId="4" borderId="8" xfId="0" applyNumberFormat="1" applyFill="1" applyBorder="1"/>
    <xf numFmtId="17" fontId="6" fillId="0" borderId="0" xfId="0" quotePrefix="1" applyNumberFormat="1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49" fontId="0" fillId="4" borderId="8" xfId="0" applyNumberFormat="1" applyFill="1" applyBorder="1"/>
    <xf numFmtId="17" fontId="6" fillId="0" borderId="41" xfId="0" applyNumberFormat="1" applyFont="1" applyFill="1" applyBorder="1" applyAlignment="1">
      <alignment horizontal="center" wrapText="1"/>
    </xf>
    <xf numFmtId="0" fontId="20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26">
    <cellStyle name="Comma" xfId="25" builtinId="3"/>
    <cellStyle name="Comma 2" xfId="2"/>
    <cellStyle name="Comma 2 2" xfId="6"/>
    <cellStyle name="Comma 2 3" xfId="7"/>
    <cellStyle name="Comma 2 4" xfId="5"/>
    <cellStyle name="Comma 2 5" xfId="21"/>
    <cellStyle name="Comma 3" xfId="18"/>
    <cellStyle name="Currency" xfId="1" builtinId="4"/>
    <cellStyle name="Currency 2" xfId="13"/>
    <cellStyle name="Currency 3" xfId="16"/>
    <cellStyle name="Normal" xfId="0" builtinId="0"/>
    <cellStyle name="Normal 2" xfId="3"/>
    <cellStyle name="Normal 2 2" xfId="9"/>
    <cellStyle name="Normal 2 3" xfId="10"/>
    <cellStyle name="Normal 2 4" xfId="8"/>
    <cellStyle name="Normal 2 5" xfId="19"/>
    <cellStyle name="Normal 3" xfId="14"/>
    <cellStyle name="Normal 3 2" xfId="11"/>
    <cellStyle name="Normal 3 3" xfId="12"/>
    <cellStyle name="Normal 3 4" xfId="20"/>
    <cellStyle name="Normal 4" xfId="15"/>
    <cellStyle name="Normal 4 2" xfId="22"/>
    <cellStyle name="Normal 5" xfId="17"/>
    <cellStyle name="Normal 5 2" xfId="23"/>
    <cellStyle name="Percent 2" xfId="4"/>
    <cellStyle name="Percent 2 2" xfId="2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CC"/>
  </sheetPr>
  <dimension ref="A1:AI155"/>
  <sheetViews>
    <sheetView zoomScale="70" zoomScaleNormal="70" workbookViewId="0">
      <pane xSplit="5" ySplit="10" topLeftCell="U23" activePane="bottomRight" state="frozen"/>
      <selection pane="topRight" activeCell="F1" sqref="F1"/>
      <selection pane="bottomLeft" activeCell="A10" sqref="A10"/>
      <selection pane="bottomRight" activeCell="S43" sqref="S43:AD43"/>
    </sheetView>
  </sheetViews>
  <sheetFormatPr defaultColWidth="9.140625" defaultRowHeight="15" x14ac:dyDescent="0.25"/>
  <cols>
    <col min="1" max="1" width="9.42578125" style="27" customWidth="1"/>
    <col min="2" max="2" width="36.140625" style="4" customWidth="1"/>
    <col min="3" max="3" width="17.5703125" style="4" customWidth="1"/>
    <col min="4" max="4" width="16.85546875" style="4" customWidth="1"/>
    <col min="5" max="5" width="12.140625" style="4" customWidth="1"/>
    <col min="6" max="6" width="11.7109375" style="29" customWidth="1"/>
    <col min="7" max="7" width="11.5703125" style="29" bestFit="1" customWidth="1"/>
    <col min="8" max="8" width="18.7109375" style="29" customWidth="1"/>
    <col min="9" max="10" width="13.5703125" style="29" customWidth="1"/>
    <col min="11" max="11" width="15" style="29" bestFit="1" customWidth="1"/>
    <col min="12" max="12" width="14.7109375" style="29" bestFit="1" customWidth="1"/>
    <col min="13" max="14" width="17.140625" style="29" customWidth="1"/>
    <col min="15" max="16" width="16.85546875" style="29" customWidth="1"/>
    <col min="17" max="18" width="18" style="29" customWidth="1"/>
    <col min="19" max="20" width="15.28515625" style="29" customWidth="1"/>
    <col min="21" max="22" width="15.7109375" style="29" customWidth="1"/>
    <col min="23" max="23" width="15" style="29" bestFit="1" customWidth="1"/>
    <col min="24" max="31" width="11.7109375" style="29" customWidth="1"/>
    <col min="32" max="16384" width="9.140625" style="4"/>
  </cols>
  <sheetData>
    <row r="1" spans="1:33" ht="21" x14ac:dyDescent="0.35">
      <c r="A1" s="41" t="s">
        <v>0</v>
      </c>
      <c r="B1" s="49"/>
      <c r="C1" s="42" t="s">
        <v>92</v>
      </c>
      <c r="D1" s="41"/>
      <c r="E1" s="43"/>
      <c r="F1" s="52"/>
      <c r="G1" s="52"/>
      <c r="H1" s="42" t="str">
        <f>C1</f>
        <v xml:space="preserve">Adult Education </v>
      </c>
      <c r="I1" s="42"/>
      <c r="J1" s="81"/>
      <c r="K1" s="41"/>
      <c r="L1" s="41"/>
      <c r="M1" s="43"/>
      <c r="N1" s="43"/>
      <c r="O1" s="52"/>
      <c r="P1" s="52"/>
      <c r="Q1" s="42" t="str">
        <f>C1</f>
        <v xml:space="preserve">Adult Education </v>
      </c>
      <c r="R1" s="42"/>
      <c r="S1" s="41"/>
      <c r="T1" s="41"/>
      <c r="U1" s="43"/>
      <c r="V1" s="43"/>
      <c r="W1" s="52"/>
      <c r="X1" s="52"/>
      <c r="Y1" s="42" t="str">
        <f>C1</f>
        <v xml:space="preserve">Adult Education </v>
      </c>
      <c r="Z1" s="42"/>
      <c r="AA1" s="41"/>
      <c r="AB1" s="90"/>
      <c r="AC1" s="41"/>
      <c r="AD1" s="43"/>
      <c r="AE1" s="43"/>
      <c r="AF1" s="28"/>
      <c r="AG1" s="29"/>
    </row>
    <row r="2" spans="1:33" ht="15.75" x14ac:dyDescent="0.25">
      <c r="A2" s="44" t="s">
        <v>1</v>
      </c>
      <c r="B2" s="49"/>
      <c r="C2" s="45">
        <v>84.001999999999995</v>
      </c>
      <c r="D2" s="44"/>
      <c r="E2" s="46"/>
      <c r="F2" s="52"/>
      <c r="G2" s="52"/>
      <c r="H2" s="44" t="str">
        <f>"FY"&amp;C4</f>
        <v>FY2012-13</v>
      </c>
      <c r="I2" s="44"/>
      <c r="J2" s="91"/>
      <c r="K2" s="45"/>
      <c r="L2" s="45"/>
      <c r="M2" s="46"/>
      <c r="N2" s="46"/>
      <c r="O2" s="46"/>
      <c r="P2" s="46"/>
      <c r="Q2" s="44" t="str">
        <f>"FY"&amp;C4</f>
        <v>FY2012-13</v>
      </c>
      <c r="R2" s="44"/>
      <c r="S2" s="45"/>
      <c r="T2" s="45"/>
      <c r="U2" s="46"/>
      <c r="V2" s="46"/>
      <c r="W2" s="46"/>
      <c r="X2" s="46"/>
      <c r="Y2" s="44" t="str">
        <f>"FY"&amp;C4</f>
        <v>FY2012-13</v>
      </c>
      <c r="Z2" s="44"/>
      <c r="AA2" s="45"/>
      <c r="AB2" s="89"/>
      <c r="AC2" s="45"/>
      <c r="AD2" s="46"/>
      <c r="AE2" s="46"/>
      <c r="AF2" s="30"/>
      <c r="AG2" s="30"/>
    </row>
    <row r="3" spans="1:33" ht="15.75" x14ac:dyDescent="0.25">
      <c r="A3" s="44" t="s">
        <v>2</v>
      </c>
      <c r="B3" s="49"/>
      <c r="C3" s="45">
        <v>5002</v>
      </c>
      <c r="D3" s="44"/>
      <c r="E3" s="46"/>
      <c r="F3" s="52"/>
      <c r="G3" s="52"/>
      <c r="H3" s="52"/>
      <c r="I3" s="52"/>
      <c r="J3" s="86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86"/>
      <c r="AC3" s="52"/>
      <c r="AD3" s="52"/>
      <c r="AE3" s="52"/>
    </row>
    <row r="4" spans="1:33" ht="15.75" x14ac:dyDescent="0.25">
      <c r="A4" s="44" t="s">
        <v>3</v>
      </c>
      <c r="B4" s="49"/>
      <c r="C4" s="45" t="s">
        <v>294</v>
      </c>
      <c r="D4" s="44" t="s">
        <v>296</v>
      </c>
      <c r="E4" s="46"/>
      <c r="F4" s="52"/>
      <c r="G4" s="52"/>
      <c r="H4" s="52"/>
      <c r="I4" s="52"/>
      <c r="J4" s="86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86"/>
      <c r="AC4" s="52"/>
      <c r="AD4" s="52"/>
      <c r="AE4" s="52"/>
    </row>
    <row r="5" spans="1:33" ht="15.75" x14ac:dyDescent="0.25">
      <c r="A5" s="44" t="s">
        <v>149</v>
      </c>
      <c r="B5" s="49"/>
      <c r="C5" s="45" t="s">
        <v>150</v>
      </c>
      <c r="D5" s="44"/>
      <c r="E5" s="46"/>
      <c r="F5" s="52"/>
      <c r="G5" s="52"/>
      <c r="H5" s="52"/>
      <c r="I5" s="52"/>
      <c r="J5" s="8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86"/>
      <c r="AC5" s="52"/>
      <c r="AD5" s="52"/>
      <c r="AE5" s="52"/>
    </row>
    <row r="6" spans="1:33" ht="15.75" x14ac:dyDescent="0.25">
      <c r="A6" s="44" t="s">
        <v>88</v>
      </c>
      <c r="B6" s="49"/>
      <c r="C6" s="44" t="s">
        <v>93</v>
      </c>
      <c r="D6" s="44"/>
      <c r="E6" s="47"/>
      <c r="F6" s="47"/>
      <c r="G6" s="47"/>
      <c r="H6" s="47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84"/>
      <c r="AC6" s="48"/>
      <c r="AD6" s="48"/>
      <c r="AE6" s="48"/>
      <c r="AF6" s="32"/>
    </row>
    <row r="7" spans="1:33" ht="15.75" x14ac:dyDescent="0.25">
      <c r="A7" s="44" t="s">
        <v>90</v>
      </c>
      <c r="B7" s="49"/>
      <c r="C7" s="44" t="s">
        <v>94</v>
      </c>
      <c r="D7" s="44"/>
      <c r="E7" s="47"/>
      <c r="F7" s="47"/>
      <c r="G7" s="47"/>
      <c r="H7" s="47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84"/>
      <c r="AC7" s="48"/>
      <c r="AD7" s="48"/>
      <c r="AE7" s="48"/>
      <c r="AF7" s="32"/>
    </row>
    <row r="8" spans="1:33" ht="15.75" x14ac:dyDescent="0.25">
      <c r="A8" s="91" t="s">
        <v>336</v>
      </c>
      <c r="B8" s="85"/>
      <c r="C8" s="91" t="s">
        <v>335</v>
      </c>
      <c r="D8" s="91"/>
      <c r="E8" s="47"/>
      <c r="F8" s="47"/>
      <c r="G8" s="47"/>
      <c r="H8" s="47"/>
      <c r="I8" s="47"/>
      <c r="J8" s="4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32"/>
    </row>
    <row r="9" spans="1:33" ht="21.75" thickBot="1" x14ac:dyDescent="0.4">
      <c r="A9" s="41" t="s">
        <v>295</v>
      </c>
      <c r="B9" s="49"/>
      <c r="C9" s="46"/>
      <c r="D9" s="46"/>
      <c r="E9" s="48"/>
      <c r="F9" s="48"/>
      <c r="G9" s="48"/>
      <c r="H9" s="48"/>
      <c r="I9" s="48"/>
      <c r="J9" s="84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84"/>
      <c r="AC9" s="48"/>
      <c r="AD9" s="48"/>
      <c r="AE9" s="48"/>
      <c r="AF9" s="32"/>
    </row>
    <row r="10" spans="1:33" s="35" customFormat="1" ht="52.5" customHeight="1" thickBot="1" x14ac:dyDescent="0.3">
      <c r="A10" s="65" t="s">
        <v>4</v>
      </c>
      <c r="B10" s="66" t="s">
        <v>5</v>
      </c>
      <c r="C10" s="66" t="s">
        <v>51</v>
      </c>
      <c r="D10" s="67" t="s">
        <v>52</v>
      </c>
      <c r="E10" s="53" t="s">
        <v>53</v>
      </c>
      <c r="F10" s="200" t="s">
        <v>301</v>
      </c>
      <c r="G10" s="200" t="s">
        <v>302</v>
      </c>
      <c r="H10" s="200" t="s">
        <v>303</v>
      </c>
      <c r="I10" s="200" t="s">
        <v>304</v>
      </c>
      <c r="J10" s="200" t="s">
        <v>304</v>
      </c>
      <c r="K10" s="200" t="s">
        <v>305</v>
      </c>
      <c r="L10" s="200" t="s">
        <v>306</v>
      </c>
      <c r="M10" s="200" t="s">
        <v>307</v>
      </c>
      <c r="N10" s="200" t="s">
        <v>308</v>
      </c>
      <c r="O10" s="200" t="s">
        <v>309</v>
      </c>
      <c r="P10" s="200" t="s">
        <v>310</v>
      </c>
      <c r="Q10" s="200" t="s">
        <v>311</v>
      </c>
      <c r="R10" s="200" t="s">
        <v>312</v>
      </c>
      <c r="S10" s="200" t="s">
        <v>313</v>
      </c>
      <c r="T10" s="200" t="s">
        <v>314</v>
      </c>
      <c r="U10" s="200" t="s">
        <v>315</v>
      </c>
      <c r="V10" s="200" t="s">
        <v>316</v>
      </c>
      <c r="W10" s="200" t="s">
        <v>317</v>
      </c>
      <c r="X10" s="200" t="s">
        <v>318</v>
      </c>
      <c r="Y10" s="200" t="s">
        <v>319</v>
      </c>
      <c r="Z10" s="200" t="s">
        <v>320</v>
      </c>
      <c r="AA10" s="200" t="s">
        <v>321</v>
      </c>
      <c r="AB10" s="200" t="s">
        <v>322</v>
      </c>
      <c r="AC10" s="200" t="s">
        <v>323</v>
      </c>
      <c r="AD10" s="200" t="s">
        <v>324</v>
      </c>
      <c r="AE10" s="200" t="s">
        <v>325</v>
      </c>
      <c r="AF10" s="34"/>
    </row>
    <row r="11" spans="1:33" s="193" customFormat="1" ht="15.75" thickBot="1" x14ac:dyDescent="0.3">
      <c r="A11" s="107" t="s">
        <v>6</v>
      </c>
      <c r="B11" s="108" t="s">
        <v>70</v>
      </c>
      <c r="C11" s="322">
        <v>244430</v>
      </c>
      <c r="D11" s="318">
        <f t="shared" ref="D11:D41" si="0">SUM(F11:AE11)</f>
        <v>194737</v>
      </c>
      <c r="E11" s="319">
        <f>C11-D11</f>
        <v>49693</v>
      </c>
      <c r="F11" s="192"/>
      <c r="G11" s="192"/>
      <c r="H11" s="192">
        <v>15584</v>
      </c>
      <c r="I11" s="192"/>
      <c r="J11" s="192">
        <v>10349</v>
      </c>
      <c r="K11" s="192">
        <v>32876</v>
      </c>
      <c r="L11" s="192">
        <v>16593</v>
      </c>
      <c r="M11" s="192"/>
      <c r="N11" s="192">
        <v>47256</v>
      </c>
      <c r="O11" s="192"/>
      <c r="P11" s="192"/>
      <c r="Q11" s="192"/>
      <c r="R11" s="192"/>
      <c r="S11" s="192"/>
      <c r="T11" s="192">
        <v>60448</v>
      </c>
      <c r="U11" s="192">
        <v>11631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33" s="193" customFormat="1" ht="15.75" thickBot="1" x14ac:dyDescent="0.3">
      <c r="A12" s="99" t="s">
        <v>7</v>
      </c>
      <c r="B12" s="100" t="s">
        <v>71</v>
      </c>
      <c r="C12" s="194">
        <v>31500</v>
      </c>
      <c r="D12" s="313">
        <f t="shared" si="0"/>
        <v>28286</v>
      </c>
      <c r="E12" s="325">
        <f t="shared" ref="E12:E41" si="1">C12-D12</f>
        <v>3214</v>
      </c>
      <c r="F12" s="192"/>
      <c r="G12" s="192"/>
      <c r="H12" s="192"/>
      <c r="I12" s="192"/>
      <c r="J12" s="192">
        <v>3161</v>
      </c>
      <c r="K12" s="192"/>
      <c r="L12" s="192">
        <v>9779</v>
      </c>
      <c r="M12" s="192"/>
      <c r="N12" s="192"/>
      <c r="O12" s="192"/>
      <c r="P12" s="192">
        <v>9585</v>
      </c>
      <c r="Q12" s="192"/>
      <c r="R12" s="192">
        <v>5761</v>
      </c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</row>
    <row r="13" spans="1:33" s="193" customFormat="1" ht="15.75" thickBot="1" x14ac:dyDescent="0.3">
      <c r="A13" s="99" t="s">
        <v>9</v>
      </c>
      <c r="B13" s="100" t="s">
        <v>10</v>
      </c>
      <c r="C13" s="194">
        <v>127870</v>
      </c>
      <c r="D13" s="313">
        <f t="shared" si="0"/>
        <v>127870</v>
      </c>
      <c r="E13" s="325">
        <f t="shared" si="1"/>
        <v>0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>
        <v>100584</v>
      </c>
      <c r="Q13" s="192"/>
      <c r="R13" s="192">
        <v>16575</v>
      </c>
      <c r="S13" s="192"/>
      <c r="T13" s="192"/>
      <c r="U13" s="192"/>
      <c r="V13" s="192">
        <v>10711</v>
      </c>
      <c r="W13" s="192"/>
      <c r="X13" s="192"/>
      <c r="Y13" s="192"/>
      <c r="Z13" s="192"/>
      <c r="AA13" s="192"/>
      <c r="AB13" s="192"/>
      <c r="AC13" s="192"/>
      <c r="AD13" s="192"/>
      <c r="AE13" s="192"/>
    </row>
    <row r="14" spans="1:33" s="193" customFormat="1" ht="15.75" thickBot="1" x14ac:dyDescent="0.3">
      <c r="A14" s="99" t="s">
        <v>11</v>
      </c>
      <c r="B14" s="100" t="s">
        <v>73</v>
      </c>
      <c r="C14" s="194">
        <v>100071</v>
      </c>
      <c r="D14" s="313">
        <f t="shared" si="0"/>
        <v>100071</v>
      </c>
      <c r="E14" s="325">
        <f t="shared" si="1"/>
        <v>0</v>
      </c>
      <c r="F14" s="192"/>
      <c r="G14" s="192"/>
      <c r="H14" s="192"/>
      <c r="I14" s="192">
        <v>756</v>
      </c>
      <c r="J14" s="192"/>
      <c r="K14" s="192">
        <v>13409</v>
      </c>
      <c r="L14" s="192">
        <v>11325</v>
      </c>
      <c r="M14" s="192">
        <v>13550</v>
      </c>
      <c r="N14" s="192">
        <v>11150</v>
      </c>
      <c r="O14" s="192">
        <v>9913</v>
      </c>
      <c r="P14" s="192">
        <v>9376</v>
      </c>
      <c r="Q14" s="192">
        <v>13745</v>
      </c>
      <c r="R14" s="192">
        <v>9127</v>
      </c>
      <c r="S14" s="192">
        <v>2976</v>
      </c>
      <c r="T14" s="192">
        <v>4744</v>
      </c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</row>
    <row r="15" spans="1:33" s="193" customFormat="1" ht="15.75" thickBot="1" x14ac:dyDescent="0.3">
      <c r="A15" s="99" t="s">
        <v>12</v>
      </c>
      <c r="B15" s="100" t="s">
        <v>13</v>
      </c>
      <c r="C15" s="194">
        <v>342699</v>
      </c>
      <c r="D15" s="313">
        <f t="shared" si="0"/>
        <v>315188</v>
      </c>
      <c r="E15" s="325">
        <f t="shared" si="1"/>
        <v>27511</v>
      </c>
      <c r="F15" s="192"/>
      <c r="G15" s="192"/>
      <c r="H15" s="192"/>
      <c r="I15" s="192"/>
      <c r="J15" s="192"/>
      <c r="K15" s="192">
        <v>90160</v>
      </c>
      <c r="L15" s="192"/>
      <c r="M15" s="192"/>
      <c r="N15" s="192">
        <v>100153</v>
      </c>
      <c r="O15" s="192"/>
      <c r="P15" s="192"/>
      <c r="Q15" s="192">
        <v>101718</v>
      </c>
      <c r="R15" s="192"/>
      <c r="S15" s="192"/>
      <c r="T15" s="192">
        <v>23157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1:33" s="193" customFormat="1" ht="15.75" thickBot="1" x14ac:dyDescent="0.3">
      <c r="A16" s="99" t="s">
        <v>14</v>
      </c>
      <c r="B16" s="100" t="s">
        <v>15</v>
      </c>
      <c r="C16" s="194">
        <v>118833</v>
      </c>
      <c r="D16" s="313">
        <f t="shared" si="0"/>
        <v>118833</v>
      </c>
      <c r="E16" s="325">
        <f t="shared" si="1"/>
        <v>0</v>
      </c>
      <c r="F16" s="192"/>
      <c r="G16" s="192"/>
      <c r="H16" s="192">
        <v>11945</v>
      </c>
      <c r="I16" s="192"/>
      <c r="J16" s="192"/>
      <c r="K16" s="192"/>
      <c r="L16" s="192">
        <v>31965</v>
      </c>
      <c r="M16" s="192"/>
      <c r="N16" s="192"/>
      <c r="O16" s="192">
        <v>25241</v>
      </c>
      <c r="P16" s="192"/>
      <c r="Q16" s="192"/>
      <c r="R16" s="192">
        <v>49682</v>
      </c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s="193" customFormat="1" ht="15.75" thickBot="1" x14ac:dyDescent="0.3">
      <c r="A17" s="99" t="s">
        <v>16</v>
      </c>
      <c r="B17" s="100" t="s">
        <v>17</v>
      </c>
      <c r="C17" s="194">
        <v>148250</v>
      </c>
      <c r="D17" s="313">
        <f t="shared" si="0"/>
        <v>148250</v>
      </c>
      <c r="E17" s="325">
        <f t="shared" si="1"/>
        <v>0</v>
      </c>
      <c r="F17" s="192"/>
      <c r="G17" s="192"/>
      <c r="H17" s="192"/>
      <c r="I17" s="192">
        <v>22002</v>
      </c>
      <c r="J17" s="192"/>
      <c r="K17" s="192"/>
      <c r="L17" s="192"/>
      <c r="M17" s="192"/>
      <c r="N17" s="192"/>
      <c r="O17" s="192"/>
      <c r="P17" s="192">
        <v>86323</v>
      </c>
      <c r="Q17" s="192">
        <v>11121</v>
      </c>
      <c r="R17" s="192"/>
      <c r="S17" s="192">
        <v>28804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</row>
    <row r="18" spans="1:31" s="193" customFormat="1" ht="15.75" thickBot="1" x14ac:dyDescent="0.3">
      <c r="A18" s="99" t="s">
        <v>18</v>
      </c>
      <c r="B18" s="100" t="s">
        <v>19</v>
      </c>
      <c r="C18" s="194">
        <v>124576</v>
      </c>
      <c r="D18" s="313">
        <f t="shared" si="0"/>
        <v>124576</v>
      </c>
      <c r="E18" s="325">
        <f t="shared" si="1"/>
        <v>0</v>
      </c>
      <c r="F18" s="192"/>
      <c r="G18" s="192"/>
      <c r="H18" s="192"/>
      <c r="I18" s="192"/>
      <c r="J18" s="192">
        <v>16665</v>
      </c>
      <c r="K18" s="192"/>
      <c r="L18" s="192"/>
      <c r="M18" s="192"/>
      <c r="N18" s="192">
        <v>40738</v>
      </c>
      <c r="O18" s="192"/>
      <c r="P18" s="192">
        <v>41352</v>
      </c>
      <c r="Q18" s="192"/>
      <c r="R18" s="192"/>
      <c r="S18" s="192">
        <v>25821</v>
      </c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1" s="193" customFormat="1" ht="15.75" thickBot="1" x14ac:dyDescent="0.3">
      <c r="A19" s="101" t="s">
        <v>20</v>
      </c>
      <c r="B19" s="102" t="s">
        <v>21</v>
      </c>
      <c r="C19" s="194">
        <v>37521</v>
      </c>
      <c r="D19" s="313">
        <f t="shared" si="0"/>
        <v>37521</v>
      </c>
      <c r="E19" s="325">
        <f t="shared" si="1"/>
        <v>0</v>
      </c>
      <c r="F19" s="192"/>
      <c r="G19" s="192"/>
      <c r="H19" s="192"/>
      <c r="I19" s="192">
        <v>3872</v>
      </c>
      <c r="J19" s="192"/>
      <c r="K19" s="192">
        <v>1704</v>
      </c>
      <c r="L19" s="192">
        <f>3975+3618</f>
        <v>7593</v>
      </c>
      <c r="M19" s="192">
        <v>3260</v>
      </c>
      <c r="N19" s="192">
        <v>3929</v>
      </c>
      <c r="O19" s="192">
        <v>4029</v>
      </c>
      <c r="P19" s="192"/>
      <c r="Q19" s="192"/>
      <c r="R19" s="192"/>
      <c r="S19" s="192">
        <v>13134</v>
      </c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</row>
    <row r="20" spans="1:31" s="193" customFormat="1" ht="15.75" thickBot="1" x14ac:dyDescent="0.3">
      <c r="A20" s="103" t="s">
        <v>22</v>
      </c>
      <c r="B20" s="104" t="s">
        <v>23</v>
      </c>
      <c r="C20" s="195">
        <v>133762</v>
      </c>
      <c r="D20" s="313">
        <f t="shared" si="0"/>
        <v>133762</v>
      </c>
      <c r="E20" s="325">
        <f t="shared" si="1"/>
        <v>0</v>
      </c>
      <c r="F20" s="192"/>
      <c r="G20" s="192"/>
      <c r="H20" s="192">
        <v>20000</v>
      </c>
      <c r="I20" s="192"/>
      <c r="J20" s="192"/>
      <c r="K20" s="192">
        <v>10048</v>
      </c>
      <c r="L20" s="192"/>
      <c r="M20" s="192">
        <v>12493</v>
      </c>
      <c r="N20" s="192">
        <v>14687</v>
      </c>
      <c r="O20" s="192">
        <v>14530</v>
      </c>
      <c r="P20" s="192"/>
      <c r="Q20" s="192">
        <v>36188</v>
      </c>
      <c r="R20" s="192">
        <v>13901</v>
      </c>
      <c r="S20" s="192">
        <v>11915</v>
      </c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31" s="193" customFormat="1" ht="30.75" thickBot="1" x14ac:dyDescent="0.3">
      <c r="A21" s="105" t="s">
        <v>297</v>
      </c>
      <c r="B21" s="100" t="s">
        <v>298</v>
      </c>
      <c r="C21" s="194">
        <v>121624</v>
      </c>
      <c r="D21" s="313">
        <f t="shared" si="0"/>
        <v>100939</v>
      </c>
      <c r="E21" s="325">
        <f t="shared" si="1"/>
        <v>20685</v>
      </c>
      <c r="F21" s="192"/>
      <c r="G21" s="192"/>
      <c r="H21" s="192"/>
      <c r="I21" s="192"/>
      <c r="J21" s="192"/>
      <c r="K21" s="192"/>
      <c r="L21" s="192">
        <v>23627</v>
      </c>
      <c r="M21" s="192"/>
      <c r="N21" s="192"/>
      <c r="O21" s="192">
        <v>10456</v>
      </c>
      <c r="P21" s="192"/>
      <c r="Q21" s="192"/>
      <c r="R21" s="192"/>
      <c r="S21" s="192"/>
      <c r="T21" s="192"/>
      <c r="U21" s="192">
        <v>66856</v>
      </c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1:31" s="193" customFormat="1" ht="15.75" thickBot="1" x14ac:dyDescent="0.3">
      <c r="A22" s="105" t="s">
        <v>299</v>
      </c>
      <c r="B22" s="100" t="s">
        <v>300</v>
      </c>
      <c r="C22" s="194">
        <v>299882</v>
      </c>
      <c r="D22" s="313">
        <f t="shared" si="0"/>
        <v>299650</v>
      </c>
      <c r="E22" s="325">
        <f>C22-D22</f>
        <v>232</v>
      </c>
      <c r="F22" s="192"/>
      <c r="G22" s="192"/>
      <c r="H22" s="192"/>
      <c r="I22" s="192"/>
      <c r="J22" s="192">
        <v>75787</v>
      </c>
      <c r="K22" s="192"/>
      <c r="L22" s="192"/>
      <c r="M22" s="192"/>
      <c r="N22" s="192">
        <v>117753</v>
      </c>
      <c r="O22" s="192"/>
      <c r="P22" s="192"/>
      <c r="Q22" s="192"/>
      <c r="R22" s="192"/>
      <c r="S22" s="192"/>
      <c r="T22" s="192">
        <v>106110</v>
      </c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</row>
    <row r="23" spans="1:31" s="193" customFormat="1" ht="15.75" thickBot="1" x14ac:dyDescent="0.3">
      <c r="A23" s="99" t="s">
        <v>24</v>
      </c>
      <c r="B23" s="100" t="s">
        <v>25</v>
      </c>
      <c r="C23" s="194">
        <v>399676</v>
      </c>
      <c r="D23" s="313">
        <f t="shared" si="0"/>
        <v>399676</v>
      </c>
      <c r="E23" s="325">
        <f t="shared" si="1"/>
        <v>0</v>
      </c>
      <c r="F23" s="192"/>
      <c r="G23" s="192"/>
      <c r="H23" s="192"/>
      <c r="I23" s="192"/>
      <c r="J23" s="192"/>
      <c r="K23" s="192"/>
      <c r="L23" s="192">
        <v>28528</v>
      </c>
      <c r="M23" s="192"/>
      <c r="N23" s="192">
        <v>120032</v>
      </c>
      <c r="O23" s="192"/>
      <c r="P23" s="192"/>
      <c r="Q23" s="192">
        <v>98727</v>
      </c>
      <c r="R23" s="192"/>
      <c r="S23" s="192"/>
      <c r="T23" s="192"/>
      <c r="U23" s="192">
        <v>152389</v>
      </c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s="193" customFormat="1" ht="15.75" thickBot="1" x14ac:dyDescent="0.3">
      <c r="A24" s="99" t="s">
        <v>26</v>
      </c>
      <c r="B24" s="100" t="s">
        <v>27</v>
      </c>
      <c r="C24" s="194">
        <v>300000</v>
      </c>
      <c r="D24" s="313">
        <f t="shared" si="0"/>
        <v>300000</v>
      </c>
      <c r="E24" s="325">
        <f t="shared" si="1"/>
        <v>0</v>
      </c>
      <c r="F24" s="192"/>
      <c r="G24" s="192"/>
      <c r="H24" s="192"/>
      <c r="I24" s="192"/>
      <c r="J24" s="192"/>
      <c r="K24" s="192"/>
      <c r="L24" s="192">
        <v>42773</v>
      </c>
      <c r="M24" s="192"/>
      <c r="N24" s="192">
        <v>196942</v>
      </c>
      <c r="O24" s="192"/>
      <c r="P24" s="192"/>
      <c r="Q24" s="192">
        <v>25817</v>
      </c>
      <c r="R24" s="192">
        <v>34468</v>
      </c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31" s="193" customFormat="1" ht="15.75" thickBot="1" x14ac:dyDescent="0.3">
      <c r="A25" s="99" t="s">
        <v>28</v>
      </c>
      <c r="B25" s="100" t="s">
        <v>74</v>
      </c>
      <c r="C25" s="194">
        <v>138094</v>
      </c>
      <c r="D25" s="313">
        <f t="shared" si="0"/>
        <v>137483</v>
      </c>
      <c r="E25" s="325">
        <f t="shared" si="1"/>
        <v>611</v>
      </c>
      <c r="F25" s="192"/>
      <c r="G25" s="192"/>
      <c r="H25" s="192">
        <v>4728</v>
      </c>
      <c r="I25" s="192"/>
      <c r="J25" s="192">
        <v>20632</v>
      </c>
      <c r="K25" s="192">
        <v>17394</v>
      </c>
      <c r="L25" s="192">
        <v>17696</v>
      </c>
      <c r="M25" s="192">
        <v>18419</v>
      </c>
      <c r="N25" s="192">
        <v>13333</v>
      </c>
      <c r="O25" s="192">
        <v>15072</v>
      </c>
      <c r="P25" s="192">
        <v>17079</v>
      </c>
      <c r="Q25" s="192">
        <v>9171</v>
      </c>
      <c r="R25" s="192">
        <v>3223</v>
      </c>
      <c r="S25" s="192"/>
      <c r="T25" s="192">
        <v>736</v>
      </c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</row>
    <row r="26" spans="1:31" s="193" customFormat="1" ht="15.75" thickBot="1" x14ac:dyDescent="0.3">
      <c r="A26" s="99" t="s">
        <v>29</v>
      </c>
      <c r="B26" s="100" t="s">
        <v>75</v>
      </c>
      <c r="C26" s="194">
        <v>241985</v>
      </c>
      <c r="D26" s="313">
        <f t="shared" si="0"/>
        <v>241985</v>
      </c>
      <c r="E26" s="325">
        <f t="shared" si="1"/>
        <v>0</v>
      </c>
      <c r="F26" s="192"/>
      <c r="G26" s="192"/>
      <c r="H26" s="192"/>
      <c r="I26" s="192"/>
      <c r="J26" s="192">
        <v>37770</v>
      </c>
      <c r="K26" s="192"/>
      <c r="L26" s="192">
        <v>60418</v>
      </c>
      <c r="M26" s="192">
        <v>13429</v>
      </c>
      <c r="N26" s="192">
        <v>13591</v>
      </c>
      <c r="O26" s="192">
        <v>27430</v>
      </c>
      <c r="P26" s="192">
        <v>17880</v>
      </c>
      <c r="Q26" s="192">
        <v>21478</v>
      </c>
      <c r="R26" s="192">
        <v>49989</v>
      </c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1:31" s="193" customFormat="1" ht="36" customHeight="1" thickBot="1" x14ac:dyDescent="0.3">
      <c r="A27" s="99" t="s">
        <v>30</v>
      </c>
      <c r="B27" s="100" t="s">
        <v>31</v>
      </c>
      <c r="C27" s="194">
        <v>150000</v>
      </c>
      <c r="D27" s="313">
        <f t="shared" si="0"/>
        <v>150000</v>
      </c>
      <c r="E27" s="321">
        <f t="shared" si="1"/>
        <v>0</v>
      </c>
      <c r="F27" s="192"/>
      <c r="G27" s="192"/>
      <c r="H27" s="192">
        <v>25000</v>
      </c>
      <c r="I27" s="192"/>
      <c r="J27" s="192">
        <v>12500</v>
      </c>
      <c r="K27" s="192">
        <v>12500</v>
      </c>
      <c r="L27" s="192">
        <v>12500</v>
      </c>
      <c r="M27" s="192"/>
      <c r="N27" s="192">
        <v>25000</v>
      </c>
      <c r="O27" s="192">
        <v>12500</v>
      </c>
      <c r="P27" s="192">
        <v>12500</v>
      </c>
      <c r="Q27" s="192">
        <v>12500</v>
      </c>
      <c r="R27" s="192"/>
      <c r="S27" s="192">
        <v>25000</v>
      </c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</row>
    <row r="28" spans="1:31" s="193" customFormat="1" ht="15.75" thickBot="1" x14ac:dyDescent="0.3">
      <c r="A28" s="99" t="s">
        <v>32</v>
      </c>
      <c r="B28" s="100" t="s">
        <v>76</v>
      </c>
      <c r="C28" s="194">
        <v>615945</v>
      </c>
      <c r="D28" s="313">
        <f t="shared" si="0"/>
        <v>573945</v>
      </c>
      <c r="E28" s="325">
        <f t="shared" si="1"/>
        <v>42000</v>
      </c>
      <c r="F28" s="192"/>
      <c r="G28" s="192">
        <v>63000</v>
      </c>
      <c r="H28" s="192">
        <v>52000</v>
      </c>
      <c r="I28" s="192">
        <v>52000</v>
      </c>
      <c r="J28" s="192"/>
      <c r="K28" s="192"/>
      <c r="L28" s="192">
        <v>55523</v>
      </c>
      <c r="M28" s="192">
        <v>55427</v>
      </c>
      <c r="N28" s="192">
        <v>44470</v>
      </c>
      <c r="O28" s="192">
        <v>44200</v>
      </c>
      <c r="P28" s="192">
        <v>44512</v>
      </c>
      <c r="Q28" s="192">
        <v>45296</v>
      </c>
      <c r="R28" s="192">
        <v>67312</v>
      </c>
      <c r="S28" s="192">
        <v>50205</v>
      </c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</row>
    <row r="29" spans="1:31" s="193" customFormat="1" ht="15.75" thickBot="1" x14ac:dyDescent="0.3">
      <c r="A29" s="99" t="s">
        <v>33</v>
      </c>
      <c r="B29" s="100" t="s">
        <v>34</v>
      </c>
      <c r="C29" s="194">
        <v>150143</v>
      </c>
      <c r="D29" s="313">
        <f t="shared" si="0"/>
        <v>129483</v>
      </c>
      <c r="E29" s="325">
        <f t="shared" si="1"/>
        <v>20660</v>
      </c>
      <c r="F29" s="192"/>
      <c r="G29" s="192"/>
      <c r="H29" s="192"/>
      <c r="I29" s="192"/>
      <c r="J29" s="192"/>
      <c r="K29" s="192"/>
      <c r="L29" s="192"/>
      <c r="M29" s="192">
        <v>52432</v>
      </c>
      <c r="N29" s="192"/>
      <c r="O29" s="192">
        <v>38031</v>
      </c>
      <c r="P29" s="192"/>
      <c r="Q29" s="192"/>
      <c r="R29" s="192">
        <v>33189</v>
      </c>
      <c r="S29" s="192"/>
      <c r="T29" s="192"/>
      <c r="U29" s="192"/>
      <c r="V29" s="192">
        <v>5831</v>
      </c>
      <c r="W29" s="192"/>
      <c r="X29" s="192"/>
      <c r="Y29" s="192"/>
      <c r="Z29" s="192"/>
      <c r="AA29" s="192"/>
      <c r="AB29" s="192"/>
      <c r="AC29" s="192"/>
      <c r="AD29" s="192"/>
      <c r="AE29" s="192"/>
    </row>
    <row r="30" spans="1:31" s="193" customFormat="1" ht="15.75" thickBot="1" x14ac:dyDescent="0.3">
      <c r="A30" s="99" t="s">
        <v>35</v>
      </c>
      <c r="B30" s="100" t="s">
        <v>77</v>
      </c>
      <c r="C30" s="194">
        <v>40000</v>
      </c>
      <c r="D30" s="313">
        <f t="shared" si="0"/>
        <v>40000</v>
      </c>
      <c r="E30" s="325">
        <f t="shared" si="1"/>
        <v>0</v>
      </c>
      <c r="F30" s="192"/>
      <c r="G30" s="192"/>
      <c r="H30" s="192">
        <v>5684</v>
      </c>
      <c r="I30" s="192">
        <v>5034</v>
      </c>
      <c r="J30" s="192"/>
      <c r="K30" s="192">
        <v>3536</v>
      </c>
      <c r="L30" s="192">
        <v>4057</v>
      </c>
      <c r="M30" s="192">
        <v>3986</v>
      </c>
      <c r="N30" s="192">
        <v>3834</v>
      </c>
      <c r="O30" s="192">
        <v>3539</v>
      </c>
      <c r="P30" s="192">
        <v>3534</v>
      </c>
      <c r="Q30" s="192">
        <v>3536</v>
      </c>
      <c r="R30" s="192">
        <v>3260</v>
      </c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</row>
    <row r="31" spans="1:31" s="193" customFormat="1" ht="15.75" thickBot="1" x14ac:dyDescent="0.3">
      <c r="A31" s="99" t="s">
        <v>36</v>
      </c>
      <c r="B31" s="100" t="s">
        <v>78</v>
      </c>
      <c r="C31" s="194">
        <v>214261</v>
      </c>
      <c r="D31" s="313">
        <f t="shared" si="0"/>
        <v>214261</v>
      </c>
      <c r="E31" s="325">
        <f t="shared" si="1"/>
        <v>0</v>
      </c>
      <c r="F31" s="192"/>
      <c r="G31" s="192">
        <v>24384</v>
      </c>
      <c r="H31" s="192"/>
      <c r="I31" s="192"/>
      <c r="J31" s="192">
        <f>16111+710</f>
        <v>16821</v>
      </c>
      <c r="K31" s="192"/>
      <c r="L31" s="192">
        <v>16191</v>
      </c>
      <c r="M31" s="192">
        <v>16388</v>
      </c>
      <c r="N31" s="192">
        <f>16118+14421</f>
        <v>30539</v>
      </c>
      <c r="O31" s="192">
        <v>21519</v>
      </c>
      <c r="P31" s="192">
        <v>20575</v>
      </c>
      <c r="Q31" s="192">
        <v>18523</v>
      </c>
      <c r="R31" s="192">
        <v>22925</v>
      </c>
      <c r="S31" s="192">
        <v>26396</v>
      </c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</row>
    <row r="32" spans="1:31" s="193" customFormat="1" ht="15.75" thickBot="1" x14ac:dyDescent="0.3">
      <c r="A32" s="99" t="s">
        <v>38</v>
      </c>
      <c r="B32" s="100" t="s">
        <v>85</v>
      </c>
      <c r="C32" s="194">
        <v>236850</v>
      </c>
      <c r="D32" s="313">
        <f t="shared" si="0"/>
        <v>236850</v>
      </c>
      <c r="E32" s="325">
        <f t="shared" si="1"/>
        <v>0</v>
      </c>
      <c r="F32" s="192"/>
      <c r="G32" s="192"/>
      <c r="H32" s="192"/>
      <c r="I32" s="192"/>
      <c r="J32" s="192">
        <v>14424</v>
      </c>
      <c r="K32" s="192"/>
      <c r="L32" s="192"/>
      <c r="M32" s="192"/>
      <c r="N32" s="192">
        <v>54570</v>
      </c>
      <c r="O32" s="192"/>
      <c r="P32" s="192">
        <v>87003</v>
      </c>
      <c r="Q32" s="192"/>
      <c r="R32" s="192"/>
      <c r="S32" s="192">
        <v>80853</v>
      </c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</row>
    <row r="33" spans="1:35" s="193" customFormat="1" ht="15.75" thickBot="1" x14ac:dyDescent="0.3">
      <c r="A33" s="99" t="s">
        <v>39</v>
      </c>
      <c r="B33" s="106" t="s">
        <v>79</v>
      </c>
      <c r="C33" s="194">
        <v>130000</v>
      </c>
      <c r="D33" s="313">
        <f t="shared" si="0"/>
        <v>130000</v>
      </c>
      <c r="E33" s="325">
        <f t="shared" si="1"/>
        <v>0</v>
      </c>
      <c r="F33" s="192"/>
      <c r="G33" s="192">
        <v>25850</v>
      </c>
      <c r="H33" s="192">
        <v>12925</v>
      </c>
      <c r="I33" s="192"/>
      <c r="J33" s="192">
        <v>10900</v>
      </c>
      <c r="K33" s="192"/>
      <c r="L33" s="192">
        <v>25455</v>
      </c>
      <c r="M33" s="192">
        <v>16517</v>
      </c>
      <c r="N33" s="192">
        <v>9588</v>
      </c>
      <c r="O33" s="192">
        <v>19172</v>
      </c>
      <c r="P33" s="192">
        <v>4600</v>
      </c>
      <c r="Q33" s="192">
        <v>4993</v>
      </c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35" s="193" customFormat="1" ht="15.75" thickBot="1" x14ac:dyDescent="0.3">
      <c r="A34" s="99" t="s">
        <v>40</v>
      </c>
      <c r="B34" s="100" t="s">
        <v>80</v>
      </c>
      <c r="C34" s="194">
        <v>176255</v>
      </c>
      <c r="D34" s="313">
        <f t="shared" si="0"/>
        <v>153033</v>
      </c>
      <c r="E34" s="325">
        <f t="shared" si="1"/>
        <v>23222</v>
      </c>
      <c r="F34" s="192"/>
      <c r="G34" s="192"/>
      <c r="H34" s="192"/>
      <c r="I34" s="192"/>
      <c r="J34" s="192"/>
      <c r="K34" s="192"/>
      <c r="L34" s="192">
        <v>21272</v>
      </c>
      <c r="M34" s="192"/>
      <c r="N34" s="192">
        <v>38945</v>
      </c>
      <c r="O34" s="192"/>
      <c r="P34" s="192">
        <v>458</v>
      </c>
      <c r="Q34" s="192">
        <v>46690</v>
      </c>
      <c r="R34" s="192"/>
      <c r="S34" s="192"/>
      <c r="T34" s="192">
        <v>45137</v>
      </c>
      <c r="U34" s="192"/>
      <c r="V34" s="192">
        <v>531</v>
      </c>
      <c r="W34" s="192"/>
      <c r="X34" s="192"/>
      <c r="Y34" s="192"/>
      <c r="Z34" s="192"/>
      <c r="AA34" s="192"/>
      <c r="AB34" s="192"/>
      <c r="AC34" s="192"/>
      <c r="AD34" s="192"/>
      <c r="AE34" s="192"/>
    </row>
    <row r="35" spans="1:35" s="193" customFormat="1" ht="15.75" thickBot="1" x14ac:dyDescent="0.3">
      <c r="A35" s="99" t="s">
        <v>41</v>
      </c>
      <c r="B35" s="100" t="s">
        <v>81</v>
      </c>
      <c r="C35" s="194">
        <v>45190</v>
      </c>
      <c r="D35" s="313">
        <f t="shared" si="0"/>
        <v>45190</v>
      </c>
      <c r="E35" s="325">
        <f t="shared" si="1"/>
        <v>0</v>
      </c>
      <c r="F35" s="192"/>
      <c r="G35" s="192"/>
      <c r="H35" s="192">
        <v>3511</v>
      </c>
      <c r="I35" s="192">
        <v>3849</v>
      </c>
      <c r="J35" s="192">
        <v>4714</v>
      </c>
      <c r="K35" s="192">
        <v>4543</v>
      </c>
      <c r="L35" s="192">
        <v>4906</v>
      </c>
      <c r="M35" s="192">
        <v>2769</v>
      </c>
      <c r="N35" s="192">
        <v>2310</v>
      </c>
      <c r="O35" s="192">
        <v>3183</v>
      </c>
      <c r="P35" s="192">
        <v>4133</v>
      </c>
      <c r="Q35" s="192">
        <v>6498</v>
      </c>
      <c r="R35" s="192">
        <v>4375</v>
      </c>
      <c r="S35" s="192">
        <v>399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</row>
    <row r="36" spans="1:35" s="193" customFormat="1" ht="15.75" thickBot="1" x14ac:dyDescent="0.3">
      <c r="A36" s="99" t="s">
        <v>42</v>
      </c>
      <c r="B36" s="100" t="s">
        <v>43</v>
      </c>
      <c r="C36" s="194">
        <v>210725</v>
      </c>
      <c r="D36" s="313">
        <f t="shared" si="0"/>
        <v>170846</v>
      </c>
      <c r="E36" s="325">
        <f t="shared" si="1"/>
        <v>39879</v>
      </c>
      <c r="F36" s="192"/>
      <c r="G36" s="192">
        <v>5663</v>
      </c>
      <c r="H36" s="192"/>
      <c r="I36" s="192">
        <v>12068</v>
      </c>
      <c r="J36" s="192"/>
      <c r="K36" s="192"/>
      <c r="L36" s="192"/>
      <c r="M36" s="192"/>
      <c r="N36" s="192">
        <v>57054</v>
      </c>
      <c r="O36" s="192">
        <v>9378</v>
      </c>
      <c r="P36" s="192"/>
      <c r="Q36" s="192">
        <v>45718</v>
      </c>
      <c r="R36" s="192"/>
      <c r="S36" s="192"/>
      <c r="T36" s="192">
        <v>38857</v>
      </c>
      <c r="U36" s="192">
        <v>2108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1:35" s="193" customFormat="1" ht="15.75" thickBot="1" x14ac:dyDescent="0.3">
      <c r="A37" s="99" t="s">
        <v>44</v>
      </c>
      <c r="B37" s="100" t="s">
        <v>82</v>
      </c>
      <c r="C37" s="194">
        <v>100217</v>
      </c>
      <c r="D37" s="313">
        <f t="shared" si="0"/>
        <v>100217</v>
      </c>
      <c r="E37" s="325">
        <f t="shared" si="1"/>
        <v>0</v>
      </c>
      <c r="F37" s="192"/>
      <c r="G37" s="192">
        <v>10020</v>
      </c>
      <c r="H37" s="192">
        <v>10020</v>
      </c>
      <c r="I37" s="192">
        <v>10020</v>
      </c>
      <c r="J37" s="192"/>
      <c r="K37" s="192">
        <v>19757</v>
      </c>
      <c r="L37" s="192">
        <v>10020</v>
      </c>
      <c r="M37" s="192">
        <v>10020</v>
      </c>
      <c r="N37" s="192">
        <v>10020</v>
      </c>
      <c r="O37" s="192">
        <v>10020</v>
      </c>
      <c r="P37" s="192">
        <v>10320</v>
      </c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35" s="193" customFormat="1" ht="15.75" thickBot="1" x14ac:dyDescent="0.3">
      <c r="A38" s="99" t="s">
        <v>45</v>
      </c>
      <c r="B38" s="100" t="s">
        <v>83</v>
      </c>
      <c r="C38" s="194">
        <v>92827</v>
      </c>
      <c r="D38" s="313">
        <f t="shared" si="0"/>
        <v>90681</v>
      </c>
      <c r="E38" s="325">
        <f t="shared" si="1"/>
        <v>2146</v>
      </c>
      <c r="F38" s="192"/>
      <c r="G38" s="192"/>
      <c r="H38" s="192"/>
      <c r="I38" s="192"/>
      <c r="J38" s="192"/>
      <c r="K38" s="192"/>
      <c r="L38" s="192"/>
      <c r="M38" s="192"/>
      <c r="N38" s="192">
        <v>46761</v>
      </c>
      <c r="O38" s="192"/>
      <c r="P38" s="192"/>
      <c r="Q38" s="192"/>
      <c r="R38" s="192">
        <v>18580</v>
      </c>
      <c r="S38" s="192"/>
      <c r="T38" s="192">
        <v>25340</v>
      </c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</row>
    <row r="39" spans="1:35" s="193" customFormat="1" ht="15.75" thickBot="1" x14ac:dyDescent="0.3">
      <c r="A39" s="99" t="s">
        <v>46</v>
      </c>
      <c r="B39" s="100" t="s">
        <v>84</v>
      </c>
      <c r="C39" s="194">
        <v>70000</v>
      </c>
      <c r="D39" s="313">
        <f t="shared" si="0"/>
        <v>69977</v>
      </c>
      <c r="E39" s="325">
        <f t="shared" si="1"/>
        <v>23</v>
      </c>
      <c r="F39" s="192"/>
      <c r="G39" s="192">
        <v>5442</v>
      </c>
      <c r="H39" s="192">
        <v>6163</v>
      </c>
      <c r="I39" s="192">
        <v>6710</v>
      </c>
      <c r="J39" s="192"/>
      <c r="K39" s="192">
        <v>7108</v>
      </c>
      <c r="L39" s="192">
        <v>7123</v>
      </c>
      <c r="M39" s="192">
        <v>5492</v>
      </c>
      <c r="N39" s="192">
        <v>5185</v>
      </c>
      <c r="O39" s="192">
        <v>5747</v>
      </c>
      <c r="P39" s="192">
        <v>4611</v>
      </c>
      <c r="Q39" s="192">
        <v>6288</v>
      </c>
      <c r="R39" s="192">
        <v>6117</v>
      </c>
      <c r="S39" s="192">
        <v>3991</v>
      </c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</row>
    <row r="40" spans="1:35" s="193" customFormat="1" ht="15.75" thickBot="1" x14ac:dyDescent="0.3">
      <c r="A40" s="99" t="s">
        <v>47</v>
      </c>
      <c r="B40" s="100" t="s">
        <v>48</v>
      </c>
      <c r="C40" s="194">
        <v>230964</v>
      </c>
      <c r="D40" s="313">
        <f t="shared" si="0"/>
        <v>108879</v>
      </c>
      <c r="E40" s="325">
        <f t="shared" si="1"/>
        <v>122085</v>
      </c>
      <c r="F40" s="192"/>
      <c r="G40" s="192"/>
      <c r="H40" s="192"/>
      <c r="I40" s="192"/>
      <c r="J40" s="192"/>
      <c r="K40" s="192"/>
      <c r="L40" s="192">
        <v>8803</v>
      </c>
      <c r="M40" s="192">
        <v>11344</v>
      </c>
      <c r="N40" s="192">
        <f>10419+9257</f>
        <v>19676</v>
      </c>
      <c r="O40" s="192">
        <v>5564</v>
      </c>
      <c r="P40" s="192">
        <v>18839</v>
      </c>
      <c r="Q40" s="192">
        <v>15038</v>
      </c>
      <c r="R40" s="192">
        <v>11643</v>
      </c>
      <c r="S40" s="192">
        <v>17972</v>
      </c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</row>
    <row r="41" spans="1:35" s="193" customFormat="1" ht="15.75" thickBot="1" x14ac:dyDescent="0.3">
      <c r="A41" s="109" t="s">
        <v>49</v>
      </c>
      <c r="B41" s="110" t="s">
        <v>50</v>
      </c>
      <c r="C41" s="320">
        <v>66289</v>
      </c>
      <c r="D41" s="326">
        <f t="shared" si="0"/>
        <v>66289</v>
      </c>
      <c r="E41" s="327">
        <f t="shared" si="1"/>
        <v>0</v>
      </c>
      <c r="F41" s="192"/>
      <c r="G41" s="192"/>
      <c r="H41" s="192"/>
      <c r="I41" s="192">
        <v>15765</v>
      </c>
      <c r="J41" s="192"/>
      <c r="K41" s="192"/>
      <c r="L41" s="192"/>
      <c r="M41" s="192"/>
      <c r="N41" s="192"/>
      <c r="O41" s="192">
        <v>26731</v>
      </c>
      <c r="P41" s="192"/>
      <c r="Q41" s="192"/>
      <c r="R41" s="192"/>
      <c r="S41" s="192">
        <v>23793</v>
      </c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</row>
    <row r="42" spans="1:35" s="193" customFormat="1" ht="15.75" thickBot="1" x14ac:dyDescent="0.3">
      <c r="A42" s="133"/>
      <c r="B42" s="134"/>
      <c r="C42" s="196"/>
      <c r="D42" s="197"/>
      <c r="E42" s="197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</row>
    <row r="43" spans="1:35" s="75" customFormat="1" ht="15.75" thickBot="1" x14ac:dyDescent="0.3">
      <c r="A43" s="111"/>
      <c r="B43" s="112"/>
      <c r="C43" s="198">
        <f>SUM(C11:C42)</f>
        <v>5440439</v>
      </c>
      <c r="D43" s="198">
        <f t="shared" ref="D43:AI43" si="2">SUM(D11:D41)</f>
        <v>5088478</v>
      </c>
      <c r="E43" s="198">
        <f t="shared" si="2"/>
        <v>351961</v>
      </c>
      <c r="F43" s="199">
        <f t="shared" si="2"/>
        <v>0</v>
      </c>
      <c r="G43" s="199">
        <f t="shared" si="2"/>
        <v>134359</v>
      </c>
      <c r="H43" s="199">
        <f t="shared" si="2"/>
        <v>167560</v>
      </c>
      <c r="I43" s="199">
        <f t="shared" si="2"/>
        <v>132076</v>
      </c>
      <c r="J43" s="199">
        <f t="shared" si="2"/>
        <v>223723</v>
      </c>
      <c r="K43" s="199">
        <f t="shared" si="2"/>
        <v>213035</v>
      </c>
      <c r="L43" s="199">
        <f t="shared" si="2"/>
        <v>416147</v>
      </c>
      <c r="M43" s="199">
        <f t="shared" si="2"/>
        <v>235526</v>
      </c>
      <c r="N43" s="199">
        <f t="shared" si="2"/>
        <v>1027516</v>
      </c>
      <c r="O43" s="199">
        <f t="shared" si="2"/>
        <v>306255</v>
      </c>
      <c r="P43" s="199">
        <f t="shared" si="2"/>
        <v>493264</v>
      </c>
      <c r="Q43" s="199">
        <f t="shared" si="2"/>
        <v>523045</v>
      </c>
      <c r="R43" s="199">
        <f t="shared" si="2"/>
        <v>350127</v>
      </c>
      <c r="S43" s="199">
        <f t="shared" si="2"/>
        <v>311259</v>
      </c>
      <c r="T43" s="199">
        <f t="shared" si="2"/>
        <v>304529</v>
      </c>
      <c r="U43" s="199">
        <f t="shared" si="2"/>
        <v>232984</v>
      </c>
      <c r="V43" s="199">
        <f t="shared" si="2"/>
        <v>17073</v>
      </c>
      <c r="W43" s="199">
        <f t="shared" si="2"/>
        <v>0</v>
      </c>
      <c r="X43" s="199">
        <f t="shared" si="2"/>
        <v>0</v>
      </c>
      <c r="Y43" s="199">
        <f t="shared" si="2"/>
        <v>0</v>
      </c>
      <c r="Z43" s="199">
        <f t="shared" si="2"/>
        <v>0</v>
      </c>
      <c r="AA43" s="199">
        <f t="shared" si="2"/>
        <v>0</v>
      </c>
      <c r="AB43" s="199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9">
        <f t="shared" si="2"/>
        <v>0</v>
      </c>
      <c r="AI43" s="199">
        <f t="shared" si="2"/>
        <v>0</v>
      </c>
    </row>
    <row r="44" spans="1:35" x14ac:dyDescent="0.25"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5" x14ac:dyDescent="0.25"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>
        <f>U43-232984</f>
        <v>0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5" x14ac:dyDescent="0.25"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617</v>
      </c>
      <c r="R46" s="37">
        <f>R43-147870</f>
        <v>202257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5" x14ac:dyDescent="0.25"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5" x14ac:dyDescent="0.25"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4:31" x14ac:dyDescent="0.25"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4:31" x14ac:dyDescent="0.25"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4:31" x14ac:dyDescent="0.25"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4:31" x14ac:dyDescent="0.25"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4:31" x14ac:dyDescent="0.25"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4:31" x14ac:dyDescent="0.25"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4:31" x14ac:dyDescent="0.25"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4:31" x14ac:dyDescent="0.25"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4:31" x14ac:dyDescent="0.25"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4:31" x14ac:dyDescent="0.25"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4:31" x14ac:dyDescent="0.25"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4:31" x14ac:dyDescent="0.25"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4:31" x14ac:dyDescent="0.25"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4:31" x14ac:dyDescent="0.25"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4:31" x14ac:dyDescent="0.25"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4:31" x14ac:dyDescent="0.25"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4:31" x14ac:dyDescent="0.25"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4:31" x14ac:dyDescent="0.25"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4:31" x14ac:dyDescent="0.25"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4:31" x14ac:dyDescent="0.25"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x14ac:dyDescent="0.25"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4:31" x14ac:dyDescent="0.25"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4:31" x14ac:dyDescent="0.25"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4:31" x14ac:dyDescent="0.25"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4:31" x14ac:dyDescent="0.25"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4:31" x14ac:dyDescent="0.25"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4:31" x14ac:dyDescent="0.25"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4:31" x14ac:dyDescent="0.25"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4:31" x14ac:dyDescent="0.25"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4:31" x14ac:dyDescent="0.25"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4:31" x14ac:dyDescent="0.25"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4:31" x14ac:dyDescent="0.25"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4:31" x14ac:dyDescent="0.25"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4:31" x14ac:dyDescent="0.25"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4:31" x14ac:dyDescent="0.25"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4:31" x14ac:dyDescent="0.25"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4:31" x14ac:dyDescent="0.25"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4:31" x14ac:dyDescent="0.25"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4:31" x14ac:dyDescent="0.25"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4:31" x14ac:dyDescent="0.25"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4:31" x14ac:dyDescent="0.25"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4:31" x14ac:dyDescent="0.25"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4:31" x14ac:dyDescent="0.25"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4:31" x14ac:dyDescent="0.25"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4:31" x14ac:dyDescent="0.25"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4:31" x14ac:dyDescent="0.25"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4:31" x14ac:dyDescent="0.25"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4:31" x14ac:dyDescent="0.25"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4:31" x14ac:dyDescent="0.25"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4:31" x14ac:dyDescent="0.25"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4:31" x14ac:dyDescent="0.25"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4:31" x14ac:dyDescent="0.25"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4:31" x14ac:dyDescent="0.25"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4:31" x14ac:dyDescent="0.25"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4:31" x14ac:dyDescent="0.25"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4:31" x14ac:dyDescent="0.25"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x14ac:dyDescent="0.25"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4:31" x14ac:dyDescent="0.25"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4:31" x14ac:dyDescent="0.25"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4:31" x14ac:dyDescent="0.25"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4:31" x14ac:dyDescent="0.25"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4:31" x14ac:dyDescent="0.25"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4:31" x14ac:dyDescent="0.25"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4:31" x14ac:dyDescent="0.25"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4:31" x14ac:dyDescent="0.25"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4:31" x14ac:dyDescent="0.25"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4:31" x14ac:dyDescent="0.25"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4:31" x14ac:dyDescent="0.25"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4:31" x14ac:dyDescent="0.25"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4:31" x14ac:dyDescent="0.25"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4:31" x14ac:dyDescent="0.25"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4:31" x14ac:dyDescent="0.25"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4:31" x14ac:dyDescent="0.25"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4:31" x14ac:dyDescent="0.25"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4:31" x14ac:dyDescent="0.25"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4:31" x14ac:dyDescent="0.25"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4:31" x14ac:dyDescent="0.25"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4:31" x14ac:dyDescent="0.25"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4:31" x14ac:dyDescent="0.25"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4:31" x14ac:dyDescent="0.25"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4:31" x14ac:dyDescent="0.25"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4:31" x14ac:dyDescent="0.25"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4:31" x14ac:dyDescent="0.25"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4:31" x14ac:dyDescent="0.25"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4:31" x14ac:dyDescent="0.25"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4:31" x14ac:dyDescent="0.25"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4:31" x14ac:dyDescent="0.25"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4:31" x14ac:dyDescent="0.25"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x14ac:dyDescent="0.25"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4:31" x14ac:dyDescent="0.25">
      <c r="D138" s="36"/>
      <c r="E138" s="3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4:31" x14ac:dyDescent="0.25">
      <c r="D139" s="36"/>
      <c r="E139" s="3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4:31" x14ac:dyDescent="0.25">
      <c r="D140" s="36"/>
      <c r="E140" s="3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4:31" x14ac:dyDescent="0.25">
      <c r="D141" s="36"/>
      <c r="E141" s="3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4:31" x14ac:dyDescent="0.25">
      <c r="D142" s="36"/>
      <c r="E142" s="3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4:31" x14ac:dyDescent="0.25">
      <c r="D143" s="36"/>
      <c r="E143" s="3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4:31" x14ac:dyDescent="0.25">
      <c r="D144" s="36"/>
      <c r="E144" s="3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4:31" x14ac:dyDescent="0.25">
      <c r="D145" s="36"/>
      <c r="E145" s="3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4:31" x14ac:dyDescent="0.25">
      <c r="D146" s="36"/>
      <c r="E146" s="3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4:31" x14ac:dyDescent="0.25">
      <c r="D147" s="36"/>
      <c r="E147" s="3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4:31" x14ac:dyDescent="0.25">
      <c r="D148" s="36"/>
      <c r="E148" s="3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4:31" x14ac:dyDescent="0.25">
      <c r="D149" s="36"/>
      <c r="E149" s="3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4:31" x14ac:dyDescent="0.25">
      <c r="D150" s="36"/>
      <c r="E150" s="3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4:31" x14ac:dyDescent="0.25">
      <c r="D151" s="36"/>
      <c r="E151" s="3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4:31" x14ac:dyDescent="0.25">
      <c r="D152" s="36"/>
      <c r="E152" s="3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4:31" x14ac:dyDescent="0.25">
      <c r="D153" s="36"/>
      <c r="E153" s="3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4:31" x14ac:dyDescent="0.25">
      <c r="D154" s="36"/>
      <c r="E154" s="3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4:31" x14ac:dyDescent="0.25">
      <c r="D155" s="36"/>
      <c r="E155" s="3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</sheetData>
  <sheetProtection password="EF32" sheet="1" objects="1" scenarios="1"/>
  <pageMargins left="0.1" right="0.1" top="0.1" bottom="0.1" header="0.3" footer="0.3"/>
  <pageSetup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CFFCC"/>
  </sheetPr>
  <dimension ref="A1:AM49"/>
  <sheetViews>
    <sheetView zoomScale="85" zoomScaleNormal="85" workbookViewId="0">
      <pane xSplit="9" ySplit="11" topLeftCell="S15" activePane="bottomRight" state="frozen"/>
      <selection pane="topRight" activeCell="J1" sqref="J1"/>
      <selection pane="bottomLeft" activeCell="A12" sqref="A12"/>
      <selection pane="bottomRight" activeCell="S32" sqref="S32:AA32"/>
    </sheetView>
  </sheetViews>
  <sheetFormatPr defaultRowHeight="15" x14ac:dyDescent="0.25"/>
  <cols>
    <col min="1" max="1" width="10.7109375" customWidth="1"/>
    <col min="2" max="2" width="32.140625" customWidth="1"/>
    <col min="3" max="3" width="13.5703125" style="4" customWidth="1"/>
    <col min="4" max="4" width="11.42578125" style="4" customWidth="1"/>
    <col min="5" max="5" width="12" style="4" customWidth="1"/>
    <col min="6" max="6" width="15" hidden="1" customWidth="1"/>
    <col min="7" max="7" width="12.140625" hidden="1" customWidth="1"/>
    <col min="8" max="9" width="12.7109375" hidden="1" customWidth="1"/>
    <col min="10" max="10" width="12.7109375" style="275" customWidth="1"/>
    <col min="11" max="11" width="11.140625" customWidth="1"/>
    <col min="12" max="12" width="11.5703125" customWidth="1"/>
    <col min="14" max="14" width="11.140625" customWidth="1"/>
    <col min="21" max="21" width="11.28515625" bestFit="1" customWidth="1"/>
    <col min="22" max="22" width="12" customWidth="1"/>
    <col min="23" max="27" width="12" style="275" customWidth="1"/>
  </cols>
  <sheetData>
    <row r="1" spans="1:39" s="4" customFormat="1" ht="21" x14ac:dyDescent="0.35">
      <c r="A1" s="90" t="s">
        <v>0</v>
      </c>
      <c r="B1" s="85"/>
      <c r="C1" s="81" t="s">
        <v>197</v>
      </c>
      <c r="D1" s="90"/>
      <c r="E1" s="82"/>
      <c r="F1" s="86"/>
      <c r="G1" s="85"/>
      <c r="H1" s="85"/>
      <c r="I1" s="85"/>
      <c r="J1" s="283"/>
      <c r="K1" s="81" t="str">
        <f>C1</f>
        <v>Colorado Graduation Pathways</v>
      </c>
      <c r="L1" s="85"/>
      <c r="M1" s="85"/>
      <c r="N1" s="85"/>
      <c r="O1" s="85"/>
      <c r="P1" s="85"/>
      <c r="Q1" s="81" t="str">
        <f>C1</f>
        <v>Colorado Graduation Pathways</v>
      </c>
      <c r="R1" s="85"/>
      <c r="S1" s="85"/>
      <c r="T1" s="85"/>
      <c r="U1" s="85"/>
      <c r="V1" s="85"/>
      <c r="W1" s="283"/>
      <c r="X1" s="283"/>
      <c r="Y1" s="283"/>
      <c r="Z1" s="283"/>
      <c r="AA1" s="283"/>
    </row>
    <row r="2" spans="1:39" s="4" customFormat="1" ht="18.75" x14ac:dyDescent="0.3">
      <c r="A2" s="91" t="s">
        <v>1</v>
      </c>
      <c r="B2" s="85"/>
      <c r="C2" s="89">
        <v>84.36</v>
      </c>
      <c r="D2" s="91"/>
      <c r="E2" s="83"/>
      <c r="F2" s="86"/>
      <c r="G2" s="85"/>
      <c r="H2" s="85"/>
      <c r="I2" s="85"/>
      <c r="J2" s="283"/>
      <c r="K2" s="72" t="str">
        <f>"FY"&amp;C4</f>
        <v>FYFY2012-13</v>
      </c>
      <c r="L2" s="85"/>
      <c r="M2" s="85"/>
      <c r="N2" s="85"/>
      <c r="O2" s="85"/>
      <c r="P2" s="85"/>
      <c r="Q2" s="72" t="str">
        <f>"FY"&amp;C4</f>
        <v>FYFY2012-13</v>
      </c>
      <c r="R2" s="85"/>
      <c r="S2" s="85"/>
      <c r="T2" s="85"/>
      <c r="U2" s="85"/>
      <c r="V2" s="85"/>
      <c r="W2" s="283"/>
      <c r="X2" s="283"/>
      <c r="Y2" s="283"/>
      <c r="Z2" s="283"/>
      <c r="AA2" s="283"/>
    </row>
    <row r="3" spans="1:39" s="4" customFormat="1" ht="15.75" x14ac:dyDescent="0.25">
      <c r="A3" s="91" t="s">
        <v>2</v>
      </c>
      <c r="B3" s="85"/>
      <c r="C3" s="89">
        <v>5360</v>
      </c>
      <c r="D3" s="91"/>
      <c r="E3" s="83"/>
      <c r="F3" s="86"/>
      <c r="G3" s="85"/>
      <c r="H3" s="85"/>
      <c r="I3" s="85"/>
      <c r="J3" s="283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283"/>
      <c r="X3" s="283"/>
      <c r="Y3" s="283"/>
      <c r="Z3" s="283"/>
      <c r="AA3" s="283"/>
    </row>
    <row r="4" spans="1:39" s="4" customFormat="1" ht="15.75" x14ac:dyDescent="0.25">
      <c r="A4" s="91" t="s">
        <v>3</v>
      </c>
      <c r="B4" s="85"/>
      <c r="C4" s="89" t="s">
        <v>504</v>
      </c>
      <c r="D4" s="83"/>
      <c r="E4" s="83"/>
      <c r="F4" s="86"/>
      <c r="G4" s="85"/>
      <c r="H4" s="85"/>
      <c r="I4" s="85"/>
      <c r="J4" s="283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283"/>
      <c r="X4" s="283"/>
      <c r="Y4" s="283"/>
      <c r="Z4" s="283"/>
      <c r="AA4" s="283"/>
    </row>
    <row r="5" spans="1:39" s="4" customFormat="1" ht="15.75" x14ac:dyDescent="0.25">
      <c r="A5" s="91" t="s">
        <v>149</v>
      </c>
      <c r="B5" s="85"/>
      <c r="C5" s="89" t="s">
        <v>152</v>
      </c>
      <c r="D5" s="83"/>
      <c r="E5" s="83"/>
      <c r="F5" s="86"/>
      <c r="G5" s="85"/>
      <c r="H5" s="85"/>
      <c r="I5" s="85"/>
      <c r="J5" s="283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283"/>
      <c r="X5" s="283"/>
      <c r="Y5" s="283"/>
      <c r="Z5" s="283"/>
      <c r="AA5" s="283"/>
    </row>
    <row r="6" spans="1:39" s="4" customFormat="1" ht="15.75" x14ac:dyDescent="0.25">
      <c r="A6" s="91" t="s">
        <v>88</v>
      </c>
      <c r="B6" s="85"/>
      <c r="C6" s="89" t="s">
        <v>89</v>
      </c>
      <c r="D6" s="83"/>
      <c r="E6" s="83"/>
      <c r="F6" s="84"/>
      <c r="G6" s="85"/>
      <c r="H6" s="85"/>
      <c r="I6" s="85"/>
      <c r="J6" s="283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283"/>
      <c r="X6" s="283"/>
      <c r="Y6" s="283"/>
      <c r="Z6" s="283"/>
      <c r="AA6" s="283"/>
    </row>
    <row r="7" spans="1:39" s="4" customFormat="1" ht="15.75" x14ac:dyDescent="0.25">
      <c r="A7" s="91" t="s">
        <v>90</v>
      </c>
      <c r="B7" s="85"/>
      <c r="C7" s="89" t="s">
        <v>395</v>
      </c>
      <c r="D7" s="83"/>
      <c r="E7" s="83"/>
      <c r="F7" s="84"/>
      <c r="G7" s="85"/>
      <c r="H7" s="85"/>
      <c r="I7" s="85"/>
      <c r="J7" s="283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283"/>
      <c r="X7" s="283"/>
      <c r="Y7" s="283"/>
      <c r="Z7" s="283"/>
      <c r="AA7" s="283"/>
    </row>
    <row r="8" spans="1:39" s="4" customFormat="1" ht="15.75" x14ac:dyDescent="0.25">
      <c r="A8" s="91" t="s">
        <v>334</v>
      </c>
      <c r="B8" s="85"/>
      <c r="C8" s="89" t="s">
        <v>341</v>
      </c>
      <c r="D8" s="83"/>
      <c r="E8" s="83"/>
      <c r="F8" s="84"/>
      <c r="G8" s="85"/>
      <c r="H8" s="85"/>
      <c r="I8" s="85"/>
      <c r="J8" s="283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283"/>
      <c r="X8" s="283"/>
      <c r="Y8" s="283"/>
      <c r="Z8" s="283"/>
      <c r="AA8" s="283"/>
    </row>
    <row r="9" spans="1:39" s="4" customFormat="1" ht="21" x14ac:dyDescent="0.35">
      <c r="A9" s="90" t="s">
        <v>606</v>
      </c>
      <c r="B9" s="85"/>
      <c r="C9" s="89"/>
      <c r="D9" s="83"/>
      <c r="E9" s="83"/>
      <c r="F9" s="84"/>
      <c r="G9" s="85"/>
      <c r="H9" s="85"/>
      <c r="I9" s="85"/>
      <c r="J9" s="283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283"/>
      <c r="X9" s="283"/>
      <c r="Y9" s="283"/>
      <c r="Z9" s="283"/>
      <c r="AA9" s="283"/>
    </row>
    <row r="10" spans="1:39" s="4" customFormat="1" ht="15.75" thickBot="1" x14ac:dyDescent="0.3">
      <c r="A10" s="79"/>
      <c r="B10" s="85"/>
      <c r="C10" s="85"/>
      <c r="D10" s="85"/>
      <c r="E10" s="85"/>
      <c r="F10" s="85"/>
      <c r="G10" s="85"/>
      <c r="H10" s="85"/>
      <c r="I10" s="85"/>
      <c r="J10" s="283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283"/>
      <c r="X10" s="283"/>
      <c r="Y10" s="283"/>
      <c r="Z10" s="283"/>
      <c r="AA10" s="283"/>
    </row>
    <row r="11" spans="1:39" ht="30.75" thickBot="1" x14ac:dyDescent="0.3">
      <c r="A11" s="69" t="s">
        <v>4</v>
      </c>
      <c r="B11" s="70" t="s">
        <v>5</v>
      </c>
      <c r="C11" s="71" t="s">
        <v>51</v>
      </c>
      <c r="D11" s="70" t="s">
        <v>52</v>
      </c>
      <c r="E11" s="61" t="s">
        <v>53</v>
      </c>
      <c r="F11" s="59" t="s">
        <v>65</v>
      </c>
      <c r="G11" s="58" t="s">
        <v>66</v>
      </c>
      <c r="H11" s="59" t="s">
        <v>67</v>
      </c>
      <c r="I11" s="58" t="s">
        <v>68</v>
      </c>
      <c r="J11" s="58" t="s">
        <v>68</v>
      </c>
      <c r="K11" s="59" t="s">
        <v>355</v>
      </c>
      <c r="L11" s="58" t="s">
        <v>356</v>
      </c>
      <c r="M11" s="59" t="s">
        <v>357</v>
      </c>
      <c r="N11" s="59" t="s">
        <v>358</v>
      </c>
      <c r="O11" s="58" t="s">
        <v>359</v>
      </c>
      <c r="P11" s="59" t="s">
        <v>360</v>
      </c>
      <c r="Q11" s="58" t="s">
        <v>361</v>
      </c>
      <c r="R11" s="59" t="s">
        <v>362</v>
      </c>
      <c r="S11" s="58" t="s">
        <v>363</v>
      </c>
      <c r="T11" s="59" t="s">
        <v>364</v>
      </c>
      <c r="U11" s="58" t="s">
        <v>365</v>
      </c>
      <c r="V11" s="59" t="s">
        <v>366</v>
      </c>
      <c r="W11" s="59" t="s">
        <v>446</v>
      </c>
      <c r="X11" s="59" t="s">
        <v>628</v>
      </c>
      <c r="Y11" s="59" t="s">
        <v>629</v>
      </c>
      <c r="Z11" s="59" t="s">
        <v>630</v>
      </c>
      <c r="AA11" s="59" t="s">
        <v>631</v>
      </c>
    </row>
    <row r="12" spans="1:39" s="164" customFormat="1" ht="15.75" thickBot="1" x14ac:dyDescent="0.3">
      <c r="A12" s="172" t="s">
        <v>163</v>
      </c>
      <c r="B12" s="124" t="s">
        <v>204</v>
      </c>
      <c r="C12" s="146">
        <v>162479</v>
      </c>
      <c r="D12" s="147">
        <f>SUM(F12:AA12)</f>
        <v>162479</v>
      </c>
      <c r="E12" s="148">
        <f t="shared" ref="E12:E18" si="0">C12-D12</f>
        <v>0</v>
      </c>
      <c r="F12" s="163"/>
      <c r="G12" s="163"/>
      <c r="H12" s="163"/>
      <c r="I12" s="163"/>
      <c r="J12" s="163"/>
      <c r="K12" s="163">
        <v>6250</v>
      </c>
      <c r="L12" s="163">
        <v>6250</v>
      </c>
      <c r="M12" s="163">
        <v>13769</v>
      </c>
      <c r="N12" s="163">
        <v>6250</v>
      </c>
      <c r="O12" s="163"/>
      <c r="P12" s="163">
        <f>475+20340</f>
        <v>20815</v>
      </c>
      <c r="Q12" s="163">
        <v>6250</v>
      </c>
      <c r="R12" s="163"/>
      <c r="S12" s="163">
        <v>53535</v>
      </c>
      <c r="T12" s="163"/>
      <c r="U12" s="163">
        <v>17128</v>
      </c>
      <c r="V12" s="163">
        <f>19801+12431</f>
        <v>32232</v>
      </c>
      <c r="W12" s="163"/>
      <c r="X12" s="163"/>
      <c r="Y12" s="163"/>
      <c r="Z12" s="163"/>
      <c r="AA12" s="163"/>
    </row>
    <row r="13" spans="1:39" s="164" customFormat="1" ht="15.75" thickBot="1" x14ac:dyDescent="0.3">
      <c r="A13" s="177" t="s">
        <v>211</v>
      </c>
      <c r="B13" s="124" t="s">
        <v>212</v>
      </c>
      <c r="C13" s="146">
        <v>56764</v>
      </c>
      <c r="D13" s="147">
        <f t="shared" ref="D13:D32" si="1">SUM(F13:AA13)</f>
        <v>52285</v>
      </c>
      <c r="E13" s="148">
        <f t="shared" si="0"/>
        <v>4479</v>
      </c>
      <c r="F13" s="163"/>
      <c r="G13" s="163"/>
      <c r="H13" s="163"/>
      <c r="I13" s="163"/>
      <c r="J13" s="163"/>
      <c r="K13" s="163"/>
      <c r="L13" s="163">
        <v>15458</v>
      </c>
      <c r="M13" s="163"/>
      <c r="N13" s="163">
        <v>7693</v>
      </c>
      <c r="O13" s="163"/>
      <c r="P13" s="163"/>
      <c r="Q13" s="163">
        <v>10774</v>
      </c>
      <c r="R13" s="163"/>
      <c r="S13" s="163">
        <v>5929</v>
      </c>
      <c r="T13" s="163">
        <v>12431</v>
      </c>
      <c r="U13" s="163"/>
      <c r="V13" s="352"/>
      <c r="W13" s="352"/>
      <c r="X13" s="352"/>
      <c r="Y13" s="352"/>
      <c r="Z13" s="352"/>
      <c r="AA13" s="352"/>
    </row>
    <row r="14" spans="1:39" s="164" customFormat="1" ht="15.75" thickBot="1" x14ac:dyDescent="0.3">
      <c r="A14" s="176" t="s">
        <v>102</v>
      </c>
      <c r="B14" s="124" t="s">
        <v>106</v>
      </c>
      <c r="C14" s="146">
        <f>305000+21806</f>
        <v>326806</v>
      </c>
      <c r="D14" s="147">
        <f t="shared" si="1"/>
        <v>318564</v>
      </c>
      <c r="E14" s="148">
        <f t="shared" si="0"/>
        <v>8242</v>
      </c>
      <c r="F14" s="163"/>
      <c r="G14" s="163"/>
      <c r="H14" s="163"/>
      <c r="I14" s="163"/>
      <c r="J14" s="163"/>
      <c r="K14" s="163">
        <v>39233</v>
      </c>
      <c r="L14" s="163">
        <v>14786</v>
      </c>
      <c r="M14" s="163">
        <v>20366</v>
      </c>
      <c r="N14" s="163">
        <v>26377</v>
      </c>
      <c r="O14" s="163">
        <v>34916</v>
      </c>
      <c r="P14" s="163">
        <v>30073</v>
      </c>
      <c r="Q14" s="163">
        <v>42514</v>
      </c>
      <c r="R14" s="163">
        <v>32036</v>
      </c>
      <c r="S14" s="163">
        <v>52183</v>
      </c>
      <c r="T14" s="163">
        <v>8556</v>
      </c>
      <c r="U14" s="163">
        <v>17254</v>
      </c>
      <c r="V14" s="163">
        <v>270</v>
      </c>
      <c r="W14" s="163"/>
      <c r="X14" s="163"/>
      <c r="Y14" s="163"/>
      <c r="Z14" s="163"/>
      <c r="AA14" s="163"/>
    </row>
    <row r="15" spans="1:39" s="164" customFormat="1" ht="15.75" thickBot="1" x14ac:dyDescent="0.3">
      <c r="A15" s="176" t="s">
        <v>6</v>
      </c>
      <c r="B15" s="124" t="s">
        <v>135</v>
      </c>
      <c r="C15" s="146">
        <v>109754</v>
      </c>
      <c r="D15" s="147">
        <f t="shared" si="1"/>
        <v>109754</v>
      </c>
      <c r="E15" s="148">
        <f>C15-D15</f>
        <v>0</v>
      </c>
      <c r="F15" s="163"/>
      <c r="G15" s="163"/>
      <c r="H15" s="163"/>
      <c r="I15" s="163"/>
      <c r="J15" s="163"/>
      <c r="K15" s="163"/>
      <c r="L15" s="163">
        <v>20024</v>
      </c>
      <c r="M15" s="163">
        <v>12665</v>
      </c>
      <c r="N15" s="163">
        <v>5183</v>
      </c>
      <c r="O15" s="163">
        <v>6058</v>
      </c>
      <c r="P15" s="163"/>
      <c r="Q15" s="163">
        <v>19109</v>
      </c>
      <c r="R15" s="163">
        <v>13175</v>
      </c>
      <c r="S15" s="163">
        <v>21987</v>
      </c>
      <c r="T15" s="163"/>
      <c r="U15" s="163">
        <v>11553</v>
      </c>
      <c r="V15" s="163"/>
      <c r="W15" s="163"/>
      <c r="X15" s="163"/>
      <c r="Y15" s="163"/>
      <c r="Z15" s="163"/>
      <c r="AA15" s="163"/>
    </row>
    <row r="16" spans="1:39" s="164" customFormat="1" ht="15.75" thickBot="1" x14ac:dyDescent="0.3">
      <c r="A16" s="172" t="s">
        <v>132</v>
      </c>
      <c r="B16" s="124" t="s">
        <v>153</v>
      </c>
      <c r="C16" s="146">
        <v>121800</v>
      </c>
      <c r="D16" s="147">
        <f t="shared" si="1"/>
        <v>119520</v>
      </c>
      <c r="E16" s="148">
        <f t="shared" si="0"/>
        <v>2280</v>
      </c>
      <c r="F16" s="163"/>
      <c r="G16" s="163"/>
      <c r="H16" s="163"/>
      <c r="I16" s="163"/>
      <c r="J16" s="163"/>
      <c r="K16" s="163"/>
      <c r="L16" s="163">
        <v>12951</v>
      </c>
      <c r="M16" s="163">
        <v>7553</v>
      </c>
      <c r="N16" s="163">
        <v>3156</v>
      </c>
      <c r="O16" s="163">
        <v>6599</v>
      </c>
      <c r="P16" s="163">
        <v>5826</v>
      </c>
      <c r="Q16" s="163">
        <v>27874</v>
      </c>
      <c r="R16" s="163"/>
      <c r="S16" s="163">
        <f>6149+41026</f>
        <v>47175</v>
      </c>
      <c r="T16" s="163"/>
      <c r="U16" s="163">
        <v>8386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4" customFormat="1" ht="15.75" thickBot="1" x14ac:dyDescent="0.3">
      <c r="A17" s="172" t="s">
        <v>103</v>
      </c>
      <c r="B17" s="124" t="s">
        <v>166</v>
      </c>
      <c r="C17" s="146">
        <v>113406</v>
      </c>
      <c r="D17" s="147">
        <f t="shared" si="1"/>
        <v>113076</v>
      </c>
      <c r="E17" s="148">
        <f t="shared" si="0"/>
        <v>330</v>
      </c>
      <c r="F17" s="163"/>
      <c r="G17" s="163"/>
      <c r="H17" s="163"/>
      <c r="I17" s="163"/>
      <c r="J17" s="163"/>
      <c r="K17" s="163">
        <v>20089</v>
      </c>
      <c r="L17" s="163">
        <v>10187</v>
      </c>
      <c r="M17" s="163">
        <v>13555</v>
      </c>
      <c r="N17" s="163">
        <v>13334</v>
      </c>
      <c r="O17" s="163">
        <v>317</v>
      </c>
      <c r="P17" s="163">
        <v>6965</v>
      </c>
      <c r="Q17" s="163">
        <v>6852</v>
      </c>
      <c r="R17" s="163">
        <v>28996</v>
      </c>
      <c r="S17" s="163">
        <v>12184</v>
      </c>
      <c r="T17" s="163">
        <v>597</v>
      </c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</row>
    <row r="18" spans="1:39" s="164" customFormat="1" ht="15.75" thickBot="1" x14ac:dyDescent="0.3">
      <c r="A18" s="172" t="s">
        <v>158</v>
      </c>
      <c r="B18" s="124" t="s">
        <v>201</v>
      </c>
      <c r="C18" s="146">
        <v>52311</v>
      </c>
      <c r="D18" s="147">
        <f t="shared" si="1"/>
        <v>43014</v>
      </c>
      <c r="E18" s="148">
        <f t="shared" si="0"/>
        <v>9297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>
        <f>12789+2311+4288</f>
        <v>19388</v>
      </c>
      <c r="Q18" s="163"/>
      <c r="R18" s="163">
        <v>3130</v>
      </c>
      <c r="S18" s="163"/>
      <c r="T18" s="163"/>
      <c r="U18" s="163"/>
      <c r="V18" s="163"/>
      <c r="W18" s="163"/>
      <c r="X18" s="163"/>
      <c r="Y18" s="163"/>
      <c r="Z18" s="163"/>
      <c r="AA18" s="163">
        <v>20496</v>
      </c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64" customFormat="1" ht="15.75" thickBot="1" x14ac:dyDescent="0.3">
      <c r="A19" s="176" t="s">
        <v>8</v>
      </c>
      <c r="B19" s="124" t="s">
        <v>109</v>
      </c>
      <c r="C19" s="146">
        <v>402922</v>
      </c>
      <c r="D19" s="147">
        <f t="shared" si="1"/>
        <v>398310</v>
      </c>
      <c r="E19" s="148">
        <f>C19-D19</f>
        <v>4612</v>
      </c>
      <c r="F19" s="163"/>
      <c r="G19" s="163"/>
      <c r="H19" s="163"/>
      <c r="I19" s="163"/>
      <c r="J19" s="163"/>
      <c r="K19" s="163"/>
      <c r="L19" s="163">
        <v>122739</v>
      </c>
      <c r="M19" s="163">
        <v>26933</v>
      </c>
      <c r="N19" s="163">
        <v>54825</v>
      </c>
      <c r="O19" s="163">
        <v>30718</v>
      </c>
      <c r="P19" s="163">
        <v>37705</v>
      </c>
      <c r="Q19" s="163">
        <v>34142</v>
      </c>
      <c r="R19" s="163">
        <v>37340</v>
      </c>
      <c r="S19" s="163">
        <v>23572</v>
      </c>
      <c r="T19" s="163">
        <v>29110</v>
      </c>
      <c r="U19" s="163">
        <v>1226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</row>
    <row r="20" spans="1:39" s="164" customFormat="1" ht="15.75" thickBot="1" x14ac:dyDescent="0.3">
      <c r="A20" s="177" t="s">
        <v>288</v>
      </c>
      <c r="B20" s="124" t="s">
        <v>212</v>
      </c>
      <c r="C20" s="146">
        <v>50000</v>
      </c>
      <c r="D20" s="147">
        <f t="shared" si="1"/>
        <v>48043</v>
      </c>
      <c r="E20" s="148">
        <f>C20-D20</f>
        <v>1957</v>
      </c>
      <c r="F20" s="163"/>
      <c r="G20" s="163"/>
      <c r="H20" s="163"/>
      <c r="I20" s="163"/>
      <c r="J20" s="163"/>
      <c r="K20" s="163"/>
      <c r="L20" s="163">
        <v>11744</v>
      </c>
      <c r="M20" s="163">
        <v>587</v>
      </c>
      <c r="N20" s="163">
        <v>8443</v>
      </c>
      <c r="O20" s="163">
        <v>422</v>
      </c>
      <c r="P20" s="163"/>
      <c r="Q20" s="163">
        <v>10171</v>
      </c>
      <c r="R20" s="163"/>
      <c r="S20" s="163"/>
      <c r="T20" s="163">
        <v>15906</v>
      </c>
      <c r="U20" s="163">
        <v>770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</row>
    <row r="21" spans="1:39" s="164" customFormat="1" ht="15.75" thickBot="1" x14ac:dyDescent="0.3">
      <c r="A21" s="177" t="s">
        <v>215</v>
      </c>
      <c r="B21" s="124" t="s">
        <v>154</v>
      </c>
      <c r="C21" s="146">
        <v>163799</v>
      </c>
      <c r="D21" s="147">
        <f t="shared" si="1"/>
        <v>117639</v>
      </c>
      <c r="E21" s="148">
        <f>C21-D21</f>
        <v>46160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>
        <v>117639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</row>
    <row r="22" spans="1:39" s="164" customFormat="1" ht="15.75" thickBot="1" x14ac:dyDescent="0.3">
      <c r="A22" s="177">
        <v>1010</v>
      </c>
      <c r="B22" s="124" t="s">
        <v>96</v>
      </c>
      <c r="C22" s="146">
        <v>102626</v>
      </c>
      <c r="D22" s="147">
        <f t="shared" si="1"/>
        <v>78893</v>
      </c>
      <c r="E22" s="148">
        <f>C22-D22</f>
        <v>23733</v>
      </c>
      <c r="F22" s="163"/>
      <c r="G22" s="163"/>
      <c r="H22" s="163"/>
      <c r="I22" s="163"/>
      <c r="J22" s="163"/>
      <c r="K22" s="163"/>
      <c r="L22" s="163">
        <v>30451</v>
      </c>
      <c r="M22" s="163"/>
      <c r="N22" s="163">
        <v>4856</v>
      </c>
      <c r="O22" s="163">
        <v>1419</v>
      </c>
      <c r="P22" s="163"/>
      <c r="Q22" s="163"/>
      <c r="R22" s="163"/>
      <c r="S22" s="163">
        <v>22149</v>
      </c>
      <c r="T22" s="163">
        <v>20018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</row>
    <row r="23" spans="1:39" s="164" customFormat="1" ht="15.75" thickBot="1" x14ac:dyDescent="0.3">
      <c r="A23" s="172" t="s">
        <v>198</v>
      </c>
      <c r="B23" s="124" t="s">
        <v>202</v>
      </c>
      <c r="C23" s="146">
        <v>270312</v>
      </c>
      <c r="D23" s="147">
        <f t="shared" si="1"/>
        <v>224965</v>
      </c>
      <c r="E23" s="148">
        <f t="shared" ref="E23:E29" si="2">C23-D23</f>
        <v>45347</v>
      </c>
      <c r="F23" s="163"/>
      <c r="G23" s="163"/>
      <c r="H23" s="163"/>
      <c r="I23" s="163"/>
      <c r="J23" s="163"/>
      <c r="K23" s="163">
        <v>17641</v>
      </c>
      <c r="L23" s="163">
        <v>18680</v>
      </c>
      <c r="M23" s="163">
        <v>15494</v>
      </c>
      <c r="N23" s="163">
        <v>13842</v>
      </c>
      <c r="O23" s="163">
        <v>19155</v>
      </c>
      <c r="P23" s="163">
        <v>16767</v>
      </c>
      <c r="Q23" s="163">
        <v>17891</v>
      </c>
      <c r="R23" s="163">
        <v>31760</v>
      </c>
      <c r="S23" s="163">
        <v>24272</v>
      </c>
      <c r="T23" s="163"/>
      <c r="U23" s="163">
        <v>29338</v>
      </c>
      <c r="V23" s="163">
        <v>20125</v>
      </c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</row>
    <row r="24" spans="1:39" s="164" customFormat="1" ht="15.75" thickBot="1" x14ac:dyDescent="0.3">
      <c r="A24" s="172" t="s">
        <v>199</v>
      </c>
      <c r="B24" s="124" t="s">
        <v>203</v>
      </c>
      <c r="C24" s="146">
        <v>51802</v>
      </c>
      <c r="D24" s="147">
        <f t="shared" si="1"/>
        <v>51802</v>
      </c>
      <c r="E24" s="148">
        <f t="shared" si="2"/>
        <v>0</v>
      </c>
      <c r="F24" s="163"/>
      <c r="G24" s="163"/>
      <c r="H24" s="163"/>
      <c r="I24" s="163"/>
      <c r="J24" s="163"/>
      <c r="K24" s="163">
        <v>4940</v>
      </c>
      <c r="L24" s="163">
        <v>4937</v>
      </c>
      <c r="M24" s="163">
        <v>4966</v>
      </c>
      <c r="N24" s="163">
        <v>4966</v>
      </c>
      <c r="O24" s="163">
        <v>4966</v>
      </c>
      <c r="P24" s="163">
        <v>4966</v>
      </c>
      <c r="Q24" s="163">
        <v>4966</v>
      </c>
      <c r="R24" s="163">
        <v>4994</v>
      </c>
      <c r="S24" s="163">
        <v>4994</v>
      </c>
      <c r="T24" s="163">
        <v>4994</v>
      </c>
      <c r="U24" s="163">
        <v>2113</v>
      </c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</row>
    <row r="25" spans="1:39" s="164" customFormat="1" ht="15.75" thickBot="1" x14ac:dyDescent="0.3">
      <c r="A25" s="172" t="s">
        <v>160</v>
      </c>
      <c r="B25" s="124" t="s">
        <v>144</v>
      </c>
      <c r="C25" s="146">
        <v>53804</v>
      </c>
      <c r="D25" s="147">
        <f t="shared" si="1"/>
        <v>53804</v>
      </c>
      <c r="E25" s="148">
        <f t="shared" si="2"/>
        <v>0</v>
      </c>
      <c r="F25" s="163"/>
      <c r="G25" s="163"/>
      <c r="H25" s="163"/>
      <c r="I25" s="163"/>
      <c r="J25" s="163"/>
      <c r="K25" s="163">
        <v>3804</v>
      </c>
      <c r="L25" s="163"/>
      <c r="M25" s="163">
        <v>4164</v>
      </c>
      <c r="N25" s="163">
        <v>6000</v>
      </c>
      <c r="O25" s="163">
        <v>6000</v>
      </c>
      <c r="P25" s="163"/>
      <c r="Q25" s="163">
        <v>8600</v>
      </c>
      <c r="R25" s="163">
        <v>3400</v>
      </c>
      <c r="S25" s="163"/>
      <c r="T25" s="163">
        <v>21836</v>
      </c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</row>
    <row r="26" spans="1:39" s="164" customFormat="1" ht="15.75" thickBot="1" x14ac:dyDescent="0.3">
      <c r="A26" s="172" t="s">
        <v>200</v>
      </c>
      <c r="B26" s="124" t="s">
        <v>121</v>
      </c>
      <c r="C26" s="146">
        <v>103601</v>
      </c>
      <c r="D26" s="147">
        <f t="shared" si="1"/>
        <v>102406</v>
      </c>
      <c r="E26" s="148">
        <f t="shared" si="2"/>
        <v>1195</v>
      </c>
      <c r="F26" s="163"/>
      <c r="G26" s="163"/>
      <c r="H26" s="163"/>
      <c r="I26" s="163"/>
      <c r="J26" s="163"/>
      <c r="K26" s="163">
        <v>7633</v>
      </c>
      <c r="L26" s="163">
        <v>6766</v>
      </c>
      <c r="M26" s="163">
        <v>6734</v>
      </c>
      <c r="N26" s="163">
        <v>6822</v>
      </c>
      <c r="O26" s="163">
        <v>6778</v>
      </c>
      <c r="P26" s="163">
        <v>6783</v>
      </c>
      <c r="Q26" s="163">
        <v>9529</v>
      </c>
      <c r="R26" s="163"/>
      <c r="S26" s="163">
        <v>15490</v>
      </c>
      <c r="T26" s="163">
        <v>16566</v>
      </c>
      <c r="U26" s="163">
        <v>14012</v>
      </c>
      <c r="V26" s="163">
        <v>5293</v>
      </c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</row>
    <row r="27" spans="1:39" s="164" customFormat="1" ht="15.75" thickBot="1" x14ac:dyDescent="0.3">
      <c r="A27" s="172">
        <v>2405</v>
      </c>
      <c r="B27" s="124" t="s">
        <v>216</v>
      </c>
      <c r="C27" s="146">
        <v>57000</v>
      </c>
      <c r="D27" s="147">
        <f t="shared" si="1"/>
        <v>54518</v>
      </c>
      <c r="E27" s="148">
        <f>C27-D27</f>
        <v>2482</v>
      </c>
      <c r="F27" s="163"/>
      <c r="G27" s="163"/>
      <c r="H27" s="163"/>
      <c r="I27" s="163"/>
      <c r="J27" s="163">
        <v>3639</v>
      </c>
      <c r="K27" s="163">
        <v>3106</v>
      </c>
      <c r="L27" s="163">
        <v>3459</v>
      </c>
      <c r="M27" s="163">
        <v>3636</v>
      </c>
      <c r="N27" s="163">
        <v>4105</v>
      </c>
      <c r="O27" s="163">
        <v>3504</v>
      </c>
      <c r="P27" s="163">
        <v>3555</v>
      </c>
      <c r="Q27" s="163">
        <v>3656</v>
      </c>
      <c r="R27" s="163">
        <v>3668</v>
      </c>
      <c r="S27" s="163">
        <v>3321</v>
      </c>
      <c r="T27" s="163">
        <v>7192</v>
      </c>
      <c r="U27" s="163"/>
      <c r="V27" s="163">
        <f>6535+5142</f>
        <v>11677</v>
      </c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</row>
    <row r="28" spans="1:39" s="164" customFormat="1" ht="15.75" thickBot="1" x14ac:dyDescent="0.3">
      <c r="A28" s="172">
        <v>2690</v>
      </c>
      <c r="B28" s="124" t="s">
        <v>207</v>
      </c>
      <c r="C28" s="146">
        <v>132250</v>
      </c>
      <c r="D28" s="147">
        <f t="shared" si="1"/>
        <v>132250</v>
      </c>
      <c r="E28" s="148">
        <f t="shared" si="2"/>
        <v>0</v>
      </c>
      <c r="F28" s="163"/>
      <c r="G28" s="163"/>
      <c r="H28" s="163"/>
      <c r="I28" s="163"/>
      <c r="J28" s="163"/>
      <c r="K28" s="163">
        <v>942</v>
      </c>
      <c r="L28" s="163">
        <v>17569</v>
      </c>
      <c r="M28" s="163">
        <v>10435</v>
      </c>
      <c r="N28" s="163">
        <v>8105</v>
      </c>
      <c r="O28" s="163">
        <f>9680.84+482.16</f>
        <v>10163</v>
      </c>
      <c r="P28" s="163">
        <v>10911</v>
      </c>
      <c r="Q28" s="163">
        <v>9557</v>
      </c>
      <c r="R28" s="163">
        <v>11019</v>
      </c>
      <c r="S28" s="163">
        <v>24389</v>
      </c>
      <c r="T28" s="163">
        <v>25784</v>
      </c>
      <c r="U28" s="163"/>
      <c r="V28" s="163">
        <v>3376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</row>
    <row r="29" spans="1:39" s="164" customFormat="1" ht="15.75" thickBot="1" x14ac:dyDescent="0.3">
      <c r="A29" s="173" t="s">
        <v>161</v>
      </c>
      <c r="B29" s="171" t="s">
        <v>126</v>
      </c>
      <c r="C29" s="144">
        <v>105861</v>
      </c>
      <c r="D29" s="147">
        <f t="shared" si="1"/>
        <v>69991</v>
      </c>
      <c r="E29" s="148">
        <f t="shared" si="2"/>
        <v>35870</v>
      </c>
      <c r="F29" s="163"/>
      <c r="G29" s="163"/>
      <c r="H29" s="163"/>
      <c r="I29" s="163"/>
      <c r="J29" s="163"/>
      <c r="K29" s="163"/>
      <c r="L29" s="163">
        <v>26145</v>
      </c>
      <c r="M29" s="163">
        <v>4606</v>
      </c>
      <c r="N29" s="163"/>
      <c r="O29" s="163"/>
      <c r="P29" s="163"/>
      <c r="Q29" s="163">
        <v>2002</v>
      </c>
      <c r="R29" s="163">
        <v>2926</v>
      </c>
      <c r="S29" s="163">
        <v>2379</v>
      </c>
      <c r="T29" s="163"/>
      <c r="U29" s="163"/>
      <c r="V29" s="163">
        <v>31933</v>
      </c>
      <c r="W29" s="163"/>
      <c r="X29" s="163"/>
      <c r="Y29" s="163"/>
      <c r="Z29" s="163"/>
      <c r="AA29" s="163"/>
    </row>
    <row r="30" spans="1:39" s="164" customFormat="1" ht="15.75" thickBot="1" x14ac:dyDescent="0.3">
      <c r="A30" s="173">
        <v>3140</v>
      </c>
      <c r="B30" s="171" t="s">
        <v>219</v>
      </c>
      <c r="C30" s="144">
        <v>58386</v>
      </c>
      <c r="D30" s="147">
        <f t="shared" si="1"/>
        <v>40028</v>
      </c>
      <c r="E30" s="148">
        <f>C30-D30</f>
        <v>18358</v>
      </c>
      <c r="F30" s="163"/>
      <c r="G30" s="163"/>
      <c r="H30" s="163"/>
      <c r="I30" s="163"/>
      <c r="J30" s="163"/>
      <c r="K30" s="163"/>
      <c r="L30" s="163"/>
      <c r="M30" s="163"/>
      <c r="N30" s="163">
        <v>14131</v>
      </c>
      <c r="O30" s="163"/>
      <c r="P30" s="163"/>
      <c r="Q30" s="163"/>
      <c r="R30" s="163"/>
      <c r="S30" s="163"/>
      <c r="T30" s="163"/>
      <c r="U30" s="163"/>
      <c r="V30" s="352">
        <f>22107+3790</f>
        <v>25897</v>
      </c>
      <c r="W30" s="352"/>
      <c r="X30" s="352"/>
      <c r="Y30" s="352"/>
      <c r="Z30" s="352"/>
      <c r="AA30" s="352"/>
    </row>
    <row r="31" spans="1:39" s="164" customFormat="1" ht="15.75" thickBot="1" x14ac:dyDescent="0.3">
      <c r="A31" s="167"/>
      <c r="B31" s="168"/>
      <c r="C31" s="144"/>
      <c r="D31" s="147">
        <f t="shared" si="1"/>
        <v>0</v>
      </c>
      <c r="E31" s="145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</row>
    <row r="32" spans="1:39" s="73" customFormat="1" ht="15.75" thickBot="1" x14ac:dyDescent="0.3">
      <c r="A32" s="169"/>
      <c r="B32" s="168"/>
      <c r="C32" s="92">
        <f>SUM(C12:C31)</f>
        <v>2495683</v>
      </c>
      <c r="D32" s="147">
        <f t="shared" si="1"/>
        <v>2291341</v>
      </c>
      <c r="E32" s="92">
        <f t="shared" ref="E32:V32" si="3">SUM(E12:E31)</f>
        <v>204342</v>
      </c>
      <c r="F32" s="118">
        <f t="shared" si="3"/>
        <v>0</v>
      </c>
      <c r="G32" s="118">
        <f t="shared" si="3"/>
        <v>0</v>
      </c>
      <c r="H32" s="118">
        <f t="shared" si="3"/>
        <v>0</v>
      </c>
      <c r="I32" s="118">
        <f t="shared" si="3"/>
        <v>0</v>
      </c>
      <c r="J32" s="296">
        <f t="shared" si="3"/>
        <v>3639</v>
      </c>
      <c r="K32" s="118">
        <f t="shared" si="3"/>
        <v>103638</v>
      </c>
      <c r="L32" s="118">
        <f t="shared" si="3"/>
        <v>322146</v>
      </c>
      <c r="M32" s="118">
        <f t="shared" si="3"/>
        <v>145463</v>
      </c>
      <c r="N32" s="118">
        <f t="shared" si="3"/>
        <v>188088</v>
      </c>
      <c r="O32" s="118">
        <f t="shared" si="3"/>
        <v>131015</v>
      </c>
      <c r="P32" s="118">
        <f t="shared" si="3"/>
        <v>163754</v>
      </c>
      <c r="Q32" s="118">
        <f t="shared" si="3"/>
        <v>213887</v>
      </c>
      <c r="R32" s="118">
        <f t="shared" si="3"/>
        <v>172444</v>
      </c>
      <c r="S32" s="118">
        <f t="shared" si="3"/>
        <v>431198</v>
      </c>
      <c r="T32" s="118">
        <f t="shared" si="3"/>
        <v>162990</v>
      </c>
      <c r="U32" s="118">
        <f t="shared" si="3"/>
        <v>101780</v>
      </c>
      <c r="V32" s="118">
        <f t="shared" si="3"/>
        <v>130803</v>
      </c>
      <c r="W32" s="296">
        <f t="shared" ref="W32:AA32" si="4">SUM(W12:W31)</f>
        <v>0</v>
      </c>
      <c r="X32" s="296">
        <f t="shared" si="4"/>
        <v>0</v>
      </c>
      <c r="Y32" s="296">
        <f t="shared" si="4"/>
        <v>0</v>
      </c>
      <c r="Z32" s="296">
        <f t="shared" si="4"/>
        <v>0</v>
      </c>
      <c r="AA32" s="296">
        <f t="shared" si="4"/>
        <v>20496</v>
      </c>
    </row>
    <row r="33" spans="3:27" s="78" customFormat="1" x14ac:dyDescent="0.25">
      <c r="C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3:27" s="78" customFormat="1" x14ac:dyDescent="0.25">
      <c r="C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3:27" s="78" customFormat="1" x14ac:dyDescent="0.25"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3:27" s="78" customFormat="1" x14ac:dyDescent="0.25"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3:27" s="78" customFormat="1" x14ac:dyDescent="0.25"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3:27" s="78" customFormat="1" x14ac:dyDescent="0.25"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3:27" s="78" customFormat="1" x14ac:dyDescent="0.25"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3:27" s="78" customFormat="1" x14ac:dyDescent="0.25"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3:27" x14ac:dyDescent="0.25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352"/>
      <c r="X41" s="352"/>
      <c r="Y41" s="352"/>
      <c r="Z41" s="352"/>
      <c r="AA41" s="352"/>
    </row>
    <row r="42" spans="3:27" x14ac:dyDescent="0.2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352"/>
      <c r="X42" s="352"/>
      <c r="Y42" s="352"/>
      <c r="Z42" s="352"/>
      <c r="AA42" s="352"/>
    </row>
    <row r="43" spans="3:27" x14ac:dyDescent="0.25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352"/>
      <c r="X43" s="352"/>
      <c r="Y43" s="352"/>
      <c r="Z43" s="352"/>
      <c r="AA43" s="352"/>
    </row>
    <row r="44" spans="3:27" x14ac:dyDescent="0.2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352"/>
      <c r="X44" s="352"/>
      <c r="Y44" s="352"/>
      <c r="Z44" s="352"/>
      <c r="AA44" s="352"/>
    </row>
    <row r="45" spans="3:27" x14ac:dyDescent="0.2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52"/>
      <c r="X45" s="352"/>
      <c r="Y45" s="352"/>
      <c r="Z45" s="352"/>
      <c r="AA45" s="352"/>
    </row>
    <row r="46" spans="3:27" x14ac:dyDescent="0.2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352"/>
      <c r="X46" s="352"/>
      <c r="Y46" s="352"/>
      <c r="Z46" s="352"/>
      <c r="AA46" s="352"/>
    </row>
    <row r="47" spans="3:27" x14ac:dyDescent="0.2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352"/>
      <c r="X47" s="352"/>
      <c r="Y47" s="352"/>
      <c r="Z47" s="352"/>
      <c r="AA47" s="352"/>
    </row>
    <row r="49" spans="6:27" x14ac:dyDescent="0.2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352"/>
      <c r="X49" s="352"/>
      <c r="Y49" s="352"/>
      <c r="Z49" s="352"/>
      <c r="AA49" s="352"/>
    </row>
  </sheetData>
  <sheetProtection password="EF32" sheet="1" objects="1" scenarios="1"/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R48"/>
  <sheetViews>
    <sheetView topLeftCell="D1" workbookViewId="0">
      <selection activeCell="N16" sqref="N16:R16"/>
    </sheetView>
  </sheetViews>
  <sheetFormatPr defaultRowHeight="15" x14ac:dyDescent="0.25"/>
  <cols>
    <col min="2" max="2" width="33" bestFit="1" customWidth="1"/>
    <col min="3" max="3" width="16.85546875" customWidth="1"/>
    <col min="4" max="4" width="11.140625" customWidth="1"/>
    <col min="6" max="6" width="11.28515625" style="275" customWidth="1"/>
    <col min="7" max="7" width="11.140625" customWidth="1"/>
    <col min="9" max="9" width="10.7109375" customWidth="1"/>
    <col min="16" max="16" width="12.140625" customWidth="1"/>
    <col min="18" max="18" width="11" customWidth="1"/>
  </cols>
  <sheetData>
    <row r="1" spans="1:18" ht="21" x14ac:dyDescent="0.35">
      <c r="A1" s="212" t="s">
        <v>0</v>
      </c>
      <c r="B1" s="218"/>
      <c r="C1" s="213" t="s">
        <v>501</v>
      </c>
      <c r="D1" s="219"/>
      <c r="E1" s="218"/>
      <c r="F1" s="283"/>
      <c r="G1" s="283"/>
      <c r="H1" s="218"/>
      <c r="I1" s="218"/>
      <c r="J1" s="218"/>
      <c r="K1" s="213" t="s">
        <v>501</v>
      </c>
      <c r="L1" s="218"/>
      <c r="M1" s="218"/>
      <c r="N1" s="218"/>
      <c r="O1" s="218"/>
      <c r="P1" s="218"/>
      <c r="Q1" s="218"/>
      <c r="R1" s="218"/>
    </row>
    <row r="2" spans="1:18" ht="18.75" x14ac:dyDescent="0.3">
      <c r="A2" s="215" t="s">
        <v>1</v>
      </c>
      <c r="B2" s="218"/>
      <c r="C2" s="228" t="s">
        <v>164</v>
      </c>
      <c r="D2" s="219"/>
      <c r="E2" s="218"/>
      <c r="F2" s="283"/>
      <c r="G2" s="283"/>
      <c r="H2" s="218"/>
      <c r="I2" s="218"/>
      <c r="J2" s="218"/>
      <c r="K2" s="224" t="s">
        <v>504</v>
      </c>
      <c r="L2" s="218"/>
      <c r="M2" s="218"/>
      <c r="N2" s="218"/>
      <c r="O2" s="218"/>
      <c r="P2" s="218"/>
      <c r="Q2" s="218"/>
      <c r="R2" s="218"/>
    </row>
    <row r="3" spans="1:18" ht="15.75" x14ac:dyDescent="0.25">
      <c r="A3" s="215" t="s">
        <v>2</v>
      </c>
      <c r="B3" s="218"/>
      <c r="C3" s="216">
        <v>5010</v>
      </c>
      <c r="D3" s="219"/>
      <c r="E3" s="218"/>
      <c r="F3" s="283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18" ht="15.75" x14ac:dyDescent="0.25">
      <c r="A4" s="215" t="s">
        <v>3</v>
      </c>
      <c r="B4" s="218"/>
      <c r="C4" s="216" t="s">
        <v>294</v>
      </c>
      <c r="D4" s="215"/>
      <c r="E4" s="218"/>
      <c r="F4" s="283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ht="15.75" x14ac:dyDescent="0.25">
      <c r="A5" s="215" t="s">
        <v>149</v>
      </c>
      <c r="B5" s="218"/>
      <c r="C5" s="216" t="s">
        <v>150</v>
      </c>
      <c r="D5" s="219"/>
      <c r="E5" s="218"/>
      <c r="F5" s="283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ht="15.75" x14ac:dyDescent="0.25">
      <c r="A6" s="215" t="s">
        <v>88</v>
      </c>
      <c r="B6" s="218"/>
      <c r="C6" s="215" t="s">
        <v>93</v>
      </c>
      <c r="D6" s="217"/>
      <c r="E6" s="218"/>
      <c r="F6" s="283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15.75" x14ac:dyDescent="0.25">
      <c r="A7" s="215" t="s">
        <v>90</v>
      </c>
      <c r="B7" s="218"/>
      <c r="C7" s="215" t="s">
        <v>456</v>
      </c>
      <c r="D7" s="217"/>
      <c r="E7" s="218"/>
      <c r="F7" s="283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</row>
    <row r="8" spans="1:18" ht="21" x14ac:dyDescent="0.35">
      <c r="A8" s="212" t="s">
        <v>503</v>
      </c>
      <c r="B8" s="214"/>
      <c r="C8" s="213"/>
      <c r="D8" s="214"/>
      <c r="E8" s="214"/>
      <c r="F8" s="279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 ht="15.75" thickBot="1" x14ac:dyDescent="0.3">
      <c r="A9" s="218"/>
      <c r="B9" s="218"/>
      <c r="C9" s="218"/>
      <c r="D9" s="218"/>
      <c r="E9" s="218"/>
      <c r="F9" s="283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30.75" thickBot="1" x14ac:dyDescent="0.3">
      <c r="A10" s="223" t="s">
        <v>4</v>
      </c>
      <c r="B10" s="225" t="s">
        <v>159</v>
      </c>
      <c r="C10" s="223" t="s">
        <v>51</v>
      </c>
      <c r="D10" s="223" t="s">
        <v>52</v>
      </c>
      <c r="E10" s="227" t="s">
        <v>53</v>
      </c>
      <c r="F10" s="291" t="s">
        <v>344</v>
      </c>
      <c r="G10" s="221" t="s">
        <v>356</v>
      </c>
      <c r="H10" s="223" t="s">
        <v>357</v>
      </c>
      <c r="I10" s="221" t="s">
        <v>358</v>
      </c>
      <c r="J10" s="223" t="s">
        <v>359</v>
      </c>
      <c r="K10" s="221" t="s">
        <v>360</v>
      </c>
      <c r="L10" s="223" t="s">
        <v>361</v>
      </c>
      <c r="M10" s="221" t="s">
        <v>362</v>
      </c>
      <c r="N10" s="223" t="s">
        <v>363</v>
      </c>
      <c r="O10" s="221" t="s">
        <v>364</v>
      </c>
      <c r="P10" s="223" t="s">
        <v>365</v>
      </c>
      <c r="Q10" s="222" t="s">
        <v>366</v>
      </c>
      <c r="R10" s="222" t="s">
        <v>446</v>
      </c>
    </row>
    <row r="11" spans="1:18" s="275" customFormat="1" ht="15.75" thickBot="1" x14ac:dyDescent="0.3">
      <c r="A11" s="354" t="s">
        <v>641</v>
      </c>
      <c r="B11" s="354" t="s">
        <v>642</v>
      </c>
      <c r="C11" s="354">
        <v>98930</v>
      </c>
      <c r="D11" s="354">
        <f t="shared" ref="D11" si="0">SUM(F11:R11)</f>
        <v>98930</v>
      </c>
      <c r="E11" s="354">
        <f>SUM(C11-D11)</f>
        <v>0</v>
      </c>
      <c r="F11" s="355"/>
      <c r="G11" s="355"/>
      <c r="H11" s="355"/>
      <c r="I11" s="355"/>
      <c r="J11" s="355"/>
      <c r="K11" s="355"/>
      <c r="L11" s="355"/>
      <c r="M11" s="355"/>
      <c r="N11" s="276">
        <v>41213</v>
      </c>
      <c r="O11" s="276"/>
      <c r="P11" s="276">
        <v>57717</v>
      </c>
      <c r="Q11" s="276"/>
      <c r="R11" s="276"/>
    </row>
    <row r="12" spans="1:18" s="275" customFormat="1" ht="15.75" thickBot="1" x14ac:dyDescent="0.3">
      <c r="A12" s="288" t="s">
        <v>546</v>
      </c>
      <c r="B12" s="288" t="s">
        <v>373</v>
      </c>
      <c r="C12" s="288">
        <v>100000</v>
      </c>
      <c r="D12" s="288">
        <f t="shared" ref="D12:D13" si="1">SUM(F12:R12)</f>
        <v>100000</v>
      </c>
      <c r="E12" s="288">
        <f>SUM(C12-D12)</f>
        <v>0</v>
      </c>
      <c r="F12" s="276">
        <v>70598</v>
      </c>
      <c r="G12" s="276"/>
      <c r="H12" s="276">
        <v>12294</v>
      </c>
      <c r="I12" s="276">
        <v>4074</v>
      </c>
      <c r="J12" s="276">
        <v>13034</v>
      </c>
      <c r="K12" s="276"/>
      <c r="L12" s="276"/>
      <c r="M12" s="276"/>
      <c r="N12" s="276"/>
      <c r="O12" s="276"/>
      <c r="P12" s="276"/>
      <c r="Q12" s="276"/>
    </row>
    <row r="13" spans="1:18" s="275" customFormat="1" ht="15.75" thickBot="1" x14ac:dyDescent="0.3">
      <c r="A13" s="288" t="s">
        <v>547</v>
      </c>
      <c r="B13" s="144" t="s">
        <v>548</v>
      </c>
      <c r="C13" s="288">
        <v>99938</v>
      </c>
      <c r="D13" s="288">
        <f t="shared" si="1"/>
        <v>96084</v>
      </c>
      <c r="E13" s="288">
        <f>SUM(C13-D13)</f>
        <v>3854</v>
      </c>
      <c r="F13" s="276"/>
      <c r="G13" s="276"/>
      <c r="H13" s="276">
        <v>32823</v>
      </c>
      <c r="I13" s="276"/>
      <c r="J13" s="276"/>
      <c r="K13" s="276">
        <v>5582</v>
      </c>
      <c r="L13" s="276"/>
      <c r="M13" s="276"/>
      <c r="N13" s="276">
        <v>57679</v>
      </c>
      <c r="O13" s="276"/>
      <c r="P13" s="276"/>
      <c r="Q13" s="276"/>
    </row>
    <row r="14" spans="1:18" ht="15.75" thickBot="1" x14ac:dyDescent="0.3">
      <c r="A14" s="220" t="s">
        <v>502</v>
      </c>
      <c r="B14" s="220" t="s">
        <v>505</v>
      </c>
      <c r="C14" s="220">
        <v>32465</v>
      </c>
      <c r="D14" s="220">
        <f>SUM(F14:R14)</f>
        <v>31711</v>
      </c>
      <c r="E14" s="220">
        <f>SUM(C14-D14)</f>
        <v>754</v>
      </c>
      <c r="F14" s="276">
        <v>3065</v>
      </c>
      <c r="G14" s="211">
        <v>5171</v>
      </c>
      <c r="H14" s="211"/>
      <c r="I14" s="211"/>
      <c r="J14" s="211">
        <f>6262+5289</f>
        <v>11551</v>
      </c>
      <c r="K14" s="211"/>
      <c r="L14" s="211"/>
      <c r="M14" s="211"/>
      <c r="N14" s="211"/>
      <c r="O14" s="211">
        <f>1591+10333</f>
        <v>11924</v>
      </c>
      <c r="P14" s="211"/>
      <c r="Q14" s="211"/>
      <c r="R14" s="210"/>
    </row>
    <row r="15" spans="1:18" ht="15.75" thickBot="1" x14ac:dyDescent="0.3">
      <c r="A15" s="220" t="s">
        <v>651</v>
      </c>
      <c r="B15" s="220" t="s">
        <v>652</v>
      </c>
      <c r="C15" s="220">
        <v>26137</v>
      </c>
      <c r="D15" s="354">
        <f>SUM(F15:R15)</f>
        <v>26137</v>
      </c>
      <c r="E15" s="354">
        <f>SUM(C15-D15)</f>
        <v>0</v>
      </c>
      <c r="F15" s="276"/>
      <c r="G15" s="211"/>
      <c r="H15" s="211"/>
      <c r="I15" s="211"/>
      <c r="J15" s="211"/>
      <c r="K15" s="211"/>
      <c r="L15" s="211"/>
      <c r="M15" s="211"/>
      <c r="N15" s="211"/>
      <c r="O15" s="211"/>
      <c r="P15" s="211">
        <v>26137</v>
      </c>
      <c r="Q15" s="211"/>
      <c r="R15" s="210"/>
    </row>
    <row r="16" spans="1:18" ht="15.75" thickBot="1" x14ac:dyDescent="0.3">
      <c r="A16" s="226"/>
      <c r="B16" s="226"/>
      <c r="C16" s="226">
        <f>SUM(C11:C15)</f>
        <v>357470</v>
      </c>
      <c r="D16" s="294">
        <f t="shared" ref="D16:E16" si="2">SUM(D11:D15)</f>
        <v>352862</v>
      </c>
      <c r="E16" s="294">
        <f t="shared" si="2"/>
        <v>4608</v>
      </c>
      <c r="F16" s="294">
        <f t="shared" ref="F16:M16" si="3">SUM(F11:F15)</f>
        <v>73663</v>
      </c>
      <c r="G16" s="294">
        <f t="shared" si="3"/>
        <v>5171</v>
      </c>
      <c r="H16" s="294">
        <f t="shared" si="3"/>
        <v>45117</v>
      </c>
      <c r="I16" s="294">
        <f t="shared" si="3"/>
        <v>4074</v>
      </c>
      <c r="J16" s="294">
        <f t="shared" si="3"/>
        <v>24585</v>
      </c>
      <c r="K16" s="294">
        <f t="shared" si="3"/>
        <v>5582</v>
      </c>
      <c r="L16" s="294">
        <f t="shared" si="3"/>
        <v>0</v>
      </c>
      <c r="M16" s="294">
        <f t="shared" si="3"/>
        <v>0</v>
      </c>
      <c r="N16" s="226">
        <f>SUM(N11:N15)</f>
        <v>98892</v>
      </c>
      <c r="O16" s="294">
        <f t="shared" ref="O16:R16" si="4">SUM(O11:O15)</f>
        <v>11924</v>
      </c>
      <c r="P16" s="294">
        <f t="shared" si="4"/>
        <v>83854</v>
      </c>
      <c r="Q16" s="294">
        <f t="shared" si="4"/>
        <v>0</v>
      </c>
      <c r="R16" s="294">
        <f t="shared" si="4"/>
        <v>0</v>
      </c>
    </row>
    <row r="17" spans="1:18" x14ac:dyDescent="0.25">
      <c r="A17" s="210"/>
      <c r="B17" s="210"/>
      <c r="C17" s="211"/>
      <c r="D17" s="210"/>
      <c r="E17" s="21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0"/>
    </row>
    <row r="18" spans="1:18" x14ac:dyDescent="0.25">
      <c r="A18" s="210"/>
      <c r="B18" s="210"/>
      <c r="C18" s="211"/>
      <c r="D18" s="210"/>
      <c r="E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0"/>
    </row>
    <row r="19" spans="1:18" x14ac:dyDescent="0.25">
      <c r="A19" s="210"/>
      <c r="B19" s="210"/>
      <c r="C19" s="211"/>
      <c r="D19" s="210"/>
      <c r="E19" s="210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0"/>
    </row>
    <row r="20" spans="1:18" x14ac:dyDescent="0.25">
      <c r="A20" s="210"/>
      <c r="B20" s="210"/>
      <c r="C20" s="211"/>
      <c r="D20" s="210"/>
      <c r="E20" s="210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0"/>
    </row>
    <row r="21" spans="1:18" x14ac:dyDescent="0.25">
      <c r="A21" s="210"/>
      <c r="B21" s="210"/>
      <c r="C21" s="211"/>
      <c r="D21" s="210"/>
      <c r="E21" s="210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0"/>
    </row>
    <row r="22" spans="1:18" x14ac:dyDescent="0.25">
      <c r="A22" s="210"/>
      <c r="B22" s="210"/>
      <c r="C22" s="211"/>
      <c r="D22" s="210"/>
      <c r="E22" s="210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0"/>
    </row>
    <row r="23" spans="1:18" x14ac:dyDescent="0.25">
      <c r="A23" s="210"/>
      <c r="B23" s="210"/>
      <c r="C23" s="211"/>
      <c r="D23" s="210"/>
      <c r="E23" s="210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0"/>
    </row>
    <row r="24" spans="1:18" x14ac:dyDescent="0.25">
      <c r="A24" s="210"/>
      <c r="B24" s="210"/>
      <c r="C24" s="211"/>
      <c r="D24" s="210"/>
      <c r="E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0"/>
    </row>
    <row r="25" spans="1:18" x14ac:dyDescent="0.25">
      <c r="A25" s="210"/>
      <c r="B25" s="210"/>
      <c r="C25" s="211"/>
      <c r="D25" s="210"/>
      <c r="E25" s="21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0"/>
    </row>
    <row r="26" spans="1:18" x14ac:dyDescent="0.25">
      <c r="A26" s="210"/>
      <c r="B26" s="210"/>
      <c r="C26" s="211"/>
      <c r="D26" s="210"/>
      <c r="E26" s="210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0"/>
    </row>
    <row r="27" spans="1:18" x14ac:dyDescent="0.25">
      <c r="A27" s="210"/>
      <c r="B27" s="210"/>
      <c r="C27" s="211"/>
      <c r="D27" s="210"/>
      <c r="E27" s="21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0"/>
    </row>
    <row r="28" spans="1:18" x14ac:dyDescent="0.25">
      <c r="A28" s="210"/>
      <c r="B28" s="210"/>
      <c r="C28" s="211"/>
      <c r="D28" s="210"/>
      <c r="E28" s="210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0"/>
    </row>
    <row r="29" spans="1:18" x14ac:dyDescent="0.25">
      <c r="A29" s="210"/>
      <c r="B29" s="210"/>
      <c r="C29" s="211"/>
      <c r="D29" s="210"/>
      <c r="E29" s="210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0"/>
    </row>
    <row r="30" spans="1:18" x14ac:dyDescent="0.25">
      <c r="A30" s="210"/>
      <c r="B30" s="210"/>
      <c r="C30" s="211"/>
      <c r="D30" s="210"/>
      <c r="E30" s="210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0"/>
    </row>
    <row r="31" spans="1:18" x14ac:dyDescent="0.25"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8" x14ac:dyDescent="0.25"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  <row r="33" spans="7:17" x14ac:dyDescent="0.25"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spans="7:17" x14ac:dyDescent="0.25"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  <row r="35" spans="7:17" x14ac:dyDescent="0.25"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</row>
    <row r="36" spans="7:17" x14ac:dyDescent="0.25"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</row>
    <row r="37" spans="7:17" x14ac:dyDescent="0.25"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7:17" x14ac:dyDescent="0.25"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7:17" x14ac:dyDescent="0.25"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</row>
    <row r="40" spans="7:17" x14ac:dyDescent="0.25"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7:17" x14ac:dyDescent="0.25"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7:17" x14ac:dyDescent="0.25"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7:17" x14ac:dyDescent="0.25"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7:17" x14ac:dyDescent="0.25"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7:17" x14ac:dyDescent="0.25"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7:17" x14ac:dyDescent="0.25"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7:17" x14ac:dyDescent="0.25"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7:17" x14ac:dyDescent="0.25"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CCFFCC"/>
  </sheetPr>
  <dimension ref="A1:S60"/>
  <sheetViews>
    <sheetView topLeftCell="E4" zoomScaleNormal="100" workbookViewId="0">
      <selection activeCell="N28" sqref="N28:R28"/>
    </sheetView>
  </sheetViews>
  <sheetFormatPr defaultRowHeight="15" x14ac:dyDescent="0.25"/>
  <cols>
    <col min="2" max="2" width="24.28515625" bestFit="1" customWidth="1"/>
    <col min="3" max="3" width="30.140625" customWidth="1"/>
    <col min="4" max="4" width="13.140625" customWidth="1"/>
    <col min="5" max="5" width="12.85546875" customWidth="1"/>
    <col min="6" max="6" width="13.140625" customWidth="1"/>
    <col min="7" max="7" width="13.140625" style="275" customWidth="1"/>
    <col min="8" max="8" width="10" customWidth="1"/>
    <col min="9" max="9" width="10.28515625" customWidth="1"/>
    <col min="16" max="16" width="11.7109375" customWidth="1"/>
    <col min="17" max="17" width="11.140625" customWidth="1"/>
    <col min="18" max="18" width="12.85546875" customWidth="1"/>
  </cols>
  <sheetData>
    <row r="1" spans="1:18" ht="21" x14ac:dyDescent="0.35">
      <c r="A1" s="231" t="s">
        <v>0</v>
      </c>
      <c r="B1" s="237"/>
      <c r="C1" s="232" t="s">
        <v>506</v>
      </c>
      <c r="D1" s="238"/>
      <c r="E1" s="237"/>
      <c r="F1" s="237"/>
      <c r="G1" s="283"/>
      <c r="H1" s="237"/>
      <c r="I1" s="237"/>
      <c r="J1" s="237"/>
      <c r="K1" s="237"/>
      <c r="L1" s="232"/>
      <c r="M1" s="237"/>
      <c r="N1" s="237"/>
      <c r="O1" s="237"/>
      <c r="P1" s="237"/>
      <c r="Q1" s="237"/>
      <c r="R1" s="237"/>
    </row>
    <row r="2" spans="1:18" ht="18.75" x14ac:dyDescent="0.3">
      <c r="A2" s="234" t="s">
        <v>1</v>
      </c>
      <c r="B2" s="237"/>
      <c r="C2" s="249" t="s">
        <v>164</v>
      </c>
      <c r="D2" s="238"/>
      <c r="E2" s="237"/>
      <c r="F2" s="237"/>
      <c r="G2" s="283"/>
      <c r="H2" s="237"/>
      <c r="I2" s="237"/>
      <c r="J2" s="237"/>
      <c r="K2" s="237"/>
      <c r="L2" s="243"/>
      <c r="M2" s="237"/>
      <c r="N2" s="237"/>
      <c r="O2" s="237"/>
      <c r="P2" s="237"/>
      <c r="Q2" s="237"/>
      <c r="R2" s="237"/>
    </row>
    <row r="3" spans="1:18" ht="15.75" x14ac:dyDescent="0.25">
      <c r="A3" s="234" t="s">
        <v>2</v>
      </c>
      <c r="B3" s="237"/>
      <c r="C3" s="235">
        <v>5010</v>
      </c>
      <c r="D3" s="238"/>
      <c r="E3" s="237"/>
      <c r="F3" s="237"/>
      <c r="G3" s="283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5.75" x14ac:dyDescent="0.25">
      <c r="A4" s="234" t="s">
        <v>3</v>
      </c>
      <c r="B4" s="237"/>
      <c r="C4" s="235" t="s">
        <v>294</v>
      </c>
      <c r="D4" s="234"/>
      <c r="E4" s="237"/>
      <c r="F4" s="237"/>
      <c r="G4" s="283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ht="15.75" x14ac:dyDescent="0.25">
      <c r="A5" s="234" t="s">
        <v>149</v>
      </c>
      <c r="B5" s="237"/>
      <c r="C5" s="235" t="s">
        <v>150</v>
      </c>
      <c r="D5" s="238"/>
      <c r="E5" s="237"/>
      <c r="F5" s="237"/>
      <c r="G5" s="283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</row>
    <row r="6" spans="1:18" ht="15.75" x14ac:dyDescent="0.25">
      <c r="A6" s="234" t="s">
        <v>88</v>
      </c>
      <c r="B6" s="237"/>
      <c r="C6" s="234" t="s">
        <v>93</v>
      </c>
      <c r="D6" s="236"/>
      <c r="E6" s="237"/>
      <c r="F6" s="237"/>
      <c r="G6" s="283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8" ht="15.75" x14ac:dyDescent="0.25">
      <c r="A7" s="234" t="s">
        <v>90</v>
      </c>
      <c r="B7" s="237"/>
      <c r="C7" s="280" t="s">
        <v>456</v>
      </c>
      <c r="D7" s="236"/>
      <c r="E7" s="237"/>
      <c r="F7" s="237"/>
      <c r="G7" s="283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</row>
    <row r="8" spans="1:18" ht="21" x14ac:dyDescent="0.35">
      <c r="A8" s="231" t="s">
        <v>447</v>
      </c>
      <c r="B8" s="233"/>
      <c r="C8" s="233"/>
      <c r="D8" s="232"/>
      <c r="E8" s="233"/>
      <c r="F8" s="233"/>
      <c r="G8" s="279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</row>
    <row r="9" spans="1:18" ht="15.75" thickBot="1" x14ac:dyDescent="0.3">
      <c r="A9" s="237"/>
      <c r="B9" s="237"/>
      <c r="C9" s="237"/>
      <c r="D9" s="237"/>
      <c r="E9" s="237"/>
      <c r="F9" s="237"/>
      <c r="G9" s="283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</row>
    <row r="10" spans="1:18" ht="30.75" thickBot="1" x14ac:dyDescent="0.3">
      <c r="A10" s="242" t="s">
        <v>4</v>
      </c>
      <c r="B10" s="245" t="s">
        <v>159</v>
      </c>
      <c r="C10" s="245" t="s">
        <v>156</v>
      </c>
      <c r="D10" s="242" t="s">
        <v>51</v>
      </c>
      <c r="E10" s="242" t="s">
        <v>52</v>
      </c>
      <c r="F10" s="248" t="s">
        <v>53</v>
      </c>
      <c r="G10" s="291" t="s">
        <v>345</v>
      </c>
      <c r="H10" s="242" t="s">
        <v>357</v>
      </c>
      <c r="I10" s="240" t="s">
        <v>358</v>
      </c>
      <c r="J10" s="242" t="s">
        <v>359</v>
      </c>
      <c r="K10" s="240" t="s">
        <v>360</v>
      </c>
      <c r="L10" s="242" t="s">
        <v>361</v>
      </c>
      <c r="M10" s="240" t="s">
        <v>362</v>
      </c>
      <c r="N10" s="242" t="s">
        <v>363</v>
      </c>
      <c r="O10" s="240" t="s">
        <v>364</v>
      </c>
      <c r="P10" s="242" t="s">
        <v>365</v>
      </c>
      <c r="Q10" s="241" t="s">
        <v>366</v>
      </c>
      <c r="R10" s="241" t="s">
        <v>446</v>
      </c>
    </row>
    <row r="11" spans="1:18" ht="15.75" thickBot="1" x14ac:dyDescent="0.3">
      <c r="A11" s="252">
        <v>30</v>
      </c>
      <c r="B11" s="239" t="s">
        <v>135</v>
      </c>
      <c r="C11" s="354" t="s">
        <v>602</v>
      </c>
      <c r="D11" s="239">
        <v>192214</v>
      </c>
      <c r="E11" s="239">
        <f>SUM(G11:R11)</f>
        <v>137879</v>
      </c>
      <c r="F11" s="239">
        <f>SUM(D11-E11)</f>
        <v>54335</v>
      </c>
      <c r="G11" s="276"/>
      <c r="H11" s="230">
        <v>92543</v>
      </c>
      <c r="I11" s="230">
        <v>22004</v>
      </c>
      <c r="J11" s="230">
        <v>19800</v>
      </c>
      <c r="K11" s="230">
        <v>1255</v>
      </c>
      <c r="L11" s="230"/>
      <c r="M11" s="230">
        <v>2277</v>
      </c>
      <c r="N11" s="230"/>
      <c r="O11" s="230"/>
      <c r="P11" s="230"/>
      <c r="Q11" s="230"/>
      <c r="R11" s="229"/>
    </row>
    <row r="12" spans="1:18" ht="15.75" thickBot="1" x14ac:dyDescent="0.3">
      <c r="A12" s="252">
        <v>123</v>
      </c>
      <c r="B12" s="239" t="s">
        <v>507</v>
      </c>
      <c r="C12" s="239" t="s">
        <v>508</v>
      </c>
      <c r="D12" s="288">
        <v>199800</v>
      </c>
      <c r="E12" s="288">
        <f t="shared" ref="E12:E26" si="0">SUM(G12:R12)</f>
        <v>199800</v>
      </c>
      <c r="F12" s="288">
        <f t="shared" ref="F12:F26" si="1">SUM(D12-E12)</f>
        <v>0</v>
      </c>
      <c r="G12" s="276">
        <v>11021</v>
      </c>
      <c r="H12" s="230"/>
      <c r="I12" s="230">
        <v>44187</v>
      </c>
      <c r="J12" s="230"/>
      <c r="K12" s="230"/>
      <c r="L12" s="230"/>
      <c r="M12" s="230">
        <v>70759</v>
      </c>
      <c r="N12" s="230"/>
      <c r="O12" s="230"/>
      <c r="P12" s="230"/>
      <c r="Q12" s="230">
        <v>73833</v>
      </c>
      <c r="R12" s="230"/>
    </row>
    <row r="13" spans="1:18" ht="15.75" thickBot="1" x14ac:dyDescent="0.3">
      <c r="A13" s="252">
        <v>123</v>
      </c>
      <c r="B13" s="239" t="s">
        <v>507</v>
      </c>
      <c r="C13" s="239" t="s">
        <v>509</v>
      </c>
      <c r="D13" s="288">
        <v>200000</v>
      </c>
      <c r="E13" s="288">
        <f t="shared" si="0"/>
        <v>200000</v>
      </c>
      <c r="F13" s="288">
        <f t="shared" si="1"/>
        <v>0</v>
      </c>
      <c r="G13" s="276">
        <v>38427</v>
      </c>
      <c r="H13" s="230"/>
      <c r="I13" s="230">
        <v>35191</v>
      </c>
      <c r="J13" s="230"/>
      <c r="K13" s="230"/>
      <c r="L13" s="230"/>
      <c r="M13" s="230">
        <v>70860</v>
      </c>
      <c r="N13" s="230"/>
      <c r="O13" s="230"/>
      <c r="P13" s="230"/>
      <c r="Q13" s="230">
        <v>55522</v>
      </c>
      <c r="R13" s="230"/>
    </row>
    <row r="14" spans="1:18" ht="15.75" thickBot="1" x14ac:dyDescent="0.3">
      <c r="A14" s="252">
        <v>880</v>
      </c>
      <c r="B14" s="239" t="s">
        <v>154</v>
      </c>
      <c r="C14" s="239" t="s">
        <v>510</v>
      </c>
      <c r="D14" s="239">
        <v>62500</v>
      </c>
      <c r="E14" s="288">
        <f t="shared" si="0"/>
        <v>62500</v>
      </c>
      <c r="F14" s="288">
        <f t="shared" si="1"/>
        <v>0</v>
      </c>
      <c r="G14" s="276">
        <v>5181</v>
      </c>
      <c r="H14" s="230"/>
      <c r="I14" s="230">
        <v>11967</v>
      </c>
      <c r="J14" s="230">
        <v>9070</v>
      </c>
      <c r="K14" s="230"/>
      <c r="L14" s="230">
        <v>15746</v>
      </c>
      <c r="M14" s="230"/>
      <c r="N14" s="230">
        <v>20536</v>
      </c>
      <c r="O14" s="230"/>
      <c r="P14" s="230"/>
      <c r="Q14" s="230"/>
      <c r="R14" s="230"/>
    </row>
    <row r="15" spans="1:18" ht="15.75" thickBot="1" x14ac:dyDescent="0.3">
      <c r="A15" s="252">
        <v>880</v>
      </c>
      <c r="B15" s="239" t="s">
        <v>154</v>
      </c>
      <c r="C15" s="239" t="s">
        <v>511</v>
      </c>
      <c r="D15" s="239">
        <v>198567</v>
      </c>
      <c r="E15" s="288">
        <f t="shared" si="0"/>
        <v>106139</v>
      </c>
      <c r="F15" s="288">
        <f t="shared" si="1"/>
        <v>92428</v>
      </c>
      <c r="G15" s="276">
        <v>46233</v>
      </c>
      <c r="H15" s="230"/>
      <c r="I15" s="230">
        <v>7303</v>
      </c>
      <c r="J15" s="230">
        <v>247</v>
      </c>
      <c r="K15" s="230"/>
      <c r="L15" s="230">
        <v>11205</v>
      </c>
      <c r="M15" s="230"/>
      <c r="N15" s="230">
        <v>41151</v>
      </c>
      <c r="O15" s="230"/>
      <c r="P15" s="230"/>
      <c r="Q15" s="230"/>
      <c r="R15" s="230"/>
    </row>
    <row r="16" spans="1:18" ht="15.75" thickBot="1" x14ac:dyDescent="0.3">
      <c r="A16" s="252">
        <v>880</v>
      </c>
      <c r="B16" s="239" t="s">
        <v>154</v>
      </c>
      <c r="C16" s="239" t="s">
        <v>512</v>
      </c>
      <c r="D16" s="239">
        <v>100000</v>
      </c>
      <c r="E16" s="288">
        <f t="shared" si="0"/>
        <v>0</v>
      </c>
      <c r="F16" s="288">
        <f t="shared" si="1"/>
        <v>100000</v>
      </c>
      <c r="G16" s="276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9" ht="15.75" thickBot="1" x14ac:dyDescent="0.3">
      <c r="A17" s="252">
        <v>880</v>
      </c>
      <c r="B17" s="239" t="s">
        <v>154</v>
      </c>
      <c r="C17" s="239" t="s">
        <v>513</v>
      </c>
      <c r="D17" s="239">
        <v>88902</v>
      </c>
      <c r="E17" s="288">
        <f t="shared" si="0"/>
        <v>57944</v>
      </c>
      <c r="F17" s="288">
        <f t="shared" si="1"/>
        <v>30958</v>
      </c>
      <c r="G17" s="276">
        <v>3755</v>
      </c>
      <c r="H17" s="230">
        <v>18816</v>
      </c>
      <c r="I17" s="230"/>
      <c r="J17" s="230">
        <f>5594+5821</f>
        <v>11415</v>
      </c>
      <c r="K17" s="230">
        <v>2693</v>
      </c>
      <c r="L17" s="230"/>
      <c r="M17" s="230">
        <v>10100</v>
      </c>
      <c r="N17" s="230">
        <v>11165</v>
      </c>
      <c r="O17" s="230"/>
      <c r="P17" s="230"/>
      <c r="Q17" s="230"/>
      <c r="R17" s="230"/>
      <c r="S17" s="229"/>
    </row>
    <row r="18" spans="1:19" ht="15.75" thickBot="1" x14ac:dyDescent="0.3">
      <c r="A18" s="252">
        <v>880</v>
      </c>
      <c r="B18" s="239" t="s">
        <v>154</v>
      </c>
      <c r="C18" s="239" t="s">
        <v>514</v>
      </c>
      <c r="D18" s="239">
        <v>95517</v>
      </c>
      <c r="E18" s="288">
        <f t="shared" si="0"/>
        <v>78940</v>
      </c>
      <c r="F18" s="288">
        <f t="shared" si="1"/>
        <v>16577</v>
      </c>
      <c r="G18" s="276">
        <v>59</v>
      </c>
      <c r="H18" s="230"/>
      <c r="I18" s="230">
        <v>37615</v>
      </c>
      <c r="J18" s="230">
        <v>7975</v>
      </c>
      <c r="K18" s="230"/>
      <c r="L18" s="230">
        <v>14896</v>
      </c>
      <c r="M18" s="230"/>
      <c r="N18" s="230">
        <v>18395</v>
      </c>
      <c r="O18" s="230"/>
      <c r="P18" s="230"/>
      <c r="Q18" s="230"/>
      <c r="R18" s="230"/>
      <c r="S18" s="229"/>
    </row>
    <row r="19" spans="1:19" s="275" customFormat="1" ht="15.75" thickBot="1" x14ac:dyDescent="0.3">
      <c r="A19" s="252">
        <v>880</v>
      </c>
      <c r="B19" s="288" t="s">
        <v>154</v>
      </c>
      <c r="C19" s="288" t="s">
        <v>601</v>
      </c>
      <c r="D19" s="288">
        <v>99975</v>
      </c>
      <c r="E19" s="288">
        <f t="shared" si="0"/>
        <v>74482</v>
      </c>
      <c r="F19" s="288">
        <f t="shared" ref="F19" si="2">SUM(D19-E19)</f>
        <v>25493</v>
      </c>
      <c r="G19" s="276"/>
      <c r="H19" s="276"/>
      <c r="I19" s="276"/>
      <c r="J19" s="276">
        <f>1130+1483</f>
        <v>2613</v>
      </c>
      <c r="K19" s="276"/>
      <c r="L19" s="276">
        <v>70260</v>
      </c>
      <c r="M19" s="276"/>
      <c r="N19" s="276">
        <v>1609</v>
      </c>
      <c r="O19" s="276"/>
      <c r="P19" s="276"/>
      <c r="Q19" s="276"/>
      <c r="R19" s="276"/>
    </row>
    <row r="20" spans="1:19" ht="15.75" thickBot="1" x14ac:dyDescent="0.3">
      <c r="A20" s="252">
        <v>880</v>
      </c>
      <c r="B20" s="239" t="s">
        <v>154</v>
      </c>
      <c r="C20" s="239" t="s">
        <v>515</v>
      </c>
      <c r="D20" s="239">
        <v>63672</v>
      </c>
      <c r="E20" s="288">
        <f t="shared" si="0"/>
        <v>6209</v>
      </c>
      <c r="F20" s="288">
        <f t="shared" si="1"/>
        <v>57463</v>
      </c>
      <c r="G20" s="276"/>
      <c r="H20" s="230"/>
      <c r="I20" s="230"/>
      <c r="J20" s="230">
        <v>5479</v>
      </c>
      <c r="K20" s="230"/>
      <c r="L20" s="230"/>
      <c r="M20" s="230"/>
      <c r="N20" s="230">
        <v>730</v>
      </c>
      <c r="O20" s="230"/>
      <c r="P20" s="230"/>
      <c r="Q20" s="230"/>
      <c r="R20" s="230"/>
      <c r="S20" s="229"/>
    </row>
    <row r="21" spans="1:19" ht="15.75" thickBot="1" x14ac:dyDescent="0.3">
      <c r="A21" s="252">
        <v>1050</v>
      </c>
      <c r="B21" s="239" t="s">
        <v>516</v>
      </c>
      <c r="C21" s="239" t="s">
        <v>602</v>
      </c>
      <c r="D21" s="239">
        <v>140277</v>
      </c>
      <c r="E21" s="288">
        <f t="shared" si="0"/>
        <v>93229</v>
      </c>
      <c r="F21" s="288">
        <f t="shared" si="1"/>
        <v>47048</v>
      </c>
      <c r="G21" s="276"/>
      <c r="H21" s="230"/>
      <c r="I21" s="230"/>
      <c r="J21" s="230">
        <v>93229</v>
      </c>
      <c r="K21" s="230"/>
      <c r="L21" s="230"/>
      <c r="M21" s="230"/>
      <c r="N21" s="230"/>
      <c r="O21" s="230"/>
      <c r="P21" s="230"/>
      <c r="Q21" s="230"/>
      <c r="R21" s="230"/>
      <c r="S21" s="229"/>
    </row>
    <row r="22" spans="1:19" ht="15.75" thickBot="1" x14ac:dyDescent="0.3">
      <c r="A22" s="252">
        <v>1390</v>
      </c>
      <c r="B22" s="239" t="s">
        <v>517</v>
      </c>
      <c r="C22" s="354" t="s">
        <v>602</v>
      </c>
      <c r="D22" s="239">
        <v>35000</v>
      </c>
      <c r="E22" s="288">
        <f t="shared" si="0"/>
        <v>35000</v>
      </c>
      <c r="F22" s="288">
        <f t="shared" si="1"/>
        <v>0</v>
      </c>
      <c r="G22" s="276"/>
      <c r="H22" s="230">
        <v>28248</v>
      </c>
      <c r="I22" s="230"/>
      <c r="J22" s="230"/>
      <c r="K22" s="230"/>
      <c r="L22" s="230">
        <v>4409</v>
      </c>
      <c r="M22" s="230"/>
      <c r="N22" s="230">
        <v>2343</v>
      </c>
      <c r="O22" s="230"/>
      <c r="P22" s="230"/>
      <c r="Q22" s="230"/>
      <c r="R22" s="230"/>
      <c r="S22" s="229"/>
    </row>
    <row r="23" spans="1:19" ht="15.75" thickBot="1" x14ac:dyDescent="0.3">
      <c r="A23" s="252">
        <v>2000</v>
      </c>
      <c r="B23" s="239" t="s">
        <v>518</v>
      </c>
      <c r="C23" s="239" t="s">
        <v>519</v>
      </c>
      <c r="D23" s="239">
        <v>76365</v>
      </c>
      <c r="E23" s="288">
        <f t="shared" si="0"/>
        <v>76365</v>
      </c>
      <c r="F23" s="288">
        <f t="shared" si="1"/>
        <v>0</v>
      </c>
      <c r="G23" s="276">
        <v>3300</v>
      </c>
      <c r="H23" s="230">
        <v>9200</v>
      </c>
      <c r="I23" s="230">
        <v>14000</v>
      </c>
      <c r="J23" s="230">
        <v>2809</v>
      </c>
      <c r="K23" s="230">
        <v>7108</v>
      </c>
      <c r="L23" s="230">
        <v>39948</v>
      </c>
      <c r="M23" s="230"/>
      <c r="N23" s="230"/>
      <c r="O23" s="230"/>
      <c r="P23" s="230"/>
      <c r="Q23" s="230"/>
      <c r="R23" s="230"/>
      <c r="S23" s="229"/>
    </row>
    <row r="24" spans="1:19" ht="15.75" thickBot="1" x14ac:dyDescent="0.3">
      <c r="A24" s="252">
        <v>2000</v>
      </c>
      <c r="B24" s="239" t="s">
        <v>518</v>
      </c>
      <c r="C24" s="239" t="s">
        <v>520</v>
      </c>
      <c r="D24" s="239">
        <v>100000</v>
      </c>
      <c r="E24" s="288">
        <f t="shared" si="0"/>
        <v>100000</v>
      </c>
      <c r="F24" s="288">
        <f t="shared" si="1"/>
        <v>0</v>
      </c>
      <c r="G24" s="276">
        <v>20000</v>
      </c>
      <c r="H24" s="230">
        <v>21000</v>
      </c>
      <c r="I24" s="230">
        <v>1300</v>
      </c>
      <c r="J24" s="230">
        <v>9200</v>
      </c>
      <c r="K24" s="230"/>
      <c r="L24" s="230"/>
      <c r="M24" s="230">
        <v>10599</v>
      </c>
      <c r="N24" s="230">
        <v>24345</v>
      </c>
      <c r="O24" s="230">
        <v>10594</v>
      </c>
      <c r="P24" s="230"/>
      <c r="Q24" s="230">
        <v>2962</v>
      </c>
      <c r="R24" s="230"/>
      <c r="S24" s="229"/>
    </row>
    <row r="25" spans="1:19" ht="15.75" thickBot="1" x14ac:dyDescent="0.3">
      <c r="A25" s="252">
        <v>2690</v>
      </c>
      <c r="B25" s="239" t="s">
        <v>521</v>
      </c>
      <c r="C25" s="239" t="s">
        <v>522</v>
      </c>
      <c r="D25" s="239">
        <v>30000</v>
      </c>
      <c r="E25" s="288">
        <f t="shared" si="0"/>
        <v>1218</v>
      </c>
      <c r="F25" s="288">
        <f t="shared" si="1"/>
        <v>28782</v>
      </c>
      <c r="G25" s="276"/>
      <c r="H25" s="230"/>
      <c r="I25" s="230"/>
      <c r="J25" s="230">
        <v>1218</v>
      </c>
      <c r="K25" s="230"/>
      <c r="L25" s="230"/>
      <c r="M25" s="230"/>
      <c r="N25" s="230"/>
      <c r="O25" s="230"/>
      <c r="P25" s="230"/>
      <c r="Q25" s="230"/>
      <c r="R25" s="230"/>
      <c r="S25" s="229"/>
    </row>
    <row r="26" spans="1:19" ht="15.75" thickBot="1" x14ac:dyDescent="0.3">
      <c r="A26" s="252">
        <v>2690</v>
      </c>
      <c r="B26" s="239" t="s">
        <v>521</v>
      </c>
      <c r="C26" s="239" t="s">
        <v>523</v>
      </c>
      <c r="D26" s="239">
        <v>30000</v>
      </c>
      <c r="E26" s="288">
        <f t="shared" si="0"/>
        <v>199</v>
      </c>
      <c r="F26" s="288">
        <f t="shared" si="1"/>
        <v>29801</v>
      </c>
      <c r="G26" s="276"/>
      <c r="H26" s="230"/>
      <c r="I26" s="230"/>
      <c r="J26" s="230"/>
      <c r="K26" s="230"/>
      <c r="L26" s="230"/>
      <c r="M26" s="230"/>
      <c r="N26" s="230">
        <v>199</v>
      </c>
      <c r="O26" s="230"/>
      <c r="P26" s="230"/>
      <c r="Q26" s="230"/>
      <c r="R26" s="230"/>
      <c r="S26" s="229"/>
    </row>
    <row r="27" spans="1:19" ht="15.75" thickBot="1" x14ac:dyDescent="0.3">
      <c r="A27" s="251"/>
      <c r="B27" s="239"/>
      <c r="C27" s="239"/>
      <c r="D27" s="239"/>
      <c r="E27" s="239"/>
      <c r="F27" s="288"/>
      <c r="G27" s="276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29"/>
      <c r="S27" s="229"/>
    </row>
    <row r="28" spans="1:19" ht="15.75" thickBot="1" x14ac:dyDescent="0.3">
      <c r="A28" s="250"/>
      <c r="B28" s="246"/>
      <c r="C28" s="246"/>
      <c r="D28" s="246">
        <f>SUM(D11:D27)</f>
        <v>1712789</v>
      </c>
      <c r="E28" s="246">
        <f>SUM(E11:E27)</f>
        <v>1229904</v>
      </c>
      <c r="F28" s="246">
        <f>SUM(F11:F27)</f>
        <v>482885</v>
      </c>
      <c r="G28" s="296">
        <f t="shared" ref="G28:R28" si="3">SUM(G11:G27)</f>
        <v>127976</v>
      </c>
      <c r="H28" s="247">
        <f t="shared" si="3"/>
        <v>169807</v>
      </c>
      <c r="I28" s="247">
        <f t="shared" si="3"/>
        <v>173567</v>
      </c>
      <c r="J28" s="247">
        <f t="shared" si="3"/>
        <v>163055</v>
      </c>
      <c r="K28" s="247">
        <f t="shared" si="3"/>
        <v>11056</v>
      </c>
      <c r="L28" s="247">
        <f t="shared" si="3"/>
        <v>156464</v>
      </c>
      <c r="M28" s="247">
        <f t="shared" si="3"/>
        <v>164595</v>
      </c>
      <c r="N28" s="247">
        <f t="shared" si="3"/>
        <v>120473</v>
      </c>
      <c r="O28" s="247">
        <f t="shared" si="3"/>
        <v>10594</v>
      </c>
      <c r="P28" s="247">
        <f t="shared" si="3"/>
        <v>0</v>
      </c>
      <c r="Q28" s="247">
        <f t="shared" si="3"/>
        <v>132317</v>
      </c>
      <c r="R28" s="247">
        <f t="shared" si="3"/>
        <v>0</v>
      </c>
      <c r="S28" s="244"/>
    </row>
    <row r="29" spans="1:19" x14ac:dyDescent="0.25">
      <c r="A29" s="229"/>
      <c r="B29" s="229"/>
      <c r="C29" s="229"/>
      <c r="D29" s="230"/>
      <c r="E29" s="229"/>
      <c r="F29" s="229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x14ac:dyDescent="0.25">
      <c r="A30" s="229"/>
      <c r="B30" s="229"/>
      <c r="C30" s="229"/>
      <c r="D30" s="230"/>
      <c r="E30" s="229"/>
      <c r="F30" s="229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1:19" x14ac:dyDescent="0.25">
      <c r="A31" s="229"/>
      <c r="B31" s="229"/>
      <c r="C31" s="229"/>
      <c r="D31" s="230"/>
      <c r="E31" s="229"/>
      <c r="F31" s="229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1:19" x14ac:dyDescent="0.25">
      <c r="A32" s="229"/>
      <c r="B32" s="229"/>
      <c r="C32" s="229"/>
      <c r="D32" s="230"/>
      <c r="E32" s="229"/>
      <c r="F32" s="229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</row>
    <row r="33" spans="1:19" x14ac:dyDescent="0.25">
      <c r="A33" s="229"/>
      <c r="B33" s="229"/>
      <c r="C33" s="229"/>
      <c r="D33" s="230"/>
      <c r="E33" s="229"/>
      <c r="F33" s="229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</row>
    <row r="34" spans="1:19" x14ac:dyDescent="0.25">
      <c r="D34" s="230"/>
      <c r="E34" s="229"/>
      <c r="F34" s="229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</row>
    <row r="35" spans="1:19" x14ac:dyDescent="0.25">
      <c r="D35" s="230"/>
      <c r="E35" s="229"/>
      <c r="F35" s="229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  <row r="36" spans="1:19" x14ac:dyDescent="0.25">
      <c r="D36" s="230"/>
      <c r="E36" s="229"/>
      <c r="F36" s="229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</row>
    <row r="37" spans="1:19" x14ac:dyDescent="0.25">
      <c r="D37" s="230"/>
      <c r="E37" s="229"/>
      <c r="F37" s="229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</row>
    <row r="38" spans="1:19" x14ac:dyDescent="0.25">
      <c r="D38" s="230"/>
      <c r="E38" s="229"/>
      <c r="F38" s="229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x14ac:dyDescent="0.25">
      <c r="D39" s="230"/>
      <c r="E39" s="229"/>
      <c r="F39" s="229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1:19" x14ac:dyDescent="0.25">
      <c r="D40" s="230"/>
      <c r="E40" s="229"/>
      <c r="F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</row>
    <row r="41" spans="1:19" x14ac:dyDescent="0.25">
      <c r="D41" s="230"/>
      <c r="E41" s="229"/>
      <c r="F41" s="229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</row>
    <row r="42" spans="1:19" x14ac:dyDescent="0.25">
      <c r="D42" s="230"/>
      <c r="E42" s="229"/>
      <c r="F42" s="229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</row>
    <row r="43" spans="1:19" x14ac:dyDescent="0.25">
      <c r="D43" s="229"/>
      <c r="E43" s="229"/>
      <c r="F43" s="229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</row>
    <row r="44" spans="1:19" x14ac:dyDescent="0.25">
      <c r="D44" s="229"/>
      <c r="E44" s="229"/>
      <c r="F44" s="229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</row>
    <row r="45" spans="1:19" x14ac:dyDescent="0.25">
      <c r="D45" s="229"/>
      <c r="E45" s="229"/>
      <c r="F45" s="229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</row>
    <row r="46" spans="1:19" x14ac:dyDescent="0.25">
      <c r="D46" s="229"/>
      <c r="E46" s="229"/>
      <c r="F46" s="229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</row>
    <row r="47" spans="1:19" x14ac:dyDescent="0.25">
      <c r="D47" s="229"/>
      <c r="E47" s="229"/>
      <c r="F47" s="229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1:19" x14ac:dyDescent="0.25">
      <c r="D48" s="229"/>
      <c r="E48" s="229"/>
      <c r="F48" s="229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</row>
    <row r="49" spans="4:19" x14ac:dyDescent="0.25">
      <c r="D49" s="229"/>
      <c r="E49" s="229"/>
      <c r="F49" s="229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</row>
    <row r="50" spans="4:19" x14ac:dyDescent="0.25"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</row>
    <row r="51" spans="4:19" x14ac:dyDescent="0.25"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</row>
    <row r="52" spans="4:19" x14ac:dyDescent="0.25"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</row>
    <row r="53" spans="4:19" x14ac:dyDescent="0.25"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</row>
    <row r="54" spans="4:19" x14ac:dyDescent="0.25"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</row>
    <row r="55" spans="4:19" x14ac:dyDescent="0.25"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</row>
    <row r="56" spans="4:19" x14ac:dyDescent="0.25"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</row>
    <row r="57" spans="4:19" x14ac:dyDescent="0.25"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</row>
    <row r="58" spans="4:19" x14ac:dyDescent="0.25"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spans="4:19" x14ac:dyDescent="0.25"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</row>
    <row r="60" spans="4:19" x14ac:dyDescent="0.25"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</row>
  </sheetData>
  <sheetProtection password="EF32" sheet="1" objects="1" scenarios="1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FFCC"/>
  </sheetPr>
  <dimension ref="A1:T54"/>
  <sheetViews>
    <sheetView zoomScale="85" zoomScaleNormal="85" workbookViewId="0">
      <pane xSplit="6" ySplit="10" topLeftCell="O11" activePane="bottomRight" state="frozen"/>
      <selection pane="topRight" activeCell="G1" sqref="G1"/>
      <selection pane="bottomLeft" activeCell="A11" sqref="A11"/>
      <selection pane="bottomRight" activeCell="P22" sqref="P22:T22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29.140625" style="4" customWidth="1"/>
    <col min="4" max="4" width="15.85546875" style="4" customWidth="1"/>
    <col min="5" max="5" width="11.42578125" style="4" customWidth="1"/>
    <col min="6" max="8" width="18" style="4" customWidth="1"/>
    <col min="9" max="20" width="12.42578125" style="4" customWidth="1"/>
    <col min="21" max="16384" width="9.140625" style="4"/>
  </cols>
  <sheetData>
    <row r="1" spans="1:20" ht="21" x14ac:dyDescent="0.35">
      <c r="A1" s="90" t="s">
        <v>0</v>
      </c>
      <c r="B1" s="85"/>
      <c r="C1" s="81" t="s">
        <v>165</v>
      </c>
      <c r="D1" s="90"/>
      <c r="E1" s="90"/>
      <c r="F1" s="82"/>
      <c r="G1" s="279"/>
      <c r="H1" s="279"/>
      <c r="I1" s="86"/>
      <c r="J1" s="85"/>
      <c r="K1" s="85"/>
      <c r="L1" s="85"/>
      <c r="M1" s="81" t="str">
        <f>C1</f>
        <v>Title 1A School Improvement</v>
      </c>
      <c r="N1" s="85"/>
      <c r="O1" s="85"/>
      <c r="P1" s="85"/>
      <c r="Q1" s="85"/>
      <c r="R1" s="81" t="str">
        <f>C1</f>
        <v>Title 1A School Improvement</v>
      </c>
      <c r="S1" s="261"/>
      <c r="T1" s="261"/>
    </row>
    <row r="2" spans="1:20" ht="21" x14ac:dyDescent="0.35">
      <c r="A2" s="91" t="s">
        <v>1</v>
      </c>
      <c r="B2" s="85"/>
      <c r="C2" s="142" t="s">
        <v>164</v>
      </c>
      <c r="D2" s="90"/>
      <c r="E2" s="91"/>
      <c r="F2" s="83"/>
      <c r="G2" s="83"/>
      <c r="H2" s="83"/>
      <c r="I2" s="86"/>
      <c r="J2" s="85"/>
      <c r="K2" s="85"/>
      <c r="L2" s="85"/>
      <c r="M2" s="72" t="str">
        <f>"FY"&amp;C4</f>
        <v>FY2012-13</v>
      </c>
      <c r="N2" s="85"/>
      <c r="O2" s="85"/>
      <c r="P2" s="85"/>
      <c r="Q2" s="85"/>
      <c r="R2" s="72" t="str">
        <f>"FY"&amp;C4</f>
        <v>FY2012-13</v>
      </c>
      <c r="S2" s="261"/>
      <c r="T2" s="261"/>
    </row>
    <row r="3" spans="1:20" ht="21" x14ac:dyDescent="0.35">
      <c r="A3" s="91" t="s">
        <v>2</v>
      </c>
      <c r="B3" s="85"/>
      <c r="C3" s="89">
        <v>5010</v>
      </c>
      <c r="D3" s="90"/>
      <c r="E3" s="91"/>
      <c r="F3" s="83"/>
      <c r="G3" s="83"/>
      <c r="H3" s="83"/>
      <c r="I3" s="86"/>
      <c r="J3" s="85"/>
      <c r="K3" s="85"/>
      <c r="L3" s="85"/>
      <c r="M3" s="85"/>
      <c r="N3" s="85"/>
      <c r="O3" s="85"/>
      <c r="P3" s="85"/>
      <c r="Q3" s="85"/>
      <c r="R3" s="85"/>
      <c r="S3" s="261"/>
      <c r="T3" s="261"/>
    </row>
    <row r="4" spans="1:20" ht="15.75" x14ac:dyDescent="0.25">
      <c r="A4" s="91" t="s">
        <v>3</v>
      </c>
      <c r="B4" s="85"/>
      <c r="C4" s="89" t="s">
        <v>294</v>
      </c>
      <c r="D4" s="91"/>
      <c r="E4" s="83"/>
      <c r="F4" s="83"/>
      <c r="G4" s="83"/>
      <c r="H4" s="83"/>
      <c r="I4" s="86"/>
      <c r="J4" s="85"/>
      <c r="K4" s="85"/>
      <c r="L4" s="85"/>
      <c r="M4" s="85"/>
      <c r="N4" s="85"/>
      <c r="O4" s="85"/>
      <c r="P4" s="85"/>
      <c r="Q4" s="85"/>
      <c r="R4" s="85"/>
      <c r="S4" s="261"/>
      <c r="T4" s="261"/>
    </row>
    <row r="5" spans="1:20" ht="21" x14ac:dyDescent="0.35">
      <c r="A5" s="91" t="s">
        <v>149</v>
      </c>
      <c r="B5" s="85"/>
      <c r="C5" s="89" t="s">
        <v>150</v>
      </c>
      <c r="D5" s="90"/>
      <c r="E5" s="83"/>
      <c r="F5" s="83"/>
      <c r="G5" s="83"/>
      <c r="H5" s="83"/>
      <c r="I5" s="86"/>
      <c r="J5" s="85"/>
      <c r="K5" s="85"/>
      <c r="L5" s="85"/>
      <c r="M5" s="85"/>
      <c r="N5" s="85"/>
      <c r="O5" s="85"/>
      <c r="P5" s="85"/>
      <c r="Q5" s="85"/>
      <c r="R5" s="85"/>
      <c r="S5" s="261"/>
      <c r="T5" s="261"/>
    </row>
    <row r="6" spans="1:20" ht="21" x14ac:dyDescent="0.35">
      <c r="A6" s="91" t="s">
        <v>88</v>
      </c>
      <c r="B6" s="85"/>
      <c r="C6" s="91" t="s">
        <v>93</v>
      </c>
      <c r="D6" s="90"/>
      <c r="E6" s="83"/>
      <c r="F6" s="83"/>
      <c r="G6" s="83"/>
      <c r="H6" s="83"/>
      <c r="I6" s="84"/>
      <c r="J6" s="85"/>
      <c r="K6" s="85"/>
      <c r="L6" s="85"/>
      <c r="M6" s="85"/>
      <c r="N6" s="85"/>
      <c r="O6" s="85"/>
      <c r="P6" s="85"/>
      <c r="Q6" s="85"/>
      <c r="R6" s="85"/>
      <c r="S6" s="261"/>
      <c r="T6" s="261"/>
    </row>
    <row r="7" spans="1:20" ht="21" x14ac:dyDescent="0.35">
      <c r="A7" s="91" t="s">
        <v>90</v>
      </c>
      <c r="B7" s="85"/>
      <c r="C7" s="91" t="s">
        <v>456</v>
      </c>
      <c r="D7" s="90"/>
      <c r="E7" s="83"/>
      <c r="F7" s="83"/>
      <c r="G7" s="83"/>
      <c r="H7" s="83"/>
      <c r="I7" s="84"/>
      <c r="J7" s="85"/>
      <c r="K7" s="85"/>
      <c r="L7" s="85"/>
      <c r="M7" s="85"/>
      <c r="N7" s="85"/>
      <c r="O7" s="85"/>
      <c r="P7" s="85"/>
      <c r="Q7" s="85"/>
      <c r="R7" s="85"/>
      <c r="S7" s="261"/>
      <c r="T7" s="261"/>
    </row>
    <row r="8" spans="1:20" s="28" customFormat="1" ht="21" x14ac:dyDescent="0.35">
      <c r="A8" s="90" t="s">
        <v>343</v>
      </c>
      <c r="B8" s="82"/>
      <c r="C8" s="82"/>
      <c r="D8" s="81"/>
      <c r="E8" s="82"/>
      <c r="F8" s="82"/>
      <c r="G8" s="279"/>
      <c r="H8" s="279"/>
      <c r="I8" s="76"/>
      <c r="J8" s="82"/>
      <c r="K8" s="82"/>
      <c r="L8" s="82"/>
      <c r="M8" s="82"/>
      <c r="N8" s="82"/>
      <c r="O8" s="82"/>
      <c r="P8" s="82"/>
      <c r="Q8" s="82"/>
      <c r="R8" s="82"/>
      <c r="S8" s="257"/>
      <c r="T8" s="257"/>
    </row>
    <row r="9" spans="1:20" ht="15.75" thickBot="1" x14ac:dyDescent="0.3">
      <c r="A9" s="85"/>
      <c r="B9" s="85"/>
      <c r="C9" s="85"/>
      <c r="D9" s="85"/>
      <c r="E9" s="85"/>
      <c r="F9" s="85"/>
      <c r="G9" s="283"/>
      <c r="H9" s="283"/>
      <c r="I9" s="85"/>
      <c r="J9" s="85"/>
      <c r="K9" s="85"/>
      <c r="L9" s="85"/>
      <c r="M9" s="85"/>
      <c r="N9" s="85"/>
      <c r="O9" s="85"/>
      <c r="P9" s="85"/>
      <c r="Q9" s="85"/>
      <c r="R9" s="85"/>
      <c r="S9" s="261"/>
      <c r="T9" s="261"/>
    </row>
    <row r="10" spans="1:20" ht="30.75" thickBot="1" x14ac:dyDescent="0.3">
      <c r="A10" s="64" t="s">
        <v>4</v>
      </c>
      <c r="B10" s="87" t="s">
        <v>159</v>
      </c>
      <c r="C10" s="87" t="s">
        <v>156</v>
      </c>
      <c r="D10" s="64" t="s">
        <v>51</v>
      </c>
      <c r="E10" s="64" t="s">
        <v>52</v>
      </c>
      <c r="F10" s="126" t="s">
        <v>53</v>
      </c>
      <c r="G10" s="284" t="s">
        <v>603</v>
      </c>
      <c r="H10" s="284" t="s">
        <v>344</v>
      </c>
      <c r="I10" s="284" t="s">
        <v>356</v>
      </c>
      <c r="J10" s="267" t="s">
        <v>357</v>
      </c>
      <c r="K10" s="266" t="s">
        <v>358</v>
      </c>
      <c r="L10" s="264" t="s">
        <v>359</v>
      </c>
      <c r="M10" s="262" t="s">
        <v>360</v>
      </c>
      <c r="N10" s="264" t="s">
        <v>361</v>
      </c>
      <c r="O10" s="262" t="s">
        <v>362</v>
      </c>
      <c r="P10" s="264" t="s">
        <v>363</v>
      </c>
      <c r="Q10" s="262" t="s">
        <v>364</v>
      </c>
      <c r="R10" s="264" t="s">
        <v>365</v>
      </c>
      <c r="S10" s="267" t="s">
        <v>366</v>
      </c>
      <c r="T10" s="267" t="s">
        <v>446</v>
      </c>
    </row>
    <row r="11" spans="1:20" ht="15.75" thickBot="1" x14ac:dyDescent="0.3">
      <c r="A11" s="57" t="s">
        <v>458</v>
      </c>
      <c r="B11" s="57" t="s">
        <v>136</v>
      </c>
      <c r="C11" s="57" t="s">
        <v>372</v>
      </c>
      <c r="D11" s="57">
        <v>100000</v>
      </c>
      <c r="E11" s="57">
        <f t="shared" ref="E11:E16" si="0">SUM(G11:T11)</f>
        <v>66096</v>
      </c>
      <c r="F11" s="57">
        <f>D11-E11</f>
        <v>33904</v>
      </c>
      <c r="G11" s="276"/>
      <c r="H11" s="276"/>
      <c r="I11" s="26">
        <v>23915</v>
      </c>
      <c r="J11" s="26">
        <v>10180</v>
      </c>
      <c r="K11" s="26">
        <v>8130</v>
      </c>
      <c r="L11" s="26">
        <v>10751</v>
      </c>
      <c r="M11" s="26">
        <v>8605</v>
      </c>
      <c r="N11" s="26">
        <v>1168</v>
      </c>
      <c r="O11" s="26">
        <v>1200</v>
      </c>
      <c r="P11" s="26">
        <v>1796</v>
      </c>
      <c r="R11" s="4">
        <v>351</v>
      </c>
      <c r="T11" s="4">
        <v>0</v>
      </c>
    </row>
    <row r="12" spans="1:20" ht="15.75" thickBot="1" x14ac:dyDescent="0.3">
      <c r="A12" s="354" t="s">
        <v>458</v>
      </c>
      <c r="B12" s="354" t="s">
        <v>136</v>
      </c>
      <c r="C12" s="354" t="s">
        <v>372</v>
      </c>
      <c r="D12" s="354">
        <v>49939</v>
      </c>
      <c r="E12" s="354">
        <f t="shared" si="0"/>
        <v>49113</v>
      </c>
      <c r="F12" s="354">
        <f>D12-E12</f>
        <v>826</v>
      </c>
      <c r="G12" s="276"/>
      <c r="H12" s="276"/>
      <c r="I12" s="276">
        <v>761</v>
      </c>
      <c r="J12" s="276">
        <v>12814</v>
      </c>
      <c r="K12" s="276">
        <v>24776</v>
      </c>
      <c r="L12" s="276">
        <v>1850</v>
      </c>
      <c r="M12" s="276">
        <v>1025</v>
      </c>
      <c r="N12" s="276">
        <v>587</v>
      </c>
      <c r="O12" s="276">
        <v>2565</v>
      </c>
      <c r="P12" s="276">
        <v>4735</v>
      </c>
    </row>
    <row r="13" spans="1:20" ht="15.75" thickBot="1" x14ac:dyDescent="0.3">
      <c r="A13" s="288" t="s">
        <v>549</v>
      </c>
      <c r="B13" s="288" t="s">
        <v>373</v>
      </c>
      <c r="C13" s="288" t="s">
        <v>550</v>
      </c>
      <c r="D13" s="288">
        <v>99944</v>
      </c>
      <c r="E13" s="288">
        <f t="shared" si="0"/>
        <v>96855</v>
      </c>
      <c r="F13" s="288">
        <f>D13-E13</f>
        <v>3089</v>
      </c>
      <c r="G13" s="276">
        <v>7704</v>
      </c>
      <c r="H13" s="276">
        <v>2534</v>
      </c>
      <c r="I13" s="276"/>
      <c r="J13" s="276">
        <v>192</v>
      </c>
      <c r="K13" s="276">
        <v>6415</v>
      </c>
      <c r="L13" s="276">
        <v>2285</v>
      </c>
      <c r="M13" s="276">
        <v>5077</v>
      </c>
      <c r="N13" s="276"/>
      <c r="O13" s="276"/>
      <c r="P13" s="276">
        <v>56049</v>
      </c>
      <c r="Q13" s="276">
        <v>3252</v>
      </c>
      <c r="T13" s="4">
        <v>13347</v>
      </c>
    </row>
    <row r="14" spans="1:20" ht="15.75" thickBot="1" x14ac:dyDescent="0.3">
      <c r="A14" s="57" t="s">
        <v>374</v>
      </c>
      <c r="B14" s="57" t="s">
        <v>373</v>
      </c>
      <c r="C14" s="57" t="s">
        <v>375</v>
      </c>
      <c r="D14" s="57">
        <v>100000</v>
      </c>
      <c r="E14" s="288">
        <f t="shared" si="0"/>
        <v>82775</v>
      </c>
      <c r="F14" s="57">
        <f t="shared" ref="F14:F20" si="1">D14-E14</f>
        <v>17225</v>
      </c>
      <c r="G14" s="276">
        <v>7331</v>
      </c>
      <c r="H14" s="276"/>
      <c r="I14" s="26"/>
      <c r="J14" s="26">
        <v>396</v>
      </c>
      <c r="K14" s="26">
        <v>4193</v>
      </c>
      <c r="L14" s="26">
        <v>6901</v>
      </c>
      <c r="M14" s="26">
        <v>10629</v>
      </c>
      <c r="N14" s="26">
        <v>1541</v>
      </c>
      <c r="O14" s="26">
        <v>13699</v>
      </c>
      <c r="P14" s="26">
        <v>7541</v>
      </c>
      <c r="Q14" s="26">
        <v>1210</v>
      </c>
      <c r="R14" s="26">
        <v>9953</v>
      </c>
      <c r="S14" s="276">
        <v>19381</v>
      </c>
      <c r="T14" s="276"/>
    </row>
    <row r="15" spans="1:20" ht="15.75" thickBot="1" x14ac:dyDescent="0.3">
      <c r="A15" s="57" t="s">
        <v>376</v>
      </c>
      <c r="B15" s="57" t="s">
        <v>373</v>
      </c>
      <c r="C15" s="57" t="s">
        <v>377</v>
      </c>
      <c r="D15" s="57">
        <v>100000</v>
      </c>
      <c r="E15" s="288">
        <f t="shared" si="0"/>
        <v>100000</v>
      </c>
      <c r="F15" s="57">
        <f t="shared" si="1"/>
        <v>0</v>
      </c>
      <c r="I15" s="26"/>
      <c r="J15" s="26">
        <v>7355</v>
      </c>
      <c r="K15" s="26">
        <v>7695</v>
      </c>
      <c r="L15" s="26">
        <v>30799</v>
      </c>
      <c r="M15" s="26">
        <v>16970</v>
      </c>
      <c r="N15" s="26">
        <v>16922</v>
      </c>
      <c r="O15" s="26">
        <v>5163</v>
      </c>
      <c r="P15" s="26">
        <v>5979</v>
      </c>
      <c r="Q15" s="26">
        <v>5331</v>
      </c>
      <c r="R15" s="26">
        <v>3786</v>
      </c>
    </row>
    <row r="16" spans="1:20" ht="15.75" thickBot="1" x14ac:dyDescent="0.3">
      <c r="A16" s="288" t="s">
        <v>376</v>
      </c>
      <c r="B16" s="288" t="s">
        <v>373</v>
      </c>
      <c r="C16" s="288" t="s">
        <v>377</v>
      </c>
      <c r="D16" s="288">
        <v>49658</v>
      </c>
      <c r="E16" s="288">
        <f t="shared" si="0"/>
        <v>49658</v>
      </c>
      <c r="F16" s="288">
        <f t="shared" si="1"/>
        <v>0</v>
      </c>
      <c r="G16" s="276">
        <v>3799</v>
      </c>
      <c r="H16" s="276">
        <v>10948</v>
      </c>
      <c r="I16" s="276"/>
      <c r="J16" s="276">
        <v>5584</v>
      </c>
      <c r="K16" s="276"/>
      <c r="L16" s="276">
        <v>24240</v>
      </c>
      <c r="M16" s="276"/>
      <c r="N16" s="276"/>
      <c r="O16" s="276"/>
      <c r="P16" s="276">
        <v>5087</v>
      </c>
      <c r="Q16" s="276"/>
      <c r="R16" s="276"/>
    </row>
    <row r="17" spans="1:20" ht="15.75" thickBot="1" x14ac:dyDescent="0.3">
      <c r="A17" s="57" t="s">
        <v>459</v>
      </c>
      <c r="B17" s="57" t="s">
        <v>460</v>
      </c>
      <c r="C17" s="57" t="s">
        <v>461</v>
      </c>
      <c r="D17" s="57">
        <v>150000</v>
      </c>
      <c r="E17" s="288">
        <f t="shared" ref="E17:E20" si="2">SUM(G17:T17)</f>
        <v>111071</v>
      </c>
      <c r="F17" s="57">
        <f t="shared" si="1"/>
        <v>38929</v>
      </c>
      <c r="G17" s="276"/>
      <c r="H17" s="276"/>
      <c r="I17" s="26"/>
      <c r="J17" s="26"/>
      <c r="K17" s="26"/>
      <c r="L17" s="26">
        <v>9326</v>
      </c>
      <c r="M17" s="26"/>
      <c r="N17" s="26"/>
      <c r="O17" s="26"/>
      <c r="P17" s="26"/>
      <c r="Q17" s="26"/>
      <c r="R17" s="26">
        <v>42966</v>
      </c>
      <c r="S17" s="4">
        <v>58779</v>
      </c>
    </row>
    <row r="18" spans="1:20" ht="15.75" thickBot="1" x14ac:dyDescent="0.3">
      <c r="A18" s="57" t="s">
        <v>462</v>
      </c>
      <c r="B18" s="57" t="s">
        <v>463</v>
      </c>
      <c r="C18" s="57" t="s">
        <v>464</v>
      </c>
      <c r="D18" s="57">
        <v>97883</v>
      </c>
      <c r="E18" s="288">
        <f t="shared" si="2"/>
        <v>39931</v>
      </c>
      <c r="F18" s="57">
        <f t="shared" si="1"/>
        <v>57952</v>
      </c>
      <c r="G18" s="276"/>
      <c r="H18" s="276"/>
      <c r="I18" s="26"/>
      <c r="J18" s="26">
        <v>8895</v>
      </c>
      <c r="K18" s="26">
        <v>2986</v>
      </c>
      <c r="L18" s="26"/>
      <c r="M18" s="26"/>
      <c r="N18" s="26">
        <v>8094</v>
      </c>
      <c r="O18" s="26">
        <f>818+9422</f>
        <v>10240</v>
      </c>
      <c r="P18" s="26">
        <v>9269</v>
      </c>
      <c r="Q18" s="26"/>
      <c r="R18" s="26">
        <v>447</v>
      </c>
    </row>
    <row r="19" spans="1:20" ht="15.75" thickBot="1" x14ac:dyDescent="0.3">
      <c r="A19" s="57" t="s">
        <v>465</v>
      </c>
      <c r="B19" s="57" t="s">
        <v>466</v>
      </c>
      <c r="C19" s="57" t="s">
        <v>467</v>
      </c>
      <c r="D19" s="57">
        <v>83175</v>
      </c>
      <c r="E19" s="288">
        <f t="shared" si="2"/>
        <v>83175</v>
      </c>
      <c r="F19" s="57">
        <f t="shared" si="1"/>
        <v>0</v>
      </c>
      <c r="G19" s="276"/>
      <c r="H19" s="276">
        <v>32531</v>
      </c>
      <c r="I19" s="26">
        <v>11495</v>
      </c>
      <c r="J19" s="26"/>
      <c r="K19" s="26"/>
      <c r="L19" s="26"/>
      <c r="M19" s="26"/>
      <c r="N19" s="26"/>
      <c r="O19" s="26">
        <v>19989</v>
      </c>
      <c r="P19" s="26">
        <v>2066</v>
      </c>
      <c r="Q19" s="26"/>
      <c r="R19" s="26">
        <v>10090</v>
      </c>
      <c r="S19" s="276">
        <v>7004</v>
      </c>
    </row>
    <row r="20" spans="1:20" ht="15.75" thickBot="1" x14ac:dyDescent="0.3">
      <c r="A20" s="57" t="s">
        <v>468</v>
      </c>
      <c r="B20" s="57" t="s">
        <v>162</v>
      </c>
      <c r="C20" s="57" t="s">
        <v>469</v>
      </c>
      <c r="D20" s="57">
        <v>46726</v>
      </c>
      <c r="E20" s="288">
        <f t="shared" si="2"/>
        <v>44811</v>
      </c>
      <c r="F20" s="57">
        <f t="shared" si="1"/>
        <v>1915</v>
      </c>
      <c r="G20" s="276"/>
      <c r="H20" s="276"/>
      <c r="I20" s="26"/>
      <c r="J20" s="26"/>
      <c r="K20" s="26"/>
      <c r="L20" s="26"/>
      <c r="M20" s="26"/>
      <c r="N20" s="26"/>
      <c r="O20" s="26"/>
      <c r="P20" s="26"/>
      <c r="Q20" s="26">
        <v>44811</v>
      </c>
      <c r="R20" s="26"/>
    </row>
    <row r="21" spans="1:20" ht="15.75" thickBot="1" x14ac:dyDescent="0.3">
      <c r="A21" s="92"/>
      <c r="B21" s="92"/>
      <c r="C21" s="92"/>
      <c r="D21" s="57"/>
      <c r="E21" s="265"/>
      <c r="F21" s="57"/>
      <c r="G21" s="276"/>
      <c r="H21" s="27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20" s="74" customFormat="1" ht="15.75" thickBot="1" x14ac:dyDescent="0.3">
      <c r="A22" s="92"/>
      <c r="B22" s="92"/>
      <c r="C22" s="92"/>
      <c r="D22" s="92">
        <f t="shared" ref="D22:P22" si="3">SUM(D11:D21)</f>
        <v>877325</v>
      </c>
      <c r="E22" s="92">
        <f t="shared" si="3"/>
        <v>723485</v>
      </c>
      <c r="F22" s="92">
        <f t="shared" si="3"/>
        <v>153840</v>
      </c>
      <c r="G22" s="294">
        <f t="shared" si="3"/>
        <v>18834</v>
      </c>
      <c r="H22" s="294">
        <f t="shared" si="3"/>
        <v>46013</v>
      </c>
      <c r="I22" s="92">
        <f t="shared" si="3"/>
        <v>36171</v>
      </c>
      <c r="J22" s="92">
        <f t="shared" si="3"/>
        <v>45416</v>
      </c>
      <c r="K22" s="92">
        <f t="shared" si="3"/>
        <v>54195</v>
      </c>
      <c r="L22" s="92">
        <f t="shared" si="3"/>
        <v>86152</v>
      </c>
      <c r="M22" s="92">
        <f t="shared" si="3"/>
        <v>42306</v>
      </c>
      <c r="N22" s="92">
        <f t="shared" si="3"/>
        <v>28312</v>
      </c>
      <c r="O22" s="92">
        <f t="shared" si="3"/>
        <v>52856</v>
      </c>
      <c r="P22" s="92">
        <f t="shared" si="3"/>
        <v>92522</v>
      </c>
      <c r="Q22" s="92">
        <f>SUM(Q14:Q21)</f>
        <v>51352</v>
      </c>
      <c r="R22" s="92">
        <f>SUM(R14:R21)</f>
        <v>67242</v>
      </c>
      <c r="S22" s="270">
        <f>SUM(S11:S21)</f>
        <v>85164</v>
      </c>
      <c r="T22" s="270">
        <f>SUM(T11:T21)</f>
        <v>13347</v>
      </c>
    </row>
    <row r="23" spans="1:20" x14ac:dyDescent="0.25">
      <c r="D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20" x14ac:dyDescent="0.25">
      <c r="D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20" x14ac:dyDescent="0.25">
      <c r="D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20" x14ac:dyDescent="0.25">
      <c r="D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20" x14ac:dyDescent="0.25">
      <c r="D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0" x14ac:dyDescent="0.25">
      <c r="D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0" x14ac:dyDescent="0.25">
      <c r="D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20" x14ac:dyDescent="0.25">
      <c r="D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20" x14ac:dyDescent="0.25">
      <c r="D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20" x14ac:dyDescent="0.25">
      <c r="D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D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D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D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D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4" t="str">
        <f>LEFT(A21,4)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4" t="str">
        <f>LEFT(A22,4)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4" t="str">
        <f>LEFT(A23,4)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9:18" x14ac:dyDescent="0.25"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9:18" x14ac:dyDescent="0.25"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9:18" x14ac:dyDescent="0.25"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9:18" x14ac:dyDescent="0.25"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9:18" x14ac:dyDescent="0.25"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9:18" x14ac:dyDescent="0.25">
      <c r="I54" s="26"/>
      <c r="J54" s="26"/>
      <c r="K54" s="26"/>
      <c r="L54" s="26"/>
      <c r="M54" s="26"/>
      <c r="N54" s="26"/>
      <c r="O54" s="26"/>
      <c r="P54" s="26"/>
      <c r="Q54" s="26"/>
      <c r="R54" s="2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CC"/>
  </sheetPr>
  <dimension ref="A1:Y65"/>
  <sheetViews>
    <sheetView zoomScale="85" zoomScaleNormal="85" workbookViewId="0">
      <pane xSplit="5" ySplit="10" topLeftCell="R11" activePane="bottomRight" state="frozen"/>
      <selection activeCell="V12" sqref="V12"/>
      <selection pane="topRight" activeCell="V12" sqref="V12"/>
      <selection pane="bottomLeft" activeCell="V12" sqref="V12"/>
      <selection pane="bottomRight" activeCell="R25" sqref="R25:Y25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13.5703125" style="4" customWidth="1"/>
    <col min="4" max="4" width="11.42578125" style="4" customWidth="1"/>
    <col min="5" max="5" width="18" style="4" customWidth="1"/>
    <col min="6" max="6" width="15" style="4" customWidth="1"/>
    <col min="7" max="7" width="12.140625" style="4" customWidth="1"/>
    <col min="8" max="9" width="12.7109375" style="4" customWidth="1"/>
    <col min="10" max="10" width="12.42578125" style="4" customWidth="1"/>
    <col min="11" max="11" width="12.7109375" style="4" customWidth="1"/>
    <col min="12" max="12" width="9.140625" style="4"/>
    <col min="13" max="13" width="10.85546875" style="4" customWidth="1"/>
    <col min="14" max="19" width="9.140625" style="4"/>
    <col min="20" max="20" width="11.7109375" style="4" customWidth="1"/>
    <col min="21" max="21" width="9.140625" style="4"/>
    <col min="22" max="25" width="12" style="78" customWidth="1"/>
    <col min="26" max="16384" width="9.140625" style="4"/>
  </cols>
  <sheetData>
    <row r="1" spans="1:25" ht="21" x14ac:dyDescent="0.35">
      <c r="A1" s="90" t="s">
        <v>0</v>
      </c>
      <c r="B1" s="85"/>
      <c r="C1" s="81" t="s">
        <v>486</v>
      </c>
      <c r="D1" s="90"/>
      <c r="E1" s="82"/>
      <c r="F1" s="86"/>
      <c r="G1" s="85"/>
      <c r="H1" s="85"/>
      <c r="I1" s="85"/>
      <c r="J1" s="81" t="str">
        <f>C1</f>
        <v>Tiered Intervention Grant Cohort 1</v>
      </c>
      <c r="K1" s="85"/>
      <c r="L1" s="85"/>
      <c r="M1" s="85"/>
      <c r="N1" s="85"/>
      <c r="O1" s="85"/>
      <c r="P1" s="85"/>
      <c r="Q1" s="81" t="str">
        <f>C1</f>
        <v>Tiered Intervention Grant Cohort 1</v>
      </c>
      <c r="R1" s="85"/>
      <c r="S1" s="85"/>
      <c r="T1" s="85"/>
      <c r="U1" s="85"/>
      <c r="V1" s="85"/>
      <c r="W1" s="283"/>
      <c r="X1" s="283"/>
      <c r="Y1" s="283"/>
    </row>
    <row r="2" spans="1:25" ht="18.75" x14ac:dyDescent="0.3">
      <c r="A2" s="91" t="s">
        <v>1</v>
      </c>
      <c r="B2" s="85"/>
      <c r="C2" s="89" t="s">
        <v>647</v>
      </c>
      <c r="D2" s="91"/>
      <c r="E2" s="83"/>
      <c r="F2" s="86"/>
      <c r="G2" s="85"/>
      <c r="H2" s="85"/>
      <c r="I2" s="85"/>
      <c r="J2" s="72" t="str">
        <f>"FY"&amp;C4</f>
        <v>FY2012-13</v>
      </c>
      <c r="K2" s="85"/>
      <c r="L2" s="85"/>
      <c r="M2" s="85"/>
      <c r="N2" s="85"/>
      <c r="O2" s="85"/>
      <c r="P2" s="85"/>
      <c r="Q2" s="72" t="str">
        <f>"FY"&amp;C4</f>
        <v>FY2012-13</v>
      </c>
      <c r="R2" s="85"/>
      <c r="S2" s="85"/>
      <c r="T2" s="85"/>
      <c r="U2" s="85"/>
      <c r="V2" s="85"/>
      <c r="W2" s="283"/>
      <c r="X2" s="283"/>
      <c r="Y2" s="283"/>
    </row>
    <row r="3" spans="1:25" ht="15.75" x14ac:dyDescent="0.25">
      <c r="A3" s="91" t="s">
        <v>2</v>
      </c>
      <c r="B3" s="85"/>
      <c r="C3" s="89" t="s">
        <v>648</v>
      </c>
      <c r="D3" s="91"/>
      <c r="E3" s="83"/>
      <c r="F3" s="86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283"/>
      <c r="X3" s="283"/>
      <c r="Y3" s="283"/>
    </row>
    <row r="4" spans="1:25" ht="15.75" x14ac:dyDescent="0.25">
      <c r="A4" s="91" t="s">
        <v>3</v>
      </c>
      <c r="B4" s="85"/>
      <c r="C4" s="89" t="s">
        <v>294</v>
      </c>
      <c r="D4" s="91"/>
      <c r="E4" s="83"/>
      <c r="F4" s="86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283"/>
      <c r="X4" s="283"/>
      <c r="Y4" s="283"/>
    </row>
    <row r="5" spans="1:25" ht="15.75" x14ac:dyDescent="0.25">
      <c r="A5" s="91" t="s">
        <v>149</v>
      </c>
      <c r="B5" s="85"/>
      <c r="C5" s="89" t="s">
        <v>150</v>
      </c>
      <c r="D5" s="83"/>
      <c r="E5" s="83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283"/>
      <c r="X5" s="283"/>
      <c r="Y5" s="283"/>
    </row>
    <row r="6" spans="1:25" ht="15.75" x14ac:dyDescent="0.25">
      <c r="A6" s="91" t="s">
        <v>88</v>
      </c>
      <c r="B6" s="85"/>
      <c r="C6" s="91" t="s">
        <v>93</v>
      </c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283"/>
      <c r="X6" s="283"/>
      <c r="Y6" s="283"/>
    </row>
    <row r="7" spans="1:25" ht="15.75" x14ac:dyDescent="0.25">
      <c r="A7" s="91" t="s">
        <v>90</v>
      </c>
      <c r="B7" s="85"/>
      <c r="C7" s="91" t="s">
        <v>456</v>
      </c>
      <c r="D7" s="83"/>
      <c r="E7" s="83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283"/>
      <c r="X7" s="283"/>
      <c r="Y7" s="283"/>
    </row>
    <row r="8" spans="1:25" s="28" customFormat="1" ht="21" x14ac:dyDescent="0.35">
      <c r="A8" s="90" t="s">
        <v>457</v>
      </c>
      <c r="B8" s="82"/>
      <c r="C8" s="81"/>
      <c r="D8" s="82"/>
      <c r="E8" s="82"/>
      <c r="F8" s="76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279"/>
      <c r="X8" s="279"/>
      <c r="Y8" s="279"/>
    </row>
    <row r="9" spans="1:25" ht="15.75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283"/>
      <c r="X9" s="283"/>
      <c r="Y9" s="283"/>
    </row>
    <row r="10" spans="1:25" ht="30.75" thickBot="1" x14ac:dyDescent="0.3">
      <c r="A10" s="64" t="s">
        <v>4</v>
      </c>
      <c r="B10" s="64" t="s">
        <v>156</v>
      </c>
      <c r="C10" s="64" t="s">
        <v>51</v>
      </c>
      <c r="D10" s="64" t="s">
        <v>52</v>
      </c>
      <c r="E10" s="126" t="s">
        <v>53</v>
      </c>
      <c r="F10" s="64" t="s">
        <v>65</v>
      </c>
      <c r="G10" s="62" t="s">
        <v>66</v>
      </c>
      <c r="H10" s="64" t="s">
        <v>67</v>
      </c>
      <c r="I10" s="62" t="s">
        <v>68</v>
      </c>
      <c r="J10" s="64" t="s">
        <v>355</v>
      </c>
      <c r="K10" s="62" t="s">
        <v>356</v>
      </c>
      <c r="L10" s="64" t="s">
        <v>357</v>
      </c>
      <c r="M10" s="62" t="s">
        <v>358</v>
      </c>
      <c r="N10" s="64" t="s">
        <v>359</v>
      </c>
      <c r="O10" s="62" t="s">
        <v>360</v>
      </c>
      <c r="P10" s="64" t="s">
        <v>361</v>
      </c>
      <c r="Q10" s="62" t="s">
        <v>362</v>
      </c>
      <c r="R10" s="64" t="s">
        <v>363</v>
      </c>
      <c r="S10" s="62" t="s">
        <v>364</v>
      </c>
      <c r="T10" s="64" t="s">
        <v>365</v>
      </c>
      <c r="U10" s="64" t="s">
        <v>366</v>
      </c>
      <c r="V10" s="64" t="s">
        <v>446</v>
      </c>
      <c r="W10" s="291" t="s">
        <v>628</v>
      </c>
      <c r="X10" s="291" t="s">
        <v>629</v>
      </c>
      <c r="Y10" s="291" t="s">
        <v>630</v>
      </c>
    </row>
    <row r="11" spans="1:25" ht="15.75" thickBot="1" x14ac:dyDescent="0.3">
      <c r="A11" s="203" t="s">
        <v>412</v>
      </c>
      <c r="B11" s="203" t="s">
        <v>413</v>
      </c>
      <c r="C11" s="56">
        <v>425000</v>
      </c>
      <c r="D11" s="56">
        <f>SUM(F11:Z11)</f>
        <v>425000</v>
      </c>
      <c r="E11" s="56">
        <f>C11-D11</f>
        <v>0</v>
      </c>
      <c r="F11" s="26"/>
      <c r="G11" s="26"/>
      <c r="H11" s="26"/>
      <c r="I11" s="26"/>
      <c r="J11" s="26">
        <v>191927</v>
      </c>
      <c r="K11" s="26"/>
      <c r="L11" s="26">
        <v>47582</v>
      </c>
      <c r="M11" s="26">
        <v>35441</v>
      </c>
      <c r="N11" s="26">
        <v>11820</v>
      </c>
      <c r="O11" s="26">
        <v>28640</v>
      </c>
      <c r="P11" s="26"/>
      <c r="Q11" s="26">
        <v>23396</v>
      </c>
      <c r="R11" s="26">
        <v>77932</v>
      </c>
      <c r="S11" s="26"/>
      <c r="T11" s="26">
        <v>8262</v>
      </c>
      <c r="U11" s="26"/>
      <c r="V11" s="26"/>
      <c r="W11" s="276"/>
      <c r="X11" s="276"/>
      <c r="Y11" s="276"/>
    </row>
    <row r="12" spans="1:25" ht="15.75" thickBot="1" x14ac:dyDescent="0.3">
      <c r="A12" s="204" t="s">
        <v>414</v>
      </c>
      <c r="B12" s="204" t="s">
        <v>415</v>
      </c>
      <c r="C12" s="57">
        <v>944744</v>
      </c>
      <c r="D12" s="56">
        <f t="shared" ref="D12:D23" si="0">SUM(F12:Z12)</f>
        <v>646995</v>
      </c>
      <c r="E12" s="56">
        <f t="shared" ref="E12:E23" si="1">C12-D12</f>
        <v>297749</v>
      </c>
      <c r="F12" s="26"/>
      <c r="G12" s="26"/>
      <c r="H12" s="26"/>
      <c r="I12" s="26"/>
      <c r="J12" s="26">
        <v>6105</v>
      </c>
      <c r="K12" s="26">
        <v>61121</v>
      </c>
      <c r="L12" s="26">
        <f>33376+32948</f>
        <v>66324</v>
      </c>
      <c r="M12" s="26">
        <v>6337</v>
      </c>
      <c r="N12" s="26">
        <v>85710</v>
      </c>
      <c r="O12" s="26">
        <v>25615</v>
      </c>
      <c r="P12" s="26"/>
      <c r="Q12" s="26">
        <f>46119+37086</f>
        <v>83205</v>
      </c>
      <c r="R12" s="26">
        <v>40173</v>
      </c>
      <c r="S12" s="26">
        <v>74979</v>
      </c>
      <c r="T12" s="26">
        <v>63723</v>
      </c>
      <c r="U12" s="26">
        <v>133703</v>
      </c>
      <c r="V12" s="26"/>
      <c r="W12" s="276"/>
      <c r="X12" s="276"/>
      <c r="Y12" s="276"/>
    </row>
    <row r="13" spans="1:25" ht="15.75" thickBot="1" x14ac:dyDescent="0.3">
      <c r="A13" s="204" t="s">
        <v>416</v>
      </c>
      <c r="B13" s="204" t="s">
        <v>417</v>
      </c>
      <c r="C13" s="57">
        <v>866037</v>
      </c>
      <c r="D13" s="56">
        <f t="shared" si="0"/>
        <v>742621</v>
      </c>
      <c r="E13" s="56">
        <f t="shared" si="1"/>
        <v>123416</v>
      </c>
      <c r="F13" s="26"/>
      <c r="G13" s="26"/>
      <c r="H13" s="26"/>
      <c r="I13" s="26"/>
      <c r="J13" s="26"/>
      <c r="K13" s="26">
        <v>376072</v>
      </c>
      <c r="L13" s="26"/>
      <c r="M13" s="26"/>
      <c r="N13" s="26">
        <v>114536</v>
      </c>
      <c r="O13" s="26"/>
      <c r="P13" s="26"/>
      <c r="Q13" s="26">
        <v>75911</v>
      </c>
      <c r="R13" s="26"/>
      <c r="S13" s="26"/>
      <c r="T13" s="26">
        <v>94035</v>
      </c>
      <c r="U13" s="26">
        <v>82067</v>
      </c>
      <c r="V13" s="26"/>
      <c r="W13" s="276"/>
      <c r="X13" s="276"/>
      <c r="Y13" s="276"/>
    </row>
    <row r="14" spans="1:25" ht="15.75" thickBot="1" x14ac:dyDescent="0.3">
      <c r="A14" s="204" t="s">
        <v>418</v>
      </c>
      <c r="B14" s="204" t="s">
        <v>419</v>
      </c>
      <c r="C14" s="57">
        <v>797679</v>
      </c>
      <c r="D14" s="56">
        <f t="shared" si="0"/>
        <v>736326</v>
      </c>
      <c r="E14" s="56">
        <f t="shared" si="1"/>
        <v>61353</v>
      </c>
      <c r="F14" s="26"/>
      <c r="G14" s="26"/>
      <c r="H14" s="26"/>
      <c r="I14" s="26"/>
      <c r="J14" s="26"/>
      <c r="K14" s="26">
        <v>144753</v>
      </c>
      <c r="L14" s="26"/>
      <c r="M14" s="26">
        <f>164045+36894</f>
        <v>200939</v>
      </c>
      <c r="N14" s="26"/>
      <c r="O14" s="26"/>
      <c r="P14" s="26"/>
      <c r="Q14" s="26">
        <v>235056</v>
      </c>
      <c r="R14" s="26"/>
      <c r="S14" s="26"/>
      <c r="T14" s="26"/>
      <c r="U14" s="26"/>
      <c r="V14" s="26"/>
      <c r="W14" s="276"/>
      <c r="X14" s="276">
        <v>155578</v>
      </c>
      <c r="Y14" s="276"/>
    </row>
    <row r="15" spans="1:25" ht="15.75" thickBot="1" x14ac:dyDescent="0.3">
      <c r="A15" s="204" t="s">
        <v>420</v>
      </c>
      <c r="B15" s="204" t="s">
        <v>421</v>
      </c>
      <c r="C15" s="57">
        <v>558859</v>
      </c>
      <c r="D15" s="56">
        <f t="shared" si="0"/>
        <v>541411</v>
      </c>
      <c r="E15" s="56">
        <f t="shared" si="1"/>
        <v>17448</v>
      </c>
      <c r="F15" s="26"/>
      <c r="G15" s="26"/>
      <c r="H15" s="26"/>
      <c r="I15" s="26"/>
      <c r="J15" s="26"/>
      <c r="K15" s="26"/>
      <c r="L15" s="26">
        <v>136206</v>
      </c>
      <c r="M15" s="26">
        <f>97798+26878</f>
        <v>124676</v>
      </c>
      <c r="N15" s="26"/>
      <c r="O15" s="26"/>
      <c r="P15" s="26"/>
      <c r="Q15" s="26"/>
      <c r="R15" s="26">
        <v>79863</v>
      </c>
      <c r="S15" s="26">
        <v>161405</v>
      </c>
      <c r="T15" s="26"/>
      <c r="U15" s="26">
        <v>25938</v>
      </c>
      <c r="V15" s="26"/>
      <c r="W15" s="276"/>
      <c r="X15" s="276"/>
      <c r="Y15" s="276">
        <v>13323</v>
      </c>
    </row>
    <row r="16" spans="1:25" ht="15.75" thickBot="1" x14ac:dyDescent="0.3">
      <c r="A16" s="204" t="s">
        <v>422</v>
      </c>
      <c r="B16" s="204" t="s">
        <v>423</v>
      </c>
      <c r="C16" s="57">
        <v>1102578</v>
      </c>
      <c r="D16" s="56">
        <f t="shared" si="0"/>
        <v>803909</v>
      </c>
      <c r="E16" s="56">
        <f t="shared" si="1"/>
        <v>298669</v>
      </c>
      <c r="F16" s="26"/>
      <c r="G16" s="26"/>
      <c r="H16" s="26"/>
      <c r="I16" s="26"/>
      <c r="J16" s="26"/>
      <c r="K16" s="26">
        <v>20209</v>
      </c>
      <c r="L16" s="26">
        <v>134904</v>
      </c>
      <c r="M16" s="26"/>
      <c r="N16" s="26"/>
      <c r="O16" s="26">
        <v>123454</v>
      </c>
      <c r="P16" s="26"/>
      <c r="Q16" s="26"/>
      <c r="R16" s="26">
        <v>117748</v>
      </c>
      <c r="S16" s="26">
        <v>242660</v>
      </c>
      <c r="T16" s="26"/>
      <c r="U16" s="26">
        <v>87398</v>
      </c>
      <c r="V16" s="26">
        <v>77536</v>
      </c>
      <c r="W16" s="276"/>
      <c r="X16" s="276"/>
      <c r="Y16" s="276"/>
    </row>
    <row r="17" spans="1:25" ht="15.75" thickBot="1" x14ac:dyDescent="0.3">
      <c r="A17" s="204" t="s">
        <v>424</v>
      </c>
      <c r="B17" s="204" t="s">
        <v>425</v>
      </c>
      <c r="C17" s="57">
        <v>701327</v>
      </c>
      <c r="D17" s="56">
        <f t="shared" si="0"/>
        <v>539649</v>
      </c>
      <c r="E17" s="56">
        <f t="shared" si="1"/>
        <v>161678</v>
      </c>
      <c r="F17" s="26"/>
      <c r="G17" s="26"/>
      <c r="H17" s="26"/>
      <c r="I17" s="26"/>
      <c r="J17" s="26"/>
      <c r="K17" s="26"/>
      <c r="L17" s="26"/>
      <c r="M17" s="26"/>
      <c r="N17" s="26">
        <v>110409</v>
      </c>
      <c r="O17" s="26">
        <v>47443</v>
      </c>
      <c r="P17" s="26"/>
      <c r="Q17" s="26">
        <f>45944+46198</f>
        <v>92142</v>
      </c>
      <c r="R17" s="26">
        <v>54180</v>
      </c>
      <c r="S17" s="26">
        <v>59910</v>
      </c>
      <c r="T17" s="26">
        <v>43078</v>
      </c>
      <c r="U17" s="26">
        <v>116779</v>
      </c>
      <c r="V17" s="26"/>
      <c r="W17" s="276"/>
      <c r="X17" s="276">
        <v>4312</v>
      </c>
      <c r="Y17" s="276">
        <v>11396</v>
      </c>
    </row>
    <row r="18" spans="1:25" ht="15.75" thickBot="1" x14ac:dyDescent="0.3">
      <c r="A18" s="204" t="s">
        <v>426</v>
      </c>
      <c r="B18" s="204" t="s">
        <v>427</v>
      </c>
      <c r="C18" s="57">
        <v>952090</v>
      </c>
      <c r="D18" s="56">
        <f t="shared" si="0"/>
        <v>952090</v>
      </c>
      <c r="E18" s="56">
        <f t="shared" si="1"/>
        <v>0</v>
      </c>
      <c r="F18" s="26"/>
      <c r="G18" s="26"/>
      <c r="H18" s="26"/>
      <c r="I18" s="26"/>
      <c r="J18" s="26"/>
      <c r="K18" s="26"/>
      <c r="L18" s="26">
        <v>277172</v>
      </c>
      <c r="M18" s="26"/>
      <c r="N18" s="26"/>
      <c r="O18" s="26">
        <v>163237</v>
      </c>
      <c r="P18" s="26"/>
      <c r="Q18" s="26"/>
      <c r="R18" s="26">
        <v>168388</v>
      </c>
      <c r="S18" s="26">
        <v>185098</v>
      </c>
      <c r="T18" s="26"/>
      <c r="U18" s="26">
        <v>142251</v>
      </c>
      <c r="V18" s="26"/>
      <c r="W18" s="276"/>
      <c r="X18" s="276"/>
      <c r="Y18" s="276">
        <v>15944</v>
      </c>
    </row>
    <row r="19" spans="1:25" ht="15.75" thickBot="1" x14ac:dyDescent="0.3">
      <c r="A19" s="204" t="s">
        <v>428</v>
      </c>
      <c r="B19" s="204" t="s">
        <v>429</v>
      </c>
      <c r="C19" s="57">
        <v>719868</v>
      </c>
      <c r="D19" s="56">
        <f t="shared" si="0"/>
        <v>365845</v>
      </c>
      <c r="E19" s="56">
        <f t="shared" si="1"/>
        <v>354023</v>
      </c>
      <c r="F19" s="26"/>
      <c r="G19" s="26"/>
      <c r="H19" s="26"/>
      <c r="I19" s="26"/>
      <c r="J19" s="26"/>
      <c r="K19" s="26"/>
      <c r="L19" s="26"/>
      <c r="M19" s="26"/>
      <c r="N19" s="26">
        <v>54527</v>
      </c>
      <c r="O19" s="26">
        <v>38130</v>
      </c>
      <c r="P19" s="26"/>
      <c r="Q19" s="26">
        <f>40952+50318</f>
        <v>91270</v>
      </c>
      <c r="R19" s="26">
        <v>26172</v>
      </c>
      <c r="S19" s="26">
        <v>25530</v>
      </c>
      <c r="T19" s="26">
        <v>36360</v>
      </c>
      <c r="U19" s="26">
        <v>76161</v>
      </c>
      <c r="V19" s="26"/>
      <c r="W19" s="276"/>
      <c r="X19" s="276">
        <v>17695</v>
      </c>
      <c r="Y19" s="276"/>
    </row>
    <row r="20" spans="1:25" ht="15.75" thickBot="1" x14ac:dyDescent="0.3">
      <c r="A20" s="204" t="s">
        <v>430</v>
      </c>
      <c r="B20" s="204" t="s">
        <v>431</v>
      </c>
      <c r="C20" s="57">
        <v>1317482</v>
      </c>
      <c r="D20" s="56">
        <f t="shared" si="0"/>
        <v>1270808</v>
      </c>
      <c r="E20" s="56">
        <f t="shared" si="1"/>
        <v>46674</v>
      </c>
      <c r="F20" s="26"/>
      <c r="G20" s="26"/>
      <c r="H20" s="26"/>
      <c r="I20" s="26"/>
      <c r="J20" s="26"/>
      <c r="K20" s="26">
        <v>27487</v>
      </c>
      <c r="L20" s="26">
        <v>220052</v>
      </c>
      <c r="M20" s="26"/>
      <c r="N20" s="26"/>
      <c r="O20" s="26">
        <v>112024</v>
      </c>
      <c r="P20" s="26"/>
      <c r="Q20" s="26"/>
      <c r="R20" s="26">
        <v>282065</v>
      </c>
      <c r="S20" s="26">
        <f>342382+41116</f>
        <v>383498</v>
      </c>
      <c r="T20" s="26"/>
      <c r="U20" s="26">
        <v>105174</v>
      </c>
      <c r="V20" s="26"/>
      <c r="W20" s="276"/>
      <c r="X20" s="276"/>
      <c r="Y20" s="276">
        <v>140508</v>
      </c>
    </row>
    <row r="21" spans="1:25" ht="15.75" thickBot="1" x14ac:dyDescent="0.3">
      <c r="A21" s="204" t="s">
        <v>432</v>
      </c>
      <c r="B21" s="204" t="s">
        <v>433</v>
      </c>
      <c r="C21" s="57">
        <v>1654575</v>
      </c>
      <c r="D21" s="56">
        <f t="shared" si="0"/>
        <v>1491720</v>
      </c>
      <c r="E21" s="56">
        <f t="shared" si="1"/>
        <v>162855</v>
      </c>
      <c r="F21" s="26"/>
      <c r="G21" s="26"/>
      <c r="H21" s="26"/>
      <c r="I21" s="26"/>
      <c r="J21" s="26"/>
      <c r="K21" s="26">
        <v>27965</v>
      </c>
      <c r="L21" s="26">
        <v>136300</v>
      </c>
      <c r="M21" s="26"/>
      <c r="N21" s="26"/>
      <c r="O21" s="26">
        <v>168211</v>
      </c>
      <c r="P21" s="26"/>
      <c r="Q21" s="26"/>
      <c r="R21" s="26">
        <v>470777</v>
      </c>
      <c r="S21" s="26">
        <f>2533.4+362088.6</f>
        <v>364622</v>
      </c>
      <c r="T21" s="26"/>
      <c r="U21" s="26">
        <v>162255</v>
      </c>
      <c r="V21" s="26">
        <v>161590</v>
      </c>
      <c r="W21" s="276"/>
      <c r="X21" s="276"/>
      <c r="Y21" s="276"/>
    </row>
    <row r="22" spans="1:25" ht="15.75" thickBot="1" x14ac:dyDescent="0.3">
      <c r="A22" s="204" t="s">
        <v>434</v>
      </c>
      <c r="B22" s="204" t="s">
        <v>435</v>
      </c>
      <c r="C22" s="57">
        <v>713486</v>
      </c>
      <c r="D22" s="56">
        <f t="shared" si="0"/>
        <v>713486</v>
      </c>
      <c r="E22" s="56">
        <f t="shared" si="1"/>
        <v>0</v>
      </c>
      <c r="F22" s="26"/>
      <c r="G22" s="26"/>
      <c r="H22" s="26"/>
      <c r="I22" s="26">
        <v>39279</v>
      </c>
      <c r="J22" s="26">
        <v>53795</v>
      </c>
      <c r="K22" s="26">
        <v>58896</v>
      </c>
      <c r="L22" s="26">
        <v>52529</v>
      </c>
      <c r="M22" s="26">
        <v>68324</v>
      </c>
      <c r="N22" s="26">
        <v>95425</v>
      </c>
      <c r="O22" s="26"/>
      <c r="P22" s="26"/>
      <c r="Q22" s="26">
        <v>87715</v>
      </c>
      <c r="R22" s="26">
        <f>98594+45165</f>
        <v>143759</v>
      </c>
      <c r="S22" s="26">
        <v>43181</v>
      </c>
      <c r="T22" s="26"/>
      <c r="U22" s="26">
        <v>70583</v>
      </c>
      <c r="V22" s="26"/>
      <c r="W22" s="276"/>
      <c r="X22" s="276"/>
      <c r="Y22" s="276"/>
    </row>
    <row r="23" spans="1:25" ht="15.75" thickBot="1" x14ac:dyDescent="0.3">
      <c r="A23" s="204" t="s">
        <v>436</v>
      </c>
      <c r="B23" s="204" t="s">
        <v>437</v>
      </c>
      <c r="C23" s="57">
        <v>1032429</v>
      </c>
      <c r="D23" s="56">
        <f t="shared" si="0"/>
        <v>993889</v>
      </c>
      <c r="E23" s="56">
        <f t="shared" si="1"/>
        <v>38540</v>
      </c>
      <c r="F23" s="26"/>
      <c r="G23" s="26"/>
      <c r="H23" s="26"/>
      <c r="I23" s="26"/>
      <c r="J23" s="26"/>
      <c r="K23" s="26">
        <v>53577</v>
      </c>
      <c r="L23" s="26">
        <v>233483</v>
      </c>
      <c r="M23" s="26"/>
      <c r="N23" s="26"/>
      <c r="O23" s="26">
        <v>58443</v>
      </c>
      <c r="P23" s="26"/>
      <c r="Q23" s="26"/>
      <c r="R23" s="26">
        <v>184105</v>
      </c>
      <c r="S23" s="26">
        <v>220058</v>
      </c>
      <c r="T23" s="26"/>
      <c r="U23" s="26">
        <v>55288</v>
      </c>
      <c r="V23" s="26"/>
      <c r="W23" s="276"/>
      <c r="X23" s="276"/>
      <c r="Y23" s="276">
        <v>188935</v>
      </c>
    </row>
    <row r="24" spans="1:25" ht="15.75" thickBot="1" x14ac:dyDescent="0.3">
      <c r="A24" s="297"/>
      <c r="B24" s="297"/>
      <c r="C24" s="297"/>
      <c r="D24" s="297"/>
      <c r="E24" s="297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  <row r="25" spans="1:25" s="74" customFormat="1" ht="15.75" thickBot="1" x14ac:dyDescent="0.3">
      <c r="A25" s="130"/>
      <c r="B25" s="112"/>
      <c r="C25" s="131">
        <f t="shared" ref="C25:V25" si="2">SUM(C11:C23)</f>
        <v>11786154</v>
      </c>
      <c r="D25" s="131">
        <f t="shared" si="2"/>
        <v>10223749</v>
      </c>
      <c r="E25" s="131">
        <f t="shared" si="2"/>
        <v>1562405</v>
      </c>
      <c r="F25" s="132">
        <f t="shared" si="2"/>
        <v>0</v>
      </c>
      <c r="G25" s="132">
        <f t="shared" si="2"/>
        <v>0</v>
      </c>
      <c r="H25" s="132">
        <f t="shared" si="2"/>
        <v>0</v>
      </c>
      <c r="I25" s="132">
        <f t="shared" si="2"/>
        <v>39279</v>
      </c>
      <c r="J25" s="132">
        <f t="shared" si="2"/>
        <v>251827</v>
      </c>
      <c r="K25" s="132">
        <f t="shared" si="2"/>
        <v>770080</v>
      </c>
      <c r="L25" s="132">
        <f t="shared" si="2"/>
        <v>1304552</v>
      </c>
      <c r="M25" s="132">
        <f t="shared" si="2"/>
        <v>435717</v>
      </c>
      <c r="N25" s="132">
        <f t="shared" si="2"/>
        <v>472427</v>
      </c>
      <c r="O25" s="132">
        <f t="shared" si="2"/>
        <v>765197</v>
      </c>
      <c r="P25" s="132">
        <f t="shared" si="2"/>
        <v>0</v>
      </c>
      <c r="Q25" s="132">
        <f t="shared" si="2"/>
        <v>688695</v>
      </c>
      <c r="R25" s="132">
        <f t="shared" si="2"/>
        <v>1645162</v>
      </c>
      <c r="S25" s="132">
        <f t="shared" si="2"/>
        <v>1760941</v>
      </c>
      <c r="T25" s="132">
        <f t="shared" si="2"/>
        <v>245458</v>
      </c>
      <c r="U25" s="205">
        <f t="shared" si="2"/>
        <v>1057597</v>
      </c>
      <c r="V25" s="205">
        <f t="shared" si="2"/>
        <v>239126</v>
      </c>
      <c r="W25" s="205">
        <f t="shared" ref="W25:X25" si="3">SUM(W11:W23)</f>
        <v>0</v>
      </c>
      <c r="X25" s="205">
        <f t="shared" si="3"/>
        <v>177585</v>
      </c>
      <c r="Y25" s="205">
        <f t="shared" ref="Y25" si="4">SUM(Y11:Y23)</f>
        <v>370106</v>
      </c>
    </row>
    <row r="26" spans="1:25" x14ac:dyDescent="0.25">
      <c r="A26" s="39"/>
      <c r="B26" s="22"/>
      <c r="C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77"/>
      <c r="W26" s="77"/>
      <c r="X26" s="77"/>
      <c r="Y26" s="77"/>
    </row>
    <row r="27" spans="1:25" x14ac:dyDescent="0.25">
      <c r="A27" s="39"/>
      <c r="B27" s="22"/>
      <c r="C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77"/>
      <c r="W27" s="77"/>
      <c r="X27" s="77"/>
      <c r="Y27" s="77"/>
    </row>
    <row r="28" spans="1:25" x14ac:dyDescent="0.25">
      <c r="A28" s="39"/>
      <c r="B28" s="22"/>
      <c r="C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77"/>
      <c r="W28" s="77"/>
      <c r="X28" s="77"/>
      <c r="Y28" s="77"/>
    </row>
    <row r="29" spans="1:25" x14ac:dyDescent="0.25">
      <c r="C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77"/>
      <c r="W29" s="77"/>
      <c r="X29" s="77"/>
      <c r="Y29" s="77"/>
    </row>
    <row r="30" spans="1:25" x14ac:dyDescent="0.25">
      <c r="C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77"/>
      <c r="W30" s="77"/>
      <c r="X30" s="77"/>
      <c r="Y30" s="77"/>
    </row>
    <row r="31" spans="1:25" x14ac:dyDescent="0.25">
      <c r="C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/>
      <c r="W31" s="77"/>
      <c r="X31" s="77"/>
      <c r="Y31" s="77"/>
    </row>
    <row r="32" spans="1:25" x14ac:dyDescent="0.25">
      <c r="C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</row>
    <row r="33" spans="3:25" x14ac:dyDescent="0.25">
      <c r="C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77"/>
      <c r="W33" s="77"/>
      <c r="X33" s="77"/>
      <c r="Y33" s="77"/>
    </row>
    <row r="34" spans="3:25" x14ac:dyDescent="0.25">
      <c r="C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77"/>
      <c r="W34" s="77"/>
      <c r="X34" s="77"/>
      <c r="Y34" s="77"/>
    </row>
    <row r="35" spans="3:25" x14ac:dyDescent="0.25">
      <c r="C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77"/>
      <c r="W35" s="77"/>
      <c r="X35" s="77"/>
      <c r="Y35" s="77"/>
    </row>
    <row r="36" spans="3:25" x14ac:dyDescent="0.25">
      <c r="C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77"/>
      <c r="W36" s="77"/>
      <c r="X36" s="77"/>
      <c r="Y36" s="77"/>
    </row>
    <row r="37" spans="3:25" x14ac:dyDescent="0.25">
      <c r="C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77"/>
      <c r="W37" s="77"/>
      <c r="X37" s="77"/>
      <c r="Y37" s="77"/>
    </row>
    <row r="38" spans="3:25" x14ac:dyDescent="0.25">
      <c r="C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77"/>
      <c r="W38" s="77"/>
      <c r="X38" s="77"/>
      <c r="Y38" s="77"/>
    </row>
    <row r="39" spans="3:25" x14ac:dyDescent="0.25">
      <c r="C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77"/>
      <c r="W39" s="77"/>
      <c r="X39" s="77"/>
      <c r="Y39" s="77"/>
    </row>
    <row r="40" spans="3:25" x14ac:dyDescent="0.25">
      <c r="C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77"/>
      <c r="W40" s="77"/>
      <c r="X40" s="77"/>
      <c r="Y40" s="77"/>
    </row>
    <row r="41" spans="3:25" x14ac:dyDescent="0.25">
      <c r="C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77"/>
      <c r="W41" s="77"/>
      <c r="X41" s="77"/>
      <c r="Y41" s="77"/>
    </row>
    <row r="42" spans="3:25" x14ac:dyDescent="0.25">
      <c r="C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77"/>
      <c r="W42" s="77"/>
      <c r="X42" s="77"/>
      <c r="Y42" s="77"/>
    </row>
    <row r="43" spans="3:25" x14ac:dyDescent="0.25">
      <c r="C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77"/>
      <c r="W43" s="77"/>
      <c r="X43" s="77"/>
      <c r="Y43" s="77"/>
    </row>
    <row r="44" spans="3:25" x14ac:dyDescent="0.25">
      <c r="C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77"/>
      <c r="W44" s="77"/>
      <c r="X44" s="77"/>
      <c r="Y44" s="77"/>
    </row>
    <row r="45" spans="3:25" x14ac:dyDescent="0.25">
      <c r="C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77"/>
      <c r="W45" s="77"/>
      <c r="X45" s="77"/>
      <c r="Y45" s="77"/>
    </row>
    <row r="46" spans="3:25" x14ac:dyDescent="0.25">
      <c r="C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77"/>
      <c r="W46" s="77"/>
      <c r="X46" s="77"/>
      <c r="Y46" s="77"/>
    </row>
    <row r="47" spans="3:25" x14ac:dyDescent="0.25">
      <c r="C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77"/>
      <c r="W47" s="77"/>
      <c r="X47" s="77"/>
      <c r="Y47" s="77"/>
    </row>
    <row r="48" spans="3:25" x14ac:dyDescent="0.25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77"/>
      <c r="W48" s="77"/>
      <c r="X48" s="77"/>
      <c r="Y48" s="77"/>
    </row>
    <row r="49" spans="6:25" x14ac:dyDescent="0.25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77"/>
      <c r="W49" s="77"/>
      <c r="X49" s="77"/>
      <c r="Y49" s="77"/>
    </row>
    <row r="50" spans="6:25" x14ac:dyDescent="0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77"/>
      <c r="W50" s="77"/>
      <c r="X50" s="77"/>
      <c r="Y50" s="77"/>
    </row>
    <row r="51" spans="6:25" x14ac:dyDescent="0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77"/>
      <c r="W51" s="77"/>
      <c r="X51" s="77"/>
      <c r="Y51" s="77"/>
    </row>
    <row r="52" spans="6:25" x14ac:dyDescent="0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77"/>
      <c r="W52" s="77"/>
      <c r="X52" s="77"/>
      <c r="Y52" s="77"/>
    </row>
    <row r="53" spans="6:25" x14ac:dyDescent="0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77"/>
      <c r="W53" s="77"/>
      <c r="X53" s="77"/>
      <c r="Y53" s="77"/>
    </row>
    <row r="54" spans="6:25" x14ac:dyDescent="0.25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77"/>
      <c r="W54" s="77"/>
      <c r="X54" s="77"/>
      <c r="Y54" s="77"/>
    </row>
    <row r="55" spans="6:25" x14ac:dyDescent="0.25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77"/>
      <c r="W55" s="77"/>
      <c r="X55" s="77"/>
      <c r="Y55" s="77"/>
    </row>
    <row r="56" spans="6:25" x14ac:dyDescent="0.25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77"/>
      <c r="W56" s="77"/>
      <c r="X56" s="77"/>
      <c r="Y56" s="77"/>
    </row>
    <row r="57" spans="6:25" x14ac:dyDescent="0.25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77"/>
      <c r="W57" s="77"/>
      <c r="X57" s="77"/>
      <c r="Y57" s="77"/>
    </row>
    <row r="58" spans="6:25" x14ac:dyDescent="0.25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77"/>
      <c r="W58" s="77"/>
      <c r="X58" s="77"/>
      <c r="Y58" s="77"/>
    </row>
    <row r="59" spans="6:25" x14ac:dyDescent="0.25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77"/>
      <c r="W59" s="77"/>
      <c r="X59" s="77"/>
      <c r="Y59" s="77"/>
    </row>
    <row r="60" spans="6:25" x14ac:dyDescent="0.25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77"/>
      <c r="W60" s="77"/>
      <c r="X60" s="77"/>
      <c r="Y60" s="77"/>
    </row>
    <row r="61" spans="6:25" x14ac:dyDescent="0.25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77"/>
      <c r="W61" s="77"/>
      <c r="X61" s="77"/>
      <c r="Y61" s="77"/>
    </row>
    <row r="62" spans="6:25" x14ac:dyDescent="0.25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77"/>
      <c r="W62" s="77"/>
      <c r="X62" s="77"/>
      <c r="Y62" s="77"/>
    </row>
    <row r="63" spans="6:25" x14ac:dyDescent="0.25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77"/>
      <c r="W63" s="77"/>
      <c r="X63" s="77"/>
      <c r="Y63" s="77"/>
    </row>
    <row r="64" spans="6:25" x14ac:dyDescent="0.25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77"/>
      <c r="W64" s="77"/>
      <c r="X64" s="77"/>
      <c r="Y64" s="77"/>
    </row>
    <row r="65" spans="6:25" x14ac:dyDescent="0.25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77"/>
      <c r="W65" s="77"/>
      <c r="X65" s="77"/>
      <c r="Y65" s="77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Y23"/>
  <sheetViews>
    <sheetView zoomScale="70" zoomScaleNormal="70" workbookViewId="0">
      <pane xSplit="5" topLeftCell="P1" activePane="topRight" state="frozen"/>
      <selection pane="topRight" activeCell="R20" sqref="R20:X20"/>
    </sheetView>
  </sheetViews>
  <sheetFormatPr defaultRowHeight="15" x14ac:dyDescent="0.25"/>
  <cols>
    <col min="1" max="1" width="17.85546875" customWidth="1"/>
    <col min="2" max="2" width="30" bestFit="1" customWidth="1"/>
    <col min="3" max="3" width="19.140625" customWidth="1"/>
    <col min="4" max="4" width="16" customWidth="1"/>
    <col min="5" max="5" width="23" customWidth="1"/>
    <col min="6" max="23" width="13.140625" customWidth="1"/>
    <col min="24" max="24" width="13.140625" style="275" customWidth="1"/>
    <col min="25" max="27" width="13.140625" customWidth="1"/>
  </cols>
  <sheetData>
    <row r="1" spans="1:25" ht="21" x14ac:dyDescent="0.35">
      <c r="A1" s="277" t="s">
        <v>0</v>
      </c>
      <c r="B1" s="283"/>
      <c r="C1" s="278" t="s">
        <v>487</v>
      </c>
      <c r="D1" s="277"/>
      <c r="E1" s="279"/>
      <c r="F1" s="285"/>
      <c r="G1" s="283"/>
      <c r="H1" s="283"/>
      <c r="I1" s="283"/>
      <c r="J1" s="278" t="str">
        <f>C1</f>
        <v>Tiered Intervention Grant Cohort 2</v>
      </c>
      <c r="K1" s="283"/>
      <c r="L1" s="283"/>
      <c r="M1" s="283"/>
      <c r="N1" s="283"/>
      <c r="O1" s="283"/>
      <c r="P1" s="283"/>
      <c r="Q1" s="278" t="str">
        <f>C1</f>
        <v>Tiered Intervention Grant Cohort 2</v>
      </c>
      <c r="R1" s="283"/>
      <c r="S1" s="283"/>
      <c r="T1" s="283"/>
      <c r="U1" s="283"/>
      <c r="V1" s="283"/>
      <c r="W1" s="283"/>
      <c r="X1" s="283"/>
    </row>
    <row r="2" spans="1:25" ht="18.75" x14ac:dyDescent="0.3">
      <c r="A2" s="280" t="s">
        <v>1</v>
      </c>
      <c r="B2" s="283"/>
      <c r="C2" s="281">
        <v>84.388000000000005</v>
      </c>
      <c r="D2" s="280"/>
      <c r="E2" s="83"/>
      <c r="F2" s="285"/>
      <c r="G2" s="283"/>
      <c r="H2" s="283"/>
      <c r="I2" s="283"/>
      <c r="J2" s="292" t="str">
        <f>"FY"&amp;C4</f>
        <v>FY2012-13</v>
      </c>
      <c r="K2" s="283"/>
      <c r="L2" s="283"/>
      <c r="M2" s="283"/>
      <c r="N2" s="283"/>
      <c r="O2" s="283"/>
      <c r="P2" s="283"/>
      <c r="Q2" s="292" t="str">
        <f>"FY"&amp;C4</f>
        <v>FY2012-13</v>
      </c>
      <c r="R2" s="283"/>
      <c r="S2" s="283"/>
      <c r="T2" s="283"/>
      <c r="U2" s="283"/>
      <c r="V2" s="283"/>
      <c r="W2" s="283"/>
      <c r="X2" s="283"/>
    </row>
    <row r="3" spans="1:25" ht="15.75" x14ac:dyDescent="0.25">
      <c r="A3" s="280" t="s">
        <v>2</v>
      </c>
      <c r="B3" s="283"/>
      <c r="C3" s="281">
        <v>7388</v>
      </c>
      <c r="D3" s="280"/>
      <c r="E3" s="83"/>
      <c r="F3" s="285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5" ht="15.75" x14ac:dyDescent="0.25">
      <c r="A4" s="280" t="s">
        <v>3</v>
      </c>
      <c r="B4" s="283"/>
      <c r="C4" s="281" t="s">
        <v>294</v>
      </c>
      <c r="D4" s="280"/>
      <c r="E4" s="83"/>
      <c r="F4" s="285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5" ht="15.75" x14ac:dyDescent="0.25">
      <c r="A5" s="280" t="s">
        <v>149</v>
      </c>
      <c r="B5" s="283"/>
      <c r="C5" s="281" t="s">
        <v>150</v>
      </c>
      <c r="D5" s="83"/>
      <c r="E5" s="83"/>
      <c r="F5" s="285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</row>
    <row r="6" spans="1:25" ht="15.75" x14ac:dyDescent="0.25">
      <c r="A6" s="280" t="s">
        <v>88</v>
      </c>
      <c r="B6" s="283"/>
      <c r="C6" s="280" t="s">
        <v>93</v>
      </c>
      <c r="D6" s="83"/>
      <c r="E6" s="83"/>
      <c r="F6" s="282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</row>
    <row r="7" spans="1:25" ht="15.75" x14ac:dyDescent="0.25">
      <c r="A7" s="280" t="s">
        <v>90</v>
      </c>
      <c r="B7" s="283"/>
      <c r="C7" s="280" t="s">
        <v>456</v>
      </c>
      <c r="D7" s="83"/>
      <c r="E7" s="83"/>
      <c r="F7" s="282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</row>
    <row r="8" spans="1:25" ht="21" x14ac:dyDescent="0.35">
      <c r="A8" s="277" t="s">
        <v>447</v>
      </c>
      <c r="B8" s="279"/>
      <c r="C8" s="278"/>
      <c r="D8" s="279"/>
      <c r="E8" s="279"/>
      <c r="F8" s="76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3"/>
      <c r="X8" s="283"/>
    </row>
    <row r="9" spans="1:25" ht="15.75" thickBot="1" x14ac:dyDescent="0.3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</row>
    <row r="10" spans="1:25" ht="30.75" thickBot="1" x14ac:dyDescent="0.3">
      <c r="A10" s="291" t="s">
        <v>4</v>
      </c>
      <c r="B10" s="293" t="s">
        <v>156</v>
      </c>
      <c r="C10" s="291" t="s">
        <v>51</v>
      </c>
      <c r="D10" s="291" t="s">
        <v>52</v>
      </c>
      <c r="E10" s="271" t="s">
        <v>53</v>
      </c>
      <c r="F10" s="291" t="s">
        <v>65</v>
      </c>
      <c r="G10" s="289" t="s">
        <v>66</v>
      </c>
      <c r="H10" s="291" t="s">
        <v>67</v>
      </c>
      <c r="I10" s="289" t="s">
        <v>68</v>
      </c>
      <c r="J10" s="291" t="s">
        <v>355</v>
      </c>
      <c r="K10" s="289" t="s">
        <v>356</v>
      </c>
      <c r="L10" s="291" t="s">
        <v>357</v>
      </c>
      <c r="M10" s="289" t="s">
        <v>358</v>
      </c>
      <c r="N10" s="291" t="s">
        <v>359</v>
      </c>
      <c r="O10" s="289" t="s">
        <v>360</v>
      </c>
      <c r="P10" s="291" t="s">
        <v>361</v>
      </c>
      <c r="Q10" s="289" t="s">
        <v>362</v>
      </c>
      <c r="R10" s="291" t="s">
        <v>363</v>
      </c>
      <c r="S10" s="289" t="s">
        <v>364</v>
      </c>
      <c r="T10" s="291" t="s">
        <v>365</v>
      </c>
      <c r="U10" s="290" t="s">
        <v>366</v>
      </c>
      <c r="V10" s="290" t="s">
        <v>446</v>
      </c>
      <c r="W10" s="290" t="s">
        <v>649</v>
      </c>
      <c r="X10" s="290" t="s">
        <v>650</v>
      </c>
    </row>
    <row r="11" spans="1:25" ht="15.75" thickBot="1" x14ac:dyDescent="0.3">
      <c r="A11" s="207" t="s">
        <v>448</v>
      </c>
      <c r="B11" s="203" t="s">
        <v>438</v>
      </c>
      <c r="C11" s="203">
        <v>337744</v>
      </c>
      <c r="D11" s="287">
        <f>SUM(F11:Z11)</f>
        <v>285636</v>
      </c>
      <c r="E11" s="287">
        <f>C11-D11</f>
        <v>52108</v>
      </c>
      <c r="F11" s="276"/>
      <c r="G11" s="276"/>
      <c r="H11" s="276"/>
      <c r="I11" s="276"/>
      <c r="J11" s="276">
        <v>40342</v>
      </c>
      <c r="K11" s="276">
        <v>17988</v>
      </c>
      <c r="L11" s="276">
        <v>16924</v>
      </c>
      <c r="M11" s="276">
        <v>19866</v>
      </c>
      <c r="N11" s="276">
        <v>39729</v>
      </c>
      <c r="O11" s="276">
        <v>21516</v>
      </c>
      <c r="P11" s="193">
        <v>-7940</v>
      </c>
      <c r="Q11" s="276"/>
      <c r="R11" s="276">
        <v>68256</v>
      </c>
      <c r="S11" s="276"/>
      <c r="T11" s="276">
        <v>46090</v>
      </c>
      <c r="U11" s="276"/>
      <c r="V11" s="276">
        <v>22865</v>
      </c>
      <c r="W11" s="276"/>
      <c r="X11" s="276"/>
      <c r="Y11" s="276"/>
    </row>
    <row r="12" spans="1:25" ht="15.75" thickBot="1" x14ac:dyDescent="0.3">
      <c r="A12" s="208" t="s">
        <v>449</v>
      </c>
      <c r="B12" s="297" t="s">
        <v>439</v>
      </c>
      <c r="C12" s="297">
        <v>231056</v>
      </c>
      <c r="D12" s="353">
        <f t="shared" ref="D12:D18" si="0">SUM(F12:Z12)</f>
        <v>231056</v>
      </c>
      <c r="E12" s="287">
        <f t="shared" ref="E12:E18" si="1">C12-D12</f>
        <v>0</v>
      </c>
      <c r="F12" s="276"/>
      <c r="G12" s="276"/>
      <c r="H12" s="276"/>
      <c r="I12" s="276"/>
      <c r="J12" s="276"/>
      <c r="K12" s="276">
        <v>17123</v>
      </c>
      <c r="L12" s="276">
        <f>20193+1017</f>
        <v>21210</v>
      </c>
      <c r="M12" s="276"/>
      <c r="N12" s="276">
        <v>58016</v>
      </c>
      <c r="O12" s="276">
        <v>31008</v>
      </c>
      <c r="P12" s="276"/>
      <c r="Q12" s="276">
        <f>16217+7806</f>
        <v>24023</v>
      </c>
      <c r="R12" s="276">
        <v>37143</v>
      </c>
      <c r="S12" s="276"/>
      <c r="T12" s="276">
        <v>4788</v>
      </c>
      <c r="U12" s="276"/>
      <c r="V12" s="276"/>
      <c r="W12" s="276"/>
      <c r="X12" s="276">
        <v>37745</v>
      </c>
      <c r="Y12" s="276"/>
    </row>
    <row r="13" spans="1:25" ht="15.75" thickBot="1" x14ac:dyDescent="0.3">
      <c r="A13" s="209" t="s">
        <v>450</v>
      </c>
      <c r="B13" s="297" t="s">
        <v>440</v>
      </c>
      <c r="C13" s="297">
        <v>303956</v>
      </c>
      <c r="D13" s="353">
        <f t="shared" si="0"/>
        <v>228564</v>
      </c>
      <c r="E13" s="287">
        <f t="shared" si="1"/>
        <v>75392</v>
      </c>
      <c r="F13" s="276"/>
      <c r="G13" s="276"/>
      <c r="H13" s="276"/>
      <c r="I13" s="276"/>
      <c r="J13" s="276"/>
      <c r="K13" s="276">
        <v>30294</v>
      </c>
      <c r="L13" s="276">
        <f>6247+7642</f>
        <v>13889</v>
      </c>
      <c r="M13" s="276"/>
      <c r="N13" s="276">
        <v>13264</v>
      </c>
      <c r="O13" s="276">
        <v>41106</v>
      </c>
      <c r="P13" s="276"/>
      <c r="Q13" s="276">
        <f>9207+26245</f>
        <v>35452</v>
      </c>
      <c r="R13" s="276">
        <v>40414</v>
      </c>
      <c r="S13" s="276"/>
      <c r="T13" s="276">
        <v>9964</v>
      </c>
      <c r="U13" s="276"/>
      <c r="V13" s="276"/>
      <c r="W13" s="276"/>
      <c r="X13" s="276">
        <v>44181</v>
      </c>
      <c r="Y13" s="276"/>
    </row>
    <row r="14" spans="1:25" ht="15.75" thickBot="1" x14ac:dyDescent="0.3">
      <c r="A14" s="209" t="s">
        <v>451</v>
      </c>
      <c r="B14" s="297" t="s">
        <v>441</v>
      </c>
      <c r="C14" s="297">
        <v>615738</v>
      </c>
      <c r="D14" s="353">
        <f t="shared" si="0"/>
        <v>404048</v>
      </c>
      <c r="E14" s="287">
        <f t="shared" si="1"/>
        <v>211690</v>
      </c>
      <c r="F14" s="276"/>
      <c r="G14" s="276"/>
      <c r="H14" s="276"/>
      <c r="I14" s="276"/>
      <c r="J14" s="276">
        <v>54105</v>
      </c>
      <c r="K14" s="276">
        <v>65770</v>
      </c>
      <c r="L14" s="276"/>
      <c r="M14" s="276">
        <v>62683</v>
      </c>
      <c r="N14" s="276">
        <v>30811</v>
      </c>
      <c r="O14" s="276"/>
      <c r="P14" s="276"/>
      <c r="Q14" s="276">
        <f>35031+26941+36680</f>
        <v>98652</v>
      </c>
      <c r="R14" s="276">
        <v>30778</v>
      </c>
      <c r="S14" s="276">
        <v>43540</v>
      </c>
      <c r="T14" s="276">
        <v>17709</v>
      </c>
      <c r="U14" s="276"/>
      <c r="V14" s="276"/>
      <c r="W14" s="276"/>
      <c r="X14" s="276"/>
      <c r="Y14" s="276"/>
    </row>
    <row r="15" spans="1:25" ht="15.75" thickBot="1" x14ac:dyDescent="0.3">
      <c r="A15" s="209" t="s">
        <v>452</v>
      </c>
      <c r="B15" s="297" t="s">
        <v>442</v>
      </c>
      <c r="C15" s="297">
        <v>315995</v>
      </c>
      <c r="D15" s="353">
        <f t="shared" si="0"/>
        <v>227657</v>
      </c>
      <c r="E15" s="287">
        <f t="shared" si="1"/>
        <v>88338</v>
      </c>
      <c r="F15" s="276"/>
      <c r="G15" s="276"/>
      <c r="H15" s="276"/>
      <c r="I15" s="276"/>
      <c r="J15" s="276"/>
      <c r="K15" s="276">
        <v>2636</v>
      </c>
      <c r="L15" s="276">
        <f>16777+15109</f>
        <v>31886</v>
      </c>
      <c r="M15" s="276"/>
      <c r="N15" s="276">
        <v>37616</v>
      </c>
      <c r="O15" s="276">
        <v>20353</v>
      </c>
      <c r="P15" s="276"/>
      <c r="Q15" s="276">
        <f>41383+6897</f>
        <v>48280</v>
      </c>
      <c r="R15" s="276">
        <v>33528</v>
      </c>
      <c r="S15" s="276"/>
      <c r="T15" s="276">
        <v>18833</v>
      </c>
      <c r="U15" s="276"/>
      <c r="V15" s="276"/>
      <c r="W15" s="276"/>
      <c r="X15" s="276">
        <v>34525</v>
      </c>
      <c r="Y15" s="276"/>
    </row>
    <row r="16" spans="1:25" ht="15.75" thickBot="1" x14ac:dyDescent="0.3">
      <c r="A16" s="209" t="s">
        <v>453</v>
      </c>
      <c r="B16" s="297" t="s">
        <v>443</v>
      </c>
      <c r="C16" s="297">
        <v>261460</v>
      </c>
      <c r="D16" s="353">
        <f t="shared" si="0"/>
        <v>207652</v>
      </c>
      <c r="E16" s="287">
        <f t="shared" si="1"/>
        <v>53808</v>
      </c>
      <c r="F16" s="276"/>
      <c r="G16" s="276"/>
      <c r="H16" s="276"/>
      <c r="I16" s="276"/>
      <c r="J16" s="276"/>
      <c r="K16" s="276">
        <v>15515</v>
      </c>
      <c r="L16" s="276">
        <f>33430+48321</f>
        <v>81751</v>
      </c>
      <c r="M16" s="276"/>
      <c r="N16" s="276">
        <v>14792</v>
      </c>
      <c r="O16" s="276">
        <v>45197</v>
      </c>
      <c r="P16" s="276"/>
      <c r="Q16" s="276">
        <v>19059</v>
      </c>
      <c r="R16" s="276"/>
      <c r="S16" s="276"/>
      <c r="T16" s="276">
        <v>9696</v>
      </c>
      <c r="U16" s="276"/>
      <c r="V16" s="276"/>
      <c r="W16" s="276"/>
      <c r="X16" s="276">
        <v>21642</v>
      </c>
      <c r="Y16" s="276"/>
    </row>
    <row r="17" spans="1:25" ht="15.75" thickBot="1" x14ac:dyDescent="0.3">
      <c r="A17" s="209" t="s">
        <v>454</v>
      </c>
      <c r="B17" s="297" t="s">
        <v>444</v>
      </c>
      <c r="C17" s="297">
        <v>528346</v>
      </c>
      <c r="D17" s="353">
        <f t="shared" si="0"/>
        <v>393437</v>
      </c>
      <c r="E17" s="287">
        <f t="shared" si="1"/>
        <v>134909</v>
      </c>
      <c r="F17" s="276"/>
      <c r="G17" s="276"/>
      <c r="H17" s="276"/>
      <c r="I17" s="276"/>
      <c r="J17" s="276"/>
      <c r="K17" s="276">
        <v>7622</v>
      </c>
      <c r="L17" s="276">
        <v>47037</v>
      </c>
      <c r="M17" s="276">
        <v>39415</v>
      </c>
      <c r="N17" s="276"/>
      <c r="O17" s="276">
        <v>40199</v>
      </c>
      <c r="P17" s="276"/>
      <c r="Q17" s="276"/>
      <c r="R17" s="276"/>
      <c r="S17" s="276">
        <v>161576</v>
      </c>
      <c r="T17" s="276"/>
      <c r="U17" s="276">
        <v>51209</v>
      </c>
      <c r="V17" s="276">
        <v>46379</v>
      </c>
      <c r="W17" s="276"/>
      <c r="X17" s="276"/>
      <c r="Y17" s="276"/>
    </row>
    <row r="18" spans="1:25" ht="15.75" thickBot="1" x14ac:dyDescent="0.3">
      <c r="A18" s="209" t="s">
        <v>455</v>
      </c>
      <c r="B18" s="297" t="s">
        <v>445</v>
      </c>
      <c r="C18" s="297">
        <v>168979</v>
      </c>
      <c r="D18" s="353">
        <f t="shared" si="0"/>
        <v>143947</v>
      </c>
      <c r="E18" s="287">
        <f t="shared" si="1"/>
        <v>25032</v>
      </c>
      <c r="F18" s="276"/>
      <c r="G18" s="276"/>
      <c r="H18" s="276"/>
      <c r="I18" s="276"/>
      <c r="J18" s="276"/>
      <c r="K18" s="276">
        <v>1536</v>
      </c>
      <c r="L18" s="276">
        <f>15714+49789</f>
        <v>65503</v>
      </c>
      <c r="M18" s="276"/>
      <c r="N18" s="276">
        <v>16340</v>
      </c>
      <c r="O18" s="276">
        <v>21726</v>
      </c>
      <c r="P18" s="276"/>
      <c r="Q18" s="276">
        <v>8140</v>
      </c>
      <c r="R18" s="276">
        <v>1687</v>
      </c>
      <c r="S18" s="276"/>
      <c r="T18" s="276">
        <v>7896</v>
      </c>
      <c r="U18" s="276"/>
      <c r="V18" s="276"/>
      <c r="W18" s="276"/>
      <c r="X18" s="276">
        <v>21119</v>
      </c>
      <c r="Y18" s="276"/>
    </row>
    <row r="19" spans="1:25" ht="15.75" thickBot="1" x14ac:dyDescent="0.3">
      <c r="A19" s="127"/>
      <c r="B19" s="128"/>
      <c r="C19" s="129"/>
      <c r="D19" s="116"/>
      <c r="E19" s="11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</row>
    <row r="20" spans="1:25" ht="15.75" thickBot="1" x14ac:dyDescent="0.3">
      <c r="A20" s="130"/>
      <c r="B20" s="112"/>
      <c r="C20" s="131">
        <f t="shared" ref="C20:X20" si="2">SUM(C11:C19)</f>
        <v>2763274</v>
      </c>
      <c r="D20" s="131">
        <f t="shared" si="2"/>
        <v>2121997</v>
      </c>
      <c r="E20" s="131">
        <f t="shared" si="2"/>
        <v>641277</v>
      </c>
      <c r="F20" s="132">
        <f t="shared" si="2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94447</v>
      </c>
      <c r="K20" s="132">
        <f t="shared" si="2"/>
        <v>158484</v>
      </c>
      <c r="L20" s="132">
        <f t="shared" si="2"/>
        <v>278200</v>
      </c>
      <c r="M20" s="132">
        <f t="shared" si="2"/>
        <v>121964</v>
      </c>
      <c r="N20" s="132">
        <f t="shared" si="2"/>
        <v>210568</v>
      </c>
      <c r="O20" s="132">
        <f t="shared" si="2"/>
        <v>221105</v>
      </c>
      <c r="P20" s="132">
        <f t="shared" si="2"/>
        <v>-7940</v>
      </c>
      <c r="Q20" s="132">
        <f t="shared" si="2"/>
        <v>233606</v>
      </c>
      <c r="R20" s="132">
        <f t="shared" si="2"/>
        <v>211806</v>
      </c>
      <c r="S20" s="132">
        <f t="shared" si="2"/>
        <v>205116</v>
      </c>
      <c r="T20" s="132">
        <f t="shared" si="2"/>
        <v>114976</v>
      </c>
      <c r="U20" s="132">
        <f t="shared" si="2"/>
        <v>51209</v>
      </c>
      <c r="V20" s="132">
        <f t="shared" si="2"/>
        <v>69244</v>
      </c>
      <c r="W20" s="132">
        <f t="shared" si="2"/>
        <v>0</v>
      </c>
      <c r="X20" s="132">
        <f t="shared" si="2"/>
        <v>159212</v>
      </c>
    </row>
    <row r="23" spans="1:25" x14ac:dyDescent="0.25">
      <c r="Q23" s="23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CCFFCC"/>
  </sheetPr>
  <dimension ref="A1:S58"/>
  <sheetViews>
    <sheetView zoomScale="85" zoomScaleNormal="85" workbookViewId="0">
      <pane xSplit="5" ySplit="10" topLeftCell="L11" activePane="bottomRight" state="frozen"/>
      <selection pane="topRight" activeCell="F1" sqref="F1"/>
      <selection pane="bottomLeft" activeCell="A11" sqref="A11"/>
      <selection pane="bottomRight" activeCell="N18" sqref="N18:S18"/>
    </sheetView>
  </sheetViews>
  <sheetFormatPr defaultColWidth="9.140625" defaultRowHeight="15" x14ac:dyDescent="0.25"/>
  <cols>
    <col min="1" max="1" width="9.140625" style="4"/>
    <col min="2" max="2" width="40.42578125" style="4" bestFit="1" customWidth="1"/>
    <col min="3" max="3" width="13.5703125" style="4" customWidth="1"/>
    <col min="4" max="4" width="11.42578125" style="4" customWidth="1"/>
    <col min="5" max="5" width="20" style="4" customWidth="1"/>
    <col min="6" max="6" width="12.42578125" style="4" customWidth="1"/>
    <col min="7" max="7" width="12.7109375" style="4" customWidth="1"/>
    <col min="8" max="8" width="9.140625" style="4"/>
    <col min="9" max="9" width="10.85546875" style="4" customWidth="1"/>
    <col min="10" max="15" width="9.140625" style="4"/>
    <col min="16" max="16" width="15" style="4" customWidth="1"/>
    <col min="17" max="17" width="14.85546875" style="4" customWidth="1"/>
    <col min="18" max="18" width="15.7109375" style="4" customWidth="1"/>
    <col min="19" max="19" width="15" style="4" customWidth="1"/>
    <col min="20" max="16384" width="9.140625" style="4"/>
  </cols>
  <sheetData>
    <row r="1" spans="1:19" ht="21" x14ac:dyDescent="0.35">
      <c r="A1" s="90" t="s">
        <v>0</v>
      </c>
      <c r="B1" s="85"/>
      <c r="C1" s="81" t="s">
        <v>500</v>
      </c>
      <c r="D1" s="90"/>
      <c r="E1" s="82"/>
      <c r="F1" s="81" t="str">
        <f>C1</f>
        <v>Tiered Intervention Grant Cohort 3</v>
      </c>
      <c r="G1" s="85"/>
      <c r="H1" s="85"/>
      <c r="I1" s="85"/>
      <c r="J1" s="85"/>
      <c r="K1" s="85"/>
      <c r="L1" s="85"/>
      <c r="M1" s="81" t="str">
        <f>C1</f>
        <v>Tiered Intervention Grant Cohort 3</v>
      </c>
      <c r="N1" s="85"/>
      <c r="O1" s="85"/>
      <c r="P1" s="85"/>
      <c r="Q1" s="283"/>
      <c r="R1" s="283"/>
      <c r="S1" s="283"/>
    </row>
    <row r="2" spans="1:19" ht="18.75" x14ac:dyDescent="0.3">
      <c r="A2" s="91" t="s">
        <v>1</v>
      </c>
      <c r="B2" s="85"/>
      <c r="C2" s="89">
        <v>84.388000000000005</v>
      </c>
      <c r="D2" s="91"/>
      <c r="E2" s="83"/>
      <c r="F2" s="72" t="str">
        <f>"FY"&amp;C4</f>
        <v>FY2012-13</v>
      </c>
      <c r="G2" s="85"/>
      <c r="H2" s="85"/>
      <c r="I2" s="85"/>
      <c r="J2" s="85"/>
      <c r="K2" s="85"/>
      <c r="L2" s="85"/>
      <c r="M2" s="72" t="str">
        <f>"FY"&amp;C4</f>
        <v>FY2012-13</v>
      </c>
      <c r="N2" s="85"/>
      <c r="O2" s="85"/>
      <c r="P2" s="85"/>
      <c r="Q2" s="283"/>
      <c r="R2" s="283"/>
      <c r="S2" s="283"/>
    </row>
    <row r="3" spans="1:19" ht="15.75" x14ac:dyDescent="0.25">
      <c r="A3" s="91" t="s">
        <v>2</v>
      </c>
      <c r="B3" s="85"/>
      <c r="C3" s="89">
        <v>7388</v>
      </c>
      <c r="D3" s="91"/>
      <c r="E3" s="83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83"/>
      <c r="R3" s="283"/>
      <c r="S3" s="283"/>
    </row>
    <row r="4" spans="1:19" ht="15.75" x14ac:dyDescent="0.25">
      <c r="A4" s="91" t="s">
        <v>3</v>
      </c>
      <c r="B4" s="85"/>
      <c r="C4" s="89" t="s">
        <v>294</v>
      </c>
      <c r="D4" s="91"/>
      <c r="E4" s="83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83"/>
      <c r="R4" s="283"/>
      <c r="S4" s="283"/>
    </row>
    <row r="5" spans="1:19" ht="15.75" x14ac:dyDescent="0.25">
      <c r="A5" s="91" t="s">
        <v>149</v>
      </c>
      <c r="B5" s="85"/>
      <c r="C5" s="89" t="s">
        <v>150</v>
      </c>
      <c r="D5" s="83"/>
      <c r="E5" s="83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83"/>
      <c r="R5" s="283"/>
      <c r="S5" s="283"/>
    </row>
    <row r="6" spans="1:19" ht="15.75" x14ac:dyDescent="0.25">
      <c r="A6" s="91" t="s">
        <v>88</v>
      </c>
      <c r="B6" s="85"/>
      <c r="C6" s="91" t="s">
        <v>93</v>
      </c>
      <c r="D6" s="83"/>
      <c r="E6" s="83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83"/>
      <c r="R6" s="283"/>
      <c r="S6" s="283"/>
    </row>
    <row r="7" spans="1:19" ht="15.75" x14ac:dyDescent="0.25">
      <c r="A7" s="91" t="s">
        <v>90</v>
      </c>
      <c r="B7" s="85"/>
      <c r="C7" s="91" t="s">
        <v>456</v>
      </c>
      <c r="D7" s="83"/>
      <c r="E7" s="83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283"/>
      <c r="R7" s="283"/>
      <c r="S7" s="283"/>
    </row>
    <row r="8" spans="1:19" s="28" customFormat="1" ht="21" x14ac:dyDescent="0.35">
      <c r="A8" s="90" t="s">
        <v>447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79"/>
      <c r="R8" s="279"/>
      <c r="S8" s="279"/>
    </row>
    <row r="9" spans="1:19" ht="15.75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283"/>
      <c r="R9" s="283"/>
      <c r="S9" s="283"/>
    </row>
    <row r="10" spans="1:19" ht="30.75" thickBot="1" x14ac:dyDescent="0.3">
      <c r="A10" s="64" t="s">
        <v>4</v>
      </c>
      <c r="B10" s="64" t="s">
        <v>156</v>
      </c>
      <c r="C10" s="64" t="s">
        <v>51</v>
      </c>
      <c r="D10" s="64" t="s">
        <v>52</v>
      </c>
      <c r="E10" s="126" t="s">
        <v>53</v>
      </c>
      <c r="F10" s="64" t="s">
        <v>355</v>
      </c>
      <c r="G10" s="62" t="s">
        <v>356</v>
      </c>
      <c r="H10" s="64" t="s">
        <v>357</v>
      </c>
      <c r="I10" s="62" t="s">
        <v>358</v>
      </c>
      <c r="J10" s="64" t="s">
        <v>359</v>
      </c>
      <c r="K10" s="62" t="s">
        <v>360</v>
      </c>
      <c r="L10" s="64" t="s">
        <v>361</v>
      </c>
      <c r="M10" s="62" t="s">
        <v>362</v>
      </c>
      <c r="N10" s="64" t="s">
        <v>363</v>
      </c>
      <c r="O10" s="62" t="s">
        <v>364</v>
      </c>
      <c r="P10" s="286" t="s">
        <v>365</v>
      </c>
      <c r="Q10" s="286" t="s">
        <v>643</v>
      </c>
      <c r="R10" s="286" t="s">
        <v>646</v>
      </c>
      <c r="S10" s="286" t="s">
        <v>649</v>
      </c>
    </row>
    <row r="11" spans="1:19" ht="15.75" thickBot="1" x14ac:dyDescent="0.3">
      <c r="A11" s="203" t="s">
        <v>492</v>
      </c>
      <c r="B11" s="203" t="s">
        <v>493</v>
      </c>
      <c r="C11" s="56">
        <v>400696</v>
      </c>
      <c r="D11" s="287">
        <f t="shared" ref="D11:D16" si="0">SUM(F11:T11)</f>
        <v>382288</v>
      </c>
      <c r="E11" s="56">
        <f t="shared" ref="E11:E16" si="1">C11-D11</f>
        <v>18408</v>
      </c>
      <c r="F11" s="26"/>
      <c r="G11" s="26">
        <v>146492</v>
      </c>
      <c r="H11" s="26">
        <v>26288</v>
      </c>
      <c r="I11" s="26"/>
      <c r="J11" s="26"/>
      <c r="K11" s="26">
        <v>39750</v>
      </c>
      <c r="L11" s="26"/>
      <c r="M11" s="26"/>
      <c r="N11" s="26"/>
      <c r="O11" s="26">
        <v>64654</v>
      </c>
      <c r="P11" s="26"/>
      <c r="Q11" s="276"/>
      <c r="R11" s="276">
        <f>41231+63873</f>
        <v>105104</v>
      </c>
      <c r="S11" s="276"/>
    </row>
    <row r="12" spans="1:19" ht="15.75" thickBot="1" x14ac:dyDescent="0.3">
      <c r="A12" s="297" t="s">
        <v>498</v>
      </c>
      <c r="B12" s="297" t="s">
        <v>499</v>
      </c>
      <c r="C12" s="288">
        <v>425000</v>
      </c>
      <c r="D12" s="56">
        <f t="shared" si="0"/>
        <v>425000</v>
      </c>
      <c r="E12" s="56">
        <f t="shared" si="1"/>
        <v>0</v>
      </c>
      <c r="F12" s="26">
        <v>32354</v>
      </c>
      <c r="G12" s="26">
        <v>119492</v>
      </c>
      <c r="H12" s="26">
        <v>31048</v>
      </c>
      <c r="I12" s="26">
        <v>34117</v>
      </c>
      <c r="J12" s="26">
        <v>16329</v>
      </c>
      <c r="K12" s="26">
        <v>31981</v>
      </c>
      <c r="L12" s="26"/>
      <c r="M12" s="26">
        <f>22732+26448</f>
        <v>49180</v>
      </c>
      <c r="N12" s="26">
        <v>61196</v>
      </c>
      <c r="O12" s="26">
        <v>32702</v>
      </c>
      <c r="P12" s="26">
        <v>14262</v>
      </c>
      <c r="Q12" s="276">
        <v>2159</v>
      </c>
      <c r="R12" s="276"/>
      <c r="S12" s="276">
        <v>180</v>
      </c>
    </row>
    <row r="13" spans="1:19" ht="15.75" thickBot="1" x14ac:dyDescent="0.3">
      <c r="A13" s="204" t="s">
        <v>491</v>
      </c>
      <c r="B13" s="204" t="s">
        <v>490</v>
      </c>
      <c r="C13" s="57">
        <v>281530</v>
      </c>
      <c r="D13" s="56">
        <f t="shared" si="0"/>
        <v>198688</v>
      </c>
      <c r="E13" s="56">
        <f t="shared" si="1"/>
        <v>82842</v>
      </c>
      <c r="F13" s="26"/>
      <c r="G13" s="26">
        <v>52164</v>
      </c>
      <c r="H13" s="26">
        <v>21761</v>
      </c>
      <c r="I13" s="26"/>
      <c r="J13" s="26"/>
      <c r="K13" s="26">
        <v>37013</v>
      </c>
      <c r="L13" s="26"/>
      <c r="M13" s="26">
        <v>49814</v>
      </c>
      <c r="N13" s="26"/>
      <c r="O13" s="26">
        <v>18407</v>
      </c>
      <c r="P13" s="26"/>
      <c r="Q13" s="276"/>
      <c r="R13" s="276">
        <v>19529</v>
      </c>
      <c r="S13" s="276"/>
    </row>
    <row r="14" spans="1:19" ht="15.75" thickBot="1" x14ac:dyDescent="0.3">
      <c r="A14" s="297" t="s">
        <v>488</v>
      </c>
      <c r="B14" s="297" t="s">
        <v>489</v>
      </c>
      <c r="C14" s="288">
        <v>356899</v>
      </c>
      <c r="D14" s="56">
        <f t="shared" si="0"/>
        <v>330763</v>
      </c>
      <c r="E14" s="56">
        <f t="shared" si="1"/>
        <v>26136</v>
      </c>
      <c r="F14" s="26"/>
      <c r="G14" s="26">
        <v>87021</v>
      </c>
      <c r="H14" s="26"/>
      <c r="I14" s="26">
        <v>50274</v>
      </c>
      <c r="J14" s="26"/>
      <c r="K14" s="26"/>
      <c r="L14" s="26"/>
      <c r="M14" s="26">
        <v>85027</v>
      </c>
      <c r="N14" s="26"/>
      <c r="O14" s="26"/>
      <c r="P14" s="26"/>
      <c r="Q14" s="276">
        <v>108441</v>
      </c>
      <c r="R14" s="276"/>
      <c r="S14" s="276"/>
    </row>
    <row r="15" spans="1:19" ht="15.75" thickBot="1" x14ac:dyDescent="0.3">
      <c r="A15" s="297" t="s">
        <v>494</v>
      </c>
      <c r="B15" s="297" t="s">
        <v>495</v>
      </c>
      <c r="C15" s="288">
        <v>262737</v>
      </c>
      <c r="D15" s="56">
        <f t="shared" si="0"/>
        <v>236460</v>
      </c>
      <c r="E15" s="56">
        <f t="shared" si="1"/>
        <v>26277</v>
      </c>
      <c r="F15" s="26"/>
      <c r="G15" s="26">
        <v>35026</v>
      </c>
      <c r="H15" s="26">
        <v>23310</v>
      </c>
      <c r="I15" s="26"/>
      <c r="J15" s="26"/>
      <c r="K15" s="26">
        <v>24672</v>
      </c>
      <c r="L15" s="26"/>
      <c r="M15" s="26"/>
      <c r="N15" s="26"/>
      <c r="O15" s="26">
        <v>95813</v>
      </c>
      <c r="P15" s="26"/>
      <c r="Q15" s="276">
        <v>25759</v>
      </c>
      <c r="R15" s="276">
        <v>31880</v>
      </c>
      <c r="S15" s="276"/>
    </row>
    <row r="16" spans="1:19" ht="15.75" thickBot="1" x14ac:dyDescent="0.3">
      <c r="A16" s="297" t="s">
        <v>496</v>
      </c>
      <c r="B16" s="297" t="s">
        <v>497</v>
      </c>
      <c r="C16" s="288">
        <v>385766</v>
      </c>
      <c r="D16" s="56">
        <f t="shared" si="0"/>
        <v>342032</v>
      </c>
      <c r="E16" s="56">
        <f t="shared" si="1"/>
        <v>43734</v>
      </c>
      <c r="F16" s="26"/>
      <c r="G16" s="26"/>
      <c r="H16" s="26">
        <v>126385</v>
      </c>
      <c r="I16" s="26"/>
      <c r="J16" s="26"/>
      <c r="K16" s="26">
        <v>71592</v>
      </c>
      <c r="L16" s="26"/>
      <c r="M16" s="26"/>
      <c r="N16" s="26"/>
      <c r="O16" s="26">
        <v>37467</v>
      </c>
      <c r="P16" s="26"/>
      <c r="Q16" s="276"/>
      <c r="R16" s="276">
        <v>106588</v>
      </c>
      <c r="S16" s="276"/>
    </row>
    <row r="17" spans="1:19" ht="15.75" thickBot="1" x14ac:dyDescent="0.3">
      <c r="A17" s="127"/>
      <c r="B17" s="128"/>
      <c r="C17" s="129"/>
      <c r="D17" s="116"/>
      <c r="E17" s="1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6"/>
      <c r="R17" s="276"/>
      <c r="S17" s="276"/>
    </row>
    <row r="18" spans="1:19" s="74" customFormat="1" ht="15.75" thickBot="1" x14ac:dyDescent="0.3">
      <c r="A18" s="130"/>
      <c r="B18" s="112"/>
      <c r="C18" s="131">
        <f>SUM(C11:C17)</f>
        <v>2112628</v>
      </c>
      <c r="D18" s="131">
        <f>SUM(D11:D17)</f>
        <v>1915231</v>
      </c>
      <c r="E18" s="131">
        <f>SUM(E11:E17)</f>
        <v>197397</v>
      </c>
      <c r="F18" s="132">
        <f t="shared" ref="F18:P18" si="2">SUM(F11:F16)</f>
        <v>32354</v>
      </c>
      <c r="G18" s="132">
        <f t="shared" si="2"/>
        <v>440195</v>
      </c>
      <c r="H18" s="132">
        <f t="shared" si="2"/>
        <v>228792</v>
      </c>
      <c r="I18" s="132">
        <f t="shared" si="2"/>
        <v>84391</v>
      </c>
      <c r="J18" s="132">
        <f t="shared" si="2"/>
        <v>16329</v>
      </c>
      <c r="K18" s="132">
        <f t="shared" si="2"/>
        <v>205008</v>
      </c>
      <c r="L18" s="132">
        <f t="shared" si="2"/>
        <v>0</v>
      </c>
      <c r="M18" s="132">
        <f t="shared" si="2"/>
        <v>184021</v>
      </c>
      <c r="N18" s="132">
        <f t="shared" si="2"/>
        <v>61196</v>
      </c>
      <c r="O18" s="132">
        <f t="shared" si="2"/>
        <v>249043</v>
      </c>
      <c r="P18" s="132">
        <f t="shared" si="2"/>
        <v>14262</v>
      </c>
      <c r="Q18" s="132">
        <f t="shared" ref="Q18:S18" si="3">SUM(Q11:Q16)</f>
        <v>136359</v>
      </c>
      <c r="R18" s="132">
        <f t="shared" si="3"/>
        <v>263101</v>
      </c>
      <c r="S18" s="132">
        <f t="shared" si="3"/>
        <v>180</v>
      </c>
    </row>
    <row r="19" spans="1:19" x14ac:dyDescent="0.25">
      <c r="A19" s="39"/>
      <c r="B19" s="22"/>
      <c r="C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6"/>
      <c r="R19" s="276"/>
      <c r="S19" s="276"/>
    </row>
    <row r="20" spans="1:19" x14ac:dyDescent="0.25">
      <c r="A20" s="39"/>
      <c r="B20" s="22"/>
      <c r="C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6"/>
      <c r="R20" s="276"/>
      <c r="S20" s="276"/>
    </row>
    <row r="21" spans="1:19" x14ac:dyDescent="0.25">
      <c r="A21" s="39"/>
      <c r="B21" s="22"/>
      <c r="C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6"/>
      <c r="R21" s="276"/>
      <c r="S21" s="276"/>
    </row>
    <row r="22" spans="1:19" x14ac:dyDescent="0.25">
      <c r="C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6"/>
      <c r="R22" s="276"/>
      <c r="S22" s="276"/>
    </row>
    <row r="23" spans="1:19" x14ac:dyDescent="0.25">
      <c r="C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6"/>
      <c r="R23" s="276"/>
      <c r="S23" s="276"/>
    </row>
    <row r="24" spans="1:19" x14ac:dyDescent="0.25">
      <c r="C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6"/>
      <c r="R24" s="276"/>
      <c r="S24" s="276"/>
    </row>
    <row r="25" spans="1:19" x14ac:dyDescent="0.25">
      <c r="C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6"/>
      <c r="R25" s="276"/>
      <c r="S25" s="276"/>
    </row>
    <row r="26" spans="1:19" x14ac:dyDescent="0.25">
      <c r="C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6"/>
      <c r="R26" s="276"/>
      <c r="S26" s="276"/>
    </row>
    <row r="27" spans="1:19" x14ac:dyDescent="0.25">
      <c r="C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6"/>
      <c r="R27" s="276"/>
      <c r="S27" s="276"/>
    </row>
    <row r="28" spans="1:19" x14ac:dyDescent="0.25">
      <c r="C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6"/>
      <c r="R28" s="276"/>
      <c r="S28" s="276"/>
    </row>
    <row r="29" spans="1:19" x14ac:dyDescent="0.25">
      <c r="C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6"/>
      <c r="R29" s="276"/>
      <c r="S29" s="276"/>
    </row>
    <row r="30" spans="1:19" x14ac:dyDescent="0.25">
      <c r="C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6"/>
      <c r="R30" s="276"/>
      <c r="S30" s="276"/>
    </row>
    <row r="31" spans="1:19" x14ac:dyDescent="0.25">
      <c r="C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6"/>
      <c r="R31" s="276"/>
      <c r="S31" s="276"/>
    </row>
    <row r="32" spans="1:19" x14ac:dyDescent="0.25">
      <c r="C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6"/>
      <c r="R32" s="276"/>
      <c r="S32" s="276"/>
    </row>
    <row r="33" spans="3:19" x14ac:dyDescent="0.25">
      <c r="C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6"/>
      <c r="R33" s="276"/>
      <c r="S33" s="276"/>
    </row>
    <row r="34" spans="3:19" x14ac:dyDescent="0.25">
      <c r="C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6"/>
      <c r="R34" s="276"/>
      <c r="S34" s="276"/>
    </row>
    <row r="35" spans="3:19" x14ac:dyDescent="0.25">
      <c r="C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6"/>
      <c r="R35" s="276"/>
      <c r="S35" s="276"/>
    </row>
    <row r="36" spans="3:19" x14ac:dyDescent="0.25">
      <c r="C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6"/>
      <c r="R36" s="276"/>
      <c r="S36" s="276"/>
    </row>
    <row r="37" spans="3:19" x14ac:dyDescent="0.25">
      <c r="C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6"/>
      <c r="R37" s="276"/>
      <c r="S37" s="276"/>
    </row>
    <row r="38" spans="3:19" x14ac:dyDescent="0.25">
      <c r="C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6"/>
      <c r="R38" s="276"/>
      <c r="S38" s="276"/>
    </row>
    <row r="39" spans="3:19" x14ac:dyDescent="0.25">
      <c r="C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6"/>
      <c r="R39" s="276"/>
      <c r="S39" s="276"/>
    </row>
    <row r="40" spans="3:19" x14ac:dyDescent="0.25">
      <c r="C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6"/>
      <c r="R40" s="276"/>
      <c r="S40" s="276"/>
    </row>
    <row r="41" spans="3:19" x14ac:dyDescent="0.25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6"/>
      <c r="R41" s="276"/>
      <c r="S41" s="276"/>
    </row>
    <row r="42" spans="3:19" x14ac:dyDescent="0.25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6"/>
      <c r="R42" s="276"/>
      <c r="S42" s="276"/>
    </row>
    <row r="43" spans="3:19" x14ac:dyDescent="0.25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6"/>
      <c r="R43" s="276"/>
      <c r="S43" s="276"/>
    </row>
    <row r="44" spans="3:19" x14ac:dyDescent="0.25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6"/>
      <c r="R44" s="276"/>
      <c r="S44" s="276"/>
    </row>
    <row r="45" spans="3:19" x14ac:dyDescent="0.25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6"/>
      <c r="R45" s="276"/>
      <c r="S45" s="276"/>
    </row>
    <row r="46" spans="3:19" x14ac:dyDescent="0.25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6"/>
      <c r="R46" s="276"/>
      <c r="S46" s="276"/>
    </row>
    <row r="47" spans="3:19" x14ac:dyDescent="0.25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6"/>
      <c r="R47" s="276"/>
      <c r="S47" s="276"/>
    </row>
    <row r="48" spans="3:19" x14ac:dyDescent="0.25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6"/>
      <c r="R48" s="276"/>
      <c r="S48" s="276"/>
    </row>
    <row r="49" spans="6:19" x14ac:dyDescent="0.25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6"/>
      <c r="R49" s="276"/>
      <c r="S49" s="276"/>
    </row>
    <row r="50" spans="6:19" x14ac:dyDescent="0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6"/>
      <c r="R50" s="276"/>
      <c r="S50" s="276"/>
    </row>
    <row r="51" spans="6:19" x14ac:dyDescent="0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6"/>
      <c r="R51" s="276"/>
      <c r="S51" s="276"/>
    </row>
    <row r="52" spans="6:19" x14ac:dyDescent="0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6"/>
      <c r="R52" s="276"/>
      <c r="S52" s="276"/>
    </row>
    <row r="53" spans="6:19" x14ac:dyDescent="0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6"/>
      <c r="R53" s="276"/>
      <c r="S53" s="276"/>
    </row>
    <row r="54" spans="6:19" x14ac:dyDescent="0.25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6"/>
      <c r="R54" s="276"/>
      <c r="S54" s="276"/>
    </row>
    <row r="55" spans="6:19" x14ac:dyDescent="0.25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6"/>
      <c r="R55" s="276"/>
      <c r="S55" s="276"/>
    </row>
    <row r="56" spans="6:19" x14ac:dyDescent="0.25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6"/>
      <c r="R56" s="276"/>
      <c r="S56" s="276"/>
    </row>
    <row r="57" spans="6:19" x14ac:dyDescent="0.25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6"/>
      <c r="R57" s="276"/>
      <c r="S57" s="276"/>
    </row>
    <row r="58" spans="6:19" x14ac:dyDescent="0.25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6"/>
      <c r="R58" s="276"/>
      <c r="S58" s="276"/>
    </row>
  </sheetData>
  <sheetProtection password="EF32" sheet="1" objects="1" scenarios="1"/>
  <sortState ref="A11:P19">
    <sortCondition ref="A11:A19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Q39"/>
  <sheetViews>
    <sheetView zoomScale="85" zoomScaleNormal="85" workbookViewId="0">
      <pane xSplit="5" ySplit="10" topLeftCell="G11" activePane="bottomRight" state="frozen"/>
      <selection pane="topRight" activeCell="F1" sqref="F1"/>
      <selection pane="bottomLeft" activeCell="A11" sqref="A11"/>
      <selection pane="bottomRight" activeCell="O23" sqref="O23:Q23"/>
    </sheetView>
  </sheetViews>
  <sheetFormatPr defaultColWidth="9.140625" defaultRowHeight="15" x14ac:dyDescent="0.25"/>
  <cols>
    <col min="1" max="1" width="9.140625" style="4"/>
    <col min="2" max="2" width="24.85546875" style="4" customWidth="1"/>
    <col min="3" max="3" width="15.85546875" style="4" customWidth="1"/>
    <col min="4" max="4" width="11.42578125" style="4" customWidth="1"/>
    <col min="5" max="5" width="18" style="4" customWidth="1"/>
    <col min="6" max="6" width="12.7109375" style="4" customWidth="1"/>
    <col min="7" max="7" width="12.42578125" style="4" customWidth="1"/>
    <col min="8" max="8" width="12.7109375" style="4" customWidth="1"/>
    <col min="9" max="9" width="9.140625" style="4"/>
    <col min="10" max="10" width="10.85546875" style="4" customWidth="1"/>
    <col min="11" max="16" width="9.140625" style="4"/>
    <col min="17" max="17" width="14.7109375" style="4" customWidth="1"/>
    <col min="18" max="16384" width="9.140625" style="4"/>
  </cols>
  <sheetData>
    <row r="1" spans="1:17" ht="21" x14ac:dyDescent="0.35">
      <c r="A1" s="90" t="s">
        <v>0</v>
      </c>
      <c r="B1" s="85"/>
      <c r="C1" s="81" t="s">
        <v>396</v>
      </c>
      <c r="D1" s="86"/>
      <c r="E1" s="85"/>
      <c r="F1" s="85"/>
      <c r="G1" s="81" t="str">
        <f>C1</f>
        <v>Title 1A Targeted District Improvement</v>
      </c>
      <c r="H1" s="85"/>
      <c r="I1" s="85"/>
      <c r="J1" s="85"/>
      <c r="K1" s="85"/>
      <c r="L1" s="81" t="str">
        <f>C1</f>
        <v>Title 1A Targeted District Improvement</v>
      </c>
      <c r="M1" s="85"/>
      <c r="N1" s="283"/>
      <c r="O1" s="85"/>
      <c r="P1" s="85"/>
      <c r="Q1" s="85"/>
    </row>
    <row r="2" spans="1:17" ht="18.75" x14ac:dyDescent="0.3">
      <c r="A2" s="91" t="s">
        <v>1</v>
      </c>
      <c r="B2" s="85"/>
      <c r="C2" s="142" t="s">
        <v>164</v>
      </c>
      <c r="D2" s="86"/>
      <c r="E2" s="85"/>
      <c r="F2" s="85"/>
      <c r="G2" s="72" t="str">
        <f>"FY"&amp;C4</f>
        <v>FY2012-13</v>
      </c>
      <c r="H2" s="85"/>
      <c r="I2" s="85"/>
      <c r="J2" s="85"/>
      <c r="K2" s="85"/>
      <c r="L2" s="72" t="str">
        <f>"FY"&amp;C4</f>
        <v>FY2012-13</v>
      </c>
      <c r="M2" s="85"/>
      <c r="N2" s="283"/>
      <c r="O2" s="85"/>
      <c r="P2" s="85"/>
      <c r="Q2" s="85"/>
    </row>
    <row r="3" spans="1:17" ht="15.75" x14ac:dyDescent="0.25">
      <c r="A3" s="91" t="s">
        <v>2</v>
      </c>
      <c r="B3" s="85"/>
      <c r="C3" s="89">
        <v>5010</v>
      </c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75" x14ac:dyDescent="0.25">
      <c r="A4" s="91" t="s">
        <v>3</v>
      </c>
      <c r="B4" s="85"/>
      <c r="C4" s="89" t="s">
        <v>294</v>
      </c>
      <c r="D4" s="91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75" x14ac:dyDescent="0.25">
      <c r="A5" s="91" t="s">
        <v>149</v>
      </c>
      <c r="B5" s="85"/>
      <c r="C5" s="89" t="s">
        <v>150</v>
      </c>
      <c r="D5" s="86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.75" x14ac:dyDescent="0.25">
      <c r="A6" s="91" t="s">
        <v>88</v>
      </c>
      <c r="B6" s="85"/>
      <c r="C6" s="91" t="s">
        <v>93</v>
      </c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5.75" x14ac:dyDescent="0.25">
      <c r="A7" s="91" t="s">
        <v>90</v>
      </c>
      <c r="B7" s="85"/>
      <c r="C7" s="91" t="s">
        <v>456</v>
      </c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s="28" customFormat="1" ht="21" x14ac:dyDescent="0.35">
      <c r="A8" s="90" t="s">
        <v>447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5.75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30.75" thickBot="1" x14ac:dyDescent="0.3">
      <c r="A10" s="64" t="s">
        <v>4</v>
      </c>
      <c r="B10" s="87" t="s">
        <v>159</v>
      </c>
      <c r="C10" s="64" t="s">
        <v>51</v>
      </c>
      <c r="D10" s="64" t="s">
        <v>52</v>
      </c>
      <c r="E10" s="126" t="s">
        <v>53</v>
      </c>
      <c r="F10" s="62" t="s">
        <v>68</v>
      </c>
      <c r="G10" s="64" t="s">
        <v>355</v>
      </c>
      <c r="H10" s="62" t="s">
        <v>356</v>
      </c>
      <c r="I10" s="64" t="s">
        <v>357</v>
      </c>
      <c r="J10" s="62" t="s">
        <v>358</v>
      </c>
      <c r="K10" s="64" t="s">
        <v>359</v>
      </c>
      <c r="L10" s="62" t="s">
        <v>360</v>
      </c>
      <c r="M10" s="64" t="s">
        <v>361</v>
      </c>
      <c r="N10" s="62" t="s">
        <v>362</v>
      </c>
      <c r="O10" s="64" t="s">
        <v>363</v>
      </c>
      <c r="P10" s="62" t="s">
        <v>364</v>
      </c>
      <c r="Q10" s="64" t="s">
        <v>365</v>
      </c>
    </row>
    <row r="11" spans="1:17" ht="15.75" thickBot="1" x14ac:dyDescent="0.3">
      <c r="A11" s="57" t="s">
        <v>470</v>
      </c>
      <c r="B11" s="57" t="s">
        <v>153</v>
      </c>
      <c r="C11" s="57">
        <v>290290</v>
      </c>
      <c r="D11" s="57">
        <f t="shared" ref="D11:D21" si="0">SUM(F11:Q11)</f>
        <v>167428</v>
      </c>
      <c r="E11" s="57">
        <f t="shared" ref="E11:E21" si="1">C11-D11</f>
        <v>122862</v>
      </c>
      <c r="F11" s="26"/>
      <c r="G11" s="26"/>
      <c r="H11" s="26">
        <v>27785</v>
      </c>
      <c r="I11" s="26">
        <v>9876</v>
      </c>
      <c r="J11" s="26">
        <v>11039</v>
      </c>
      <c r="K11" s="26">
        <v>9749</v>
      </c>
      <c r="L11" s="26">
        <v>11870</v>
      </c>
      <c r="M11" s="26">
        <v>56006</v>
      </c>
      <c r="N11" s="26">
        <v>13544</v>
      </c>
      <c r="O11" s="26">
        <v>27559</v>
      </c>
      <c r="P11" s="26"/>
      <c r="Q11" s="26"/>
    </row>
    <row r="12" spans="1:17" ht="15.75" thickBot="1" x14ac:dyDescent="0.3">
      <c r="A12" s="57" t="s">
        <v>471</v>
      </c>
      <c r="B12" s="57" t="s">
        <v>472</v>
      </c>
      <c r="C12" s="57">
        <v>50000</v>
      </c>
      <c r="D12" s="57">
        <f t="shared" si="0"/>
        <v>50000</v>
      </c>
      <c r="E12" s="57">
        <f t="shared" si="1"/>
        <v>0</v>
      </c>
      <c r="F12" s="26"/>
      <c r="G12" s="26"/>
      <c r="H12" s="26">
        <v>23255</v>
      </c>
      <c r="I12" s="26"/>
      <c r="J12" s="26"/>
      <c r="K12" s="26"/>
      <c r="L12" s="26"/>
      <c r="M12" s="26">
        <v>20731</v>
      </c>
      <c r="N12" s="26"/>
      <c r="O12" s="26"/>
      <c r="P12" s="26">
        <v>6014</v>
      </c>
      <c r="Q12" s="26"/>
    </row>
    <row r="13" spans="1:17" ht="15.75" thickBot="1" x14ac:dyDescent="0.3">
      <c r="A13" s="57" t="s">
        <v>406</v>
      </c>
      <c r="B13" s="57" t="s">
        <v>407</v>
      </c>
      <c r="C13" s="57">
        <v>201882</v>
      </c>
      <c r="D13" s="57">
        <f t="shared" si="0"/>
        <v>163222</v>
      </c>
      <c r="E13" s="57">
        <f t="shared" si="1"/>
        <v>38660</v>
      </c>
      <c r="G13" s="26">
        <v>28177</v>
      </c>
      <c r="H13" s="26"/>
      <c r="I13" s="26">
        <f>10049+7249</f>
        <v>17298</v>
      </c>
      <c r="J13" s="26">
        <v>11863</v>
      </c>
      <c r="K13" s="26">
        <v>9967</v>
      </c>
      <c r="L13" s="26">
        <v>8297</v>
      </c>
      <c r="M13" s="26">
        <v>25867</v>
      </c>
      <c r="N13" s="26">
        <v>30837</v>
      </c>
      <c r="O13" s="26">
        <v>17025</v>
      </c>
      <c r="P13" s="26">
        <v>13891</v>
      </c>
      <c r="Q13" s="26"/>
    </row>
    <row r="14" spans="1:17" ht="15.75" thickBot="1" x14ac:dyDescent="0.3">
      <c r="A14" s="57" t="s">
        <v>473</v>
      </c>
      <c r="B14" s="57" t="s">
        <v>545</v>
      </c>
      <c r="C14" s="57">
        <v>51402</v>
      </c>
      <c r="D14" s="57">
        <f t="shared" si="0"/>
        <v>51402</v>
      </c>
      <c r="E14" s="57">
        <f t="shared" si="1"/>
        <v>0</v>
      </c>
      <c r="F14" s="26"/>
      <c r="G14" s="26"/>
      <c r="H14" s="26"/>
      <c r="I14" s="26">
        <v>9135</v>
      </c>
      <c r="J14" s="26"/>
      <c r="K14" s="26"/>
      <c r="L14" s="26"/>
      <c r="M14" s="26">
        <v>23778</v>
      </c>
      <c r="N14" s="26"/>
      <c r="O14" s="26">
        <v>18489</v>
      </c>
      <c r="P14" s="26"/>
      <c r="Q14" s="26"/>
    </row>
    <row r="15" spans="1:17" ht="15.75" thickBot="1" x14ac:dyDescent="0.3">
      <c r="A15" s="57" t="s">
        <v>474</v>
      </c>
      <c r="B15" s="57" t="s">
        <v>475</v>
      </c>
      <c r="C15" s="57">
        <v>177450</v>
      </c>
      <c r="D15" s="57">
        <f t="shared" si="0"/>
        <v>139384</v>
      </c>
      <c r="E15" s="57">
        <f t="shared" si="1"/>
        <v>38066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v>139384</v>
      </c>
      <c r="P15" s="26"/>
      <c r="Q15" s="26"/>
    </row>
    <row r="16" spans="1:17" ht="15.75" thickBot="1" x14ac:dyDescent="0.3">
      <c r="A16" s="57" t="s">
        <v>476</v>
      </c>
      <c r="B16" s="57" t="s">
        <v>477</v>
      </c>
      <c r="C16" s="57">
        <v>138516</v>
      </c>
      <c r="D16" s="57">
        <f t="shared" si="0"/>
        <v>138516</v>
      </c>
      <c r="E16" s="57">
        <f t="shared" si="1"/>
        <v>0</v>
      </c>
      <c r="F16" s="26">
        <v>126338</v>
      </c>
      <c r="G16" s="26"/>
      <c r="H16" s="26">
        <v>12178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.75" thickBot="1" x14ac:dyDescent="0.3">
      <c r="A17" s="57" t="s">
        <v>478</v>
      </c>
      <c r="B17" s="57" t="s">
        <v>479</v>
      </c>
      <c r="C17" s="57">
        <v>100000</v>
      </c>
      <c r="D17" s="57">
        <f t="shared" si="0"/>
        <v>21865</v>
      </c>
      <c r="E17" s="57">
        <f t="shared" si="1"/>
        <v>78135</v>
      </c>
      <c r="F17" s="26"/>
      <c r="G17" s="26"/>
      <c r="H17" s="26"/>
      <c r="I17" s="26"/>
      <c r="J17" s="26"/>
      <c r="K17" s="26">
        <v>12578</v>
      </c>
      <c r="L17" s="26"/>
      <c r="M17" s="26"/>
      <c r="N17" s="26">
        <v>7647</v>
      </c>
      <c r="O17" s="26"/>
      <c r="P17" s="26">
        <v>1640</v>
      </c>
      <c r="Q17" s="26"/>
    </row>
    <row r="18" spans="1:17" ht="15.75" thickBot="1" x14ac:dyDescent="0.3">
      <c r="A18" s="57" t="s">
        <v>397</v>
      </c>
      <c r="B18" s="57" t="s">
        <v>398</v>
      </c>
      <c r="C18" s="57">
        <v>128126</v>
      </c>
      <c r="D18" s="57">
        <f t="shared" si="0"/>
        <v>68312</v>
      </c>
      <c r="E18" s="57">
        <f t="shared" si="1"/>
        <v>59814</v>
      </c>
      <c r="F18" s="26">
        <v>9234</v>
      </c>
      <c r="G18" s="26">
        <v>5738</v>
      </c>
      <c r="H18" s="26"/>
      <c r="I18" s="26"/>
      <c r="J18" s="26">
        <v>5087</v>
      </c>
      <c r="K18" s="26">
        <v>5152</v>
      </c>
      <c r="L18" s="26">
        <v>3845</v>
      </c>
      <c r="M18" s="26"/>
      <c r="N18" s="26">
        <v>24678</v>
      </c>
      <c r="O18" s="26">
        <v>752</v>
      </c>
      <c r="P18" s="26">
        <v>3936</v>
      </c>
      <c r="Q18" s="26">
        <f>5954+3936</f>
        <v>9890</v>
      </c>
    </row>
    <row r="19" spans="1:17" ht="15.75" thickBot="1" x14ac:dyDescent="0.3">
      <c r="A19" s="57" t="s">
        <v>410</v>
      </c>
      <c r="B19" s="57" t="s">
        <v>411</v>
      </c>
      <c r="C19" s="57">
        <v>111117</v>
      </c>
      <c r="D19" s="57">
        <f t="shared" si="0"/>
        <v>40356</v>
      </c>
      <c r="E19" s="57">
        <f t="shared" si="1"/>
        <v>70761</v>
      </c>
      <c r="F19" s="26"/>
      <c r="G19" s="26">
        <v>5117</v>
      </c>
      <c r="H19" s="26">
        <v>11679</v>
      </c>
      <c r="I19" s="26">
        <v>2383</v>
      </c>
      <c r="J19" s="26">
        <v>824</v>
      </c>
      <c r="K19" s="26">
        <v>4891</v>
      </c>
      <c r="L19" s="26">
        <v>946</v>
      </c>
      <c r="M19" s="26">
        <v>1210</v>
      </c>
      <c r="N19" s="26">
        <v>6461</v>
      </c>
      <c r="O19" s="26">
        <v>2532</v>
      </c>
      <c r="P19" s="26">
        <v>980</v>
      </c>
      <c r="Q19" s="26">
        <v>3333</v>
      </c>
    </row>
    <row r="20" spans="1:17" ht="15.75" thickBot="1" x14ac:dyDescent="0.3">
      <c r="A20" s="57" t="s">
        <v>480</v>
      </c>
      <c r="B20" s="57" t="s">
        <v>481</v>
      </c>
      <c r="C20" s="57">
        <v>100000</v>
      </c>
      <c r="D20" s="57">
        <f t="shared" si="0"/>
        <v>100000</v>
      </c>
      <c r="E20" s="57">
        <f t="shared" si="1"/>
        <v>0</v>
      </c>
      <c r="F20" s="26"/>
      <c r="G20" s="26"/>
      <c r="H20" s="26"/>
      <c r="I20" s="26">
        <v>18518</v>
      </c>
      <c r="J20" s="26">
        <v>5602</v>
      </c>
      <c r="K20" s="26">
        <v>6297</v>
      </c>
      <c r="L20" s="26">
        <v>55633</v>
      </c>
      <c r="M20" s="26">
        <v>13950</v>
      </c>
      <c r="N20" s="26"/>
      <c r="O20" s="26"/>
      <c r="P20" s="26"/>
      <c r="Q20" s="26"/>
    </row>
    <row r="21" spans="1:17" ht="15.75" thickBot="1" x14ac:dyDescent="0.3">
      <c r="A21" s="57" t="s">
        <v>482</v>
      </c>
      <c r="B21" s="57" t="s">
        <v>483</v>
      </c>
      <c r="C21" s="57">
        <v>103465</v>
      </c>
      <c r="D21" s="57">
        <f t="shared" si="0"/>
        <v>99212</v>
      </c>
      <c r="E21" s="57">
        <f t="shared" si="1"/>
        <v>4253</v>
      </c>
      <c r="F21" s="26"/>
      <c r="G21" s="26"/>
      <c r="H21" s="26"/>
      <c r="I21" s="26">
        <v>92669</v>
      </c>
      <c r="J21" s="26"/>
      <c r="K21" s="26"/>
      <c r="L21" s="26"/>
      <c r="M21" s="26"/>
      <c r="N21" s="26">
        <v>6543</v>
      </c>
      <c r="O21" s="26"/>
      <c r="P21" s="26"/>
      <c r="Q21" s="26"/>
    </row>
    <row r="22" spans="1:17" ht="15.75" thickBot="1" x14ac:dyDescent="0.3">
      <c r="A22" s="57"/>
      <c r="B22" s="57"/>
      <c r="C22" s="57"/>
      <c r="D22" s="57"/>
      <c r="E22" s="5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74" customFormat="1" ht="15.75" thickBot="1" x14ac:dyDescent="0.3">
      <c r="A23" s="92"/>
      <c r="B23" s="92"/>
      <c r="C23" s="92">
        <f t="shared" ref="C23:Q23" si="2">SUM(C11:C22)</f>
        <v>1452248</v>
      </c>
      <c r="D23" s="92">
        <f t="shared" si="2"/>
        <v>1039697</v>
      </c>
      <c r="E23" s="92">
        <f t="shared" si="2"/>
        <v>412551</v>
      </c>
      <c r="F23" s="118">
        <f t="shared" si="2"/>
        <v>135572</v>
      </c>
      <c r="G23" s="118">
        <f t="shared" si="2"/>
        <v>39032</v>
      </c>
      <c r="H23" s="118">
        <f t="shared" si="2"/>
        <v>74897</v>
      </c>
      <c r="I23" s="118">
        <f t="shared" si="2"/>
        <v>149879</v>
      </c>
      <c r="J23" s="118">
        <f t="shared" si="2"/>
        <v>34415</v>
      </c>
      <c r="K23" s="118">
        <f t="shared" si="2"/>
        <v>48634</v>
      </c>
      <c r="L23" s="118">
        <f t="shared" si="2"/>
        <v>80591</v>
      </c>
      <c r="M23" s="118">
        <f t="shared" si="2"/>
        <v>141542</v>
      </c>
      <c r="N23" s="118">
        <f t="shared" si="2"/>
        <v>89710</v>
      </c>
      <c r="O23" s="118">
        <f t="shared" si="2"/>
        <v>205741</v>
      </c>
      <c r="P23" s="118">
        <f t="shared" si="2"/>
        <v>26461</v>
      </c>
      <c r="Q23" s="118">
        <f t="shared" si="2"/>
        <v>13223</v>
      </c>
    </row>
    <row r="24" spans="1:17" x14ac:dyDescent="0.25">
      <c r="C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5"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5"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5"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5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5"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6:17" x14ac:dyDescent="0.25"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6:17" x14ac:dyDescent="0.25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6:17" x14ac:dyDescent="0.2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6:17" x14ac:dyDescent="0.25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6:17" x14ac:dyDescent="0.25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6:17" x14ac:dyDescent="0.25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6:17" x14ac:dyDescent="0.25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</sheetData>
  <sheetProtection password="EF32" sheet="1" objects="1" scenarios="1"/>
  <sortState ref="A11:U22">
    <sortCondition ref="A11:A22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CFFCC"/>
  </sheetPr>
  <dimension ref="A1:O45"/>
  <sheetViews>
    <sheetView topLeftCell="A5" zoomScale="85" zoomScaleNormal="85" workbookViewId="0">
      <selection activeCell="M13" sqref="M13:O13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6" width="12.7109375" style="4" customWidth="1"/>
    <col min="7" max="7" width="9.140625" style="4"/>
    <col min="8" max="8" width="10.85546875" style="4" customWidth="1"/>
    <col min="9" max="14" width="9.140625" style="4"/>
    <col min="15" max="15" width="11.28515625" style="4" bestFit="1" customWidth="1"/>
    <col min="16" max="16384" width="9.140625" style="4"/>
  </cols>
  <sheetData>
    <row r="1" spans="1:15" ht="21" x14ac:dyDescent="0.35">
      <c r="A1" s="90" t="s">
        <v>0</v>
      </c>
      <c r="B1" s="85"/>
      <c r="C1" s="278" t="s">
        <v>538</v>
      </c>
      <c r="D1" s="86"/>
      <c r="E1" s="85"/>
      <c r="F1" s="81" t="str">
        <f>C1</f>
        <v xml:space="preserve">Title 1A Targeted District Improvement </v>
      </c>
      <c r="G1" s="85"/>
      <c r="H1" s="85"/>
      <c r="I1" s="85"/>
      <c r="J1" s="85"/>
      <c r="K1" s="85"/>
      <c r="L1" s="81"/>
      <c r="M1" s="85"/>
      <c r="N1" s="85"/>
      <c r="O1" s="85"/>
    </row>
    <row r="2" spans="1:15" ht="18.75" x14ac:dyDescent="0.3">
      <c r="A2" s="91" t="s">
        <v>1</v>
      </c>
      <c r="B2" s="85"/>
      <c r="C2" s="142" t="s">
        <v>164</v>
      </c>
      <c r="D2" s="86"/>
      <c r="E2" s="85"/>
      <c r="F2" s="72" t="str">
        <f>"FY"&amp;C4</f>
        <v>FY2012-13</v>
      </c>
      <c r="G2" s="85"/>
      <c r="H2" s="85"/>
      <c r="I2" s="85"/>
      <c r="J2" s="85"/>
      <c r="K2" s="85"/>
      <c r="L2" s="72"/>
      <c r="M2" s="85"/>
      <c r="N2" s="85"/>
      <c r="O2" s="85"/>
    </row>
    <row r="3" spans="1:15" ht="15.75" x14ac:dyDescent="0.25">
      <c r="A3" s="91" t="s">
        <v>2</v>
      </c>
      <c r="B3" s="85"/>
      <c r="C3" s="89">
        <v>5010</v>
      </c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 x14ac:dyDescent="0.25">
      <c r="A4" s="91" t="s">
        <v>3</v>
      </c>
      <c r="B4" s="85"/>
      <c r="C4" s="89" t="s">
        <v>294</v>
      </c>
      <c r="D4" s="91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5.75" x14ac:dyDescent="0.25">
      <c r="A5" s="91" t="s">
        <v>149</v>
      </c>
      <c r="B5" s="85"/>
      <c r="C5" s="89" t="s">
        <v>150</v>
      </c>
      <c r="D5" s="86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15.75" x14ac:dyDescent="0.25">
      <c r="A6" s="91" t="s">
        <v>88</v>
      </c>
      <c r="B6" s="85"/>
      <c r="C6" s="91" t="s">
        <v>93</v>
      </c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5.75" x14ac:dyDescent="0.25">
      <c r="A7" s="91" t="s">
        <v>90</v>
      </c>
      <c r="B7" s="85"/>
      <c r="C7" s="91" t="s">
        <v>456</v>
      </c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28" customFormat="1" ht="21" x14ac:dyDescent="0.35">
      <c r="A8" s="90" t="s">
        <v>447</v>
      </c>
      <c r="B8" s="82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5.75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30.75" thickBot="1" x14ac:dyDescent="0.3">
      <c r="A10" s="64" t="s">
        <v>4</v>
      </c>
      <c r="B10" s="87" t="s">
        <v>159</v>
      </c>
      <c r="C10" s="64" t="s">
        <v>51</v>
      </c>
      <c r="D10" s="64" t="s">
        <v>52</v>
      </c>
      <c r="E10" s="126" t="s">
        <v>53</v>
      </c>
      <c r="F10" s="62" t="s">
        <v>356</v>
      </c>
      <c r="G10" s="64" t="s">
        <v>357</v>
      </c>
      <c r="H10" s="62" t="s">
        <v>358</v>
      </c>
      <c r="I10" s="64" t="s">
        <v>359</v>
      </c>
      <c r="J10" s="62" t="s">
        <v>360</v>
      </c>
      <c r="K10" s="64" t="s">
        <v>361</v>
      </c>
      <c r="L10" s="62" t="s">
        <v>362</v>
      </c>
      <c r="M10" s="64" t="s">
        <v>363</v>
      </c>
      <c r="N10" s="62" t="s">
        <v>364</v>
      </c>
      <c r="O10" s="64" t="s">
        <v>365</v>
      </c>
    </row>
    <row r="11" spans="1:15" ht="15.75" thickBot="1" x14ac:dyDescent="0.3">
      <c r="A11" s="57" t="s">
        <v>484</v>
      </c>
      <c r="B11" s="57" t="s">
        <v>485</v>
      </c>
      <c r="C11" s="57">
        <v>275120</v>
      </c>
      <c r="D11" s="57">
        <f>SUM(F11:O11)</f>
        <v>201635</v>
      </c>
      <c r="E11" s="57">
        <f>C11-D11</f>
        <v>73485</v>
      </c>
      <c r="F11" s="26">
        <v>133098</v>
      </c>
      <c r="G11" s="26">
        <v>2929</v>
      </c>
      <c r="H11" s="26">
        <v>9836</v>
      </c>
      <c r="I11" s="26">
        <v>5843</v>
      </c>
      <c r="J11" s="26">
        <v>4668</v>
      </c>
      <c r="K11" s="26"/>
      <c r="L11" s="26">
        <v>19413</v>
      </c>
      <c r="M11" s="26">
        <v>20818</v>
      </c>
      <c r="N11" s="26"/>
      <c r="O11" s="26">
        <v>5030</v>
      </c>
    </row>
    <row r="12" spans="1:15" ht="15.75" thickBot="1" x14ac:dyDescent="0.3">
      <c r="A12" s="57"/>
      <c r="B12" s="57"/>
      <c r="C12" s="57"/>
      <c r="D12" s="57"/>
      <c r="E12" s="5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74" customFormat="1" ht="15.75" thickBot="1" x14ac:dyDescent="0.3">
      <c r="A13" s="92"/>
      <c r="B13" s="92"/>
      <c r="C13" s="92">
        <f t="shared" ref="C13:O13" si="0">SUM(C11:C12)</f>
        <v>275120</v>
      </c>
      <c r="D13" s="92">
        <f t="shared" si="0"/>
        <v>201635</v>
      </c>
      <c r="E13" s="92">
        <f t="shared" si="0"/>
        <v>73485</v>
      </c>
      <c r="F13" s="118">
        <f t="shared" si="0"/>
        <v>133098</v>
      </c>
      <c r="G13" s="118">
        <f t="shared" si="0"/>
        <v>2929</v>
      </c>
      <c r="H13" s="118">
        <f t="shared" si="0"/>
        <v>9836</v>
      </c>
      <c r="I13" s="118">
        <f t="shared" si="0"/>
        <v>5843</v>
      </c>
      <c r="J13" s="118">
        <f t="shared" si="0"/>
        <v>4668</v>
      </c>
      <c r="K13" s="118">
        <f t="shared" si="0"/>
        <v>0</v>
      </c>
      <c r="L13" s="118">
        <f t="shared" si="0"/>
        <v>19413</v>
      </c>
      <c r="M13" s="118">
        <f t="shared" si="0"/>
        <v>20818</v>
      </c>
      <c r="N13" s="118">
        <f t="shared" si="0"/>
        <v>0</v>
      </c>
      <c r="O13" s="118">
        <f t="shared" si="0"/>
        <v>5030</v>
      </c>
    </row>
    <row r="14" spans="1:15" x14ac:dyDescent="0.25">
      <c r="C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25">
      <c r="C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C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3:15" x14ac:dyDescent="0.25">
      <c r="C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3:15" x14ac:dyDescent="0.25">
      <c r="C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3:15" x14ac:dyDescent="0.25">
      <c r="C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3:15" x14ac:dyDescent="0.25">
      <c r="C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3:15" x14ac:dyDescent="0.25">
      <c r="C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3:15" x14ac:dyDescent="0.25">
      <c r="C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3:15" x14ac:dyDescent="0.25">
      <c r="C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3:15" x14ac:dyDescent="0.25">
      <c r="C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3:15" x14ac:dyDescent="0.25">
      <c r="C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3:15" x14ac:dyDescent="0.25">
      <c r="C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3:15" x14ac:dyDescent="0.25">
      <c r="C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3:15" x14ac:dyDescent="0.25"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3:15" x14ac:dyDescent="0.25"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3:15" x14ac:dyDescent="0.25"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3:15" x14ac:dyDescent="0.25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3:15" x14ac:dyDescent="0.25"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6:15" x14ac:dyDescent="0.25"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6:15" x14ac:dyDescent="0.25"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6:15" x14ac:dyDescent="0.25"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6:15" x14ac:dyDescent="0.25"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6:15" x14ac:dyDescent="0.25"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6:15" x14ac:dyDescent="0.25"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6:15" x14ac:dyDescent="0.25"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6:15" x14ac:dyDescent="0.25"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6:15" x14ac:dyDescent="0.25"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6:15" x14ac:dyDescent="0.25"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6:15" x14ac:dyDescent="0.25"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6:15" x14ac:dyDescent="0.25"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6:15" x14ac:dyDescent="0.25">
      <c r="F45" s="26"/>
      <c r="G45" s="26"/>
      <c r="H45" s="26"/>
      <c r="I45" s="26"/>
      <c r="J45" s="26"/>
      <c r="K45" s="26"/>
      <c r="L45" s="26"/>
      <c r="M45" s="26"/>
      <c r="N45" s="26"/>
      <c r="O45" s="26"/>
    </row>
  </sheetData>
  <sheetProtection password="EF32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45"/>
  <sheetViews>
    <sheetView zoomScale="85" zoomScaleNormal="85" workbookViewId="0">
      <selection activeCell="G13" sqref="G13:O13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6" width="12.7109375" style="4" customWidth="1"/>
    <col min="7" max="7" width="9.140625" style="4"/>
    <col min="8" max="8" width="10.85546875" style="4" customWidth="1"/>
    <col min="9" max="9" width="11.7109375" style="4" customWidth="1"/>
    <col min="10" max="10" width="9.140625" style="4"/>
    <col min="11" max="11" width="11.140625" style="4" customWidth="1"/>
    <col min="12" max="12" width="10.5703125" style="4" customWidth="1"/>
    <col min="13" max="13" width="9.140625" style="4"/>
    <col min="14" max="14" width="10.140625" style="4" customWidth="1"/>
    <col min="15" max="15" width="11.28515625" style="4" bestFit="1" customWidth="1"/>
    <col min="16" max="16384" width="9.140625" style="4"/>
  </cols>
  <sheetData>
    <row r="1" spans="1:15" ht="21" x14ac:dyDescent="0.35">
      <c r="A1" s="277" t="s">
        <v>0</v>
      </c>
      <c r="B1" s="283"/>
      <c r="C1" s="278" t="s">
        <v>538</v>
      </c>
      <c r="D1" s="285"/>
      <c r="E1" s="283"/>
      <c r="F1" s="278" t="str">
        <f>C1</f>
        <v xml:space="preserve">Title 1A Targeted District Improvement </v>
      </c>
      <c r="G1" s="283"/>
      <c r="H1" s="283"/>
      <c r="I1" s="283"/>
      <c r="J1" s="283"/>
      <c r="K1" s="283"/>
      <c r="L1" s="278"/>
      <c r="M1" s="283"/>
      <c r="N1" s="283"/>
      <c r="O1" s="283"/>
    </row>
    <row r="2" spans="1:15" ht="18.75" x14ac:dyDescent="0.3">
      <c r="A2" s="280" t="s">
        <v>1</v>
      </c>
      <c r="B2" s="283"/>
      <c r="C2" s="298" t="s">
        <v>164</v>
      </c>
      <c r="D2" s="285"/>
      <c r="E2" s="283"/>
      <c r="F2" s="292" t="str">
        <f>"FY"&amp;C4</f>
        <v>FY2013-14</v>
      </c>
      <c r="G2" s="283"/>
      <c r="H2" s="283"/>
      <c r="I2" s="283"/>
      <c r="J2" s="283"/>
      <c r="K2" s="283"/>
      <c r="L2" s="292"/>
      <c r="M2" s="283"/>
      <c r="N2" s="283"/>
      <c r="O2" s="283"/>
    </row>
    <row r="3" spans="1:15" ht="15.75" x14ac:dyDescent="0.25">
      <c r="A3" s="280" t="s">
        <v>2</v>
      </c>
      <c r="B3" s="283"/>
      <c r="C3" s="281">
        <v>5010</v>
      </c>
      <c r="D3" s="285"/>
      <c r="E3" s="283"/>
      <c r="F3" s="283" t="s">
        <v>624</v>
      </c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0" t="s">
        <v>3</v>
      </c>
      <c r="B4" s="283"/>
      <c r="C4" s="281" t="s">
        <v>626</v>
      </c>
      <c r="D4" s="280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5.75" x14ac:dyDescent="0.25">
      <c r="A5" s="280" t="s">
        <v>149</v>
      </c>
      <c r="B5" s="283"/>
      <c r="C5" s="281" t="s">
        <v>150</v>
      </c>
      <c r="D5" s="285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5.75" x14ac:dyDescent="0.25">
      <c r="A6" s="280" t="s">
        <v>88</v>
      </c>
      <c r="B6" s="283"/>
      <c r="C6" s="280" t="s">
        <v>93</v>
      </c>
      <c r="D6" s="282"/>
      <c r="E6" s="283"/>
      <c r="F6" s="283"/>
      <c r="G6" s="283"/>
      <c r="H6" s="350" t="s">
        <v>627</v>
      </c>
      <c r="I6" s="351"/>
      <c r="J6" s="283"/>
      <c r="K6" s="283"/>
      <c r="L6" s="283"/>
      <c r="M6" s="283"/>
      <c r="N6" s="283"/>
      <c r="O6" s="283"/>
    </row>
    <row r="7" spans="1:15" ht="15.75" x14ac:dyDescent="0.25">
      <c r="A7" s="280" t="s">
        <v>90</v>
      </c>
      <c r="B7" s="283"/>
      <c r="C7" s="280" t="s">
        <v>456</v>
      </c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1:15" s="28" customFormat="1" ht="21" x14ac:dyDescent="0.35">
      <c r="A8" s="277" t="s">
        <v>625</v>
      </c>
      <c r="B8" s="279"/>
      <c r="C8" s="278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15.75" thickBot="1" x14ac:dyDescent="0.3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0.75" thickBot="1" x14ac:dyDescent="0.3">
      <c r="A10" s="291" t="s">
        <v>4</v>
      </c>
      <c r="B10" s="293" t="s">
        <v>159</v>
      </c>
      <c r="C10" s="291" t="s">
        <v>51</v>
      </c>
      <c r="D10" s="291" t="s">
        <v>52</v>
      </c>
      <c r="E10" s="271" t="s">
        <v>53</v>
      </c>
      <c r="F10" s="289" t="s">
        <v>362</v>
      </c>
      <c r="G10" s="291" t="s">
        <v>363</v>
      </c>
      <c r="H10" s="289" t="s">
        <v>364</v>
      </c>
      <c r="I10" s="291" t="s">
        <v>365</v>
      </c>
      <c r="J10" s="289" t="s">
        <v>366</v>
      </c>
      <c r="K10" s="291" t="s">
        <v>446</v>
      </c>
      <c r="L10" s="289" t="s">
        <v>628</v>
      </c>
      <c r="M10" s="291" t="s">
        <v>629</v>
      </c>
      <c r="N10" s="289" t="s">
        <v>630</v>
      </c>
      <c r="O10" s="291" t="s">
        <v>631</v>
      </c>
    </row>
    <row r="11" spans="1:15" ht="15.75" thickBot="1" x14ac:dyDescent="0.3">
      <c r="A11" s="349">
        <v>240</v>
      </c>
      <c r="B11" s="288" t="s">
        <v>623</v>
      </c>
      <c r="C11" s="288">
        <v>118869</v>
      </c>
      <c r="D11" s="288">
        <f>SUM(F11:O11)</f>
        <v>15000</v>
      </c>
      <c r="E11" s="288">
        <f>C11-D11</f>
        <v>103869</v>
      </c>
      <c r="F11" s="276">
        <v>15000</v>
      </c>
      <c r="G11" s="276"/>
      <c r="H11" s="276"/>
      <c r="I11" s="276"/>
      <c r="J11" s="276"/>
      <c r="K11" s="276"/>
      <c r="L11" s="276"/>
      <c r="M11" s="276"/>
      <c r="N11" s="276"/>
      <c r="O11" s="276"/>
    </row>
    <row r="12" spans="1:15" ht="15.75" thickBot="1" x14ac:dyDescent="0.3">
      <c r="A12" s="349">
        <v>2535</v>
      </c>
      <c r="B12" s="288" t="s">
        <v>632</v>
      </c>
      <c r="C12" s="288">
        <v>150000</v>
      </c>
      <c r="D12" s="288">
        <f>SUM(F12:O12)</f>
        <v>15000</v>
      </c>
      <c r="E12" s="288">
        <f>C12-D12</f>
        <v>135000</v>
      </c>
      <c r="F12" s="276">
        <v>15000</v>
      </c>
      <c r="G12" s="276"/>
      <c r="H12" s="276"/>
      <c r="I12" s="276"/>
      <c r="J12" s="276"/>
      <c r="K12" s="276"/>
      <c r="L12" s="276"/>
      <c r="M12" s="276"/>
      <c r="N12" s="276"/>
      <c r="O12" s="276"/>
    </row>
    <row r="13" spans="1:15" s="244" customFormat="1" ht="15.75" thickBot="1" x14ac:dyDescent="0.3">
      <c r="A13" s="294"/>
      <c r="B13" s="294"/>
      <c r="C13" s="294">
        <f t="shared" ref="C13:O13" si="0">SUM(C11:C12)</f>
        <v>268869</v>
      </c>
      <c r="D13" s="294">
        <f t="shared" si="0"/>
        <v>30000</v>
      </c>
      <c r="E13" s="294">
        <f t="shared" si="0"/>
        <v>238869</v>
      </c>
      <c r="F13" s="296">
        <f t="shared" si="0"/>
        <v>30000</v>
      </c>
      <c r="G13" s="296">
        <f t="shared" si="0"/>
        <v>0</v>
      </c>
      <c r="H13" s="296">
        <f t="shared" si="0"/>
        <v>0</v>
      </c>
      <c r="I13" s="296">
        <f t="shared" si="0"/>
        <v>0</v>
      </c>
      <c r="J13" s="296">
        <f t="shared" si="0"/>
        <v>0</v>
      </c>
      <c r="K13" s="296">
        <f t="shared" si="0"/>
        <v>0</v>
      </c>
      <c r="L13" s="296">
        <f t="shared" si="0"/>
        <v>0</v>
      </c>
      <c r="M13" s="296">
        <f t="shared" si="0"/>
        <v>0</v>
      </c>
      <c r="N13" s="296">
        <f t="shared" si="0"/>
        <v>0</v>
      </c>
      <c r="O13" s="296">
        <f t="shared" si="0"/>
        <v>0</v>
      </c>
    </row>
    <row r="14" spans="1:15" x14ac:dyDescent="0.25">
      <c r="C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5" x14ac:dyDescent="0.25">
      <c r="C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</row>
    <row r="16" spans="1:15" x14ac:dyDescent="0.25">
      <c r="C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</row>
    <row r="17" spans="3:15" x14ac:dyDescent="0.25">
      <c r="C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</row>
    <row r="18" spans="3:15" x14ac:dyDescent="0.25">
      <c r="C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3:15" x14ac:dyDescent="0.25">
      <c r="C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</row>
    <row r="20" spans="3:15" x14ac:dyDescent="0.25">
      <c r="C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</row>
    <row r="21" spans="3:15" x14ac:dyDescent="0.25">
      <c r="C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</row>
    <row r="22" spans="3:15" x14ac:dyDescent="0.25">
      <c r="C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3:15" x14ac:dyDescent="0.25">
      <c r="C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</row>
    <row r="24" spans="3:15" x14ac:dyDescent="0.25">
      <c r="C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</row>
    <row r="25" spans="3:15" x14ac:dyDescent="0.25">
      <c r="C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</row>
    <row r="26" spans="3:15" x14ac:dyDescent="0.25">
      <c r="C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3:15" x14ac:dyDescent="0.25">
      <c r="C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3:15" x14ac:dyDescent="0.25">
      <c r="F28" s="276"/>
      <c r="G28" s="276"/>
      <c r="H28" s="276"/>
      <c r="I28" s="276"/>
      <c r="J28" s="276"/>
      <c r="K28" s="276"/>
      <c r="L28" s="276"/>
      <c r="M28" s="276"/>
      <c r="N28" s="276"/>
      <c r="O28" s="276"/>
    </row>
    <row r="29" spans="3:15" x14ac:dyDescent="0.25">
      <c r="F29" s="276"/>
      <c r="G29" s="276"/>
      <c r="H29" s="276"/>
      <c r="I29" s="276"/>
      <c r="J29" s="276"/>
      <c r="K29" s="276"/>
      <c r="L29" s="276"/>
      <c r="M29" s="276"/>
      <c r="N29" s="276"/>
      <c r="O29" s="276"/>
    </row>
    <row r="30" spans="3:15" x14ac:dyDescent="0.25">
      <c r="F30" s="276"/>
      <c r="G30" s="276"/>
      <c r="H30" s="276"/>
      <c r="I30" s="276"/>
      <c r="J30" s="276"/>
      <c r="K30" s="276"/>
      <c r="L30" s="276"/>
      <c r="M30" s="276"/>
      <c r="N30" s="276"/>
      <c r="O30" s="276"/>
    </row>
    <row r="31" spans="3:15" x14ac:dyDescent="0.25"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3:15" x14ac:dyDescent="0.25">
      <c r="F32" s="276"/>
      <c r="G32" s="276"/>
      <c r="H32" s="276"/>
      <c r="I32" s="276"/>
      <c r="J32" s="276"/>
      <c r="K32" s="276"/>
      <c r="L32" s="276"/>
      <c r="M32" s="276"/>
      <c r="N32" s="276"/>
      <c r="O32" s="276"/>
    </row>
    <row r="33" spans="6:15" x14ac:dyDescent="0.25">
      <c r="F33" s="276"/>
      <c r="G33" s="276"/>
      <c r="H33" s="276"/>
      <c r="I33" s="276"/>
      <c r="J33" s="276"/>
      <c r="K33" s="276"/>
      <c r="L33" s="276"/>
      <c r="M33" s="276"/>
      <c r="N33" s="276"/>
      <c r="O33" s="276"/>
    </row>
    <row r="34" spans="6:15" x14ac:dyDescent="0.25"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6:15" x14ac:dyDescent="0.25">
      <c r="F35" s="276"/>
      <c r="G35" s="276"/>
      <c r="H35" s="276"/>
      <c r="I35" s="276"/>
      <c r="J35" s="276"/>
      <c r="K35" s="276"/>
      <c r="L35" s="276"/>
      <c r="M35" s="276"/>
      <c r="N35" s="276"/>
      <c r="O35" s="276"/>
    </row>
    <row r="36" spans="6:15" x14ac:dyDescent="0.25">
      <c r="F36" s="276"/>
      <c r="G36" s="276"/>
      <c r="H36" s="276"/>
      <c r="I36" s="276"/>
      <c r="J36" s="276"/>
      <c r="K36" s="276"/>
      <c r="L36" s="276"/>
      <c r="M36" s="276"/>
      <c r="N36" s="276"/>
      <c r="O36" s="276"/>
    </row>
    <row r="37" spans="6:15" x14ac:dyDescent="0.25">
      <c r="F37" s="276"/>
      <c r="G37" s="276"/>
      <c r="H37" s="276"/>
      <c r="I37" s="276"/>
      <c r="J37" s="276"/>
      <c r="K37" s="276"/>
      <c r="L37" s="276"/>
      <c r="M37" s="276"/>
      <c r="N37" s="276"/>
      <c r="O37" s="276"/>
    </row>
    <row r="38" spans="6:15" x14ac:dyDescent="0.25"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6:15" x14ac:dyDescent="0.25">
      <c r="F39" s="276"/>
      <c r="G39" s="276"/>
      <c r="H39" s="276"/>
      <c r="I39" s="276"/>
      <c r="J39" s="276"/>
      <c r="K39" s="276"/>
      <c r="L39" s="276"/>
      <c r="M39" s="276"/>
      <c r="N39" s="276"/>
      <c r="O39" s="276"/>
    </row>
    <row r="40" spans="6:15" x14ac:dyDescent="0.25">
      <c r="F40" s="276"/>
      <c r="G40" s="276"/>
      <c r="H40" s="276"/>
      <c r="I40" s="276"/>
      <c r="J40" s="276"/>
      <c r="K40" s="276"/>
      <c r="L40" s="276"/>
      <c r="M40" s="276"/>
      <c r="N40" s="276"/>
      <c r="O40" s="276"/>
    </row>
    <row r="41" spans="6:15" x14ac:dyDescent="0.25"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6:15" x14ac:dyDescent="0.25">
      <c r="F42" s="276"/>
      <c r="G42" s="276"/>
      <c r="H42" s="276"/>
      <c r="I42" s="276"/>
      <c r="J42" s="276"/>
      <c r="K42" s="276"/>
      <c r="L42" s="276"/>
      <c r="M42" s="276"/>
      <c r="N42" s="276"/>
      <c r="O42" s="276"/>
    </row>
    <row r="43" spans="6:15" x14ac:dyDescent="0.25">
      <c r="F43" s="276"/>
      <c r="G43" s="276"/>
      <c r="H43" s="276"/>
      <c r="I43" s="276"/>
      <c r="J43" s="276"/>
      <c r="K43" s="276"/>
      <c r="L43" s="276"/>
      <c r="M43" s="276"/>
      <c r="N43" s="276"/>
      <c r="O43" s="276"/>
    </row>
    <row r="44" spans="6:15" x14ac:dyDescent="0.25">
      <c r="F44" s="276"/>
      <c r="G44" s="276"/>
      <c r="H44" s="276"/>
      <c r="I44" s="276"/>
      <c r="J44" s="276"/>
      <c r="K44" s="276"/>
      <c r="L44" s="276"/>
      <c r="M44" s="276"/>
      <c r="N44" s="276"/>
      <c r="O44" s="276"/>
    </row>
    <row r="45" spans="6:15" x14ac:dyDescent="0.25"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W35"/>
  <sheetViews>
    <sheetView zoomScale="85" zoomScaleNormal="85" workbookViewId="0">
      <pane xSplit="5" ySplit="11" topLeftCell="P12" activePane="bottomRight" state="frozen"/>
      <selection pane="topRight" activeCell="F1" sqref="F1"/>
      <selection pane="bottomLeft" activeCell="A11" sqref="A11"/>
      <selection pane="bottomRight" activeCell="S24" sqref="S24:V24"/>
    </sheetView>
  </sheetViews>
  <sheetFormatPr defaultColWidth="9.140625" defaultRowHeight="15" x14ac:dyDescent="0.25"/>
  <cols>
    <col min="1" max="1" width="9.140625" style="4"/>
    <col min="2" max="2" width="38.28515625" style="4" customWidth="1"/>
    <col min="3" max="3" width="18.28515625" style="4" customWidth="1"/>
    <col min="4" max="4" width="21.5703125" style="4" customWidth="1"/>
    <col min="5" max="5" width="23" style="4" customWidth="1"/>
    <col min="6" max="6" width="8.85546875" style="4" bestFit="1" customWidth="1"/>
    <col min="7" max="7" width="11.5703125" style="4" bestFit="1" customWidth="1"/>
    <col min="8" max="8" width="15.42578125" style="4" bestFit="1" customWidth="1"/>
    <col min="9" max="10" width="12.5703125" style="4" bestFit="1" customWidth="1"/>
    <col min="11" max="11" width="15" style="4" bestFit="1" customWidth="1"/>
    <col min="12" max="12" width="14.7109375" style="4" bestFit="1" customWidth="1"/>
    <col min="13" max="13" width="12.140625" style="4" bestFit="1" customWidth="1"/>
    <col min="14" max="14" width="13.42578125" style="4" bestFit="1" customWidth="1"/>
    <col min="15" max="15" width="11" style="4" bestFit="1" customWidth="1"/>
    <col min="16" max="16" width="10.140625" style="4" bestFit="1" customWidth="1"/>
    <col min="17" max="17" width="12.7109375" style="4" bestFit="1" customWidth="1"/>
    <col min="18" max="18" width="9.5703125" style="4" bestFit="1" customWidth="1"/>
    <col min="19" max="19" width="8.85546875" style="4" bestFit="1" customWidth="1"/>
    <col min="20" max="20" width="11.5703125" style="4" bestFit="1" customWidth="1"/>
    <col min="21" max="21" width="15.42578125" style="4" bestFit="1" customWidth="1"/>
    <col min="22" max="22" width="12.5703125" style="4" bestFit="1" customWidth="1"/>
    <col min="23" max="23" width="11.28515625" style="4" customWidth="1"/>
    <col min="24" max="16384" width="9.140625" style="4"/>
  </cols>
  <sheetData>
    <row r="1" spans="1:23" ht="21" x14ac:dyDescent="0.35">
      <c r="A1" s="41" t="s">
        <v>0</v>
      </c>
      <c r="B1" s="49"/>
      <c r="C1" s="42" t="s">
        <v>95</v>
      </c>
      <c r="D1" s="41"/>
      <c r="E1" s="43"/>
      <c r="F1" s="52"/>
      <c r="G1" s="52"/>
      <c r="H1" s="42" t="str">
        <f>C1</f>
        <v>EL CIVICS</v>
      </c>
      <c r="I1" s="42"/>
      <c r="J1" s="81"/>
      <c r="K1" s="41"/>
      <c r="L1" s="41"/>
      <c r="M1" s="43"/>
      <c r="N1" s="43"/>
      <c r="O1" s="52"/>
      <c r="P1" s="52"/>
      <c r="Q1" s="42" t="str">
        <f>C1</f>
        <v>EL CIVICS</v>
      </c>
      <c r="R1" s="42"/>
      <c r="S1" s="41"/>
      <c r="T1" s="41"/>
      <c r="U1" s="43"/>
      <c r="V1" s="279"/>
      <c r="W1" s="29"/>
    </row>
    <row r="2" spans="1:23" ht="15.75" x14ac:dyDescent="0.25">
      <c r="A2" s="44" t="s">
        <v>1</v>
      </c>
      <c r="B2" s="49"/>
      <c r="C2" s="45">
        <v>84.001999999999995</v>
      </c>
      <c r="D2" s="44"/>
      <c r="E2" s="46"/>
      <c r="F2" s="52"/>
      <c r="G2" s="52"/>
      <c r="H2" s="44" t="str">
        <f>"FY"&amp;C4</f>
        <v>FY2012-13</v>
      </c>
      <c r="I2" s="44"/>
      <c r="J2" s="91"/>
      <c r="K2" s="45"/>
      <c r="L2" s="45"/>
      <c r="M2" s="46"/>
      <c r="N2" s="46"/>
      <c r="O2" s="46"/>
      <c r="P2" s="46"/>
      <c r="Q2" s="44" t="str">
        <f>"FY"&amp;C4</f>
        <v>FY2012-13</v>
      </c>
      <c r="R2" s="44"/>
      <c r="S2" s="45"/>
      <c r="T2" s="45"/>
      <c r="U2" s="46"/>
      <c r="V2" s="83"/>
      <c r="W2" s="30"/>
    </row>
    <row r="3" spans="1:23" ht="15.75" x14ac:dyDescent="0.25">
      <c r="A3" s="44" t="s">
        <v>2</v>
      </c>
      <c r="B3" s="49"/>
      <c r="C3" s="45">
        <v>6002</v>
      </c>
      <c r="D3" s="44"/>
      <c r="E3" s="46"/>
      <c r="F3" s="52"/>
      <c r="G3" s="52"/>
      <c r="H3" s="52"/>
      <c r="I3" s="52"/>
      <c r="J3" s="86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85"/>
      <c r="W3" s="29"/>
    </row>
    <row r="4" spans="1:23" ht="15.75" x14ac:dyDescent="0.25">
      <c r="A4" s="44" t="s">
        <v>3</v>
      </c>
      <c r="B4" s="49"/>
      <c r="C4" s="45" t="s">
        <v>294</v>
      </c>
      <c r="D4" s="46"/>
      <c r="E4" s="46"/>
      <c r="F4" s="52"/>
      <c r="G4" s="52"/>
      <c r="H4" s="52"/>
      <c r="I4" s="52"/>
      <c r="J4" s="86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85"/>
      <c r="W4" s="29"/>
    </row>
    <row r="5" spans="1:23" ht="15.75" x14ac:dyDescent="0.25">
      <c r="A5" s="44" t="s">
        <v>149</v>
      </c>
      <c r="B5" s="44"/>
      <c r="C5" s="45" t="s">
        <v>150</v>
      </c>
      <c r="D5" s="44"/>
      <c r="E5" s="47"/>
      <c r="F5" s="47"/>
      <c r="G5" s="47"/>
      <c r="H5" s="48"/>
      <c r="I5" s="48"/>
      <c r="J5" s="84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282"/>
      <c r="W5" s="31"/>
    </row>
    <row r="6" spans="1:23" ht="15.75" x14ac:dyDescent="0.25">
      <c r="A6" s="44" t="s">
        <v>88</v>
      </c>
      <c r="B6" s="44"/>
      <c r="C6" s="44" t="s">
        <v>93</v>
      </c>
      <c r="D6" s="44"/>
      <c r="E6" s="47"/>
      <c r="F6" s="47"/>
      <c r="G6" s="47"/>
      <c r="H6" s="48"/>
      <c r="I6" s="48"/>
      <c r="J6" s="8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282"/>
      <c r="W6" s="31"/>
    </row>
    <row r="7" spans="1:23" ht="15.75" x14ac:dyDescent="0.25">
      <c r="A7" s="44" t="s">
        <v>90</v>
      </c>
      <c r="B7" s="44"/>
      <c r="C7" s="44" t="s">
        <v>94</v>
      </c>
      <c r="D7" s="44"/>
      <c r="E7" s="47"/>
      <c r="F7" s="47"/>
      <c r="G7" s="47"/>
      <c r="H7" s="48"/>
      <c r="I7" s="48"/>
      <c r="J7" s="84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282"/>
      <c r="W7" s="31"/>
    </row>
    <row r="8" spans="1:23" ht="15.75" x14ac:dyDescent="0.25">
      <c r="A8" s="91" t="s">
        <v>334</v>
      </c>
      <c r="B8" s="91"/>
      <c r="C8" s="91" t="s">
        <v>337</v>
      </c>
      <c r="D8" s="91"/>
      <c r="E8" s="47"/>
      <c r="F8" s="47"/>
      <c r="G8" s="47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282"/>
      <c r="W8" s="31"/>
    </row>
    <row r="9" spans="1:23" ht="21" x14ac:dyDescent="0.35">
      <c r="A9" s="41" t="s">
        <v>295</v>
      </c>
      <c r="B9" s="44"/>
      <c r="C9" s="49"/>
      <c r="D9" s="44"/>
      <c r="E9" s="47"/>
      <c r="F9" s="47"/>
      <c r="G9" s="47"/>
      <c r="H9" s="48"/>
      <c r="I9" s="48"/>
      <c r="J9" s="84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82"/>
      <c r="W9" s="31"/>
    </row>
    <row r="10" spans="1:23" ht="16.5" thickBot="1" x14ac:dyDescent="0.3">
      <c r="A10" s="40"/>
      <c r="B10" s="44"/>
      <c r="C10" s="46"/>
      <c r="D10" s="46"/>
      <c r="E10" s="48"/>
      <c r="F10" s="48"/>
      <c r="G10" s="48"/>
      <c r="H10" s="49"/>
      <c r="I10" s="49"/>
      <c r="J10" s="8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83"/>
    </row>
    <row r="11" spans="1:23" s="35" customFormat="1" ht="52.5" customHeight="1" thickBot="1" x14ac:dyDescent="0.3">
      <c r="A11" s="68" t="s">
        <v>4</v>
      </c>
      <c r="B11" s="66" t="s">
        <v>5</v>
      </c>
      <c r="C11" s="67" t="s">
        <v>51</v>
      </c>
      <c r="D11" s="66" t="s">
        <v>52</v>
      </c>
      <c r="E11" s="113" t="s">
        <v>53</v>
      </c>
      <c r="F11" s="200" t="s">
        <v>301</v>
      </c>
      <c r="G11" s="200" t="s">
        <v>302</v>
      </c>
      <c r="H11" s="200" t="s">
        <v>303</v>
      </c>
      <c r="I11" s="200" t="s">
        <v>304</v>
      </c>
      <c r="J11" s="200" t="s">
        <v>304</v>
      </c>
      <c r="K11" s="200" t="s">
        <v>305</v>
      </c>
      <c r="L11" s="200" t="s">
        <v>306</v>
      </c>
      <c r="M11" s="200" t="s">
        <v>307</v>
      </c>
      <c r="N11" s="200" t="s">
        <v>308</v>
      </c>
      <c r="O11" s="200" t="s">
        <v>309</v>
      </c>
      <c r="P11" s="200" t="s">
        <v>310</v>
      </c>
      <c r="Q11" s="200" t="s">
        <v>311</v>
      </c>
      <c r="R11" s="200" t="s">
        <v>312</v>
      </c>
      <c r="S11" s="200" t="s">
        <v>313</v>
      </c>
      <c r="T11" s="200" t="s">
        <v>314</v>
      </c>
      <c r="U11" s="200" t="s">
        <v>315</v>
      </c>
      <c r="V11" s="200" t="s">
        <v>316</v>
      </c>
      <c r="W11" s="33"/>
    </row>
    <row r="12" spans="1:23" ht="15.75" thickBot="1" x14ac:dyDescent="0.3">
      <c r="A12" s="157" t="s">
        <v>6</v>
      </c>
      <c r="B12" s="85" t="s">
        <v>332</v>
      </c>
      <c r="C12" s="85">
        <v>102832</v>
      </c>
      <c r="D12" s="153">
        <f t="shared" ref="D12:D22" si="0">SUM(F12:W12)</f>
        <v>101708</v>
      </c>
      <c r="E12" s="153">
        <f t="shared" ref="E12:E22" si="1">C12-D12</f>
        <v>1124</v>
      </c>
      <c r="K12" s="154">
        <v>11420</v>
      </c>
      <c r="L12" s="154">
        <v>3798</v>
      </c>
      <c r="M12" s="154"/>
      <c r="N12" s="154">
        <v>7624</v>
      </c>
      <c r="O12" s="154"/>
      <c r="P12" s="154"/>
      <c r="Q12" s="154"/>
      <c r="R12" s="154"/>
      <c r="S12" s="154"/>
      <c r="T12" s="154">
        <v>78866</v>
      </c>
      <c r="U12" s="154"/>
    </row>
    <row r="13" spans="1:23" s="156" customFormat="1" ht="15.75" thickBot="1" x14ac:dyDescent="0.3">
      <c r="A13" s="150" t="s">
        <v>9</v>
      </c>
      <c r="B13" s="151" t="s">
        <v>97</v>
      </c>
      <c r="C13" s="152">
        <v>27967</v>
      </c>
      <c r="D13" s="153">
        <f t="shared" si="0"/>
        <v>23005</v>
      </c>
      <c r="E13" s="153">
        <f t="shared" si="1"/>
        <v>4962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>
        <v>16731</v>
      </c>
      <c r="Q13" s="154"/>
      <c r="R13" s="154">
        <v>4182</v>
      </c>
      <c r="S13" s="154"/>
      <c r="T13" s="154"/>
      <c r="U13" s="154"/>
      <c r="V13" s="154">
        <v>2092</v>
      </c>
      <c r="W13" s="155"/>
    </row>
    <row r="14" spans="1:23" s="156" customFormat="1" ht="15.75" thickBot="1" x14ac:dyDescent="0.3">
      <c r="A14" s="157">
        <v>1010</v>
      </c>
      <c r="B14" s="158" t="s">
        <v>96</v>
      </c>
      <c r="C14" s="159">
        <v>124565</v>
      </c>
      <c r="D14" s="159">
        <f t="shared" si="0"/>
        <v>112937</v>
      </c>
      <c r="E14" s="159">
        <f t="shared" si="1"/>
        <v>11628</v>
      </c>
      <c r="F14" s="154"/>
      <c r="G14" s="154"/>
      <c r="H14" s="154"/>
      <c r="I14" s="154"/>
      <c r="J14" s="154"/>
      <c r="K14" s="154">
        <v>22568</v>
      </c>
      <c r="L14" s="154">
        <v>12439</v>
      </c>
      <c r="M14" s="154">
        <v>12888</v>
      </c>
      <c r="N14" s="154">
        <v>5665</v>
      </c>
      <c r="O14" s="154">
        <f>9779+9260</f>
        <v>19039</v>
      </c>
      <c r="P14" s="154"/>
      <c r="Q14" s="154">
        <v>12709</v>
      </c>
      <c r="R14" s="154">
        <v>11940</v>
      </c>
      <c r="S14" s="154"/>
      <c r="T14" s="154">
        <v>15689</v>
      </c>
      <c r="U14" s="154"/>
      <c r="V14" s="154"/>
      <c r="W14" s="155"/>
    </row>
    <row r="15" spans="1:23" s="156" customFormat="1" ht="15.75" thickBot="1" x14ac:dyDescent="0.3">
      <c r="A15" s="157">
        <v>1420</v>
      </c>
      <c r="B15" s="158" t="s">
        <v>331</v>
      </c>
      <c r="C15" s="159">
        <v>68126</v>
      </c>
      <c r="D15" s="159">
        <f t="shared" si="0"/>
        <v>68126</v>
      </c>
      <c r="E15" s="159">
        <f t="shared" si="1"/>
        <v>0</v>
      </c>
      <c r="F15" s="154"/>
      <c r="G15" s="154"/>
      <c r="H15" s="154"/>
      <c r="I15" s="154"/>
      <c r="J15" s="154"/>
      <c r="K15" s="154"/>
      <c r="L15" s="154">
        <v>9255</v>
      </c>
      <c r="M15" s="154">
        <v>5600</v>
      </c>
      <c r="N15" s="154">
        <v>3494</v>
      </c>
      <c r="O15" s="154">
        <v>7871</v>
      </c>
      <c r="P15" s="154">
        <v>7549</v>
      </c>
      <c r="Q15" s="154">
        <v>18963</v>
      </c>
      <c r="R15" s="154">
        <v>8071</v>
      </c>
      <c r="S15" s="154">
        <v>884</v>
      </c>
      <c r="T15" s="154"/>
      <c r="U15" s="154">
        <v>6439</v>
      </c>
      <c r="V15" s="154"/>
      <c r="W15" s="155"/>
    </row>
    <row r="16" spans="1:23" s="156" customFormat="1" ht="15.75" thickBot="1" x14ac:dyDescent="0.3">
      <c r="A16" s="150" t="s">
        <v>14</v>
      </c>
      <c r="B16" s="151" t="s">
        <v>98</v>
      </c>
      <c r="C16" s="152">
        <v>16897</v>
      </c>
      <c r="D16" s="153">
        <f t="shared" si="0"/>
        <v>16897</v>
      </c>
      <c r="E16" s="153">
        <f t="shared" si="1"/>
        <v>0</v>
      </c>
      <c r="F16" s="154"/>
      <c r="G16" s="154"/>
      <c r="H16" s="154"/>
      <c r="I16" s="154"/>
      <c r="J16" s="154"/>
      <c r="K16" s="154"/>
      <c r="L16" s="154">
        <v>6077</v>
      </c>
      <c r="M16" s="154"/>
      <c r="N16" s="154"/>
      <c r="O16" s="154">
        <v>4631</v>
      </c>
      <c r="P16" s="154"/>
      <c r="Q16" s="154"/>
      <c r="R16" s="154">
        <v>6189</v>
      </c>
      <c r="S16" s="154"/>
      <c r="T16" s="154"/>
      <c r="U16" s="154"/>
      <c r="V16" s="154"/>
      <c r="W16" s="155"/>
    </row>
    <row r="17" spans="1:23" s="156" customFormat="1" ht="15.75" thickBot="1" x14ac:dyDescent="0.3">
      <c r="A17" s="151" t="s">
        <v>18</v>
      </c>
      <c r="B17" s="151" t="s">
        <v>99</v>
      </c>
      <c r="C17" s="152">
        <v>34000</v>
      </c>
      <c r="D17" s="153">
        <f t="shared" si="0"/>
        <v>34000</v>
      </c>
      <c r="E17" s="153">
        <f t="shared" si="1"/>
        <v>0</v>
      </c>
      <c r="F17" s="154"/>
      <c r="G17" s="154"/>
      <c r="H17" s="154"/>
      <c r="I17" s="154"/>
      <c r="J17" s="154">
        <v>6270</v>
      </c>
      <c r="K17" s="154"/>
      <c r="L17" s="154"/>
      <c r="M17" s="154"/>
      <c r="N17" s="154">
        <v>11508</v>
      </c>
      <c r="O17" s="154"/>
      <c r="P17" s="154">
        <v>9461</v>
      </c>
      <c r="Q17" s="154"/>
      <c r="R17" s="154"/>
      <c r="S17" s="154">
        <v>6761</v>
      </c>
      <c r="T17" s="154"/>
      <c r="U17" s="154"/>
      <c r="V17" s="154"/>
      <c r="W17" s="155"/>
    </row>
    <row r="18" spans="1:23" s="156" customFormat="1" ht="15.75" thickBot="1" x14ac:dyDescent="0.3">
      <c r="A18" s="151" t="s">
        <v>29</v>
      </c>
      <c r="B18" s="151" t="s">
        <v>330</v>
      </c>
      <c r="C18" s="152">
        <v>100011</v>
      </c>
      <c r="D18" s="153">
        <f t="shared" si="0"/>
        <v>100011</v>
      </c>
      <c r="E18" s="153">
        <f t="shared" si="1"/>
        <v>0</v>
      </c>
      <c r="F18" s="154"/>
      <c r="G18" s="154"/>
      <c r="H18" s="154"/>
      <c r="I18" s="154"/>
      <c r="J18" s="154"/>
      <c r="K18" s="154"/>
      <c r="L18" s="154">
        <v>21556</v>
      </c>
      <c r="M18" s="154">
        <v>4970</v>
      </c>
      <c r="N18" s="154">
        <v>7012</v>
      </c>
      <c r="O18" s="154">
        <v>7556</v>
      </c>
      <c r="P18" s="154">
        <v>5901</v>
      </c>
      <c r="Q18" s="154">
        <v>9729</v>
      </c>
      <c r="R18" s="154">
        <v>43287</v>
      </c>
      <c r="S18" s="154"/>
      <c r="T18" s="154"/>
      <c r="U18" s="154"/>
      <c r="V18" s="154"/>
      <c r="W18" s="155"/>
    </row>
    <row r="19" spans="1:23" s="156" customFormat="1" ht="15.75" thickBot="1" x14ac:dyDescent="0.3">
      <c r="A19" s="151" t="s">
        <v>33</v>
      </c>
      <c r="B19" s="151" t="s">
        <v>34</v>
      </c>
      <c r="C19" s="152">
        <v>33504</v>
      </c>
      <c r="D19" s="153">
        <f t="shared" si="0"/>
        <v>31505</v>
      </c>
      <c r="E19" s="153">
        <f t="shared" si="1"/>
        <v>1999</v>
      </c>
      <c r="F19" s="154"/>
      <c r="G19" s="154"/>
      <c r="H19" s="154"/>
      <c r="I19" s="154"/>
      <c r="J19" s="154"/>
      <c r="K19" s="154"/>
      <c r="L19" s="154"/>
      <c r="M19" s="154">
        <v>15275</v>
      </c>
      <c r="N19" s="154"/>
      <c r="O19" s="154">
        <v>6134</v>
      </c>
      <c r="P19" s="154"/>
      <c r="Q19" s="154"/>
      <c r="R19" s="154"/>
      <c r="S19" s="154"/>
      <c r="T19" s="154"/>
      <c r="U19" s="154"/>
      <c r="V19" s="154">
        <v>10096</v>
      </c>
      <c r="W19" s="155"/>
    </row>
    <row r="20" spans="1:23" s="156" customFormat="1" ht="15.75" thickBot="1" x14ac:dyDescent="0.3">
      <c r="A20" s="151" t="s">
        <v>36</v>
      </c>
      <c r="B20" s="151" t="s">
        <v>37</v>
      </c>
      <c r="C20" s="152">
        <v>106413</v>
      </c>
      <c r="D20" s="153">
        <f t="shared" si="0"/>
        <v>94184</v>
      </c>
      <c r="E20" s="153">
        <f t="shared" si="1"/>
        <v>12229</v>
      </c>
      <c r="F20" s="154"/>
      <c r="G20" s="154">
        <v>4922</v>
      </c>
      <c r="H20" s="154"/>
      <c r="I20" s="154"/>
      <c r="J20" s="154">
        <f>6146+7992</f>
        <v>14138</v>
      </c>
      <c r="K20" s="154"/>
      <c r="L20" s="154">
        <v>9268</v>
      </c>
      <c r="M20" s="154">
        <v>9439</v>
      </c>
      <c r="N20" s="154">
        <f>7855+6740</f>
        <v>14595</v>
      </c>
      <c r="O20" s="154">
        <v>8951</v>
      </c>
      <c r="P20" s="154">
        <v>8335</v>
      </c>
      <c r="Q20" s="154">
        <v>8580</v>
      </c>
      <c r="R20" s="154">
        <v>8528</v>
      </c>
      <c r="S20" s="154">
        <v>7428</v>
      </c>
      <c r="T20" s="154"/>
      <c r="U20" s="154"/>
      <c r="V20" s="154"/>
      <c r="W20" s="155"/>
    </row>
    <row r="21" spans="1:23" s="156" customFormat="1" ht="15.75" thickBot="1" x14ac:dyDescent="0.3">
      <c r="A21" s="151" t="s">
        <v>39</v>
      </c>
      <c r="B21" s="151" t="s">
        <v>100</v>
      </c>
      <c r="C21" s="152">
        <v>50000</v>
      </c>
      <c r="D21" s="153">
        <f t="shared" si="0"/>
        <v>50000</v>
      </c>
      <c r="E21" s="153">
        <f t="shared" si="1"/>
        <v>0</v>
      </c>
      <c r="F21" s="154"/>
      <c r="G21" s="154">
        <v>9355</v>
      </c>
      <c r="H21" s="154">
        <v>5500</v>
      </c>
      <c r="I21" s="154"/>
      <c r="J21" s="154">
        <v>8500</v>
      </c>
      <c r="K21" s="154"/>
      <c r="L21" s="154">
        <v>8445</v>
      </c>
      <c r="M21" s="154">
        <v>4197</v>
      </c>
      <c r="N21" s="154">
        <v>3540</v>
      </c>
      <c r="O21" s="154">
        <v>3682</v>
      </c>
      <c r="P21" s="154">
        <v>3581</v>
      </c>
      <c r="Q21" s="154">
        <v>3200</v>
      </c>
      <c r="R21" s="154"/>
      <c r="S21" s="154"/>
      <c r="T21" s="154"/>
      <c r="U21" s="154"/>
      <c r="V21" s="154"/>
      <c r="W21" s="155"/>
    </row>
    <row r="22" spans="1:23" s="156" customFormat="1" ht="15.75" thickBot="1" x14ac:dyDescent="0.3">
      <c r="A22" s="151" t="s">
        <v>44</v>
      </c>
      <c r="B22" s="151" t="s">
        <v>333</v>
      </c>
      <c r="C22" s="152">
        <v>11045</v>
      </c>
      <c r="D22" s="153">
        <f t="shared" si="0"/>
        <v>11045</v>
      </c>
      <c r="E22" s="153">
        <f t="shared" si="1"/>
        <v>0</v>
      </c>
      <c r="F22" s="154"/>
      <c r="G22" s="154"/>
      <c r="H22" s="154">
        <v>1228</v>
      </c>
      <c r="I22" s="154">
        <v>1228</v>
      </c>
      <c r="J22" s="154"/>
      <c r="K22" s="154">
        <v>3336</v>
      </c>
      <c r="L22" s="154">
        <v>1228</v>
      </c>
      <c r="M22" s="154">
        <v>1228</v>
      </c>
      <c r="N22" s="154">
        <v>1228</v>
      </c>
      <c r="O22" s="154">
        <v>784</v>
      </c>
      <c r="P22" s="154">
        <v>785</v>
      </c>
      <c r="Q22" s="154"/>
      <c r="R22" s="154"/>
      <c r="S22" s="154"/>
      <c r="T22" s="154"/>
      <c r="U22" s="154"/>
      <c r="V22" s="154"/>
      <c r="W22" s="155"/>
    </row>
    <row r="23" spans="1:23" ht="15.75" thickBot="1" x14ac:dyDescent="0.3">
      <c r="A23" s="160"/>
      <c r="B23" s="160"/>
      <c r="C23" s="160"/>
      <c r="D23" s="160"/>
      <c r="E23" s="160"/>
    </row>
    <row r="24" spans="1:23" s="75" customFormat="1" ht="15.75" thickBot="1" x14ac:dyDescent="0.3">
      <c r="A24" s="160"/>
      <c r="B24" s="160"/>
      <c r="C24" s="160">
        <f t="shared" ref="C24:E24" si="2">SUM(C13:C22)</f>
        <v>572528</v>
      </c>
      <c r="D24" s="160">
        <f t="shared" si="2"/>
        <v>541710</v>
      </c>
      <c r="E24" s="160">
        <f t="shared" si="2"/>
        <v>30818</v>
      </c>
      <c r="F24" s="161">
        <f>SUM(F12:F22)</f>
        <v>0</v>
      </c>
      <c r="G24" s="161">
        <f t="shared" ref="G24:V24" si="3">SUM(G12:G22)</f>
        <v>14277</v>
      </c>
      <c r="H24" s="161">
        <f t="shared" si="3"/>
        <v>6728</v>
      </c>
      <c r="I24" s="161">
        <f t="shared" si="3"/>
        <v>1228</v>
      </c>
      <c r="J24" s="161">
        <f t="shared" si="3"/>
        <v>28908</v>
      </c>
      <c r="K24" s="161">
        <f t="shared" si="3"/>
        <v>37324</v>
      </c>
      <c r="L24" s="161">
        <f t="shared" si="3"/>
        <v>72066</v>
      </c>
      <c r="M24" s="161">
        <f t="shared" si="3"/>
        <v>53597</v>
      </c>
      <c r="N24" s="161">
        <f t="shared" si="3"/>
        <v>54666</v>
      </c>
      <c r="O24" s="161">
        <f t="shared" si="3"/>
        <v>58648</v>
      </c>
      <c r="P24" s="161">
        <f t="shared" si="3"/>
        <v>52343</v>
      </c>
      <c r="Q24" s="161">
        <f t="shared" si="3"/>
        <v>53181</v>
      </c>
      <c r="R24" s="161">
        <f t="shared" si="3"/>
        <v>82197</v>
      </c>
      <c r="S24" s="161">
        <f t="shared" si="3"/>
        <v>15073</v>
      </c>
      <c r="T24" s="161">
        <f t="shared" si="3"/>
        <v>94555</v>
      </c>
      <c r="U24" s="161">
        <f t="shared" si="3"/>
        <v>6439</v>
      </c>
      <c r="V24" s="161">
        <f t="shared" si="3"/>
        <v>12188</v>
      </c>
      <c r="W24" s="162"/>
    </row>
    <row r="25" spans="1:23" ht="15.75" x14ac:dyDescent="0.25">
      <c r="A25" s="94"/>
      <c r="B25" s="95"/>
      <c r="C25" s="96"/>
      <c r="D25" s="97"/>
      <c r="E25" s="9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.75" x14ac:dyDescent="0.25">
      <c r="A26" s="38"/>
      <c r="B26" s="38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R26" s="17"/>
      <c r="S26" s="17"/>
      <c r="T26" s="17"/>
      <c r="U26" s="17"/>
      <c r="V26" s="17"/>
      <c r="W26" s="17"/>
    </row>
    <row r="27" spans="1:23" ht="15.75" x14ac:dyDescent="0.25">
      <c r="A27" s="38"/>
      <c r="B27" s="38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.75" x14ac:dyDescent="0.25">
      <c r="A28" s="38"/>
      <c r="B28" s="38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.75" x14ac:dyDescent="0.25">
      <c r="A29" s="38"/>
      <c r="B29" s="38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.75" x14ac:dyDescent="0.25">
      <c r="A30" s="38"/>
      <c r="B30" s="38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x14ac:dyDescent="0.2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CC"/>
  </sheetPr>
  <dimension ref="A1:P53"/>
  <sheetViews>
    <sheetView topLeftCell="D1" zoomScale="85" zoomScaleNormal="85" workbookViewId="0">
      <selection activeCell="N21" sqref="N21:P21"/>
    </sheetView>
  </sheetViews>
  <sheetFormatPr defaultRowHeight="15" x14ac:dyDescent="0.25"/>
  <cols>
    <col min="2" max="2" width="20.7109375" bestFit="1" customWidth="1"/>
    <col min="3" max="3" width="53.5703125" bestFit="1" customWidth="1"/>
    <col min="4" max="4" width="12.5703125" customWidth="1"/>
    <col min="5" max="5" width="12.28515625" customWidth="1"/>
    <col min="6" max="6" width="12.42578125" customWidth="1"/>
    <col min="7" max="7" width="10.85546875" customWidth="1"/>
    <col min="9" max="9" width="10.42578125" customWidth="1"/>
    <col min="16" max="16" width="11" customWidth="1"/>
  </cols>
  <sheetData>
    <row r="1" spans="1:16" ht="21" x14ac:dyDescent="0.35">
      <c r="A1" s="255" t="s">
        <v>0</v>
      </c>
      <c r="B1" s="261"/>
      <c r="C1" s="256" t="s">
        <v>524</v>
      </c>
      <c r="D1" s="263"/>
      <c r="E1" s="261"/>
      <c r="F1" s="261"/>
      <c r="G1" s="256" t="s">
        <v>524</v>
      </c>
      <c r="H1" s="261"/>
      <c r="I1" s="261"/>
      <c r="J1" s="261"/>
      <c r="K1" s="261"/>
      <c r="L1" s="261"/>
      <c r="M1" s="261"/>
      <c r="N1" s="261"/>
      <c r="O1" s="261"/>
      <c r="P1" s="283"/>
    </row>
    <row r="2" spans="1:16" ht="18.75" x14ac:dyDescent="0.3">
      <c r="A2" s="258" t="s">
        <v>1</v>
      </c>
      <c r="B2" s="261"/>
      <c r="C2" s="272" t="s">
        <v>164</v>
      </c>
      <c r="D2" s="263"/>
      <c r="E2" s="261"/>
      <c r="F2" s="261"/>
      <c r="G2" s="268" t="s">
        <v>504</v>
      </c>
      <c r="H2" s="261"/>
      <c r="I2" s="261"/>
      <c r="J2" s="261"/>
      <c r="K2" s="261"/>
      <c r="L2" s="261"/>
      <c r="M2" s="261"/>
      <c r="N2" s="261"/>
      <c r="O2" s="261"/>
      <c r="P2" s="283"/>
    </row>
    <row r="3" spans="1:16" ht="15.75" x14ac:dyDescent="0.25">
      <c r="A3" s="258" t="s">
        <v>2</v>
      </c>
      <c r="B3" s="261"/>
      <c r="C3" s="259">
        <v>5010</v>
      </c>
      <c r="D3" s="263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83"/>
    </row>
    <row r="4" spans="1:16" ht="15.75" x14ac:dyDescent="0.25">
      <c r="A4" s="258" t="s">
        <v>3</v>
      </c>
      <c r="B4" s="261"/>
      <c r="C4" s="259" t="s">
        <v>294</v>
      </c>
      <c r="D4" s="258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83"/>
    </row>
    <row r="5" spans="1:16" ht="15.75" x14ac:dyDescent="0.25">
      <c r="A5" s="258" t="s">
        <v>149</v>
      </c>
      <c r="B5" s="261"/>
      <c r="C5" s="259" t="s">
        <v>150</v>
      </c>
      <c r="D5" s="263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83"/>
    </row>
    <row r="6" spans="1:16" ht="15.75" x14ac:dyDescent="0.25">
      <c r="A6" s="258" t="s">
        <v>88</v>
      </c>
      <c r="B6" s="261"/>
      <c r="C6" s="258" t="s">
        <v>93</v>
      </c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83"/>
    </row>
    <row r="7" spans="1:16" ht="15.75" x14ac:dyDescent="0.25">
      <c r="A7" s="258" t="s">
        <v>90</v>
      </c>
      <c r="B7" s="261"/>
      <c r="C7" s="258" t="s">
        <v>456</v>
      </c>
      <c r="D7" s="260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83"/>
    </row>
    <row r="8" spans="1:16" ht="21" x14ac:dyDescent="0.35">
      <c r="A8" s="277" t="s">
        <v>539</v>
      </c>
      <c r="B8" s="257"/>
      <c r="C8" s="257"/>
      <c r="D8" s="256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83"/>
    </row>
    <row r="9" spans="1:16" ht="15.75" thickBot="1" x14ac:dyDescent="0.3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83"/>
    </row>
    <row r="10" spans="1:16" ht="30.75" thickBot="1" x14ac:dyDescent="0.3">
      <c r="A10" s="267" t="s">
        <v>4</v>
      </c>
      <c r="B10" s="269" t="s">
        <v>159</v>
      </c>
      <c r="C10" s="269" t="s">
        <v>156</v>
      </c>
      <c r="D10" s="264" t="s">
        <v>51</v>
      </c>
      <c r="E10" s="267" t="s">
        <v>52</v>
      </c>
      <c r="F10" s="271" t="s">
        <v>53</v>
      </c>
      <c r="G10" s="266" t="s">
        <v>356</v>
      </c>
      <c r="H10" s="267" t="s">
        <v>357</v>
      </c>
      <c r="I10" s="266" t="s">
        <v>358</v>
      </c>
      <c r="J10" s="267" t="s">
        <v>359</v>
      </c>
      <c r="K10" s="266" t="s">
        <v>360</v>
      </c>
      <c r="L10" s="267" t="s">
        <v>361</v>
      </c>
      <c r="M10" s="266" t="s">
        <v>362</v>
      </c>
      <c r="N10" s="267" t="s">
        <v>363</v>
      </c>
      <c r="O10" s="266" t="s">
        <v>364</v>
      </c>
      <c r="P10" s="289" t="s">
        <v>365</v>
      </c>
    </row>
    <row r="11" spans="1:16" ht="15.75" thickBot="1" x14ac:dyDescent="0.3">
      <c r="A11" s="274" t="s">
        <v>6</v>
      </c>
      <c r="B11" s="265" t="s">
        <v>135</v>
      </c>
      <c r="C11" s="265" t="s">
        <v>602</v>
      </c>
      <c r="D11" s="265">
        <v>3056</v>
      </c>
      <c r="E11" s="265">
        <f>SUM(G11:P11)</f>
        <v>0</v>
      </c>
      <c r="F11" s="265">
        <f>SUM(D11-E11)</f>
        <v>3056</v>
      </c>
    </row>
    <row r="12" spans="1:16" ht="15.75" thickBot="1" x14ac:dyDescent="0.3">
      <c r="A12" s="274" t="s">
        <v>104</v>
      </c>
      <c r="B12" s="265" t="s">
        <v>154</v>
      </c>
      <c r="C12" s="265" t="s">
        <v>525</v>
      </c>
      <c r="D12" s="265">
        <v>25000</v>
      </c>
      <c r="E12" s="288">
        <f t="shared" ref="E12:E19" si="0">SUM(G12:P12)</f>
        <v>0</v>
      </c>
      <c r="F12" s="265">
        <f t="shared" ref="F12:F19" si="1">SUM(D12-E12)</f>
        <v>25000</v>
      </c>
    </row>
    <row r="13" spans="1:16" ht="15.75" thickBot="1" x14ac:dyDescent="0.3">
      <c r="A13" s="274" t="s">
        <v>104</v>
      </c>
      <c r="B13" s="265" t="s">
        <v>154</v>
      </c>
      <c r="C13" s="265" t="s">
        <v>526</v>
      </c>
      <c r="D13" s="265">
        <v>60000</v>
      </c>
      <c r="E13" s="288">
        <f t="shared" si="0"/>
        <v>0</v>
      </c>
      <c r="F13" s="265">
        <f t="shared" si="1"/>
        <v>60000</v>
      </c>
    </row>
    <row r="14" spans="1:16" ht="15.75" thickBot="1" x14ac:dyDescent="0.3">
      <c r="A14" s="274" t="s">
        <v>104</v>
      </c>
      <c r="B14" s="265" t="s">
        <v>154</v>
      </c>
      <c r="C14" s="265" t="s">
        <v>527</v>
      </c>
      <c r="D14" s="265">
        <v>60000</v>
      </c>
      <c r="E14" s="288">
        <f t="shared" si="0"/>
        <v>0</v>
      </c>
      <c r="F14" s="265">
        <f t="shared" si="1"/>
        <v>60000</v>
      </c>
    </row>
    <row r="15" spans="1:16" ht="15.75" thickBot="1" x14ac:dyDescent="0.3">
      <c r="A15" s="274" t="s">
        <v>104</v>
      </c>
      <c r="B15" s="265" t="s">
        <v>154</v>
      </c>
      <c r="C15" s="265" t="s">
        <v>528</v>
      </c>
      <c r="D15" s="265">
        <v>25000</v>
      </c>
      <c r="E15" s="288">
        <f t="shared" si="0"/>
        <v>0</v>
      </c>
      <c r="F15" s="265">
        <f t="shared" si="1"/>
        <v>25000</v>
      </c>
    </row>
    <row r="16" spans="1:16" ht="15.75" thickBot="1" x14ac:dyDescent="0.3">
      <c r="A16" s="274" t="s">
        <v>104</v>
      </c>
      <c r="B16" s="265" t="s">
        <v>154</v>
      </c>
      <c r="C16" s="265" t="s">
        <v>529</v>
      </c>
      <c r="D16" s="265">
        <v>29315</v>
      </c>
      <c r="E16" s="288">
        <f t="shared" si="0"/>
        <v>0</v>
      </c>
      <c r="F16" s="265">
        <f t="shared" si="1"/>
        <v>29315</v>
      </c>
    </row>
    <row r="17" spans="1:16" ht="15.75" thickBot="1" x14ac:dyDescent="0.3">
      <c r="A17" s="274" t="s">
        <v>104</v>
      </c>
      <c r="B17" s="265" t="s">
        <v>154</v>
      </c>
      <c r="C17" s="265" t="s">
        <v>530</v>
      </c>
      <c r="D17" s="265">
        <v>60000</v>
      </c>
      <c r="E17" s="288">
        <f t="shared" si="0"/>
        <v>56500</v>
      </c>
      <c r="F17" s="265">
        <f t="shared" si="1"/>
        <v>3500</v>
      </c>
      <c r="G17" s="253"/>
      <c r="L17">
        <v>26307</v>
      </c>
      <c r="O17">
        <v>30193</v>
      </c>
    </row>
    <row r="18" spans="1:16" ht="15.75" thickBot="1" x14ac:dyDescent="0.3">
      <c r="A18" s="273">
        <v>1180</v>
      </c>
      <c r="B18" s="265" t="s">
        <v>531</v>
      </c>
      <c r="C18" s="265" t="s">
        <v>532</v>
      </c>
      <c r="D18" s="265">
        <v>25325</v>
      </c>
      <c r="E18" s="288">
        <f t="shared" si="0"/>
        <v>9168</v>
      </c>
      <c r="F18" s="265">
        <f t="shared" si="1"/>
        <v>16157</v>
      </c>
      <c r="G18" s="253"/>
      <c r="M18">
        <v>9168</v>
      </c>
    </row>
    <row r="19" spans="1:16" ht="15.75" thickBot="1" x14ac:dyDescent="0.3">
      <c r="A19" s="273">
        <v>1180</v>
      </c>
      <c r="B19" s="265" t="s">
        <v>531</v>
      </c>
      <c r="C19" s="265" t="s">
        <v>533</v>
      </c>
      <c r="D19" s="265">
        <v>6695</v>
      </c>
      <c r="E19" s="288">
        <f t="shared" si="0"/>
        <v>5178</v>
      </c>
      <c r="F19" s="265">
        <f t="shared" si="1"/>
        <v>1517</v>
      </c>
      <c r="G19" s="253"/>
      <c r="M19">
        <v>5178</v>
      </c>
    </row>
    <row r="20" spans="1:16" ht="15.75" thickBot="1" x14ac:dyDescent="0.3">
      <c r="A20" s="265"/>
      <c r="B20" s="265"/>
      <c r="C20" s="265"/>
      <c r="D20" s="265"/>
      <c r="E20" s="265"/>
      <c r="F20" s="265"/>
      <c r="G20" s="253"/>
    </row>
    <row r="21" spans="1:16" ht="15.75" thickBot="1" x14ac:dyDescent="0.3">
      <c r="A21" s="270"/>
      <c r="B21" s="270"/>
      <c r="C21" s="270"/>
      <c r="D21" s="270">
        <f>SUM(D11:D20)</f>
        <v>294391</v>
      </c>
      <c r="E21" s="270">
        <f>SUM(E11:E20)</f>
        <v>70846</v>
      </c>
      <c r="F21" s="270">
        <f>SUM(F11:F20)</f>
        <v>223545</v>
      </c>
      <c r="G21" s="270">
        <f t="shared" ref="G21:P21" si="2">SUM(G11:G20)</f>
        <v>0</v>
      </c>
      <c r="H21" s="270">
        <f t="shared" si="2"/>
        <v>0</v>
      </c>
      <c r="I21" s="270">
        <f t="shared" si="2"/>
        <v>0</v>
      </c>
      <c r="J21" s="270">
        <f t="shared" si="2"/>
        <v>0</v>
      </c>
      <c r="K21" s="270">
        <f t="shared" si="2"/>
        <v>0</v>
      </c>
      <c r="L21" s="270">
        <f t="shared" si="2"/>
        <v>26307</v>
      </c>
      <c r="M21" s="270">
        <f t="shared" si="2"/>
        <v>14346</v>
      </c>
      <c r="N21" s="270">
        <f t="shared" si="2"/>
        <v>0</v>
      </c>
      <c r="O21" s="270">
        <f t="shared" si="2"/>
        <v>30193</v>
      </c>
      <c r="P21" s="294">
        <f t="shared" si="2"/>
        <v>0</v>
      </c>
    </row>
    <row r="22" spans="1:16" x14ac:dyDescent="0.25">
      <c r="A22" s="253"/>
      <c r="B22" s="253"/>
      <c r="C22" s="253"/>
      <c r="D22" s="254"/>
      <c r="E22" s="253"/>
      <c r="F22" s="253"/>
      <c r="G22" s="254"/>
    </row>
    <row r="23" spans="1:16" x14ac:dyDescent="0.25">
      <c r="A23" s="253"/>
      <c r="B23" s="253"/>
      <c r="C23" s="253"/>
      <c r="D23" s="254"/>
      <c r="E23" s="253"/>
      <c r="F23" s="253"/>
      <c r="G23" s="254"/>
    </row>
    <row r="24" spans="1:16" x14ac:dyDescent="0.25">
      <c r="A24" s="253"/>
      <c r="B24" s="253"/>
      <c r="C24" s="253"/>
      <c r="D24" s="254"/>
      <c r="E24" s="253"/>
      <c r="F24" s="253"/>
      <c r="G24" s="254"/>
    </row>
    <row r="25" spans="1:16" x14ac:dyDescent="0.25">
      <c r="A25" s="253"/>
      <c r="B25" s="253"/>
      <c r="C25" s="253"/>
      <c r="D25" s="254"/>
      <c r="E25" s="253"/>
      <c r="F25" s="253"/>
      <c r="G25" s="254"/>
    </row>
    <row r="26" spans="1:16" x14ac:dyDescent="0.25">
      <c r="A26" s="253"/>
      <c r="B26" s="253"/>
      <c r="C26" s="253"/>
      <c r="D26" s="254"/>
      <c r="E26" s="253"/>
      <c r="F26" s="253"/>
      <c r="G26" s="254"/>
    </row>
    <row r="27" spans="1:16" x14ac:dyDescent="0.25">
      <c r="A27" s="253"/>
      <c r="B27" s="253"/>
      <c r="C27" s="253"/>
      <c r="D27" s="254"/>
      <c r="E27" s="253"/>
      <c r="F27" s="253"/>
      <c r="G27" s="254"/>
    </row>
    <row r="28" spans="1:16" x14ac:dyDescent="0.25">
      <c r="A28" s="253"/>
      <c r="B28" s="253"/>
      <c r="C28" s="253"/>
      <c r="D28" s="254"/>
      <c r="E28" s="253"/>
      <c r="F28" s="253"/>
      <c r="G28" s="254"/>
    </row>
    <row r="29" spans="1:16" x14ac:dyDescent="0.25">
      <c r="A29" s="253"/>
      <c r="B29" s="253"/>
      <c r="C29" s="253"/>
      <c r="D29" s="254"/>
      <c r="E29" s="253"/>
      <c r="F29" s="253"/>
      <c r="G29" s="254"/>
    </row>
    <row r="30" spans="1:16" x14ac:dyDescent="0.25">
      <c r="A30" s="253"/>
      <c r="B30" s="253"/>
      <c r="C30" s="253"/>
      <c r="D30" s="254"/>
      <c r="E30" s="253"/>
      <c r="F30" s="253"/>
      <c r="G30" s="254"/>
    </row>
    <row r="31" spans="1:16" x14ac:dyDescent="0.25">
      <c r="A31" s="253"/>
      <c r="B31" s="253"/>
      <c r="C31" s="253"/>
      <c r="D31" s="254"/>
      <c r="E31" s="253"/>
      <c r="F31" s="253"/>
      <c r="G31" s="254"/>
    </row>
    <row r="32" spans="1:16" x14ac:dyDescent="0.25">
      <c r="A32" s="253"/>
      <c r="B32" s="253"/>
      <c r="C32" s="253"/>
      <c r="D32" s="254"/>
      <c r="E32" s="253"/>
      <c r="F32" s="253"/>
      <c r="G32" s="254"/>
    </row>
    <row r="33" spans="4:7" x14ac:dyDescent="0.25">
      <c r="D33" s="254"/>
      <c r="E33" s="253"/>
      <c r="F33" s="253"/>
      <c r="G33" s="254"/>
    </row>
    <row r="34" spans="4:7" x14ac:dyDescent="0.25">
      <c r="D34" s="254"/>
      <c r="E34" s="253"/>
      <c r="F34" s="253"/>
      <c r="G34" s="254"/>
    </row>
    <row r="35" spans="4:7" x14ac:dyDescent="0.25">
      <c r="D35" s="254"/>
      <c r="E35" s="253"/>
      <c r="F35" s="253"/>
      <c r="G35" s="254"/>
    </row>
    <row r="36" spans="4:7" x14ac:dyDescent="0.25">
      <c r="D36" s="253"/>
      <c r="E36" s="253"/>
      <c r="F36" s="253"/>
      <c r="G36" s="254"/>
    </row>
    <row r="37" spans="4:7" x14ac:dyDescent="0.25">
      <c r="D37" s="253"/>
      <c r="E37" s="253"/>
      <c r="F37" s="253"/>
      <c r="G37" s="254"/>
    </row>
    <row r="38" spans="4:7" x14ac:dyDescent="0.25">
      <c r="D38" s="253"/>
      <c r="E38" s="253"/>
      <c r="F38" s="253"/>
      <c r="G38" s="254"/>
    </row>
    <row r="39" spans="4:7" x14ac:dyDescent="0.25">
      <c r="D39" s="253"/>
      <c r="E39" s="253"/>
      <c r="F39" s="253"/>
      <c r="G39" s="254"/>
    </row>
    <row r="40" spans="4:7" x14ac:dyDescent="0.25">
      <c r="D40" s="253"/>
      <c r="E40" s="253"/>
      <c r="F40" s="253"/>
      <c r="G40" s="254"/>
    </row>
    <row r="41" spans="4:7" x14ac:dyDescent="0.25">
      <c r="D41" s="253"/>
      <c r="E41" s="253"/>
      <c r="F41" s="253"/>
      <c r="G41" s="254"/>
    </row>
    <row r="42" spans="4:7" x14ac:dyDescent="0.25">
      <c r="D42" s="253"/>
      <c r="E42" s="253"/>
      <c r="F42" s="253"/>
      <c r="G42" s="254"/>
    </row>
    <row r="43" spans="4:7" x14ac:dyDescent="0.25">
      <c r="D43" s="253"/>
      <c r="E43" s="253"/>
      <c r="F43" s="253"/>
      <c r="G43" s="254"/>
    </row>
    <row r="44" spans="4:7" x14ac:dyDescent="0.25">
      <c r="D44" s="253"/>
      <c r="E44" s="253"/>
      <c r="F44" s="253"/>
      <c r="G44" s="254"/>
    </row>
    <row r="45" spans="4:7" x14ac:dyDescent="0.25">
      <c r="D45" s="253"/>
      <c r="E45" s="253"/>
      <c r="F45" s="253"/>
      <c r="G45" s="254"/>
    </row>
    <row r="46" spans="4:7" x14ac:dyDescent="0.25">
      <c r="D46" s="253"/>
      <c r="E46" s="253"/>
      <c r="F46" s="253"/>
      <c r="G46" s="254"/>
    </row>
    <row r="47" spans="4:7" x14ac:dyDescent="0.25">
      <c r="D47" s="253"/>
      <c r="E47" s="253"/>
      <c r="F47" s="253"/>
      <c r="G47" s="254"/>
    </row>
    <row r="48" spans="4:7" x14ac:dyDescent="0.25">
      <c r="D48" s="253"/>
      <c r="E48" s="253"/>
      <c r="F48" s="253"/>
      <c r="G48" s="254"/>
    </row>
    <row r="49" spans="7:7" x14ac:dyDescent="0.25">
      <c r="G49" s="254"/>
    </row>
    <row r="50" spans="7:7" x14ac:dyDescent="0.25">
      <c r="G50" s="254"/>
    </row>
    <row r="51" spans="7:7" x14ac:dyDescent="0.25">
      <c r="G51" s="254"/>
    </row>
    <row r="52" spans="7:7" x14ac:dyDescent="0.25">
      <c r="G52" s="254"/>
    </row>
    <row r="53" spans="7:7" x14ac:dyDescent="0.25">
      <c r="G53" s="254"/>
    </row>
  </sheetData>
  <sheetProtection password="EF32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CCFFCC"/>
  </sheetPr>
  <dimension ref="A1:R46"/>
  <sheetViews>
    <sheetView topLeftCell="B1" zoomScale="85" zoomScaleNormal="85" workbookViewId="0">
      <selection activeCell="N14" sqref="N14:R14"/>
    </sheetView>
  </sheetViews>
  <sheetFormatPr defaultRowHeight="15" x14ac:dyDescent="0.25"/>
  <cols>
    <col min="1" max="1" width="10" customWidth="1"/>
    <col min="2" max="2" width="12.140625" customWidth="1"/>
    <col min="3" max="3" width="36" customWidth="1"/>
    <col min="4" max="4" width="13.140625" customWidth="1"/>
    <col min="5" max="6" width="11.42578125" customWidth="1"/>
    <col min="7" max="7" width="12" customWidth="1"/>
    <col min="8" max="9" width="11" customWidth="1"/>
    <col min="15" max="15" width="11.7109375" customWidth="1"/>
    <col min="16" max="16" width="11.85546875" customWidth="1"/>
    <col min="18" max="18" width="12.28515625" customWidth="1"/>
  </cols>
  <sheetData>
    <row r="1" spans="1:18" ht="21" x14ac:dyDescent="0.35">
      <c r="A1" s="277" t="s">
        <v>0</v>
      </c>
      <c r="B1" s="283"/>
      <c r="C1" s="278" t="s">
        <v>534</v>
      </c>
      <c r="D1" s="285"/>
      <c r="E1" s="283"/>
      <c r="F1" s="283"/>
      <c r="G1" s="283"/>
      <c r="H1" s="283"/>
      <c r="I1" s="278" t="s">
        <v>534</v>
      </c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8.75" x14ac:dyDescent="0.3">
      <c r="A2" s="280" t="s">
        <v>1</v>
      </c>
      <c r="B2" s="283"/>
      <c r="C2" s="298" t="s">
        <v>164</v>
      </c>
      <c r="D2" s="285"/>
      <c r="E2" s="283"/>
      <c r="F2" s="283"/>
      <c r="G2" s="283"/>
      <c r="H2" s="283"/>
      <c r="I2" s="292" t="s">
        <v>504</v>
      </c>
      <c r="J2" s="283"/>
      <c r="K2" s="283"/>
      <c r="L2" s="283"/>
      <c r="M2" s="283"/>
      <c r="N2" s="283"/>
      <c r="O2" s="283"/>
      <c r="P2" s="283"/>
      <c r="Q2" s="283"/>
      <c r="R2" s="283"/>
    </row>
    <row r="3" spans="1:18" ht="15.75" x14ac:dyDescent="0.25">
      <c r="A3" s="280" t="s">
        <v>2</v>
      </c>
      <c r="B3" s="283"/>
      <c r="C3" s="281">
        <v>5010</v>
      </c>
      <c r="D3" s="285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15.75" x14ac:dyDescent="0.25">
      <c r="A4" s="280" t="s">
        <v>3</v>
      </c>
      <c r="B4" s="283"/>
      <c r="C4" s="259" t="s">
        <v>294</v>
      </c>
      <c r="D4" s="280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5.75" x14ac:dyDescent="0.25">
      <c r="A5" s="280" t="s">
        <v>149</v>
      </c>
      <c r="B5" s="283"/>
      <c r="C5" s="281" t="s">
        <v>150</v>
      </c>
      <c r="D5" s="285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ht="15.75" x14ac:dyDescent="0.25">
      <c r="A6" s="280" t="s">
        <v>88</v>
      </c>
      <c r="B6" s="283"/>
      <c r="C6" s="280" t="s">
        <v>93</v>
      </c>
      <c r="D6" s="282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</row>
    <row r="7" spans="1:18" ht="15.75" x14ac:dyDescent="0.25">
      <c r="A7" s="280" t="s">
        <v>90</v>
      </c>
      <c r="B7" s="283"/>
      <c r="C7" s="280" t="s">
        <v>456</v>
      </c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</row>
    <row r="8" spans="1:18" ht="21" x14ac:dyDescent="0.35">
      <c r="A8" s="277" t="s">
        <v>343</v>
      </c>
      <c r="B8" s="279"/>
      <c r="C8" s="279"/>
      <c r="D8" s="278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</row>
    <row r="9" spans="1:18" ht="15.75" thickBot="1" x14ac:dyDescent="0.3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30.75" thickBot="1" x14ac:dyDescent="0.3">
      <c r="A10" s="291" t="s">
        <v>4</v>
      </c>
      <c r="B10" s="293" t="s">
        <v>159</v>
      </c>
      <c r="C10" s="293" t="s">
        <v>156</v>
      </c>
      <c r="D10" s="291" t="s">
        <v>51</v>
      </c>
      <c r="E10" s="291" t="s">
        <v>52</v>
      </c>
      <c r="F10" s="295" t="s">
        <v>53</v>
      </c>
      <c r="G10" s="289" t="s">
        <v>356</v>
      </c>
      <c r="H10" s="291" t="s">
        <v>357</v>
      </c>
      <c r="I10" s="289" t="s">
        <v>358</v>
      </c>
      <c r="J10" s="291" t="s">
        <v>359</v>
      </c>
      <c r="K10" s="289" t="s">
        <v>360</v>
      </c>
      <c r="L10" s="291" t="s">
        <v>361</v>
      </c>
      <c r="M10" s="289" t="s">
        <v>362</v>
      </c>
      <c r="N10" s="291" t="s">
        <v>363</v>
      </c>
      <c r="O10" s="289" t="s">
        <v>364</v>
      </c>
      <c r="P10" s="291" t="s">
        <v>365</v>
      </c>
      <c r="Q10" s="290" t="s">
        <v>366</v>
      </c>
      <c r="R10" s="290" t="s">
        <v>446</v>
      </c>
    </row>
    <row r="11" spans="1:18" ht="35.25" customHeight="1" thickBot="1" x14ac:dyDescent="0.3">
      <c r="A11" s="299">
        <v>30</v>
      </c>
      <c r="B11" s="302" t="s">
        <v>135</v>
      </c>
      <c r="C11" s="303" t="s">
        <v>535</v>
      </c>
      <c r="D11" s="302">
        <v>157141</v>
      </c>
      <c r="E11" s="302">
        <f>SUM(G11:R11)</f>
        <v>109227</v>
      </c>
      <c r="F11" s="302">
        <f>SUM(D11-E11)</f>
        <v>47914</v>
      </c>
      <c r="G11" s="301"/>
      <c r="H11" s="301">
        <v>32009</v>
      </c>
      <c r="I11" s="301">
        <v>46875</v>
      </c>
      <c r="J11" s="301"/>
      <c r="K11" s="301">
        <v>11452</v>
      </c>
      <c r="L11" s="301"/>
      <c r="M11" s="301">
        <v>17043</v>
      </c>
      <c r="N11" s="301">
        <v>1848</v>
      </c>
      <c r="O11" s="275"/>
      <c r="P11" s="275"/>
    </row>
    <row r="12" spans="1:18" ht="30.75" customHeight="1" thickBot="1" x14ac:dyDescent="0.3">
      <c r="A12" s="299">
        <v>123</v>
      </c>
      <c r="B12" s="302" t="s">
        <v>536</v>
      </c>
      <c r="C12" s="303" t="s">
        <v>537</v>
      </c>
      <c r="D12" s="302">
        <v>108200</v>
      </c>
      <c r="E12" s="302">
        <f>SUM(G12:R12)</f>
        <v>99800</v>
      </c>
      <c r="F12" s="302">
        <f>SUM(D12-E12)</f>
        <v>8400</v>
      </c>
      <c r="G12" s="301"/>
      <c r="H12" s="301"/>
      <c r="I12" s="301"/>
      <c r="J12" s="301">
        <v>58800</v>
      </c>
      <c r="K12" s="301"/>
      <c r="L12" s="301"/>
      <c r="M12" s="301">
        <v>9400</v>
      </c>
      <c r="N12" s="301"/>
      <c r="O12" s="300">
        <v>31600</v>
      </c>
      <c r="P12" s="300"/>
    </row>
    <row r="13" spans="1:18" ht="15.75" thickBot="1" x14ac:dyDescent="0.3">
      <c r="A13" s="357">
        <v>3140</v>
      </c>
      <c r="B13" s="288" t="s">
        <v>653</v>
      </c>
      <c r="C13" s="354" t="s">
        <v>653</v>
      </c>
      <c r="D13" s="288">
        <v>231000</v>
      </c>
      <c r="E13" s="302">
        <f>SUM(G13:R13)</f>
        <v>36000</v>
      </c>
      <c r="F13" s="302">
        <f>SUM(D13-E13)</f>
        <v>195000</v>
      </c>
      <c r="G13" s="276"/>
      <c r="H13" s="276"/>
      <c r="I13" s="276"/>
      <c r="J13" s="276"/>
      <c r="K13" s="276"/>
      <c r="L13" s="276"/>
      <c r="M13" s="276"/>
      <c r="N13" s="276"/>
      <c r="O13" s="275"/>
      <c r="P13" s="275">
        <v>36000</v>
      </c>
    </row>
    <row r="14" spans="1:18" ht="15.75" thickBot="1" x14ac:dyDescent="0.3">
      <c r="A14" s="294"/>
      <c r="B14" s="294"/>
      <c r="C14" s="294"/>
      <c r="D14" s="294">
        <f>SUM(D11:D13)</f>
        <v>496341</v>
      </c>
      <c r="E14" s="294">
        <f>SUM(E11:E13)</f>
        <v>245027</v>
      </c>
      <c r="F14" s="294">
        <f>SUM(F11:F13)</f>
        <v>251314</v>
      </c>
      <c r="G14" s="296">
        <f>SUM(G11:G13)</f>
        <v>0</v>
      </c>
      <c r="H14" s="296">
        <f t="shared" ref="H14:Q14" si="0">SUM(H11:H13)</f>
        <v>32009</v>
      </c>
      <c r="I14" s="296">
        <f t="shared" si="0"/>
        <v>46875</v>
      </c>
      <c r="J14" s="296">
        <f t="shared" si="0"/>
        <v>58800</v>
      </c>
      <c r="K14" s="296">
        <f t="shared" si="0"/>
        <v>11452</v>
      </c>
      <c r="L14" s="296">
        <f t="shared" si="0"/>
        <v>0</v>
      </c>
      <c r="M14" s="296">
        <f t="shared" si="0"/>
        <v>26443</v>
      </c>
      <c r="N14" s="296">
        <f t="shared" si="0"/>
        <v>1848</v>
      </c>
      <c r="O14" s="296">
        <f t="shared" si="0"/>
        <v>31600</v>
      </c>
      <c r="P14" s="296">
        <f t="shared" si="0"/>
        <v>36000</v>
      </c>
      <c r="Q14" s="296">
        <f t="shared" si="0"/>
        <v>0</v>
      </c>
      <c r="R14" s="296">
        <f>SUM(R11:R13)</f>
        <v>0</v>
      </c>
    </row>
    <row r="15" spans="1:18" x14ac:dyDescent="0.25">
      <c r="A15" s="275"/>
      <c r="B15" s="275"/>
      <c r="C15" s="275"/>
      <c r="D15" s="276"/>
      <c r="E15" s="275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</row>
    <row r="16" spans="1:18" x14ac:dyDescent="0.25">
      <c r="A16" s="275"/>
      <c r="B16" s="275"/>
      <c r="C16" s="275"/>
      <c r="D16" s="276"/>
      <c r="E16" s="275"/>
      <c r="F16" s="275"/>
      <c r="G16" s="276"/>
      <c r="H16" s="276"/>
      <c r="I16" s="276"/>
      <c r="J16" s="276"/>
      <c r="K16" s="276"/>
      <c r="L16" s="276"/>
      <c r="M16" s="276"/>
      <c r="N16" s="276"/>
      <c r="O16" s="276"/>
      <c r="P16" s="276"/>
    </row>
    <row r="17" spans="4:16" x14ac:dyDescent="0.25">
      <c r="D17" s="276"/>
      <c r="E17" s="275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4:16" x14ac:dyDescent="0.25">
      <c r="D18" s="276"/>
      <c r="E18" s="275"/>
      <c r="F18" s="275"/>
      <c r="G18" s="276"/>
      <c r="H18" s="276"/>
      <c r="I18" s="276"/>
      <c r="J18" s="276"/>
      <c r="K18" s="276"/>
      <c r="L18" s="276"/>
      <c r="M18" s="276"/>
      <c r="N18" s="276"/>
      <c r="O18" s="276"/>
      <c r="P18" s="276"/>
    </row>
    <row r="19" spans="4:16" x14ac:dyDescent="0.25">
      <c r="D19" s="276"/>
      <c r="E19" s="275"/>
      <c r="F19" s="275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4:16" x14ac:dyDescent="0.25">
      <c r="D20" s="276"/>
      <c r="E20" s="275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</row>
    <row r="21" spans="4:16" x14ac:dyDescent="0.25">
      <c r="D21" s="276"/>
      <c r="E21" s="275"/>
      <c r="F21" s="275"/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4:16" x14ac:dyDescent="0.25">
      <c r="D22" s="276"/>
      <c r="E22" s="275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4:16" x14ac:dyDescent="0.25">
      <c r="D23" s="276"/>
      <c r="E23" s="275"/>
      <c r="F23" s="275"/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4:16" x14ac:dyDescent="0.25">
      <c r="D24" s="276"/>
      <c r="E24" s="275"/>
      <c r="F24" s="275"/>
      <c r="G24" s="276"/>
      <c r="H24" s="276"/>
      <c r="I24" s="276"/>
      <c r="J24" s="276"/>
      <c r="K24" s="276"/>
      <c r="L24" s="276"/>
      <c r="M24" s="276"/>
      <c r="N24" s="276"/>
      <c r="O24" s="276"/>
      <c r="P24" s="276"/>
    </row>
    <row r="25" spans="4:16" x14ac:dyDescent="0.25">
      <c r="D25" s="276"/>
      <c r="E25" s="275"/>
      <c r="F25" s="275"/>
      <c r="G25" s="276"/>
      <c r="H25" s="276"/>
      <c r="I25" s="276"/>
      <c r="J25" s="276"/>
      <c r="K25" s="276"/>
      <c r="L25" s="276"/>
      <c r="M25" s="276"/>
      <c r="N25" s="276"/>
      <c r="O25" s="276"/>
      <c r="P25" s="276"/>
    </row>
    <row r="26" spans="4:16" x14ac:dyDescent="0.25">
      <c r="D26" s="276"/>
      <c r="E26" s="275"/>
      <c r="F26" s="275"/>
      <c r="G26" s="276"/>
      <c r="H26" s="276"/>
      <c r="I26" s="276"/>
      <c r="J26" s="276"/>
      <c r="K26" s="276"/>
      <c r="L26" s="276"/>
      <c r="M26" s="276"/>
      <c r="N26" s="276"/>
      <c r="O26" s="276"/>
      <c r="P26" s="276"/>
    </row>
    <row r="27" spans="4:16" x14ac:dyDescent="0.25">
      <c r="D27" s="276"/>
      <c r="E27" s="275"/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</row>
    <row r="28" spans="4:16" x14ac:dyDescent="0.25">
      <c r="D28" s="276"/>
      <c r="E28" s="275"/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4:16" x14ac:dyDescent="0.25">
      <c r="D29" s="275"/>
      <c r="E29" s="275"/>
      <c r="F29" s="275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4:16" x14ac:dyDescent="0.25">
      <c r="D30" s="275"/>
      <c r="E30" s="275"/>
      <c r="F30" s="275"/>
      <c r="G30" s="276"/>
      <c r="H30" s="276"/>
      <c r="I30" s="276"/>
      <c r="J30" s="276"/>
      <c r="K30" s="276"/>
      <c r="L30" s="276"/>
      <c r="M30" s="276"/>
      <c r="N30" s="276"/>
      <c r="O30" s="276"/>
      <c r="P30" s="276"/>
    </row>
    <row r="31" spans="4:16" x14ac:dyDescent="0.25">
      <c r="D31" s="275"/>
      <c r="E31" s="275"/>
      <c r="F31" s="275"/>
      <c r="G31" s="276"/>
      <c r="H31" s="276"/>
      <c r="I31" s="276"/>
      <c r="J31" s="276"/>
      <c r="K31" s="276"/>
      <c r="L31" s="276"/>
      <c r="M31" s="276"/>
      <c r="N31" s="276"/>
      <c r="O31" s="276"/>
      <c r="P31" s="276"/>
    </row>
    <row r="32" spans="4:16" x14ac:dyDescent="0.25">
      <c r="D32" s="275"/>
      <c r="E32" s="275"/>
      <c r="F32" s="275"/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7:16" x14ac:dyDescent="0.25">
      <c r="G33" s="276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7:16" x14ac:dyDescent="0.25"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7:16" x14ac:dyDescent="0.25">
      <c r="G35" s="276"/>
      <c r="H35" s="276"/>
      <c r="I35" s="276"/>
      <c r="J35" s="276"/>
      <c r="K35" s="276"/>
      <c r="L35" s="276"/>
      <c r="M35" s="276"/>
      <c r="N35" s="276"/>
      <c r="O35" s="276"/>
      <c r="P35" s="276"/>
    </row>
    <row r="36" spans="7:16" x14ac:dyDescent="0.25">
      <c r="G36" s="276"/>
      <c r="H36" s="276"/>
      <c r="I36" s="276"/>
      <c r="J36" s="276"/>
      <c r="K36" s="276"/>
      <c r="L36" s="276"/>
      <c r="M36" s="276"/>
      <c r="N36" s="276"/>
      <c r="O36" s="276"/>
      <c r="P36" s="276"/>
    </row>
    <row r="37" spans="7:16" x14ac:dyDescent="0.25"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7:16" x14ac:dyDescent="0.25"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spans="7:16" x14ac:dyDescent="0.25">
      <c r="G39" s="276"/>
      <c r="H39" s="276"/>
      <c r="I39" s="276"/>
      <c r="J39" s="276"/>
      <c r="K39" s="276"/>
      <c r="L39" s="276"/>
      <c r="M39" s="276"/>
      <c r="N39" s="276"/>
      <c r="O39" s="276"/>
      <c r="P39" s="276"/>
    </row>
    <row r="40" spans="7:16" x14ac:dyDescent="0.25">
      <c r="G40" s="276"/>
      <c r="H40" s="276"/>
      <c r="I40" s="276"/>
      <c r="J40" s="276"/>
      <c r="K40" s="276"/>
      <c r="L40" s="276"/>
      <c r="M40" s="276"/>
      <c r="N40" s="276"/>
      <c r="O40" s="276"/>
      <c r="P40" s="276"/>
    </row>
    <row r="41" spans="7:16" x14ac:dyDescent="0.25"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7:16" x14ac:dyDescent="0.25"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7:16" x14ac:dyDescent="0.25"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  <row r="44" spans="7:16" x14ac:dyDescent="0.25">
      <c r="G44" s="276"/>
      <c r="H44" s="276"/>
      <c r="I44" s="276"/>
      <c r="J44" s="276"/>
      <c r="K44" s="276"/>
      <c r="L44" s="276"/>
      <c r="M44" s="276"/>
      <c r="N44" s="276"/>
      <c r="O44" s="276"/>
      <c r="P44" s="276"/>
    </row>
    <row r="45" spans="7:16" x14ac:dyDescent="0.25">
      <c r="G45" s="276"/>
      <c r="H45" s="276"/>
      <c r="I45" s="276"/>
      <c r="J45" s="276"/>
      <c r="K45" s="276"/>
      <c r="L45" s="276"/>
      <c r="M45" s="276"/>
      <c r="N45" s="276"/>
      <c r="O45" s="276"/>
      <c r="P45" s="276"/>
    </row>
    <row r="46" spans="7:16" x14ac:dyDescent="0.25">
      <c r="G46" s="276"/>
      <c r="H46" s="276"/>
      <c r="I46" s="276"/>
      <c r="J46" s="276"/>
      <c r="K46" s="276"/>
      <c r="L46" s="276"/>
      <c r="M46" s="276"/>
      <c r="N46" s="276"/>
      <c r="O46" s="276"/>
      <c r="P46" s="276"/>
    </row>
  </sheetData>
  <sheetProtection password="EF32" sheet="1" objects="1" scenarios="1"/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CCFFCC"/>
  </sheetPr>
  <dimension ref="A1:W49"/>
  <sheetViews>
    <sheetView zoomScale="85" zoomScaleNormal="85" workbookViewId="0">
      <pane xSplit="5" ySplit="11" topLeftCell="N12" activePane="bottomRight" state="frozen"/>
      <selection pane="topRight" activeCell="F1" sqref="F1"/>
      <selection pane="bottomLeft" activeCell="A11" sqref="A11"/>
      <selection pane="bottomRight" activeCell="R17" sqref="R17:V17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18" style="4" customWidth="1"/>
    <col min="6" max="6" width="15" style="4" customWidth="1"/>
    <col min="7" max="7" width="12.140625" style="4" customWidth="1"/>
    <col min="8" max="9" width="12.7109375" style="4" customWidth="1"/>
    <col min="10" max="10" width="12.42578125" style="4" customWidth="1"/>
    <col min="11" max="11" width="12.7109375" style="4" customWidth="1"/>
    <col min="12" max="12" width="9.140625" style="4"/>
    <col min="13" max="13" width="10.85546875" style="4" customWidth="1"/>
    <col min="14" max="19" width="9.140625" style="4"/>
    <col min="20" max="20" width="13.42578125" style="4" customWidth="1"/>
    <col min="21" max="21" width="9.140625" style="4"/>
    <col min="22" max="22" width="12" style="4" customWidth="1"/>
    <col min="23" max="23" width="10.85546875" style="4" customWidth="1"/>
    <col min="24" max="16384" width="9.140625" style="4"/>
  </cols>
  <sheetData>
    <row r="1" spans="1:22" ht="21" customHeight="1" x14ac:dyDescent="0.35">
      <c r="A1" s="90" t="s">
        <v>0</v>
      </c>
      <c r="B1" s="85"/>
      <c r="C1" s="81" t="s">
        <v>167</v>
      </c>
      <c r="D1" s="86"/>
      <c r="E1" s="85"/>
      <c r="F1" s="85"/>
      <c r="G1" s="85"/>
      <c r="H1" s="85"/>
      <c r="I1" s="85"/>
      <c r="J1" s="81" t="str">
        <f>C1</f>
        <v>Title V - Abstinence Education Grant Program</v>
      </c>
      <c r="K1" s="85"/>
      <c r="L1" s="85"/>
      <c r="M1" s="85"/>
      <c r="N1" s="85"/>
      <c r="O1" s="85"/>
      <c r="P1" s="85"/>
      <c r="Q1" s="81" t="str">
        <f>C1</f>
        <v>Title V - Abstinence Education Grant Program</v>
      </c>
      <c r="R1" s="85"/>
      <c r="S1" s="85"/>
      <c r="T1" s="85"/>
      <c r="U1" s="85"/>
      <c r="V1" s="85"/>
    </row>
    <row r="2" spans="1:22" ht="18.75" x14ac:dyDescent="0.3">
      <c r="A2" s="91" t="s">
        <v>1</v>
      </c>
      <c r="B2" s="85"/>
      <c r="C2" s="142">
        <v>93.234999999999999</v>
      </c>
      <c r="D2" s="86"/>
      <c r="E2" s="85"/>
      <c r="F2" s="85"/>
      <c r="G2" s="85"/>
      <c r="H2" s="85"/>
      <c r="I2" s="85"/>
      <c r="J2" s="72" t="str">
        <f>"FY"&amp;C4</f>
        <v>FY10/1/2012 THROUGH 9/30/2013</v>
      </c>
      <c r="K2" s="85"/>
      <c r="L2" s="85"/>
      <c r="M2" s="85"/>
      <c r="N2" s="85"/>
      <c r="O2" s="85"/>
      <c r="P2" s="85"/>
      <c r="Q2" s="72" t="str">
        <f>"FY"&amp;C4</f>
        <v>FY10/1/2012 THROUGH 9/30/2013</v>
      </c>
      <c r="R2" s="85"/>
      <c r="S2" s="85"/>
      <c r="T2" s="85"/>
      <c r="U2" s="85"/>
      <c r="V2" s="85"/>
    </row>
    <row r="3" spans="1:22" ht="15.75" x14ac:dyDescent="0.25">
      <c r="A3" s="91" t="s">
        <v>2</v>
      </c>
      <c r="B3" s="85"/>
      <c r="C3" s="89">
        <v>6710</v>
      </c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15.75" x14ac:dyDescent="0.25">
      <c r="A4" s="91" t="s">
        <v>3</v>
      </c>
      <c r="B4" s="85"/>
      <c r="C4" s="89" t="s">
        <v>342</v>
      </c>
      <c r="D4" s="91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5.75" x14ac:dyDescent="0.25">
      <c r="A5" s="91" t="s">
        <v>149</v>
      </c>
      <c r="B5" s="85"/>
      <c r="C5" s="89" t="s">
        <v>150</v>
      </c>
      <c r="D5" s="86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ht="15.75" x14ac:dyDescent="0.25">
      <c r="A6" s="91" t="s">
        <v>88</v>
      </c>
      <c r="B6" s="85"/>
      <c r="C6" s="91" t="s">
        <v>93</v>
      </c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ht="15.75" x14ac:dyDescent="0.25">
      <c r="A7" s="91" t="s">
        <v>90</v>
      </c>
      <c r="B7" s="85"/>
      <c r="C7" s="91" t="s">
        <v>395</v>
      </c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5.75" x14ac:dyDescent="0.25">
      <c r="A8" s="91"/>
      <c r="B8" s="85"/>
      <c r="C8" s="91"/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s="28" customFormat="1" ht="21" x14ac:dyDescent="0.35">
      <c r="A9" s="90" t="s">
        <v>343</v>
      </c>
      <c r="B9" s="82"/>
      <c r="C9" s="81"/>
      <c r="D9" s="82"/>
      <c r="E9" s="82"/>
      <c r="F9" s="76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5.75" thickBo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30.75" thickBot="1" x14ac:dyDescent="0.3">
      <c r="A11" s="64" t="s">
        <v>4</v>
      </c>
      <c r="B11" s="87" t="s">
        <v>159</v>
      </c>
      <c r="C11" s="64" t="s">
        <v>51</v>
      </c>
      <c r="D11" s="64" t="s">
        <v>52</v>
      </c>
      <c r="E11" s="126" t="s">
        <v>53</v>
      </c>
      <c r="F11" s="64" t="s">
        <v>65</v>
      </c>
      <c r="G11" s="62" t="s">
        <v>66</v>
      </c>
      <c r="H11" s="64" t="s">
        <v>67</v>
      </c>
      <c r="I11" s="62" t="s">
        <v>68</v>
      </c>
      <c r="J11" s="64" t="s">
        <v>355</v>
      </c>
      <c r="K11" s="62" t="s">
        <v>356</v>
      </c>
      <c r="L11" s="64" t="s">
        <v>357</v>
      </c>
      <c r="M11" s="62" t="s">
        <v>358</v>
      </c>
      <c r="N11" s="64" t="s">
        <v>359</v>
      </c>
      <c r="O11" s="62" t="s">
        <v>360</v>
      </c>
      <c r="P11" s="64" t="s">
        <v>361</v>
      </c>
      <c r="Q11" s="62" t="s">
        <v>362</v>
      </c>
      <c r="R11" s="64" t="s">
        <v>363</v>
      </c>
      <c r="S11" s="62" t="s">
        <v>364</v>
      </c>
      <c r="T11" s="64" t="s">
        <v>365</v>
      </c>
      <c r="U11" s="63" t="s">
        <v>366</v>
      </c>
      <c r="V11" s="290">
        <v>41579</v>
      </c>
    </row>
    <row r="12" spans="1:22" ht="15.75" thickBot="1" x14ac:dyDescent="0.3">
      <c r="A12" s="143">
        <v>2810</v>
      </c>
      <c r="B12" s="57" t="s">
        <v>168</v>
      </c>
      <c r="C12" s="57">
        <v>95812</v>
      </c>
      <c r="D12" s="354">
        <f>SUM(F12:V12)</f>
        <v>95812</v>
      </c>
      <c r="E12" s="57">
        <f>C12-D12</f>
        <v>0</v>
      </c>
      <c r="F12" s="26"/>
      <c r="G12" s="26"/>
      <c r="H12" s="26"/>
      <c r="I12" s="26"/>
      <c r="J12" s="26"/>
      <c r="K12" s="26"/>
      <c r="L12" s="26"/>
      <c r="M12" s="26"/>
      <c r="N12" s="26">
        <v>15176</v>
      </c>
      <c r="O12" s="26"/>
      <c r="P12" s="26"/>
      <c r="Q12" s="26"/>
      <c r="R12" s="26">
        <v>80636</v>
      </c>
      <c r="S12" s="26"/>
      <c r="T12" s="26"/>
      <c r="U12" s="26"/>
      <c r="V12" s="276"/>
    </row>
    <row r="13" spans="1:22" ht="15.75" thickBot="1" x14ac:dyDescent="0.3">
      <c r="A13" s="57" t="s">
        <v>169</v>
      </c>
      <c r="B13" s="57" t="s">
        <v>170</v>
      </c>
      <c r="C13" s="57">
        <v>57193</v>
      </c>
      <c r="D13" s="57">
        <f>SUM(F13:V13)</f>
        <v>50688</v>
      </c>
      <c r="E13" s="57">
        <f>C13-D13</f>
        <v>6505</v>
      </c>
      <c r="F13" s="26"/>
      <c r="G13" s="26"/>
      <c r="H13" s="26"/>
      <c r="I13" s="26"/>
      <c r="J13" s="26"/>
      <c r="K13" s="26">
        <f>2507+3265</f>
        <v>5772</v>
      </c>
      <c r="L13" s="26"/>
      <c r="M13" s="26">
        <v>3945</v>
      </c>
      <c r="N13" s="26">
        <f>3524+2244</f>
        <v>5768</v>
      </c>
      <c r="O13" s="26"/>
      <c r="P13" s="26"/>
      <c r="Q13" s="26">
        <f>4612+2605</f>
        <v>7217</v>
      </c>
      <c r="R13" s="26"/>
      <c r="S13" s="26"/>
      <c r="T13" s="26">
        <v>4064</v>
      </c>
      <c r="U13" s="26">
        <f>9534+2518+3556</f>
        <v>15608</v>
      </c>
      <c r="V13" s="276">
        <v>8314</v>
      </c>
    </row>
    <row r="14" spans="1:22" ht="15.75" thickBot="1" x14ac:dyDescent="0.3">
      <c r="A14" s="57" t="s">
        <v>408</v>
      </c>
      <c r="B14" s="57" t="s">
        <v>409</v>
      </c>
      <c r="C14" s="57">
        <v>211867</v>
      </c>
      <c r="D14" s="354">
        <f t="shared" ref="D14:D15" si="0">SUM(F14:V14)</f>
        <v>206386</v>
      </c>
      <c r="E14" s="57">
        <f>C14-D14</f>
        <v>5481</v>
      </c>
      <c r="F14" s="26"/>
      <c r="G14" s="26"/>
      <c r="H14" s="26"/>
      <c r="I14" s="26"/>
      <c r="J14" s="26">
        <v>17256</v>
      </c>
      <c r="K14" s="26">
        <v>17225</v>
      </c>
      <c r="L14" s="26">
        <v>25218</v>
      </c>
      <c r="M14" s="26">
        <v>7778</v>
      </c>
      <c r="N14" s="26">
        <f>10276+16567</f>
        <v>26843</v>
      </c>
      <c r="O14" s="276">
        <v>17549</v>
      </c>
      <c r="P14" s="26">
        <v>15619</v>
      </c>
      <c r="Q14" s="26">
        <v>13096</v>
      </c>
      <c r="R14" s="26"/>
      <c r="S14" s="26">
        <f>11845+12390</f>
        <v>24235</v>
      </c>
      <c r="T14" s="26"/>
      <c r="U14" s="276">
        <f>27088+14479</f>
        <v>41567</v>
      </c>
      <c r="V14" s="276"/>
    </row>
    <row r="15" spans="1:22" ht="15.75" thickBot="1" x14ac:dyDescent="0.3">
      <c r="A15" s="57" t="s">
        <v>540</v>
      </c>
      <c r="B15" s="57" t="s">
        <v>541</v>
      </c>
      <c r="C15" s="57">
        <v>229757</v>
      </c>
      <c r="D15" s="354">
        <f t="shared" si="0"/>
        <v>229757</v>
      </c>
      <c r="E15" s="57">
        <f>C15-D15</f>
        <v>0</v>
      </c>
      <c r="F15" s="26"/>
      <c r="G15" s="26"/>
      <c r="H15" s="26"/>
      <c r="I15" s="26"/>
      <c r="J15" s="26"/>
      <c r="K15" s="26">
        <v>57478</v>
      </c>
      <c r="L15" s="26">
        <v>25061</v>
      </c>
      <c r="M15" s="26">
        <v>11146</v>
      </c>
      <c r="N15" s="26"/>
      <c r="O15" s="26">
        <f>9634+20823</f>
        <v>30457</v>
      </c>
      <c r="P15" s="26">
        <v>18854</v>
      </c>
      <c r="Q15" s="26">
        <v>23658</v>
      </c>
      <c r="R15" s="26">
        <v>14576</v>
      </c>
      <c r="S15" s="26"/>
      <c r="T15" s="26">
        <v>9000</v>
      </c>
      <c r="U15" s="26">
        <f>15781+23746</f>
        <v>39527</v>
      </c>
      <c r="V15" s="276"/>
    </row>
    <row r="16" spans="1:22" ht="15.75" thickBot="1" x14ac:dyDescent="0.3">
      <c r="A16" s="57"/>
      <c r="B16" s="57"/>
      <c r="C16" s="57"/>
      <c r="D16" s="57"/>
      <c r="E16" s="5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6"/>
    </row>
    <row r="17" spans="1:23" s="74" customFormat="1" ht="15.75" thickBot="1" x14ac:dyDescent="0.3">
      <c r="A17" s="92"/>
      <c r="B17" s="92"/>
      <c r="C17" s="92">
        <f>SUM(C12:C16)</f>
        <v>594629</v>
      </c>
      <c r="D17" s="92">
        <f t="shared" ref="D17:L17" si="1">SUM(D12:D16)</f>
        <v>582643</v>
      </c>
      <c r="E17" s="92">
        <f t="shared" si="1"/>
        <v>11986</v>
      </c>
      <c r="F17" s="92">
        <f t="shared" si="1"/>
        <v>0</v>
      </c>
      <c r="G17" s="92">
        <f t="shared" si="1"/>
        <v>0</v>
      </c>
      <c r="H17" s="92">
        <f t="shared" si="1"/>
        <v>0</v>
      </c>
      <c r="I17" s="92">
        <f t="shared" si="1"/>
        <v>0</v>
      </c>
      <c r="J17" s="92">
        <f t="shared" si="1"/>
        <v>17256</v>
      </c>
      <c r="K17" s="294">
        <f t="shared" si="1"/>
        <v>80475</v>
      </c>
      <c r="L17" s="294">
        <f t="shared" si="1"/>
        <v>50279</v>
      </c>
      <c r="M17" s="92">
        <f>SUM(M12:M16)</f>
        <v>22869</v>
      </c>
      <c r="N17" s="294">
        <f t="shared" ref="N17:U17" si="2">SUM(N12:N16)</f>
        <v>47787</v>
      </c>
      <c r="O17" s="294">
        <f t="shared" si="2"/>
        <v>48006</v>
      </c>
      <c r="P17" s="294">
        <f t="shared" si="2"/>
        <v>34473</v>
      </c>
      <c r="Q17" s="294">
        <f t="shared" si="2"/>
        <v>43971</v>
      </c>
      <c r="R17" s="294">
        <f t="shared" si="2"/>
        <v>95212</v>
      </c>
      <c r="S17" s="294">
        <f t="shared" si="2"/>
        <v>24235</v>
      </c>
      <c r="T17" s="294">
        <f t="shared" si="2"/>
        <v>13064</v>
      </c>
      <c r="U17" s="294">
        <f t="shared" si="2"/>
        <v>96702</v>
      </c>
      <c r="V17" s="294">
        <f t="shared" ref="V17" si="3">SUM(V12:V16)</f>
        <v>8314</v>
      </c>
    </row>
    <row r="18" spans="1:23" x14ac:dyDescent="0.25">
      <c r="C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5">
      <c r="C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5">
      <c r="C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C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C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C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C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C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C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C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C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C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C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x14ac:dyDescent="0.25">
      <c r="C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x14ac:dyDescent="0.25"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6:23" x14ac:dyDescent="0.25"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6:23" x14ac:dyDescent="0.25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6:23" x14ac:dyDescent="0.2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6:23" x14ac:dyDescent="0.25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6:23" x14ac:dyDescent="0.25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6:23" x14ac:dyDescent="0.25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6:23" x14ac:dyDescent="0.25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6:23" x14ac:dyDescent="0.25"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6:23" x14ac:dyDescent="0.25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6:23" x14ac:dyDescent="0.25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6:23" x14ac:dyDescent="0.25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6:23" x14ac:dyDescent="0.25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6:23" x14ac:dyDescent="0.25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6:23" x14ac:dyDescent="0.25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6:23" x14ac:dyDescent="0.25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6:23" x14ac:dyDescent="0.25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6:23" x14ac:dyDescent="0.25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CFFCC"/>
  </sheetPr>
  <dimension ref="A1:X62"/>
  <sheetViews>
    <sheetView zoomScale="70" zoomScaleNormal="70" workbookViewId="0">
      <pane xSplit="9" ySplit="10" topLeftCell="N32" activePane="bottomRight" state="frozen"/>
      <selection pane="topRight" activeCell="I1" sqref="I1"/>
      <selection pane="bottomLeft" activeCell="A11" sqref="A11"/>
      <selection pane="bottomRight" activeCell="S44" sqref="S44:V44"/>
    </sheetView>
  </sheetViews>
  <sheetFormatPr defaultColWidth="9.140625" defaultRowHeight="15" x14ac:dyDescent="0.25"/>
  <cols>
    <col min="1" max="1" width="9.140625" style="4"/>
    <col min="2" max="2" width="34.5703125" style="4" customWidth="1"/>
    <col min="3" max="3" width="30" style="4" customWidth="1"/>
    <col min="4" max="4" width="5" style="32" hidden="1" customWidth="1"/>
    <col min="5" max="5" width="16.5703125" style="4" hidden="1" customWidth="1"/>
    <col min="6" max="6" width="12.28515625" style="4" bestFit="1" customWidth="1"/>
    <col min="7" max="7" width="15.42578125" style="4" bestFit="1" customWidth="1"/>
    <col min="8" max="8" width="8.7109375" style="4" hidden="1" customWidth="1"/>
    <col min="9" max="9" width="15.7109375" style="4" customWidth="1"/>
    <col min="10" max="10" width="12.7109375" style="4" customWidth="1"/>
    <col min="11" max="11" width="12.42578125" style="4" customWidth="1"/>
    <col min="12" max="12" width="12.7109375" style="4" customWidth="1"/>
    <col min="13" max="13" width="9.140625" style="4"/>
    <col min="14" max="14" width="10.85546875" style="4" customWidth="1"/>
    <col min="15" max="15" width="11.5703125" style="4" bestFit="1" customWidth="1"/>
    <col min="16" max="20" width="9.140625" style="4"/>
    <col min="21" max="21" width="11.28515625" style="4" bestFit="1" customWidth="1"/>
    <col min="22" max="22" width="10.5703125" style="4" customWidth="1"/>
    <col min="23" max="23" width="12" style="4" customWidth="1"/>
    <col min="24" max="24" width="10.85546875" style="4" customWidth="1"/>
    <col min="25" max="16384" width="9.140625" style="4"/>
  </cols>
  <sheetData>
    <row r="1" spans="1:22" ht="21" x14ac:dyDescent="0.35">
      <c r="A1" s="41" t="s">
        <v>0</v>
      </c>
      <c r="B1" s="49"/>
      <c r="C1" s="81" t="s">
        <v>171</v>
      </c>
      <c r="D1" s="310"/>
      <c r="E1" s="278"/>
      <c r="F1" s="86"/>
      <c r="G1" s="86"/>
      <c r="H1" s="285"/>
      <c r="I1" s="85"/>
      <c r="J1" s="85"/>
      <c r="K1" s="81" t="str">
        <f>C1</f>
        <v>Title V-B Charter School Grant Program</v>
      </c>
      <c r="L1" s="49"/>
      <c r="M1" s="49"/>
      <c r="N1" s="49"/>
      <c r="O1" s="49"/>
      <c r="P1" s="49"/>
      <c r="Q1" s="49"/>
      <c r="R1" s="42" t="str">
        <f>C1</f>
        <v>Title V-B Charter School Grant Program</v>
      </c>
      <c r="S1" s="49"/>
      <c r="T1" s="49"/>
      <c r="U1" s="49"/>
      <c r="V1" s="49"/>
    </row>
    <row r="2" spans="1:22" ht="18.75" x14ac:dyDescent="0.3">
      <c r="A2" s="44" t="s">
        <v>1</v>
      </c>
      <c r="B2" s="49"/>
      <c r="C2" s="89" t="s">
        <v>172</v>
      </c>
      <c r="D2" s="311"/>
      <c r="E2" s="281"/>
      <c r="F2" s="86"/>
      <c r="G2" s="52"/>
      <c r="H2" s="285"/>
      <c r="I2" s="85"/>
      <c r="J2" s="49"/>
      <c r="K2" s="72" t="str">
        <f>"FY"&amp;C4</f>
        <v>FY2012-13</v>
      </c>
      <c r="L2" s="49"/>
      <c r="M2" s="49"/>
      <c r="N2" s="49"/>
      <c r="O2" s="49"/>
      <c r="P2" s="49"/>
      <c r="Q2" s="49"/>
      <c r="R2" s="72" t="str">
        <f>"FY"&amp;C4</f>
        <v>FY2012-13</v>
      </c>
      <c r="S2" s="49"/>
      <c r="T2" s="49"/>
      <c r="U2" s="49"/>
      <c r="V2" s="49"/>
    </row>
    <row r="3" spans="1:22" ht="15.75" x14ac:dyDescent="0.25">
      <c r="A3" s="44" t="s">
        <v>2</v>
      </c>
      <c r="B3" s="49"/>
      <c r="C3" s="89">
        <v>5285</v>
      </c>
      <c r="D3" s="311"/>
      <c r="E3" s="281"/>
      <c r="F3" s="86"/>
      <c r="G3" s="52"/>
      <c r="H3" s="285"/>
      <c r="I3" s="8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 x14ac:dyDescent="0.25">
      <c r="A4" s="44" t="s">
        <v>3</v>
      </c>
      <c r="B4" s="49"/>
      <c r="C4" s="89" t="s">
        <v>294</v>
      </c>
      <c r="D4" s="311"/>
      <c r="E4" s="281"/>
      <c r="F4" s="91"/>
      <c r="G4" s="85"/>
      <c r="H4" s="283"/>
      <c r="I4" s="85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.75" x14ac:dyDescent="0.25">
      <c r="A5" s="44" t="s">
        <v>149</v>
      </c>
      <c r="B5" s="49"/>
      <c r="C5" s="89" t="s">
        <v>150</v>
      </c>
      <c r="D5" s="311"/>
      <c r="E5" s="281"/>
      <c r="F5" s="86"/>
      <c r="G5" s="52"/>
      <c r="H5" s="285"/>
      <c r="I5" s="85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5.75" x14ac:dyDescent="0.25">
      <c r="A6" s="44" t="s">
        <v>88</v>
      </c>
      <c r="B6" s="49"/>
      <c r="C6" s="88" t="s">
        <v>93</v>
      </c>
      <c r="D6" s="311"/>
      <c r="E6" s="280"/>
      <c r="F6" s="86"/>
      <c r="G6" s="48"/>
      <c r="H6" s="282"/>
      <c r="I6" s="8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5.75" x14ac:dyDescent="0.25">
      <c r="A7" s="44" t="s">
        <v>90</v>
      </c>
      <c r="B7" s="49"/>
      <c r="C7" s="80" t="s">
        <v>395</v>
      </c>
      <c r="D7" s="311"/>
      <c r="E7" s="280"/>
      <c r="F7" s="86"/>
      <c r="G7" s="48"/>
      <c r="H7" s="282"/>
      <c r="I7" s="85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28" customFormat="1" ht="21" x14ac:dyDescent="0.35">
      <c r="A8" s="90" t="s">
        <v>447</v>
      </c>
      <c r="B8" s="43"/>
      <c r="C8" s="82"/>
      <c r="D8" s="314"/>
      <c r="E8" s="279"/>
      <c r="F8" s="42"/>
      <c r="G8" s="43"/>
      <c r="H8" s="27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5.75" thickBot="1" x14ac:dyDescent="0.3">
      <c r="A9" s="49"/>
      <c r="B9" s="49"/>
      <c r="C9" s="85"/>
      <c r="D9" s="60"/>
      <c r="E9" s="283"/>
      <c r="F9" s="49"/>
      <c r="G9" s="49"/>
      <c r="H9" s="28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30.75" thickBot="1" x14ac:dyDescent="0.3">
      <c r="A10" s="87" t="s">
        <v>587</v>
      </c>
      <c r="B10" s="87" t="s">
        <v>183</v>
      </c>
      <c r="C10" s="87" t="s">
        <v>184</v>
      </c>
      <c r="D10" s="293" t="s">
        <v>583</v>
      </c>
      <c r="E10" s="293" t="s">
        <v>584</v>
      </c>
      <c r="F10" s="64" t="s">
        <v>51</v>
      </c>
      <c r="G10" s="64" t="s">
        <v>52</v>
      </c>
      <c r="H10" s="290" t="s">
        <v>588</v>
      </c>
      <c r="I10" s="126" t="s">
        <v>53</v>
      </c>
      <c r="J10" s="289" t="s">
        <v>68</v>
      </c>
      <c r="K10" s="291" t="s">
        <v>355</v>
      </c>
      <c r="L10" s="289" t="s">
        <v>356</v>
      </c>
      <c r="M10" s="291" t="s">
        <v>357</v>
      </c>
      <c r="N10" s="289" t="s">
        <v>358</v>
      </c>
      <c r="O10" s="291" t="s">
        <v>359</v>
      </c>
      <c r="P10" s="289" t="s">
        <v>360</v>
      </c>
      <c r="Q10" s="291" t="s">
        <v>361</v>
      </c>
      <c r="R10" s="289" t="s">
        <v>362</v>
      </c>
      <c r="S10" s="291" t="s">
        <v>363</v>
      </c>
      <c r="T10" s="289" t="s">
        <v>364</v>
      </c>
      <c r="U10" s="291" t="s">
        <v>365</v>
      </c>
      <c r="V10" s="290" t="s">
        <v>366</v>
      </c>
    </row>
    <row r="11" spans="1:22" ht="15.75" thickBot="1" x14ac:dyDescent="0.3">
      <c r="A11" s="307" t="s">
        <v>173</v>
      </c>
      <c r="B11" s="315" t="s">
        <v>185</v>
      </c>
      <c r="C11" s="307" t="s">
        <v>154</v>
      </c>
      <c r="D11" s="316">
        <v>3</v>
      </c>
      <c r="E11" s="315" t="s">
        <v>585</v>
      </c>
      <c r="F11" s="307">
        <v>196600</v>
      </c>
      <c r="G11" s="302">
        <f>SUM(J11:V11)</f>
        <v>195000</v>
      </c>
      <c r="H11" s="323"/>
      <c r="I11" s="302">
        <f>F11-G11</f>
        <v>1600</v>
      </c>
      <c r="J11" s="26"/>
      <c r="K11" s="26"/>
      <c r="L11" s="26"/>
      <c r="M11" s="26"/>
      <c r="N11" s="26"/>
      <c r="O11" s="26"/>
      <c r="P11" s="26"/>
      <c r="Q11" s="26">
        <v>27783</v>
      </c>
      <c r="R11" s="26"/>
      <c r="S11" s="26"/>
      <c r="T11" s="26">
        <v>107032</v>
      </c>
      <c r="U11" s="26"/>
      <c r="V11" s="26">
        <v>60185</v>
      </c>
    </row>
    <row r="12" spans="1:22" ht="15.75" thickBot="1" x14ac:dyDescent="0.3">
      <c r="A12" s="317" t="s">
        <v>174</v>
      </c>
      <c r="B12" s="309" t="s">
        <v>186</v>
      </c>
      <c r="C12" s="317" t="s">
        <v>196</v>
      </c>
      <c r="D12" s="312">
        <v>3</v>
      </c>
      <c r="E12" s="309" t="s">
        <v>586</v>
      </c>
      <c r="F12" s="317">
        <v>196600</v>
      </c>
      <c r="G12" s="302">
        <f t="shared" ref="G12:G39" si="0">SUM(J12:V12)</f>
        <v>196600</v>
      </c>
      <c r="H12" s="324">
        <v>41211</v>
      </c>
      <c r="I12" s="302">
        <f t="shared" ref="I12:I39" si="1">F12-G12</f>
        <v>0</v>
      </c>
      <c r="J12" s="26">
        <f>22272+37983</f>
        <v>60255</v>
      </c>
      <c r="K12" s="26">
        <v>30271</v>
      </c>
      <c r="L12" s="26">
        <v>38935</v>
      </c>
      <c r="M12" s="26">
        <v>33423</v>
      </c>
      <c r="N12" s="26"/>
      <c r="O12" s="26">
        <v>19398</v>
      </c>
      <c r="P12" s="26">
        <v>7171</v>
      </c>
      <c r="Q12" s="26">
        <v>7147</v>
      </c>
      <c r="R12" s="26"/>
      <c r="S12" s="26"/>
      <c r="T12" s="26"/>
      <c r="U12" s="26"/>
      <c r="V12" s="26"/>
    </row>
    <row r="13" spans="1:22" ht="15.75" thickBot="1" x14ac:dyDescent="0.3">
      <c r="A13" s="317" t="s">
        <v>175</v>
      </c>
      <c r="B13" s="309" t="s">
        <v>187</v>
      </c>
      <c r="C13" s="317" t="s">
        <v>581</v>
      </c>
      <c r="D13" s="312">
        <v>3</v>
      </c>
      <c r="E13" s="309" t="s">
        <v>586</v>
      </c>
      <c r="F13" s="317">
        <v>196600</v>
      </c>
      <c r="G13" s="302">
        <f t="shared" si="0"/>
        <v>196590</v>
      </c>
      <c r="H13" s="324"/>
      <c r="I13" s="302">
        <f t="shared" si="1"/>
        <v>10</v>
      </c>
      <c r="J13" s="26"/>
      <c r="K13" s="26"/>
      <c r="L13" s="26"/>
      <c r="M13" s="26">
        <v>22101</v>
      </c>
      <c r="N13" s="26"/>
      <c r="O13" s="26">
        <v>100869</v>
      </c>
      <c r="P13" s="26"/>
      <c r="Q13" s="26">
        <v>55307</v>
      </c>
      <c r="R13" s="26"/>
      <c r="S13" s="26"/>
      <c r="T13" s="26">
        <v>18313</v>
      </c>
      <c r="U13" s="26"/>
      <c r="V13" s="26"/>
    </row>
    <row r="14" spans="1:22" ht="15.75" thickBot="1" x14ac:dyDescent="0.3">
      <c r="A14" s="317" t="s">
        <v>176</v>
      </c>
      <c r="B14" s="309" t="s">
        <v>188</v>
      </c>
      <c r="C14" s="317" t="s">
        <v>154</v>
      </c>
      <c r="D14" s="312">
        <v>3</v>
      </c>
      <c r="E14" s="309" t="s">
        <v>586</v>
      </c>
      <c r="F14" s="317">
        <v>215000</v>
      </c>
      <c r="G14" s="302">
        <f t="shared" si="0"/>
        <v>215000</v>
      </c>
      <c r="H14" s="324">
        <v>41281</v>
      </c>
      <c r="I14" s="302">
        <f t="shared" si="1"/>
        <v>0</v>
      </c>
      <c r="J14" s="26"/>
      <c r="K14" s="26"/>
      <c r="L14" s="26"/>
      <c r="M14" s="26"/>
      <c r="N14" s="26">
        <v>73654</v>
      </c>
      <c r="O14" s="26">
        <v>43509</v>
      </c>
      <c r="P14" s="26"/>
      <c r="Q14" s="26"/>
      <c r="R14" s="26">
        <f>29044+43733</f>
        <v>72777</v>
      </c>
      <c r="S14" s="26"/>
      <c r="T14" s="26"/>
      <c r="U14" s="26"/>
      <c r="V14" s="26">
        <v>25060</v>
      </c>
    </row>
    <row r="15" spans="1:22" ht="15.75" thickBot="1" x14ac:dyDescent="0.3">
      <c r="A15" s="317" t="s">
        <v>177</v>
      </c>
      <c r="B15" s="309" t="s">
        <v>189</v>
      </c>
      <c r="C15" s="317" t="s">
        <v>195</v>
      </c>
      <c r="D15" s="312">
        <v>3</v>
      </c>
      <c r="E15" s="309" t="s">
        <v>586</v>
      </c>
      <c r="F15" s="317">
        <v>195000</v>
      </c>
      <c r="G15" s="302">
        <f t="shared" si="0"/>
        <v>194989</v>
      </c>
      <c r="H15" s="324">
        <v>41204</v>
      </c>
      <c r="I15" s="302">
        <f t="shared" si="1"/>
        <v>11</v>
      </c>
      <c r="J15" s="26"/>
      <c r="K15" s="26"/>
      <c r="L15" s="26">
        <v>64548</v>
      </c>
      <c r="M15" s="26"/>
      <c r="N15" s="26">
        <v>41549</v>
      </c>
      <c r="O15" s="26"/>
      <c r="P15" s="26"/>
      <c r="Q15" s="26">
        <v>27271</v>
      </c>
      <c r="R15" s="26"/>
      <c r="S15" s="26"/>
      <c r="T15" s="26">
        <v>61621</v>
      </c>
      <c r="U15" s="26"/>
      <c r="V15" s="26"/>
    </row>
    <row r="16" spans="1:22" ht="15.75" thickBot="1" x14ac:dyDescent="0.3">
      <c r="A16" s="317" t="s">
        <v>178</v>
      </c>
      <c r="B16" s="309" t="s">
        <v>190</v>
      </c>
      <c r="C16" s="317" t="s">
        <v>134</v>
      </c>
      <c r="D16" s="312">
        <v>3</v>
      </c>
      <c r="E16" s="309" t="s">
        <v>586</v>
      </c>
      <c r="F16" s="317">
        <v>196600</v>
      </c>
      <c r="G16" s="302">
        <f t="shared" si="0"/>
        <v>196600</v>
      </c>
      <c r="H16" s="324"/>
      <c r="I16" s="302">
        <f t="shared" si="1"/>
        <v>0</v>
      </c>
      <c r="J16" s="26"/>
      <c r="K16" s="26"/>
      <c r="L16" s="26">
        <v>18956</v>
      </c>
      <c r="M16" s="26"/>
      <c r="N16" s="26"/>
      <c r="O16" s="26"/>
      <c r="P16" s="26">
        <v>42911</v>
      </c>
      <c r="Q16" s="26">
        <v>43417</v>
      </c>
      <c r="R16" s="26">
        <v>47306</v>
      </c>
      <c r="S16" s="26"/>
      <c r="T16" s="26">
        <v>44010</v>
      </c>
      <c r="U16" s="26"/>
      <c r="V16" s="26"/>
    </row>
    <row r="17" spans="1:22" ht="15.75" thickBot="1" x14ac:dyDescent="0.3">
      <c r="A17" s="317" t="s">
        <v>179</v>
      </c>
      <c r="B17" s="309" t="s">
        <v>191</v>
      </c>
      <c r="C17" s="317" t="s">
        <v>196</v>
      </c>
      <c r="D17" s="312">
        <v>3</v>
      </c>
      <c r="E17" s="309" t="s">
        <v>586</v>
      </c>
      <c r="F17" s="317">
        <v>196600</v>
      </c>
      <c r="G17" s="302">
        <f t="shared" si="0"/>
        <v>196600</v>
      </c>
      <c r="H17" s="324">
        <v>41246</v>
      </c>
      <c r="I17" s="302">
        <f t="shared" si="1"/>
        <v>0</v>
      </c>
      <c r="J17" s="26"/>
      <c r="K17" s="26"/>
      <c r="L17" s="26">
        <v>43699</v>
      </c>
      <c r="M17" s="26">
        <v>111639</v>
      </c>
      <c r="N17" s="26">
        <v>18569</v>
      </c>
      <c r="O17" s="26"/>
      <c r="P17" s="26">
        <v>22693</v>
      </c>
      <c r="Q17" s="26"/>
      <c r="R17" s="26"/>
      <c r="S17" s="26"/>
      <c r="T17" s="26"/>
      <c r="U17" s="26"/>
      <c r="V17" s="26"/>
    </row>
    <row r="18" spans="1:22" ht="15.75" thickBot="1" x14ac:dyDescent="0.3">
      <c r="A18" s="317" t="s">
        <v>180</v>
      </c>
      <c r="B18" s="309" t="s">
        <v>192</v>
      </c>
      <c r="C18" s="317" t="s">
        <v>154</v>
      </c>
      <c r="D18" s="312">
        <v>3</v>
      </c>
      <c r="E18" s="309" t="s">
        <v>586</v>
      </c>
      <c r="F18" s="317">
        <v>196600</v>
      </c>
      <c r="G18" s="302">
        <f t="shared" si="0"/>
        <v>196600</v>
      </c>
      <c r="H18" s="324">
        <v>41249</v>
      </c>
      <c r="I18" s="302">
        <f t="shared" si="1"/>
        <v>0</v>
      </c>
      <c r="J18" s="26"/>
      <c r="K18" s="26"/>
      <c r="L18" s="26"/>
      <c r="M18" s="26"/>
      <c r="N18" s="26"/>
      <c r="O18" s="26">
        <v>41255</v>
      </c>
      <c r="P18" s="26">
        <v>34161</v>
      </c>
      <c r="Q18" s="26">
        <v>10244</v>
      </c>
      <c r="R18" s="26">
        <f>84533+26407</f>
        <v>110940</v>
      </c>
      <c r="S18" s="26"/>
      <c r="T18" s="26"/>
      <c r="U18" s="26"/>
      <c r="V18" s="26"/>
    </row>
    <row r="19" spans="1:22" ht="15.75" thickBot="1" x14ac:dyDescent="0.3">
      <c r="A19" s="317" t="s">
        <v>181</v>
      </c>
      <c r="B19" s="309" t="s">
        <v>193</v>
      </c>
      <c r="C19" s="317" t="s">
        <v>134</v>
      </c>
      <c r="D19" s="312">
        <v>3</v>
      </c>
      <c r="E19" s="309" t="s">
        <v>586</v>
      </c>
      <c r="F19" s="317">
        <v>195000</v>
      </c>
      <c r="G19" s="302">
        <f t="shared" si="0"/>
        <v>195000</v>
      </c>
      <c r="H19" s="324"/>
      <c r="I19" s="302">
        <f t="shared" si="1"/>
        <v>0</v>
      </c>
      <c r="J19" s="26"/>
      <c r="K19" s="26">
        <v>157700</v>
      </c>
      <c r="L19" s="26"/>
      <c r="M19" s="26"/>
      <c r="N19" s="26"/>
      <c r="O19" s="329">
        <v>18790</v>
      </c>
      <c r="P19" s="26"/>
      <c r="Q19" s="26">
        <v>9000</v>
      </c>
      <c r="R19" s="26">
        <v>9510</v>
      </c>
      <c r="S19" s="26"/>
      <c r="T19" s="26"/>
      <c r="U19" s="26"/>
      <c r="V19" s="26"/>
    </row>
    <row r="20" spans="1:22" ht="15.75" thickBot="1" x14ac:dyDescent="0.3">
      <c r="A20" s="317" t="s">
        <v>182</v>
      </c>
      <c r="B20" s="309" t="s">
        <v>194</v>
      </c>
      <c r="C20" s="317" t="s">
        <v>162</v>
      </c>
      <c r="D20" s="312">
        <v>3</v>
      </c>
      <c r="E20" s="309" t="s">
        <v>586</v>
      </c>
      <c r="F20" s="317">
        <v>196600</v>
      </c>
      <c r="G20" s="302">
        <f t="shared" si="0"/>
        <v>196600</v>
      </c>
      <c r="H20" s="324">
        <v>41247</v>
      </c>
      <c r="I20" s="302">
        <f t="shared" si="1"/>
        <v>0</v>
      </c>
      <c r="J20" s="26"/>
      <c r="K20" s="26"/>
      <c r="L20" s="26"/>
      <c r="M20" s="26"/>
      <c r="N20" s="26"/>
      <c r="O20" s="328"/>
      <c r="P20" s="26"/>
      <c r="Q20" s="26"/>
      <c r="R20" s="26"/>
      <c r="S20" s="26"/>
      <c r="T20" s="26"/>
      <c r="U20" s="26"/>
      <c r="V20" s="26">
        <v>196600</v>
      </c>
    </row>
    <row r="21" spans="1:22" ht="15.75" thickBot="1" x14ac:dyDescent="0.3">
      <c r="A21" s="317" t="s">
        <v>205</v>
      </c>
      <c r="B21" s="309" t="s">
        <v>206</v>
      </c>
      <c r="C21" s="317" t="s">
        <v>154</v>
      </c>
      <c r="D21" s="312">
        <v>2</v>
      </c>
      <c r="E21" s="309" t="s">
        <v>586</v>
      </c>
      <c r="F21" s="317">
        <v>196600</v>
      </c>
      <c r="G21" s="302">
        <f t="shared" si="0"/>
        <v>196600</v>
      </c>
      <c r="H21" s="324">
        <v>41207</v>
      </c>
      <c r="I21" s="302">
        <f t="shared" si="1"/>
        <v>0</v>
      </c>
      <c r="J21" s="26"/>
      <c r="K21" s="26"/>
      <c r="L21" s="26">
        <v>46372</v>
      </c>
      <c r="M21" s="26"/>
      <c r="N21" s="26">
        <v>40305</v>
      </c>
      <c r="O21" s="26"/>
      <c r="P21" s="26">
        <v>8659</v>
      </c>
      <c r="Q21" s="26"/>
      <c r="R21" s="26"/>
      <c r="S21" s="26">
        <v>101264</v>
      </c>
      <c r="T21" s="26"/>
      <c r="U21" s="26"/>
      <c r="V21" s="26"/>
    </row>
    <row r="22" spans="1:22" ht="15.75" thickBot="1" x14ac:dyDescent="0.3">
      <c r="A22" s="317" t="s">
        <v>208</v>
      </c>
      <c r="B22" s="309" t="s">
        <v>209</v>
      </c>
      <c r="C22" s="317" t="s">
        <v>210</v>
      </c>
      <c r="D22" s="312">
        <v>2</v>
      </c>
      <c r="E22" s="309" t="s">
        <v>586</v>
      </c>
      <c r="F22" s="317">
        <v>196600</v>
      </c>
      <c r="G22" s="302">
        <f t="shared" si="0"/>
        <v>196600</v>
      </c>
      <c r="H22" s="324">
        <v>41244</v>
      </c>
      <c r="I22" s="302">
        <f t="shared" si="1"/>
        <v>0</v>
      </c>
      <c r="J22" s="26"/>
      <c r="K22" s="26">
        <v>11121</v>
      </c>
      <c r="L22" s="26">
        <v>1570</v>
      </c>
      <c r="M22" s="26">
        <v>1217</v>
      </c>
      <c r="N22" s="26">
        <v>43464</v>
      </c>
      <c r="O22" s="26">
        <v>11754</v>
      </c>
      <c r="P22" s="26">
        <v>33772</v>
      </c>
      <c r="Q22" s="26">
        <v>37634</v>
      </c>
      <c r="R22" s="26">
        <v>56068</v>
      </c>
      <c r="S22" s="26"/>
      <c r="T22" s="26"/>
      <c r="U22" s="26"/>
      <c r="V22" s="26"/>
    </row>
    <row r="23" spans="1:22" ht="15.75" thickBot="1" x14ac:dyDescent="0.3">
      <c r="A23" s="317" t="s">
        <v>217</v>
      </c>
      <c r="B23" s="309" t="s">
        <v>218</v>
      </c>
      <c r="C23" s="317" t="s">
        <v>154</v>
      </c>
      <c r="D23" s="312">
        <v>2</v>
      </c>
      <c r="E23" s="309" t="s">
        <v>586</v>
      </c>
      <c r="F23" s="317">
        <v>195000</v>
      </c>
      <c r="G23" s="302">
        <f t="shared" si="0"/>
        <v>194881</v>
      </c>
      <c r="H23" s="324">
        <v>41244</v>
      </c>
      <c r="I23" s="302">
        <f t="shared" si="1"/>
        <v>119</v>
      </c>
      <c r="J23" s="26"/>
      <c r="K23" s="26"/>
      <c r="L23" s="26"/>
      <c r="M23" s="26"/>
      <c r="N23" s="26"/>
      <c r="O23" s="26"/>
      <c r="P23" s="26"/>
      <c r="Q23" s="26">
        <v>83716</v>
      </c>
      <c r="R23" s="26"/>
      <c r="S23" s="26"/>
      <c r="T23" s="26">
        <v>14176</v>
      </c>
      <c r="U23" s="26"/>
      <c r="V23" s="26">
        <v>96989</v>
      </c>
    </row>
    <row r="24" spans="1:22" ht="15.75" thickBot="1" x14ac:dyDescent="0.3">
      <c r="A24" s="317" t="s">
        <v>213</v>
      </c>
      <c r="B24" s="309" t="s">
        <v>214</v>
      </c>
      <c r="C24" s="317" t="s">
        <v>154</v>
      </c>
      <c r="D24" s="312">
        <v>2</v>
      </c>
      <c r="E24" s="309" t="s">
        <v>586</v>
      </c>
      <c r="F24" s="317">
        <v>215000</v>
      </c>
      <c r="G24" s="302">
        <f t="shared" si="0"/>
        <v>215000</v>
      </c>
      <c r="H24" s="324"/>
      <c r="I24" s="302">
        <f t="shared" si="1"/>
        <v>0</v>
      </c>
      <c r="J24" s="26"/>
      <c r="K24" s="26"/>
      <c r="L24" s="26">
        <v>76941</v>
      </c>
      <c r="M24" s="26"/>
      <c r="N24" s="26"/>
      <c r="O24" s="26"/>
      <c r="P24" s="26"/>
      <c r="Q24" s="26">
        <v>104627</v>
      </c>
      <c r="R24" s="26">
        <v>26982</v>
      </c>
      <c r="S24" s="26">
        <v>6450</v>
      </c>
      <c r="T24" s="26"/>
      <c r="U24" s="26"/>
      <c r="V24" s="26"/>
    </row>
    <row r="25" spans="1:22" ht="15.75" thickBot="1" x14ac:dyDescent="0.3">
      <c r="A25" s="317" t="s">
        <v>220</v>
      </c>
      <c r="B25" s="309" t="s">
        <v>221</v>
      </c>
      <c r="C25" s="317" t="s">
        <v>126</v>
      </c>
      <c r="D25" s="312">
        <v>2</v>
      </c>
      <c r="E25" s="309" t="s">
        <v>586</v>
      </c>
      <c r="F25" s="317">
        <v>196600</v>
      </c>
      <c r="G25" s="302">
        <f t="shared" si="0"/>
        <v>196600</v>
      </c>
      <c r="H25" s="324">
        <v>41209</v>
      </c>
      <c r="I25" s="302">
        <f t="shared" si="1"/>
        <v>0</v>
      </c>
      <c r="J25" s="26"/>
      <c r="K25" s="26"/>
      <c r="L25" s="26">
        <v>111961</v>
      </c>
      <c r="M25" s="26"/>
      <c r="N25" s="26">
        <v>41627</v>
      </c>
      <c r="O25" s="26"/>
      <c r="P25" s="26">
        <v>21518</v>
      </c>
      <c r="Q25" s="26"/>
      <c r="R25" s="26">
        <v>21494</v>
      </c>
      <c r="S25" s="26"/>
      <c r="T25" s="26"/>
      <c r="U25" s="26"/>
      <c r="V25" s="26"/>
    </row>
    <row r="26" spans="1:22" ht="45.75" thickBot="1" x14ac:dyDescent="0.3">
      <c r="A26" s="317" t="s">
        <v>222</v>
      </c>
      <c r="B26" s="309" t="s">
        <v>569</v>
      </c>
      <c r="C26" s="317" t="s">
        <v>154</v>
      </c>
      <c r="D26" s="312">
        <v>2</v>
      </c>
      <c r="E26" s="309" t="s">
        <v>586</v>
      </c>
      <c r="F26" s="317">
        <v>195000</v>
      </c>
      <c r="G26" s="302">
        <f t="shared" si="0"/>
        <v>195000</v>
      </c>
      <c r="H26" s="324">
        <v>41211</v>
      </c>
      <c r="I26" s="302">
        <f t="shared" si="1"/>
        <v>0</v>
      </c>
      <c r="J26" s="26">
        <v>2916</v>
      </c>
      <c r="K26" s="26">
        <v>621</v>
      </c>
      <c r="L26" s="26"/>
      <c r="M26" s="26">
        <v>1953</v>
      </c>
      <c r="N26" s="26"/>
      <c r="O26" s="26"/>
      <c r="P26" s="26"/>
      <c r="Q26" s="26"/>
      <c r="R26" s="26">
        <v>22701</v>
      </c>
      <c r="S26" s="26"/>
      <c r="T26" s="26">
        <v>77404</v>
      </c>
      <c r="U26" s="26"/>
      <c r="V26" s="26">
        <v>89405</v>
      </c>
    </row>
    <row r="27" spans="1:22" ht="30.75" thickBot="1" x14ac:dyDescent="0.3">
      <c r="A27" s="317" t="s">
        <v>223</v>
      </c>
      <c r="B27" s="309" t="s">
        <v>570</v>
      </c>
      <c r="C27" s="317" t="s">
        <v>154</v>
      </c>
      <c r="D27" s="312">
        <v>2</v>
      </c>
      <c r="E27" s="309" t="s">
        <v>586</v>
      </c>
      <c r="F27" s="317">
        <v>195000</v>
      </c>
      <c r="G27" s="302">
        <f t="shared" si="0"/>
        <v>195000</v>
      </c>
      <c r="H27" s="324">
        <v>41211</v>
      </c>
      <c r="I27" s="302">
        <f t="shared" si="1"/>
        <v>0</v>
      </c>
      <c r="J27" s="26">
        <v>4590</v>
      </c>
      <c r="K27" s="26">
        <v>1485</v>
      </c>
      <c r="L27" s="26"/>
      <c r="M27" s="26">
        <v>3110</v>
      </c>
      <c r="N27" s="26"/>
      <c r="O27" s="26"/>
      <c r="P27" s="26"/>
      <c r="Q27" s="26"/>
      <c r="R27" s="26">
        <v>15160</v>
      </c>
      <c r="S27" s="26"/>
      <c r="T27" s="26">
        <v>79176</v>
      </c>
      <c r="U27" s="26"/>
      <c r="V27" s="26">
        <f>45464+46015</f>
        <v>91479</v>
      </c>
    </row>
    <row r="28" spans="1:22" ht="15.75" thickBot="1" x14ac:dyDescent="0.3">
      <c r="A28" s="317" t="s">
        <v>224</v>
      </c>
      <c r="B28" s="309" t="s">
        <v>225</v>
      </c>
      <c r="C28" s="317" t="s">
        <v>162</v>
      </c>
      <c r="D28" s="312">
        <v>2</v>
      </c>
      <c r="E28" s="309" t="s">
        <v>586</v>
      </c>
      <c r="F28" s="317">
        <v>195000</v>
      </c>
      <c r="G28" s="302">
        <f t="shared" si="0"/>
        <v>195000</v>
      </c>
      <c r="H28" s="324">
        <v>41204</v>
      </c>
      <c r="I28" s="302">
        <f t="shared" si="1"/>
        <v>0</v>
      </c>
      <c r="J28" s="26">
        <v>48750</v>
      </c>
      <c r="K28" s="26"/>
      <c r="L28" s="26"/>
      <c r="M28" s="26"/>
      <c r="N28" s="26">
        <f>27664+34241</f>
        <v>61905</v>
      </c>
      <c r="O28" s="26"/>
      <c r="P28" s="26"/>
      <c r="Q28" s="26"/>
      <c r="R28" s="26"/>
      <c r="S28" s="26">
        <v>10538</v>
      </c>
      <c r="T28" s="26">
        <v>73807</v>
      </c>
      <c r="U28" s="26"/>
      <c r="V28" s="276" t="s">
        <v>617</v>
      </c>
    </row>
    <row r="29" spans="1:22" ht="15.75" thickBot="1" x14ac:dyDescent="0.3">
      <c r="A29" s="317" t="s">
        <v>554</v>
      </c>
      <c r="B29" s="309" t="s">
        <v>555</v>
      </c>
      <c r="C29" s="317" t="s">
        <v>154</v>
      </c>
      <c r="D29" s="312">
        <v>1</v>
      </c>
      <c r="E29" s="309" t="s">
        <v>586</v>
      </c>
      <c r="F29" s="317">
        <v>215000</v>
      </c>
      <c r="G29" s="302">
        <f t="shared" si="0"/>
        <v>215000</v>
      </c>
      <c r="H29" s="324">
        <v>41246</v>
      </c>
      <c r="I29" s="302">
        <f t="shared" si="1"/>
        <v>0</v>
      </c>
      <c r="J29" s="276"/>
      <c r="K29" s="276"/>
      <c r="L29" s="276"/>
      <c r="M29" s="276">
        <v>1865</v>
      </c>
      <c r="N29" s="276">
        <v>3512</v>
      </c>
      <c r="O29" s="276"/>
      <c r="P29" s="276">
        <v>54910</v>
      </c>
      <c r="Q29" s="276"/>
      <c r="R29" s="276">
        <v>89909</v>
      </c>
      <c r="S29" s="276"/>
      <c r="T29" s="276">
        <v>55061</v>
      </c>
      <c r="U29" s="276"/>
      <c r="V29" s="276">
        <v>9743</v>
      </c>
    </row>
    <row r="30" spans="1:22" ht="15.75" thickBot="1" x14ac:dyDescent="0.3">
      <c r="A30" s="317" t="s">
        <v>560</v>
      </c>
      <c r="B30" s="309" t="s">
        <v>571</v>
      </c>
      <c r="C30" s="317" t="s">
        <v>196</v>
      </c>
      <c r="D30" s="312">
        <v>1</v>
      </c>
      <c r="E30" s="309" t="s">
        <v>586</v>
      </c>
      <c r="F30" s="317">
        <v>215000</v>
      </c>
      <c r="G30" s="302">
        <f t="shared" si="0"/>
        <v>215000</v>
      </c>
      <c r="H30" s="324">
        <v>41247</v>
      </c>
      <c r="I30" s="302">
        <f t="shared" si="1"/>
        <v>0</v>
      </c>
      <c r="J30" s="276"/>
      <c r="K30" s="276"/>
      <c r="L30" s="276"/>
      <c r="M30" s="276"/>
      <c r="N30" s="276"/>
      <c r="O30" s="276"/>
      <c r="P30" s="276"/>
      <c r="Q30" s="276">
        <v>14717</v>
      </c>
      <c r="R30" s="276">
        <v>19278</v>
      </c>
      <c r="S30" s="276">
        <v>86173</v>
      </c>
      <c r="T30" s="276">
        <v>94832</v>
      </c>
      <c r="U30" s="276"/>
      <c r="V30" s="276"/>
    </row>
    <row r="31" spans="1:22" ht="15.75" thickBot="1" x14ac:dyDescent="0.3">
      <c r="A31" s="317" t="s">
        <v>561</v>
      </c>
      <c r="B31" s="309" t="s">
        <v>572</v>
      </c>
      <c r="C31" s="317" t="s">
        <v>582</v>
      </c>
      <c r="D31" s="312">
        <v>1</v>
      </c>
      <c r="E31" s="309" t="s">
        <v>586</v>
      </c>
      <c r="F31" s="317">
        <v>215000</v>
      </c>
      <c r="G31" s="302">
        <f t="shared" si="0"/>
        <v>215000</v>
      </c>
      <c r="H31" s="324"/>
      <c r="I31" s="302">
        <f t="shared" si="1"/>
        <v>0</v>
      </c>
      <c r="J31" s="276"/>
      <c r="K31" s="276"/>
      <c r="L31" s="276"/>
      <c r="M31" s="276"/>
      <c r="N31" s="276"/>
      <c r="O31" s="276">
        <v>43976</v>
      </c>
      <c r="P31" s="276">
        <v>34616</v>
      </c>
      <c r="Q31" s="276">
        <v>51845</v>
      </c>
      <c r="R31" s="276">
        <v>20880</v>
      </c>
      <c r="S31" s="276">
        <v>60059</v>
      </c>
      <c r="T31" s="276">
        <v>3624</v>
      </c>
      <c r="U31" s="276"/>
      <c r="V31" s="276"/>
    </row>
    <row r="32" spans="1:22" ht="30.75" thickBot="1" x14ac:dyDescent="0.3">
      <c r="A32" s="317" t="s">
        <v>562</v>
      </c>
      <c r="B32" s="309" t="s">
        <v>573</v>
      </c>
      <c r="C32" s="317" t="s">
        <v>162</v>
      </c>
      <c r="D32" s="312">
        <v>1</v>
      </c>
      <c r="E32" s="309" t="s">
        <v>586</v>
      </c>
      <c r="F32" s="317">
        <v>215000</v>
      </c>
      <c r="G32" s="302">
        <f t="shared" si="0"/>
        <v>215000</v>
      </c>
      <c r="H32" s="324"/>
      <c r="I32" s="302">
        <f t="shared" si="1"/>
        <v>0</v>
      </c>
      <c r="J32" s="276"/>
      <c r="K32" s="276"/>
      <c r="L32" s="276"/>
      <c r="M32" s="276"/>
      <c r="N32" s="276"/>
      <c r="O32" s="276"/>
      <c r="P32" s="276"/>
      <c r="Q32" s="276"/>
      <c r="R32" s="276"/>
      <c r="S32" s="276">
        <v>65694</v>
      </c>
      <c r="T32" s="276"/>
      <c r="U32" s="276"/>
      <c r="V32" s="276">
        <v>149306</v>
      </c>
    </row>
    <row r="33" spans="1:24" ht="30.75" thickBot="1" x14ac:dyDescent="0.3">
      <c r="A33" s="317" t="s">
        <v>563</v>
      </c>
      <c r="B33" s="309" t="s">
        <v>574</v>
      </c>
      <c r="C33" s="317" t="s">
        <v>162</v>
      </c>
      <c r="D33" s="312">
        <v>1</v>
      </c>
      <c r="E33" s="309" t="s">
        <v>586</v>
      </c>
      <c r="F33" s="317">
        <v>196500</v>
      </c>
      <c r="G33" s="302">
        <f t="shared" si="0"/>
        <v>196500</v>
      </c>
      <c r="H33" s="324"/>
      <c r="I33" s="302">
        <f t="shared" si="1"/>
        <v>0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>
        <v>70106</v>
      </c>
      <c r="T33" s="276"/>
      <c r="U33" s="276"/>
      <c r="V33" s="276">
        <v>126394</v>
      </c>
    </row>
    <row r="34" spans="1:24" ht="15.75" thickBot="1" x14ac:dyDescent="0.3">
      <c r="A34" s="317" t="s">
        <v>564</v>
      </c>
      <c r="B34" s="309" t="s">
        <v>575</v>
      </c>
      <c r="C34" s="317" t="s">
        <v>162</v>
      </c>
      <c r="D34" s="312">
        <v>1</v>
      </c>
      <c r="E34" s="309" t="s">
        <v>586</v>
      </c>
      <c r="F34" s="317">
        <v>215000</v>
      </c>
      <c r="G34" s="302">
        <f t="shared" si="0"/>
        <v>180550</v>
      </c>
      <c r="H34" s="324"/>
      <c r="I34" s="302">
        <f t="shared" si="1"/>
        <v>34450</v>
      </c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>
        <v>180550</v>
      </c>
      <c r="U34" s="276"/>
      <c r="V34" s="276"/>
    </row>
    <row r="35" spans="1:24" ht="15.75" thickBot="1" x14ac:dyDescent="0.3">
      <c r="A35" s="317" t="s">
        <v>565</v>
      </c>
      <c r="B35" s="309" t="s">
        <v>576</v>
      </c>
      <c r="C35" s="317" t="s">
        <v>154</v>
      </c>
      <c r="D35" s="312">
        <v>1</v>
      </c>
      <c r="E35" s="309" t="s">
        <v>585</v>
      </c>
      <c r="F35" s="317">
        <v>196500</v>
      </c>
      <c r="G35" s="302">
        <f t="shared" si="0"/>
        <v>196500</v>
      </c>
      <c r="H35" s="324"/>
      <c r="I35" s="302">
        <f t="shared" si="1"/>
        <v>0</v>
      </c>
      <c r="J35" s="276"/>
      <c r="K35" s="276"/>
      <c r="L35" s="276"/>
      <c r="M35" s="276"/>
      <c r="N35" s="276"/>
      <c r="O35" s="276"/>
      <c r="P35" s="276"/>
      <c r="Q35" s="276">
        <v>101262</v>
      </c>
      <c r="R35" s="276">
        <v>17401</v>
      </c>
      <c r="S35" s="276"/>
      <c r="T35" s="276">
        <v>56046</v>
      </c>
      <c r="U35" s="276"/>
      <c r="V35" s="276">
        <v>21791</v>
      </c>
    </row>
    <row r="36" spans="1:24" ht="15.75" thickBot="1" x14ac:dyDescent="0.3">
      <c r="A36" s="317" t="s">
        <v>566</v>
      </c>
      <c r="B36" s="309" t="s">
        <v>577</v>
      </c>
      <c r="C36" s="317" t="s">
        <v>162</v>
      </c>
      <c r="D36" s="312">
        <v>1</v>
      </c>
      <c r="E36" s="309" t="s">
        <v>586</v>
      </c>
      <c r="F36" s="317">
        <v>196500</v>
      </c>
      <c r="G36" s="302">
        <f t="shared" si="0"/>
        <v>196500</v>
      </c>
      <c r="H36" s="324"/>
      <c r="I36" s="302">
        <f t="shared" si="1"/>
        <v>0</v>
      </c>
      <c r="J36" s="276"/>
      <c r="K36" s="276"/>
      <c r="L36" s="276"/>
      <c r="M36" s="276"/>
      <c r="N36" s="276"/>
      <c r="O36" s="276"/>
      <c r="P36" s="276"/>
      <c r="Q36" s="276"/>
      <c r="R36" s="276"/>
      <c r="S36" s="276">
        <v>39706</v>
      </c>
      <c r="T36" s="276"/>
      <c r="U36" s="276"/>
      <c r="V36" s="276">
        <v>156794</v>
      </c>
    </row>
    <row r="37" spans="1:24" ht="15.75" thickBot="1" x14ac:dyDescent="0.3">
      <c r="A37" s="317" t="s">
        <v>556</v>
      </c>
      <c r="B37" s="309" t="s">
        <v>578</v>
      </c>
      <c r="C37" s="317" t="s">
        <v>557</v>
      </c>
      <c r="D37" s="312">
        <v>1</v>
      </c>
      <c r="E37" s="309" t="s">
        <v>586</v>
      </c>
      <c r="F37" s="317">
        <v>215000</v>
      </c>
      <c r="G37" s="302">
        <f t="shared" si="0"/>
        <v>215000</v>
      </c>
      <c r="H37" s="324">
        <v>41247</v>
      </c>
      <c r="I37" s="302">
        <f t="shared" si="1"/>
        <v>0</v>
      </c>
      <c r="J37" s="276"/>
      <c r="K37" s="276"/>
      <c r="L37" s="276"/>
      <c r="M37" s="276">
        <v>1419</v>
      </c>
      <c r="N37" s="276">
        <v>699</v>
      </c>
      <c r="O37" s="276">
        <v>11936</v>
      </c>
      <c r="P37" s="276">
        <v>44101</v>
      </c>
      <c r="Q37" s="276">
        <f>6392+45393</f>
        <v>51785</v>
      </c>
      <c r="R37" s="276">
        <f>7445+27354</f>
        <v>34799</v>
      </c>
      <c r="S37" s="276">
        <f>6552+63709</f>
        <v>70261</v>
      </c>
      <c r="T37" s="276"/>
      <c r="U37" s="276"/>
      <c r="V37" s="276"/>
    </row>
    <row r="38" spans="1:24" ht="15.75" thickBot="1" x14ac:dyDescent="0.3">
      <c r="A38" s="317" t="s">
        <v>567</v>
      </c>
      <c r="B38" s="309" t="s">
        <v>579</v>
      </c>
      <c r="C38" s="317" t="s">
        <v>154</v>
      </c>
      <c r="D38" s="312">
        <v>1</v>
      </c>
      <c r="E38" s="309" t="s">
        <v>585</v>
      </c>
      <c r="F38" s="317">
        <v>215000</v>
      </c>
      <c r="G38" s="302">
        <f t="shared" si="0"/>
        <v>0</v>
      </c>
      <c r="H38" s="324">
        <v>41219</v>
      </c>
      <c r="I38" s="302">
        <f t="shared" si="1"/>
        <v>215000</v>
      </c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</row>
    <row r="39" spans="1:24" ht="30.75" thickBot="1" x14ac:dyDescent="0.3">
      <c r="A39" s="308" t="s">
        <v>568</v>
      </c>
      <c r="B39" s="330" t="s">
        <v>580</v>
      </c>
      <c r="C39" s="308" t="s">
        <v>154</v>
      </c>
      <c r="D39" s="331">
        <v>1</v>
      </c>
      <c r="E39" s="330" t="s">
        <v>585</v>
      </c>
      <c r="F39" s="308">
        <v>196500</v>
      </c>
      <c r="G39" s="332">
        <f t="shared" si="0"/>
        <v>0</v>
      </c>
      <c r="H39" s="333"/>
      <c r="I39" s="332">
        <f t="shared" si="1"/>
        <v>196500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4" ht="15.75" thickBot="1" x14ac:dyDescent="0.3">
      <c r="A40" s="334" t="s">
        <v>607</v>
      </c>
      <c r="B40" s="335" t="s">
        <v>611</v>
      </c>
      <c r="C40" s="335" t="s">
        <v>612</v>
      </c>
      <c r="D40" s="335">
        <v>1</v>
      </c>
      <c r="E40" s="335" t="s">
        <v>586</v>
      </c>
      <c r="F40" s="334">
        <v>196500</v>
      </c>
      <c r="G40" s="332">
        <f t="shared" ref="G40:G43" si="2">SUM(J40:V40)</f>
        <v>192314</v>
      </c>
      <c r="H40" s="333">
        <v>41377</v>
      </c>
      <c r="I40" s="332">
        <f t="shared" ref="I40:I43" si="3">F40-G40</f>
        <v>4186</v>
      </c>
      <c r="J40" s="26"/>
      <c r="K40" s="26"/>
      <c r="L40" s="26"/>
      <c r="M40" s="26"/>
      <c r="N40" s="26"/>
      <c r="O40" s="26"/>
      <c r="P40" s="26"/>
      <c r="Q40" s="26"/>
      <c r="R40" s="26">
        <v>59584</v>
      </c>
      <c r="S40" s="26">
        <v>101552</v>
      </c>
      <c r="T40" s="26"/>
      <c r="U40" s="26">
        <v>31178</v>
      </c>
      <c r="V40" s="26"/>
    </row>
    <row r="41" spans="1:24" s="74" customFormat="1" ht="15.75" thickBot="1" x14ac:dyDescent="0.3">
      <c r="A41" s="336" t="s">
        <v>608</v>
      </c>
      <c r="B41" s="335" t="s">
        <v>613</v>
      </c>
      <c r="C41" s="335" t="s">
        <v>154</v>
      </c>
      <c r="D41" s="335">
        <v>1</v>
      </c>
      <c r="E41" s="335" t="s">
        <v>586</v>
      </c>
      <c r="F41" s="334">
        <v>215000</v>
      </c>
      <c r="G41" s="332">
        <f t="shared" si="2"/>
        <v>215000</v>
      </c>
      <c r="H41" s="333">
        <v>41377</v>
      </c>
      <c r="I41" s="338">
        <f t="shared" si="3"/>
        <v>0</v>
      </c>
      <c r="J41" s="206"/>
      <c r="K41" s="206"/>
      <c r="L41" s="206"/>
      <c r="M41" s="206"/>
      <c r="N41" s="206"/>
      <c r="O41" s="206"/>
      <c r="P41" s="206"/>
      <c r="Q41" s="346">
        <v>45231</v>
      </c>
      <c r="R41" s="346">
        <v>65362</v>
      </c>
      <c r="S41" s="346">
        <v>59443</v>
      </c>
      <c r="T41" s="206"/>
      <c r="U41" s="206"/>
      <c r="V41" s="346">
        <v>44964</v>
      </c>
      <c r="W41" s="339"/>
    </row>
    <row r="42" spans="1:24" ht="15.75" thickBot="1" x14ac:dyDescent="0.3">
      <c r="A42" s="337" t="s">
        <v>609</v>
      </c>
      <c r="B42" s="335" t="s">
        <v>614</v>
      </c>
      <c r="C42" s="335" t="s">
        <v>144</v>
      </c>
      <c r="D42" s="335">
        <v>1</v>
      </c>
      <c r="E42" s="335" t="s">
        <v>586</v>
      </c>
      <c r="F42" s="334">
        <v>196500</v>
      </c>
      <c r="G42" s="332">
        <f t="shared" si="2"/>
        <v>190783</v>
      </c>
      <c r="H42" s="333">
        <v>41377</v>
      </c>
      <c r="I42" s="332">
        <f t="shared" si="3"/>
        <v>5717</v>
      </c>
      <c r="J42" s="26"/>
      <c r="K42" s="26"/>
      <c r="L42" s="26"/>
      <c r="M42" s="26"/>
      <c r="N42" s="26"/>
      <c r="O42" s="26"/>
      <c r="P42" s="26"/>
      <c r="Q42" s="26"/>
      <c r="R42" s="26">
        <v>11887</v>
      </c>
      <c r="S42" s="26">
        <v>89340</v>
      </c>
      <c r="T42" s="26"/>
      <c r="U42" s="26">
        <f>82936+6620</f>
        <v>89556</v>
      </c>
      <c r="V42" s="26"/>
      <c r="W42" s="26"/>
      <c r="X42" s="26"/>
    </row>
    <row r="43" spans="1:24" ht="15.75" thickBot="1" x14ac:dyDescent="0.3">
      <c r="A43" s="340" t="s">
        <v>610</v>
      </c>
      <c r="B43" s="341" t="s">
        <v>615</v>
      </c>
      <c r="C43" s="341" t="s">
        <v>162</v>
      </c>
      <c r="D43" s="341">
        <v>1</v>
      </c>
      <c r="E43" s="341" t="s">
        <v>586</v>
      </c>
      <c r="F43" s="342">
        <v>215000</v>
      </c>
      <c r="G43" s="332">
        <f t="shared" si="2"/>
        <v>215000</v>
      </c>
      <c r="H43" s="333">
        <v>41377</v>
      </c>
      <c r="I43" s="332">
        <f t="shared" si="3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>
        <v>154328</v>
      </c>
      <c r="T43" s="26"/>
      <c r="U43" s="26"/>
      <c r="V43" s="26">
        <v>60672</v>
      </c>
      <c r="W43" s="26"/>
      <c r="X43" s="26"/>
    </row>
    <row r="44" spans="1:24" ht="16.5" thickTop="1" thickBot="1" x14ac:dyDescent="0.3">
      <c r="A44" s="343"/>
      <c r="B44" s="343"/>
      <c r="C44" s="343"/>
      <c r="D44" s="344"/>
      <c r="E44" s="343"/>
      <c r="F44" s="345">
        <f t="shared" ref="F44:V44" si="4">SUM(F11:F43)</f>
        <v>6680000</v>
      </c>
      <c r="G44" s="345">
        <f t="shared" si="4"/>
        <v>6222407</v>
      </c>
      <c r="H44" s="345">
        <f t="shared" si="4"/>
        <v>866435</v>
      </c>
      <c r="I44" s="345">
        <f t="shared" si="4"/>
        <v>457593</v>
      </c>
      <c r="J44" s="345">
        <f t="shared" si="4"/>
        <v>116511</v>
      </c>
      <c r="K44" s="345">
        <f t="shared" si="4"/>
        <v>201198</v>
      </c>
      <c r="L44" s="345">
        <f t="shared" si="4"/>
        <v>402982</v>
      </c>
      <c r="M44" s="345">
        <f t="shared" si="4"/>
        <v>176727</v>
      </c>
      <c r="N44" s="345">
        <f t="shared" si="4"/>
        <v>325284</v>
      </c>
      <c r="O44" s="345">
        <f t="shared" si="4"/>
        <v>291487</v>
      </c>
      <c r="P44" s="345">
        <f t="shared" si="4"/>
        <v>304512</v>
      </c>
      <c r="Q44" s="345">
        <f t="shared" si="4"/>
        <v>670986</v>
      </c>
      <c r="R44" s="345">
        <f t="shared" si="4"/>
        <v>702038</v>
      </c>
      <c r="S44" s="345">
        <f t="shared" si="4"/>
        <v>914914</v>
      </c>
      <c r="T44" s="345">
        <f t="shared" si="4"/>
        <v>865652</v>
      </c>
      <c r="U44" s="345">
        <f t="shared" si="4"/>
        <v>120734</v>
      </c>
      <c r="V44" s="345">
        <f t="shared" si="4"/>
        <v>1129382</v>
      </c>
      <c r="W44" s="26"/>
      <c r="X44" s="26"/>
    </row>
    <row r="45" spans="1:24" ht="15.75" thickTop="1" x14ac:dyDescent="0.25"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25"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25"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25"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0:24" x14ac:dyDescent="0.25"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0:24" x14ac:dyDescent="0.25"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0:24" x14ac:dyDescent="0.25"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0:24" x14ac:dyDescent="0.25"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0:24" x14ac:dyDescent="0.25"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0:24" x14ac:dyDescent="0.25"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0:24" x14ac:dyDescent="0.25"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0:24" x14ac:dyDescent="0.25"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0:24" x14ac:dyDescent="0.25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0:24" x14ac:dyDescent="0.25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0:24" x14ac:dyDescent="0.25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0:24" x14ac:dyDescent="0.25"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0:24" x14ac:dyDescent="0.25"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0:24" x14ac:dyDescent="0.25"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</sheetData>
  <sheetProtection password="EF32" sheet="1" objects="1" scenarios="1"/>
  <sortState ref="A11:F31">
    <sortCondition ref="A11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L46"/>
  <sheetViews>
    <sheetView workbookViewId="0">
      <selection activeCell="H14" sqref="H14:L14"/>
    </sheetView>
  </sheetViews>
  <sheetFormatPr defaultColWidth="8.85546875" defaultRowHeight="15" x14ac:dyDescent="0.25"/>
  <cols>
    <col min="1" max="1" width="10" style="275" customWidth="1"/>
    <col min="2" max="2" width="12.140625" style="275" customWidth="1"/>
    <col min="3" max="3" width="36" style="275" customWidth="1"/>
    <col min="4" max="4" width="13.140625" style="275" customWidth="1"/>
    <col min="5" max="6" width="11.42578125" style="275" customWidth="1"/>
    <col min="7" max="8" width="8.85546875" style="275"/>
    <col min="9" max="9" width="11.7109375" style="275" customWidth="1"/>
    <col min="10" max="10" width="11.85546875" style="275" customWidth="1"/>
    <col min="11" max="11" width="8.85546875" style="275"/>
    <col min="12" max="12" width="12.28515625" style="275" customWidth="1"/>
    <col min="13" max="16384" width="8.85546875" style="275"/>
  </cols>
  <sheetData>
    <row r="1" spans="1:12" ht="21" x14ac:dyDescent="0.35">
      <c r="A1" s="277" t="s">
        <v>0</v>
      </c>
      <c r="B1" s="283"/>
      <c r="C1" s="278" t="s">
        <v>633</v>
      </c>
      <c r="D1" s="285"/>
      <c r="E1" s="283"/>
      <c r="F1" s="283"/>
      <c r="G1" s="283"/>
      <c r="H1" s="278" t="s">
        <v>633</v>
      </c>
      <c r="I1" s="283"/>
      <c r="J1" s="283"/>
      <c r="K1" s="283"/>
      <c r="L1" s="283"/>
    </row>
    <row r="2" spans="1:12" ht="18.75" x14ac:dyDescent="0.3">
      <c r="A2" s="280" t="s">
        <v>1</v>
      </c>
      <c r="B2" s="283"/>
      <c r="C2" s="298" t="s">
        <v>164</v>
      </c>
      <c r="D2" s="285"/>
      <c r="E2" s="283"/>
      <c r="F2" s="283"/>
      <c r="G2" s="283"/>
      <c r="H2" s="292" t="s">
        <v>635</v>
      </c>
      <c r="I2" s="283"/>
      <c r="J2" s="283"/>
      <c r="K2" s="283"/>
      <c r="L2" s="283"/>
    </row>
    <row r="3" spans="1:12" ht="15.75" x14ac:dyDescent="0.25">
      <c r="A3" s="280" t="s">
        <v>2</v>
      </c>
      <c r="B3" s="283"/>
      <c r="C3" s="281">
        <v>5010</v>
      </c>
      <c r="D3" s="285"/>
      <c r="E3" s="283"/>
      <c r="F3" s="283"/>
      <c r="G3" s="283"/>
      <c r="H3" s="283"/>
      <c r="I3" s="283"/>
      <c r="J3" s="283"/>
      <c r="K3" s="283"/>
      <c r="L3" s="283"/>
    </row>
    <row r="4" spans="1:12" ht="18.75" x14ac:dyDescent="0.3">
      <c r="A4" s="280" t="s">
        <v>3</v>
      </c>
      <c r="B4" s="283"/>
      <c r="C4" s="281" t="s">
        <v>634</v>
      </c>
      <c r="D4" s="292" t="s">
        <v>636</v>
      </c>
      <c r="E4" s="283"/>
      <c r="F4" s="283"/>
      <c r="G4" s="283"/>
      <c r="H4" s="283"/>
      <c r="I4" s="283"/>
      <c r="J4" s="283"/>
      <c r="K4" s="283"/>
      <c r="L4" s="283"/>
    </row>
    <row r="5" spans="1:12" ht="15.75" x14ac:dyDescent="0.25">
      <c r="A5" s="280" t="s">
        <v>149</v>
      </c>
      <c r="B5" s="283"/>
      <c r="C5" s="281" t="s">
        <v>621</v>
      </c>
      <c r="D5" s="285"/>
      <c r="E5" s="283"/>
      <c r="F5" s="283"/>
      <c r="G5" s="283"/>
      <c r="H5" s="283"/>
      <c r="I5" s="283"/>
      <c r="J5" s="283"/>
      <c r="K5" s="283"/>
      <c r="L5" s="283"/>
    </row>
    <row r="6" spans="1:12" ht="15.75" x14ac:dyDescent="0.25">
      <c r="A6" s="280" t="s">
        <v>88</v>
      </c>
      <c r="B6" s="283"/>
      <c r="C6" s="280" t="s">
        <v>638</v>
      </c>
      <c r="D6" s="282"/>
      <c r="E6" s="283"/>
      <c r="F6" s="283"/>
      <c r="G6" s="283"/>
      <c r="H6" s="283"/>
      <c r="I6" s="283"/>
      <c r="J6" s="283"/>
      <c r="K6" s="283"/>
      <c r="L6" s="283"/>
    </row>
    <row r="7" spans="1:12" ht="15.75" x14ac:dyDescent="0.25">
      <c r="A7" s="280" t="s">
        <v>90</v>
      </c>
      <c r="B7" s="283"/>
      <c r="C7" s="280" t="s">
        <v>456</v>
      </c>
      <c r="D7" s="282"/>
      <c r="E7" s="283"/>
      <c r="F7" s="283"/>
      <c r="G7" s="283"/>
      <c r="H7" s="283"/>
      <c r="I7" s="283"/>
      <c r="J7" s="283"/>
      <c r="K7" s="283"/>
      <c r="L7" s="283"/>
    </row>
    <row r="8" spans="1:12" ht="21" x14ac:dyDescent="0.35">
      <c r="A8" s="277" t="s">
        <v>625</v>
      </c>
      <c r="B8" s="279"/>
      <c r="C8" s="279"/>
      <c r="D8" s="278"/>
      <c r="E8" s="279"/>
      <c r="F8" s="279"/>
      <c r="G8" s="279"/>
      <c r="H8" s="279"/>
      <c r="I8" s="279"/>
      <c r="J8" s="279"/>
      <c r="K8" s="279"/>
      <c r="L8" s="279"/>
    </row>
    <row r="9" spans="1:12" ht="15.75" thickBot="1" x14ac:dyDescent="0.3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ht="30.75" thickBot="1" x14ac:dyDescent="0.3">
      <c r="A10" s="291" t="s">
        <v>4</v>
      </c>
      <c r="B10" s="293" t="s">
        <v>159</v>
      </c>
      <c r="C10" s="293" t="s">
        <v>156</v>
      </c>
      <c r="D10" s="291" t="s">
        <v>51</v>
      </c>
      <c r="E10" s="291" t="s">
        <v>52</v>
      </c>
      <c r="F10" s="295" t="s">
        <v>53</v>
      </c>
      <c r="G10" s="289" t="s">
        <v>362</v>
      </c>
      <c r="H10" s="291" t="s">
        <v>363</v>
      </c>
      <c r="I10" s="289" t="s">
        <v>364</v>
      </c>
      <c r="J10" s="291" t="s">
        <v>365</v>
      </c>
      <c r="K10" s="290" t="s">
        <v>366</v>
      </c>
      <c r="L10" s="290" t="s">
        <v>446</v>
      </c>
    </row>
    <row r="11" spans="1:12" ht="22.15" customHeight="1" thickBot="1" x14ac:dyDescent="0.3">
      <c r="A11" s="299">
        <v>2690</v>
      </c>
      <c r="B11" s="302" t="s">
        <v>145</v>
      </c>
      <c r="C11" s="303" t="s">
        <v>637</v>
      </c>
      <c r="D11" s="302">
        <v>44140</v>
      </c>
      <c r="E11" s="302">
        <f>SUM(G11:L11)</f>
        <v>22623</v>
      </c>
      <c r="F11" s="302">
        <f>SUM(D11-E11)</f>
        <v>21517</v>
      </c>
      <c r="G11" s="301">
        <v>20000</v>
      </c>
      <c r="H11" s="301">
        <v>2623</v>
      </c>
    </row>
    <row r="12" spans="1:12" ht="30.75" customHeight="1" thickBot="1" x14ac:dyDescent="0.3">
      <c r="A12" s="299"/>
      <c r="B12" s="302"/>
      <c r="C12" s="303"/>
      <c r="D12" s="302"/>
      <c r="E12" s="302">
        <f>SUM(G12:L12)</f>
        <v>0</v>
      </c>
      <c r="F12" s="302">
        <f>SUM(D12-E12)</f>
        <v>0</v>
      </c>
      <c r="G12" s="301"/>
      <c r="H12" s="301"/>
      <c r="I12" s="300"/>
      <c r="J12" s="300"/>
    </row>
    <row r="13" spans="1:12" ht="15.75" thickBot="1" x14ac:dyDescent="0.3">
      <c r="A13" s="288"/>
      <c r="B13" s="288"/>
      <c r="C13" s="288"/>
      <c r="D13" s="288"/>
      <c r="E13" s="288"/>
      <c r="F13" s="302">
        <f>SUM(D13-E13)</f>
        <v>0</v>
      </c>
      <c r="G13" s="276"/>
      <c r="H13" s="276"/>
    </row>
    <row r="14" spans="1:12" ht="15.75" thickBot="1" x14ac:dyDescent="0.3">
      <c r="A14" s="294"/>
      <c r="B14" s="294"/>
      <c r="C14" s="294"/>
      <c r="D14" s="294">
        <f>SUM(D11:D13)</f>
        <v>44140</v>
      </c>
      <c r="E14" s="294">
        <f>SUM(E11:E13)</f>
        <v>22623</v>
      </c>
      <c r="F14" s="294">
        <f>SUM(F11:F13)</f>
        <v>21517</v>
      </c>
      <c r="G14" s="296">
        <f t="shared" ref="G14:K14" si="0">SUM(G11:G13)</f>
        <v>20000</v>
      </c>
      <c r="H14" s="296">
        <f t="shared" si="0"/>
        <v>2623</v>
      </c>
      <c r="I14" s="296">
        <f t="shared" si="0"/>
        <v>0</v>
      </c>
      <c r="J14" s="296">
        <f t="shared" si="0"/>
        <v>0</v>
      </c>
      <c r="K14" s="296">
        <f t="shared" si="0"/>
        <v>0</v>
      </c>
      <c r="L14" s="296">
        <f>SUM(L11:L13)</f>
        <v>0</v>
      </c>
    </row>
    <row r="15" spans="1:12" x14ac:dyDescent="0.25">
      <c r="D15" s="276"/>
      <c r="G15" s="276"/>
      <c r="H15" s="276"/>
      <c r="I15" s="276"/>
      <c r="J15" s="276"/>
    </row>
    <row r="16" spans="1:12" x14ac:dyDescent="0.25">
      <c r="D16" s="276"/>
      <c r="G16" s="276"/>
      <c r="H16" s="276"/>
      <c r="I16" s="276"/>
      <c r="J16" s="276"/>
    </row>
    <row r="17" spans="4:10" x14ac:dyDescent="0.25">
      <c r="D17" s="276"/>
      <c r="G17" s="276"/>
      <c r="H17" s="276"/>
      <c r="I17" s="276"/>
      <c r="J17" s="276"/>
    </row>
    <row r="18" spans="4:10" x14ac:dyDescent="0.25">
      <c r="D18" s="276"/>
      <c r="G18" s="276"/>
      <c r="H18" s="276"/>
      <c r="I18" s="276"/>
      <c r="J18" s="276"/>
    </row>
    <row r="19" spans="4:10" x14ac:dyDescent="0.25">
      <c r="D19" s="276"/>
      <c r="G19" s="276"/>
      <c r="H19" s="276"/>
      <c r="I19" s="276"/>
      <c r="J19" s="276"/>
    </row>
    <row r="20" spans="4:10" x14ac:dyDescent="0.25">
      <c r="D20" s="276"/>
      <c r="G20" s="276"/>
      <c r="H20" s="276"/>
      <c r="I20" s="276"/>
      <c r="J20" s="276"/>
    </row>
    <row r="21" spans="4:10" x14ac:dyDescent="0.25">
      <c r="D21" s="276"/>
      <c r="G21" s="276"/>
      <c r="H21" s="276"/>
      <c r="I21" s="276"/>
      <c r="J21" s="276"/>
    </row>
    <row r="22" spans="4:10" x14ac:dyDescent="0.25">
      <c r="D22" s="276"/>
      <c r="G22" s="276"/>
      <c r="H22" s="276"/>
      <c r="I22" s="276"/>
      <c r="J22" s="276"/>
    </row>
    <row r="23" spans="4:10" x14ac:dyDescent="0.25">
      <c r="D23" s="276"/>
      <c r="G23" s="276"/>
      <c r="H23" s="276"/>
      <c r="I23" s="276"/>
      <c r="J23" s="276"/>
    </row>
    <row r="24" spans="4:10" x14ac:dyDescent="0.25">
      <c r="D24" s="276"/>
      <c r="G24" s="276"/>
      <c r="H24" s="276"/>
      <c r="I24" s="276"/>
      <c r="J24" s="276"/>
    </row>
    <row r="25" spans="4:10" x14ac:dyDescent="0.25">
      <c r="D25" s="276"/>
      <c r="G25" s="276"/>
      <c r="H25" s="276"/>
      <c r="I25" s="276"/>
      <c r="J25" s="276"/>
    </row>
    <row r="26" spans="4:10" x14ac:dyDescent="0.25">
      <c r="D26" s="276"/>
      <c r="G26" s="276"/>
      <c r="H26" s="276"/>
      <c r="I26" s="276"/>
      <c r="J26" s="276"/>
    </row>
    <row r="27" spans="4:10" x14ac:dyDescent="0.25">
      <c r="D27" s="276"/>
      <c r="G27" s="276"/>
      <c r="H27" s="276"/>
      <c r="I27" s="276"/>
      <c r="J27" s="276"/>
    </row>
    <row r="28" spans="4:10" x14ac:dyDescent="0.25">
      <c r="D28" s="276"/>
      <c r="G28" s="276"/>
      <c r="H28" s="276"/>
      <c r="I28" s="276"/>
      <c r="J28" s="276"/>
    </row>
    <row r="29" spans="4:10" x14ac:dyDescent="0.25">
      <c r="G29" s="276"/>
      <c r="H29" s="276"/>
      <c r="I29" s="276"/>
      <c r="J29" s="276"/>
    </row>
    <row r="30" spans="4:10" x14ac:dyDescent="0.25">
      <c r="G30" s="276"/>
      <c r="H30" s="276"/>
      <c r="I30" s="276"/>
      <c r="J30" s="276"/>
    </row>
    <row r="31" spans="4:10" x14ac:dyDescent="0.25">
      <c r="G31" s="276"/>
      <c r="H31" s="276"/>
      <c r="I31" s="276"/>
      <c r="J31" s="276"/>
    </row>
    <row r="32" spans="4:10" x14ac:dyDescent="0.25">
      <c r="G32" s="276"/>
      <c r="H32" s="276"/>
      <c r="I32" s="276"/>
      <c r="J32" s="276"/>
    </row>
    <row r="33" spans="7:10" x14ac:dyDescent="0.25">
      <c r="G33" s="276"/>
      <c r="H33" s="276"/>
      <c r="I33" s="276"/>
      <c r="J33" s="276"/>
    </row>
    <row r="34" spans="7:10" x14ac:dyDescent="0.25">
      <c r="G34" s="276"/>
      <c r="H34" s="276"/>
      <c r="I34" s="276"/>
      <c r="J34" s="276"/>
    </row>
    <row r="35" spans="7:10" x14ac:dyDescent="0.25">
      <c r="G35" s="276"/>
      <c r="H35" s="276"/>
      <c r="I35" s="276"/>
      <c r="J35" s="276"/>
    </row>
    <row r="36" spans="7:10" x14ac:dyDescent="0.25">
      <c r="G36" s="276"/>
      <c r="H36" s="276"/>
      <c r="I36" s="276"/>
      <c r="J36" s="276"/>
    </row>
    <row r="37" spans="7:10" x14ac:dyDescent="0.25">
      <c r="G37" s="276"/>
      <c r="H37" s="276"/>
      <c r="I37" s="276"/>
      <c r="J37" s="276"/>
    </row>
    <row r="38" spans="7:10" x14ac:dyDescent="0.25">
      <c r="G38" s="276"/>
      <c r="H38" s="276"/>
      <c r="I38" s="276"/>
      <c r="J38" s="276"/>
    </row>
    <row r="39" spans="7:10" x14ac:dyDescent="0.25">
      <c r="G39" s="276"/>
      <c r="H39" s="276"/>
      <c r="I39" s="276"/>
      <c r="J39" s="276"/>
    </row>
    <row r="40" spans="7:10" x14ac:dyDescent="0.25">
      <c r="G40" s="276"/>
      <c r="H40" s="276"/>
      <c r="I40" s="276"/>
      <c r="J40" s="276"/>
    </row>
    <row r="41" spans="7:10" x14ac:dyDescent="0.25">
      <c r="G41" s="276"/>
      <c r="H41" s="276"/>
      <c r="I41" s="276"/>
      <c r="J41" s="276"/>
    </row>
    <row r="42" spans="7:10" x14ac:dyDescent="0.25">
      <c r="G42" s="276"/>
      <c r="H42" s="276"/>
      <c r="I42" s="276"/>
      <c r="J42" s="276"/>
    </row>
    <row r="43" spans="7:10" x14ac:dyDescent="0.25">
      <c r="G43" s="276"/>
      <c r="H43" s="276"/>
      <c r="I43" s="276"/>
      <c r="J43" s="276"/>
    </row>
    <row r="44" spans="7:10" x14ac:dyDescent="0.25">
      <c r="G44" s="276"/>
      <c r="H44" s="276"/>
      <c r="I44" s="276"/>
      <c r="J44" s="276"/>
    </row>
    <row r="45" spans="7:10" x14ac:dyDescent="0.25">
      <c r="G45" s="276"/>
      <c r="H45" s="276"/>
      <c r="I45" s="276"/>
      <c r="J45" s="276"/>
    </row>
    <row r="46" spans="7:10" x14ac:dyDescent="0.25">
      <c r="G46" s="276"/>
      <c r="H46" s="276"/>
      <c r="I46" s="276"/>
      <c r="J46" s="276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46"/>
  <sheetViews>
    <sheetView tabSelected="1" topLeftCell="B1" zoomScale="85" zoomScaleNormal="85" workbookViewId="0">
      <selection activeCell="N14" sqref="N14:R14"/>
    </sheetView>
  </sheetViews>
  <sheetFormatPr defaultColWidth="8.85546875" defaultRowHeight="15" x14ac:dyDescent="0.25"/>
  <cols>
    <col min="1" max="1" width="10" style="275" customWidth="1"/>
    <col min="2" max="2" width="12.140625" style="275" customWidth="1"/>
    <col min="3" max="3" width="36" style="275" customWidth="1"/>
    <col min="4" max="4" width="13.140625" style="275" customWidth="1"/>
    <col min="5" max="6" width="11.42578125" style="275" customWidth="1"/>
    <col min="7" max="7" width="12" style="275" customWidth="1"/>
    <col min="8" max="9" width="11" style="275" customWidth="1"/>
    <col min="10" max="14" width="8.85546875" style="275"/>
    <col min="15" max="15" width="11.7109375" style="275" customWidth="1"/>
    <col min="16" max="16" width="11.85546875" style="275" customWidth="1"/>
    <col min="17" max="17" width="8.85546875" style="275"/>
    <col min="18" max="18" width="12.28515625" style="275" customWidth="1"/>
    <col min="19" max="16384" width="8.85546875" style="275"/>
  </cols>
  <sheetData>
    <row r="1" spans="1:18" ht="21" x14ac:dyDescent="0.35">
      <c r="A1" s="277" t="s">
        <v>0</v>
      </c>
      <c r="B1" s="283"/>
      <c r="C1" s="278" t="s">
        <v>622</v>
      </c>
      <c r="D1" s="285"/>
      <c r="E1" s="283"/>
      <c r="F1" s="283"/>
      <c r="G1" s="283"/>
      <c r="H1" s="283"/>
      <c r="I1" s="278" t="s">
        <v>622</v>
      </c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8.75" x14ac:dyDescent="0.3">
      <c r="A2" s="280" t="s">
        <v>1</v>
      </c>
      <c r="B2" s="283"/>
      <c r="C2" s="298" t="s">
        <v>620</v>
      </c>
      <c r="D2" s="285"/>
      <c r="E2" s="283"/>
      <c r="F2" s="283"/>
      <c r="G2" s="283"/>
      <c r="H2" s="283"/>
      <c r="I2" s="292" t="s">
        <v>504</v>
      </c>
      <c r="J2" s="283"/>
      <c r="K2" s="283"/>
      <c r="L2" s="283"/>
      <c r="M2" s="283"/>
      <c r="N2" s="283"/>
      <c r="O2" s="283"/>
      <c r="P2" s="283"/>
      <c r="Q2" s="283"/>
      <c r="R2" s="283"/>
    </row>
    <row r="3" spans="1:18" ht="15.75" x14ac:dyDescent="0.25">
      <c r="A3" s="280" t="s">
        <v>2</v>
      </c>
      <c r="B3" s="283"/>
      <c r="C3" s="281">
        <v>7384</v>
      </c>
      <c r="D3" s="285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15.75" x14ac:dyDescent="0.25">
      <c r="A4" s="280" t="s">
        <v>3</v>
      </c>
      <c r="B4" s="283"/>
      <c r="C4" s="281" t="s">
        <v>294</v>
      </c>
      <c r="D4" s="280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5.75" x14ac:dyDescent="0.25">
      <c r="A5" s="280" t="s">
        <v>149</v>
      </c>
      <c r="B5" s="283"/>
      <c r="C5" s="281" t="s">
        <v>621</v>
      </c>
      <c r="D5" s="285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ht="15.75" x14ac:dyDescent="0.25">
      <c r="A6" s="280" t="s">
        <v>88</v>
      </c>
      <c r="B6" s="283"/>
      <c r="C6" s="280" t="s">
        <v>638</v>
      </c>
      <c r="D6" s="282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</row>
    <row r="7" spans="1:18" ht="15.75" x14ac:dyDescent="0.25">
      <c r="A7" s="280" t="s">
        <v>90</v>
      </c>
      <c r="B7" s="283"/>
      <c r="C7" s="280" t="s">
        <v>395</v>
      </c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</row>
    <row r="8" spans="1:18" ht="21" x14ac:dyDescent="0.35">
      <c r="A8" s="277" t="s">
        <v>639</v>
      </c>
      <c r="B8" s="279"/>
      <c r="C8" s="279"/>
      <c r="D8" s="278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</row>
    <row r="9" spans="1:18" ht="15.75" thickBot="1" x14ac:dyDescent="0.3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30.75" thickBot="1" x14ac:dyDescent="0.3">
      <c r="A10" s="291" t="s">
        <v>4</v>
      </c>
      <c r="B10" s="293" t="s">
        <v>159</v>
      </c>
      <c r="C10" s="293" t="s">
        <v>156</v>
      </c>
      <c r="D10" s="291" t="s">
        <v>51</v>
      </c>
      <c r="E10" s="291" t="s">
        <v>52</v>
      </c>
      <c r="F10" s="295" t="s">
        <v>53</v>
      </c>
      <c r="G10" s="289" t="s">
        <v>356</v>
      </c>
      <c r="H10" s="291" t="s">
        <v>357</v>
      </c>
      <c r="I10" s="289" t="s">
        <v>358</v>
      </c>
      <c r="J10" s="291" t="s">
        <v>359</v>
      </c>
      <c r="K10" s="289" t="s">
        <v>360</v>
      </c>
      <c r="L10" s="291" t="s">
        <v>361</v>
      </c>
      <c r="M10" s="289" t="s">
        <v>362</v>
      </c>
      <c r="N10" s="291" t="s">
        <v>363</v>
      </c>
      <c r="O10" s="289" t="s">
        <v>364</v>
      </c>
      <c r="P10" s="291" t="s">
        <v>365</v>
      </c>
      <c r="Q10" s="290" t="s">
        <v>366</v>
      </c>
      <c r="R10" s="290" t="s">
        <v>446</v>
      </c>
    </row>
    <row r="11" spans="1:18" ht="22.15" customHeight="1" thickBot="1" x14ac:dyDescent="0.3">
      <c r="A11" s="299">
        <v>1420</v>
      </c>
      <c r="B11" s="302" t="s">
        <v>142</v>
      </c>
      <c r="C11" s="303"/>
      <c r="D11" s="302">
        <v>100000</v>
      </c>
      <c r="E11" s="302">
        <f>SUM(G11:R11)</f>
        <v>81212</v>
      </c>
      <c r="F11" s="302">
        <f>SUM(D11-E11)</f>
        <v>18788</v>
      </c>
      <c r="G11" s="301"/>
      <c r="H11" s="301"/>
      <c r="I11" s="301"/>
      <c r="J11" s="301"/>
      <c r="K11" s="301"/>
      <c r="L11" s="301">
        <v>41066</v>
      </c>
      <c r="M11" s="301">
        <v>15422</v>
      </c>
      <c r="N11" s="301">
        <v>19564</v>
      </c>
      <c r="Q11" s="301">
        <v>5160</v>
      </c>
    </row>
    <row r="12" spans="1:18" ht="30.75" customHeight="1" thickBot="1" x14ac:dyDescent="0.3">
      <c r="A12" s="299"/>
      <c r="B12" s="302"/>
      <c r="C12" s="303"/>
      <c r="D12" s="302"/>
      <c r="E12" s="302">
        <f>SUM(G12:R12)</f>
        <v>0</v>
      </c>
      <c r="F12" s="302">
        <f>SUM(D12-E12)</f>
        <v>0</v>
      </c>
      <c r="G12" s="301"/>
      <c r="H12" s="301"/>
      <c r="I12" s="301"/>
      <c r="J12" s="301"/>
      <c r="K12" s="301"/>
      <c r="L12" s="301"/>
      <c r="M12" s="301"/>
      <c r="N12" s="301"/>
      <c r="O12" s="300"/>
      <c r="P12" s="300"/>
    </row>
    <row r="13" spans="1:18" ht="15.75" thickBot="1" x14ac:dyDescent="0.3">
      <c r="A13" s="288"/>
      <c r="B13" s="288"/>
      <c r="C13" s="288"/>
      <c r="D13" s="288"/>
      <c r="E13" s="288"/>
      <c r="F13" s="302">
        <f>SUM(D13-E13)</f>
        <v>0</v>
      </c>
      <c r="G13" s="276"/>
      <c r="H13" s="276"/>
      <c r="I13" s="276"/>
      <c r="J13" s="276"/>
      <c r="K13" s="276"/>
      <c r="L13" s="276"/>
      <c r="M13" s="276"/>
      <c r="N13" s="276"/>
    </row>
    <row r="14" spans="1:18" ht="15.75" thickBot="1" x14ac:dyDescent="0.3">
      <c r="A14" s="294"/>
      <c r="B14" s="294"/>
      <c r="C14" s="294"/>
      <c r="D14" s="294">
        <f>SUM(D11:D13)</f>
        <v>100000</v>
      </c>
      <c r="E14" s="294">
        <f>SUM(E11:E13)</f>
        <v>81212</v>
      </c>
      <c r="F14" s="294">
        <f>SUM(F11:F13)</f>
        <v>18788</v>
      </c>
      <c r="G14" s="296">
        <f>SUM(G11:G13)</f>
        <v>0</v>
      </c>
      <c r="H14" s="296">
        <f t="shared" ref="H14:Q14" si="0">SUM(H11:H13)</f>
        <v>0</v>
      </c>
      <c r="I14" s="296">
        <f t="shared" si="0"/>
        <v>0</v>
      </c>
      <c r="J14" s="296">
        <f t="shared" si="0"/>
        <v>0</v>
      </c>
      <c r="K14" s="296">
        <f t="shared" si="0"/>
        <v>0</v>
      </c>
      <c r="L14" s="296">
        <f t="shared" si="0"/>
        <v>41066</v>
      </c>
      <c r="M14" s="296">
        <f t="shared" si="0"/>
        <v>15422</v>
      </c>
      <c r="N14" s="296">
        <f t="shared" si="0"/>
        <v>19564</v>
      </c>
      <c r="O14" s="296">
        <f t="shared" si="0"/>
        <v>0</v>
      </c>
      <c r="P14" s="296">
        <f t="shared" si="0"/>
        <v>0</v>
      </c>
      <c r="Q14" s="296">
        <f t="shared" si="0"/>
        <v>5160</v>
      </c>
      <c r="R14" s="296">
        <f>SUM(R11:R13)</f>
        <v>0</v>
      </c>
    </row>
    <row r="15" spans="1:18" x14ac:dyDescent="0.25">
      <c r="D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</row>
    <row r="16" spans="1:18" x14ac:dyDescent="0.25">
      <c r="D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</row>
    <row r="17" spans="4:16" x14ac:dyDescent="0.25">
      <c r="D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4:16" x14ac:dyDescent="0.25">
      <c r="D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</row>
    <row r="19" spans="4:16" x14ac:dyDescent="0.25">
      <c r="D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4:16" x14ac:dyDescent="0.25">
      <c r="D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</row>
    <row r="21" spans="4:16" x14ac:dyDescent="0.25">
      <c r="D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4:16" x14ac:dyDescent="0.25">
      <c r="D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4:16" x14ac:dyDescent="0.25">
      <c r="D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4:16" x14ac:dyDescent="0.25">
      <c r="D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</row>
    <row r="25" spans="4:16" x14ac:dyDescent="0.25">
      <c r="D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</row>
    <row r="26" spans="4:16" x14ac:dyDescent="0.25">
      <c r="D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</row>
    <row r="27" spans="4:16" x14ac:dyDescent="0.25">
      <c r="D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</row>
    <row r="28" spans="4:16" x14ac:dyDescent="0.25">
      <c r="D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4:16" x14ac:dyDescent="0.25"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4:16" x14ac:dyDescent="0.25">
      <c r="G30" s="276"/>
      <c r="H30" s="276"/>
      <c r="I30" s="276"/>
      <c r="J30" s="276"/>
      <c r="K30" s="276"/>
      <c r="L30" s="276"/>
      <c r="M30" s="276"/>
      <c r="N30" s="276"/>
      <c r="O30" s="276"/>
      <c r="P30" s="276"/>
    </row>
    <row r="31" spans="4:16" x14ac:dyDescent="0.25">
      <c r="G31" s="276"/>
      <c r="H31" s="276"/>
      <c r="I31" s="276"/>
      <c r="J31" s="276"/>
      <c r="K31" s="276"/>
      <c r="L31" s="276"/>
      <c r="M31" s="276"/>
      <c r="N31" s="276"/>
      <c r="O31" s="276"/>
      <c r="P31" s="276"/>
    </row>
    <row r="32" spans="4:16" x14ac:dyDescent="0.25"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7:16" x14ac:dyDescent="0.25">
      <c r="G33" s="276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7:16" x14ac:dyDescent="0.25"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7:16" x14ac:dyDescent="0.25">
      <c r="G35" s="276"/>
      <c r="H35" s="276"/>
      <c r="I35" s="276"/>
      <c r="J35" s="276"/>
      <c r="K35" s="276"/>
      <c r="L35" s="276"/>
      <c r="M35" s="276"/>
      <c r="N35" s="276"/>
      <c r="O35" s="276"/>
      <c r="P35" s="276"/>
    </row>
    <row r="36" spans="7:16" x14ac:dyDescent="0.25">
      <c r="G36" s="276"/>
      <c r="H36" s="276"/>
      <c r="I36" s="276"/>
      <c r="J36" s="276"/>
      <c r="K36" s="276"/>
      <c r="L36" s="276"/>
      <c r="M36" s="276"/>
      <c r="N36" s="276"/>
      <c r="O36" s="276"/>
      <c r="P36" s="276"/>
    </row>
    <row r="37" spans="7:16" x14ac:dyDescent="0.25"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7:16" x14ac:dyDescent="0.25"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spans="7:16" x14ac:dyDescent="0.25">
      <c r="G39" s="276"/>
      <c r="H39" s="276"/>
      <c r="I39" s="276"/>
      <c r="J39" s="276"/>
      <c r="K39" s="276"/>
      <c r="L39" s="276"/>
      <c r="M39" s="276"/>
      <c r="N39" s="276"/>
      <c r="O39" s="276"/>
      <c r="P39" s="276"/>
    </row>
    <row r="40" spans="7:16" x14ac:dyDescent="0.25">
      <c r="G40" s="276"/>
      <c r="H40" s="276"/>
      <c r="I40" s="276"/>
      <c r="J40" s="276"/>
      <c r="K40" s="276"/>
      <c r="L40" s="276"/>
      <c r="M40" s="276"/>
      <c r="N40" s="276"/>
      <c r="O40" s="276"/>
      <c r="P40" s="276"/>
    </row>
    <row r="41" spans="7:16" x14ac:dyDescent="0.25"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7:16" x14ac:dyDescent="0.25"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7:16" x14ac:dyDescent="0.25"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  <row r="44" spans="7:16" x14ac:dyDescent="0.25">
      <c r="G44" s="276"/>
      <c r="H44" s="276"/>
      <c r="I44" s="276"/>
      <c r="J44" s="276"/>
      <c r="K44" s="276"/>
      <c r="L44" s="276"/>
      <c r="M44" s="276"/>
      <c r="N44" s="276"/>
      <c r="O44" s="276"/>
      <c r="P44" s="276"/>
    </row>
    <row r="45" spans="7:16" x14ac:dyDescent="0.25">
      <c r="G45" s="276"/>
      <c r="H45" s="276"/>
      <c r="I45" s="276"/>
      <c r="J45" s="276"/>
      <c r="K45" s="276"/>
      <c r="L45" s="276"/>
      <c r="M45" s="276"/>
      <c r="N45" s="276"/>
      <c r="O45" s="276"/>
      <c r="P45" s="276"/>
    </row>
    <row r="46" spans="7:16" x14ac:dyDescent="0.25">
      <c r="G46" s="276"/>
      <c r="H46" s="276"/>
      <c r="I46" s="276"/>
      <c r="J46" s="276"/>
      <c r="K46" s="276"/>
      <c r="L46" s="276"/>
      <c r="M46" s="276"/>
      <c r="N46" s="276"/>
      <c r="O46" s="276"/>
      <c r="P46" s="276"/>
    </row>
  </sheetData>
  <sheetProtection password="EF32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CFFCC"/>
  </sheetPr>
  <dimension ref="A1:AM29"/>
  <sheetViews>
    <sheetView zoomScale="85" zoomScaleNormal="85" workbookViewId="0">
      <pane xSplit="5" ySplit="11" topLeftCell="AA12" activePane="bottomRight" state="frozen"/>
      <selection pane="topRight" activeCell="F1" sqref="F1"/>
      <selection pane="bottomLeft" activeCell="A11" sqref="A11"/>
      <selection pane="bottomRight" activeCell="AD18" sqref="AD18:AM18"/>
    </sheetView>
  </sheetViews>
  <sheetFormatPr defaultColWidth="9.140625" defaultRowHeight="15" x14ac:dyDescent="0.25"/>
  <cols>
    <col min="1" max="1" width="9.140625" style="4"/>
    <col min="2" max="2" width="36.140625" style="4" customWidth="1"/>
    <col min="3" max="3" width="14.85546875" style="4" customWidth="1"/>
    <col min="4" max="4" width="11.85546875" style="4" customWidth="1"/>
    <col min="5" max="5" width="12" style="4" bestFit="1" customWidth="1"/>
    <col min="6" max="13" width="9.140625" style="4"/>
    <col min="14" max="15" width="11.28515625" style="4" customWidth="1"/>
    <col min="16" max="16384" width="9.140625" style="4"/>
  </cols>
  <sheetData>
    <row r="1" spans="1:39" ht="21" x14ac:dyDescent="0.35">
      <c r="A1" s="90" t="s">
        <v>0</v>
      </c>
      <c r="B1" s="85"/>
      <c r="C1" s="81" t="s">
        <v>157</v>
      </c>
      <c r="D1" s="90"/>
      <c r="E1" s="82"/>
      <c r="F1" s="86"/>
      <c r="G1" s="86"/>
      <c r="H1" s="81" t="str">
        <f>$C$1</f>
        <v>RESOURCE CENTERS</v>
      </c>
      <c r="I1" s="81"/>
      <c r="J1" s="90"/>
      <c r="K1" s="90"/>
      <c r="L1" s="82"/>
      <c r="M1" s="90"/>
      <c r="N1" s="90"/>
      <c r="O1" s="90"/>
      <c r="P1" s="81" t="str">
        <f>$C$1</f>
        <v>RESOURCE CENTERS</v>
      </c>
      <c r="Q1" s="90"/>
      <c r="R1" s="90"/>
      <c r="S1" s="90"/>
      <c r="T1" s="90"/>
      <c r="U1" s="90"/>
      <c r="V1" s="90"/>
      <c r="W1" s="81" t="str">
        <f>$C$1</f>
        <v>RESOURCE CENTERS</v>
      </c>
      <c r="X1" s="90"/>
      <c r="Y1" s="90"/>
      <c r="Z1" s="90"/>
      <c r="AA1" s="90"/>
      <c r="AB1" s="90"/>
      <c r="AC1" s="90"/>
      <c r="AD1" s="277"/>
      <c r="AE1" s="277"/>
      <c r="AF1" s="277"/>
      <c r="AG1" s="277"/>
      <c r="AH1" s="277"/>
      <c r="AI1" s="277"/>
      <c r="AJ1" s="277"/>
      <c r="AK1" s="277"/>
      <c r="AL1" s="277"/>
      <c r="AM1" s="277"/>
    </row>
    <row r="2" spans="1:39" ht="21" x14ac:dyDescent="0.35">
      <c r="A2" s="91" t="s">
        <v>1</v>
      </c>
      <c r="B2" s="85"/>
      <c r="C2" s="89">
        <v>84.001999999999995</v>
      </c>
      <c r="D2" s="91"/>
      <c r="E2" s="83"/>
      <c r="F2" s="83"/>
      <c r="G2" s="83"/>
      <c r="H2" s="91" t="str">
        <f>"FY"&amp;$C$4</f>
        <v>FY2012-13</v>
      </c>
      <c r="I2" s="91"/>
      <c r="J2" s="89"/>
      <c r="K2" s="89"/>
      <c r="L2" s="83"/>
      <c r="M2" s="90"/>
      <c r="N2" s="90"/>
      <c r="O2" s="90"/>
      <c r="P2" s="91" t="str">
        <f>"FY"&amp;$C$4</f>
        <v>FY2012-13</v>
      </c>
      <c r="Q2" s="90"/>
      <c r="R2" s="90"/>
      <c r="S2" s="90"/>
      <c r="T2" s="90"/>
      <c r="U2" s="90"/>
      <c r="V2" s="90"/>
      <c r="W2" s="91" t="str">
        <f>"FY"&amp;$C$4</f>
        <v>FY2012-13</v>
      </c>
      <c r="X2" s="90"/>
      <c r="Y2" s="90"/>
      <c r="Z2" s="90"/>
      <c r="AA2" s="90"/>
      <c r="AB2" s="90"/>
      <c r="AC2" s="90"/>
      <c r="AD2" s="277"/>
      <c r="AE2" s="277"/>
      <c r="AF2" s="277"/>
      <c r="AG2" s="277"/>
      <c r="AH2" s="277"/>
      <c r="AI2" s="277"/>
      <c r="AJ2" s="277"/>
      <c r="AK2" s="277"/>
      <c r="AL2" s="277"/>
      <c r="AM2" s="277"/>
    </row>
    <row r="3" spans="1:39" ht="21" x14ac:dyDescent="0.35">
      <c r="A3" s="91" t="s">
        <v>2</v>
      </c>
      <c r="B3" s="85"/>
      <c r="C3" s="89">
        <v>5002</v>
      </c>
      <c r="D3" s="91"/>
      <c r="E3" s="83"/>
      <c r="F3" s="86"/>
      <c r="G3" s="86"/>
      <c r="H3" s="86"/>
      <c r="I3" s="86"/>
      <c r="J3" s="86"/>
      <c r="K3" s="86"/>
      <c r="L3" s="86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ht="21" x14ac:dyDescent="0.35">
      <c r="A4" s="91" t="s">
        <v>3</v>
      </c>
      <c r="B4" s="85"/>
      <c r="C4" s="81" t="s">
        <v>294</v>
      </c>
      <c r="D4" s="83"/>
      <c r="E4" s="83"/>
      <c r="F4" s="86"/>
      <c r="G4" s="86"/>
      <c r="H4" s="86"/>
      <c r="I4" s="86"/>
      <c r="J4" s="86"/>
      <c r="K4" s="86"/>
      <c r="L4" s="86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39" ht="21" x14ac:dyDescent="0.35">
      <c r="A5" s="91" t="s">
        <v>149</v>
      </c>
      <c r="B5" s="91"/>
      <c r="C5" s="89" t="s">
        <v>150</v>
      </c>
      <c r="D5" s="91"/>
      <c r="E5" s="47"/>
      <c r="F5" s="84"/>
      <c r="G5" s="84"/>
      <c r="H5" s="84"/>
      <c r="I5" s="84"/>
      <c r="J5" s="84"/>
      <c r="K5" s="84"/>
      <c r="L5" s="84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277"/>
      <c r="AE5" s="277"/>
      <c r="AF5" s="277"/>
      <c r="AG5" s="277"/>
      <c r="AH5" s="277"/>
      <c r="AI5" s="277"/>
      <c r="AJ5" s="277"/>
      <c r="AK5" s="277"/>
      <c r="AL5" s="277"/>
      <c r="AM5" s="277"/>
    </row>
    <row r="6" spans="1:39" ht="21" x14ac:dyDescent="0.35">
      <c r="A6" s="91" t="s">
        <v>88</v>
      </c>
      <c r="B6" s="91"/>
      <c r="C6" s="91" t="s">
        <v>93</v>
      </c>
      <c r="D6" s="91"/>
      <c r="E6" s="47"/>
      <c r="F6" s="84"/>
      <c r="G6" s="84"/>
      <c r="H6" s="84"/>
      <c r="I6" s="84"/>
      <c r="J6" s="84"/>
      <c r="K6" s="84"/>
      <c r="L6" s="84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277"/>
      <c r="AE6" s="277"/>
      <c r="AF6" s="277"/>
      <c r="AG6" s="277"/>
      <c r="AH6" s="277"/>
      <c r="AI6" s="277"/>
      <c r="AJ6" s="277"/>
      <c r="AK6" s="277"/>
      <c r="AL6" s="277"/>
      <c r="AM6" s="277"/>
    </row>
    <row r="7" spans="1:39" ht="21" x14ac:dyDescent="0.35">
      <c r="A7" s="91" t="s">
        <v>90</v>
      </c>
      <c r="B7" s="91"/>
      <c r="C7" s="91" t="s">
        <v>94</v>
      </c>
      <c r="D7" s="91"/>
      <c r="E7" s="47"/>
      <c r="F7" s="84"/>
      <c r="G7" s="84"/>
      <c r="H7" s="84"/>
      <c r="I7" s="84"/>
      <c r="J7" s="84"/>
      <c r="K7" s="84"/>
      <c r="L7" s="84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277"/>
      <c r="AE7" s="277"/>
      <c r="AF7" s="277"/>
      <c r="AG7" s="277"/>
      <c r="AH7" s="277"/>
      <c r="AI7" s="277"/>
      <c r="AJ7" s="277"/>
      <c r="AK7" s="277"/>
      <c r="AL7" s="277"/>
      <c r="AM7" s="277"/>
    </row>
    <row r="8" spans="1:39" ht="21" x14ac:dyDescent="0.35">
      <c r="A8" s="91" t="s">
        <v>334</v>
      </c>
      <c r="B8" s="91"/>
      <c r="C8" s="91" t="s">
        <v>335</v>
      </c>
      <c r="D8" s="91"/>
      <c r="E8" s="47"/>
      <c r="F8" s="84"/>
      <c r="G8" s="84"/>
      <c r="H8" s="84"/>
      <c r="I8" s="84"/>
      <c r="J8" s="84"/>
      <c r="K8" s="84"/>
      <c r="L8" s="84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277"/>
      <c r="AE8" s="277"/>
      <c r="AF8" s="277"/>
      <c r="AG8" s="277"/>
      <c r="AH8" s="277"/>
      <c r="AI8" s="277"/>
      <c r="AJ8" s="277"/>
      <c r="AK8" s="277"/>
      <c r="AL8" s="277"/>
      <c r="AM8" s="277"/>
    </row>
    <row r="9" spans="1:39" ht="21" x14ac:dyDescent="0.35">
      <c r="A9" s="90" t="s">
        <v>295</v>
      </c>
      <c r="B9" s="91"/>
      <c r="C9" s="85"/>
      <c r="D9" s="91"/>
      <c r="E9" s="47"/>
      <c r="F9" s="84"/>
      <c r="G9" s="84"/>
      <c r="H9" s="84"/>
      <c r="I9" s="84"/>
      <c r="J9" s="84"/>
      <c r="K9" s="84"/>
      <c r="L9" s="84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277"/>
      <c r="AE9" s="277"/>
      <c r="AF9" s="277"/>
      <c r="AG9" s="277"/>
      <c r="AH9" s="277"/>
      <c r="AI9" s="277"/>
      <c r="AJ9" s="277"/>
      <c r="AK9" s="277"/>
      <c r="AL9" s="277"/>
      <c r="AM9" s="277"/>
    </row>
    <row r="10" spans="1:39" ht="21.75" thickBot="1" x14ac:dyDescent="0.4">
      <c r="A10" s="40"/>
      <c r="B10" s="91"/>
      <c r="C10" s="83"/>
      <c r="D10" s="83"/>
      <c r="E10" s="84"/>
      <c r="F10" s="85"/>
      <c r="G10" s="85"/>
      <c r="H10" s="85"/>
      <c r="I10" s="85"/>
      <c r="J10" s="85"/>
      <c r="K10" s="85"/>
      <c r="L10" s="85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</row>
    <row r="11" spans="1:39" s="35" customFormat="1" ht="52.5" customHeight="1" thickBot="1" x14ac:dyDescent="0.3">
      <c r="A11" s="68" t="s">
        <v>4</v>
      </c>
      <c r="B11" s="66" t="s">
        <v>5</v>
      </c>
      <c r="C11" s="67" t="s">
        <v>51</v>
      </c>
      <c r="D11" s="66" t="s">
        <v>52</v>
      </c>
      <c r="E11" s="113" t="s">
        <v>53</v>
      </c>
      <c r="F11" s="54" t="s">
        <v>370</v>
      </c>
      <c r="G11" s="50" t="s">
        <v>370</v>
      </c>
      <c r="H11" s="50" t="s">
        <v>371</v>
      </c>
      <c r="I11" s="50" t="s">
        <v>371</v>
      </c>
      <c r="J11" s="50" t="s">
        <v>101</v>
      </c>
      <c r="K11" s="54" t="s">
        <v>101</v>
      </c>
      <c r="L11" s="54" t="s">
        <v>367</v>
      </c>
      <c r="M11" s="51" t="s">
        <v>367</v>
      </c>
      <c r="N11" s="51" t="s">
        <v>368</v>
      </c>
      <c r="O11" s="51" t="s">
        <v>368</v>
      </c>
      <c r="P11" s="51" t="s">
        <v>369</v>
      </c>
      <c r="Q11" s="51" t="s">
        <v>369</v>
      </c>
      <c r="R11" s="51" t="s">
        <v>400</v>
      </c>
      <c r="S11" s="51" t="s">
        <v>400</v>
      </c>
      <c r="T11" s="51" t="s">
        <v>401</v>
      </c>
      <c r="U11" s="51" t="s">
        <v>401</v>
      </c>
      <c r="V11" s="51" t="s">
        <v>402</v>
      </c>
      <c r="W11" s="51" t="s">
        <v>402</v>
      </c>
      <c r="X11" s="51" t="s">
        <v>403</v>
      </c>
      <c r="Y11" s="51" t="s">
        <v>403</v>
      </c>
      <c r="Z11" s="51" t="s">
        <v>350</v>
      </c>
      <c r="AA11" s="51" t="s">
        <v>350</v>
      </c>
      <c r="AB11" s="51" t="s">
        <v>404</v>
      </c>
      <c r="AC11" s="51" t="s">
        <v>404</v>
      </c>
      <c r="AD11" s="51" t="s">
        <v>657</v>
      </c>
      <c r="AE11" s="51" t="s">
        <v>658</v>
      </c>
      <c r="AF11" s="51" t="s">
        <v>659</v>
      </c>
      <c r="AG11" s="51" t="s">
        <v>660</v>
      </c>
      <c r="AH11" s="51" t="s">
        <v>661</v>
      </c>
      <c r="AI11" s="51" t="s">
        <v>662</v>
      </c>
      <c r="AJ11" s="51" t="s">
        <v>663</v>
      </c>
      <c r="AK11" s="51" t="s">
        <v>664</v>
      </c>
      <c r="AL11" s="51" t="s">
        <v>665</v>
      </c>
      <c r="AM11" s="51" t="s">
        <v>666</v>
      </c>
    </row>
    <row r="12" spans="1:39" s="156" customFormat="1" ht="15.75" thickBot="1" x14ac:dyDescent="0.3">
      <c r="A12" s="201" t="s">
        <v>9</v>
      </c>
      <c r="B12" s="151" t="s">
        <v>399</v>
      </c>
      <c r="C12" s="159">
        <v>90504</v>
      </c>
      <c r="D12" s="153">
        <f>SUM(F12:AM12)</f>
        <v>83705</v>
      </c>
      <c r="E12" s="159">
        <f t="shared" ref="E12:E17" si="0">C12-D12</f>
        <v>6799</v>
      </c>
      <c r="F12" s="154"/>
      <c r="G12" s="154"/>
      <c r="H12" s="154"/>
      <c r="I12" s="154"/>
      <c r="J12" s="154"/>
      <c r="K12" s="154"/>
      <c r="L12" s="306"/>
      <c r="M12" s="306"/>
      <c r="N12" s="306"/>
      <c r="O12" s="306">
        <v>30268</v>
      </c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>
        <v>31391</v>
      </c>
      <c r="AD12" s="306"/>
      <c r="AE12" s="306"/>
      <c r="AF12" s="306"/>
      <c r="AG12" s="306"/>
      <c r="AH12" s="306"/>
      <c r="AI12" s="306"/>
      <c r="AJ12" s="306"/>
      <c r="AK12" s="306"/>
      <c r="AL12" s="306"/>
      <c r="AM12" s="306">
        <v>22046</v>
      </c>
    </row>
    <row r="13" spans="1:39" s="156" customFormat="1" ht="15.75" thickBot="1" x14ac:dyDescent="0.3">
      <c r="A13" s="175" t="s">
        <v>18</v>
      </c>
      <c r="B13" s="151" t="s">
        <v>99</v>
      </c>
      <c r="C13" s="159">
        <v>33000</v>
      </c>
      <c r="D13" s="153">
        <f t="shared" ref="D13:D17" si="1">SUM(F13:AM13)</f>
        <v>33000</v>
      </c>
      <c r="E13" s="159">
        <f t="shared" si="0"/>
        <v>0</v>
      </c>
      <c r="F13" s="154"/>
      <c r="G13" s="154"/>
      <c r="H13" s="154"/>
      <c r="I13" s="154"/>
      <c r="J13" s="154"/>
      <c r="K13" s="154"/>
      <c r="L13" s="306"/>
      <c r="M13" s="306">
        <v>5495</v>
      </c>
      <c r="N13" s="306"/>
      <c r="O13" s="306"/>
      <c r="P13" s="306"/>
      <c r="Q13" s="306"/>
      <c r="R13" s="306"/>
      <c r="S13" s="306"/>
      <c r="T13" s="306">
        <v>13804</v>
      </c>
      <c r="U13" s="306"/>
      <c r="V13" s="306"/>
      <c r="W13" s="306"/>
      <c r="X13" s="306"/>
      <c r="Y13" s="306">
        <v>4413</v>
      </c>
      <c r="Z13" s="306"/>
      <c r="AA13" s="306"/>
      <c r="AB13" s="306"/>
      <c r="AC13" s="306">
        <v>9288</v>
      </c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</row>
    <row r="14" spans="1:39" s="156" customFormat="1" ht="15.75" thickBot="1" x14ac:dyDescent="0.3">
      <c r="A14" s="175" t="s">
        <v>299</v>
      </c>
      <c r="B14" s="151" t="s">
        <v>300</v>
      </c>
      <c r="C14" s="159">
        <v>5529</v>
      </c>
      <c r="D14" s="153">
        <f t="shared" si="1"/>
        <v>3618</v>
      </c>
      <c r="E14" s="159">
        <f t="shared" si="0"/>
        <v>1911</v>
      </c>
      <c r="F14" s="154"/>
      <c r="G14" s="154"/>
      <c r="H14" s="154"/>
      <c r="I14" s="154"/>
      <c r="J14" s="154"/>
      <c r="K14" s="154"/>
      <c r="L14" s="306"/>
      <c r="M14" s="306"/>
      <c r="N14" s="306"/>
      <c r="O14" s="306">
        <v>1029</v>
      </c>
      <c r="P14" s="306"/>
      <c r="Q14" s="306"/>
      <c r="R14" s="306"/>
      <c r="S14" s="306"/>
      <c r="T14" s="306"/>
      <c r="U14" s="306"/>
      <c r="V14" s="306"/>
      <c r="W14" s="306"/>
      <c r="X14" s="306">
        <v>863</v>
      </c>
      <c r="Y14" s="306"/>
      <c r="Z14" s="306">
        <v>863</v>
      </c>
      <c r="AA14" s="306">
        <v>863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5" spans="1:39" s="156" customFormat="1" ht="15.75" thickBot="1" x14ac:dyDescent="0.3">
      <c r="A15" s="175" t="s">
        <v>33</v>
      </c>
      <c r="B15" s="151" t="s">
        <v>34</v>
      </c>
      <c r="C15" s="159">
        <v>1135</v>
      </c>
      <c r="D15" s="153">
        <f t="shared" si="1"/>
        <v>1135</v>
      </c>
      <c r="E15" s="159">
        <f t="shared" si="0"/>
        <v>0</v>
      </c>
      <c r="F15" s="154"/>
      <c r="G15" s="154"/>
      <c r="H15" s="154"/>
      <c r="I15" s="154"/>
      <c r="J15" s="154"/>
      <c r="K15" s="154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>
        <v>1135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</row>
    <row r="16" spans="1:39" s="156" customFormat="1" ht="15.75" thickBot="1" x14ac:dyDescent="0.3">
      <c r="A16" s="175" t="s">
        <v>38</v>
      </c>
      <c r="B16" s="151" t="s">
        <v>405</v>
      </c>
      <c r="C16" s="159">
        <v>1632</v>
      </c>
      <c r="D16" s="153">
        <f t="shared" si="1"/>
        <v>1592</v>
      </c>
      <c r="E16" s="159">
        <f t="shared" si="0"/>
        <v>40</v>
      </c>
      <c r="F16" s="154"/>
      <c r="G16" s="154"/>
      <c r="H16" s="154"/>
      <c r="I16" s="154"/>
      <c r="J16" s="154"/>
      <c r="K16" s="154"/>
      <c r="L16" s="306"/>
      <c r="M16" s="306"/>
      <c r="N16" s="306"/>
      <c r="O16" s="306">
        <v>1592</v>
      </c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</row>
    <row r="17" spans="1:39" s="156" customFormat="1" ht="15.75" thickBot="1" x14ac:dyDescent="0.3">
      <c r="A17" s="150" t="s">
        <v>39</v>
      </c>
      <c r="B17" s="151" t="s">
        <v>558</v>
      </c>
      <c r="C17" s="152">
        <v>1318</v>
      </c>
      <c r="D17" s="153">
        <f t="shared" si="1"/>
        <v>1318</v>
      </c>
      <c r="E17" s="159">
        <f t="shared" si="0"/>
        <v>0</v>
      </c>
      <c r="F17" s="154"/>
      <c r="G17" s="154"/>
      <c r="H17" s="154"/>
      <c r="I17" s="154"/>
      <c r="J17" s="154"/>
      <c r="K17" s="154"/>
      <c r="L17" s="306"/>
      <c r="M17" s="306"/>
      <c r="N17" s="306"/>
      <c r="O17" s="306"/>
      <c r="P17" s="306"/>
      <c r="Q17" s="306"/>
      <c r="R17" s="306"/>
      <c r="S17" s="306"/>
      <c r="T17" s="306">
        <v>1318</v>
      </c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</row>
    <row r="18" spans="1:39" s="75" customFormat="1" ht="15.75" thickBot="1" x14ac:dyDescent="0.3">
      <c r="A18" s="160"/>
      <c r="B18" s="160"/>
      <c r="C18" s="160">
        <f t="shared" ref="C18:AC18" si="2">SUM(C12:C17)</f>
        <v>133118</v>
      </c>
      <c r="D18" s="160">
        <f t="shared" si="2"/>
        <v>124368</v>
      </c>
      <c r="E18" s="160">
        <f t="shared" si="2"/>
        <v>8750</v>
      </c>
      <c r="F18" s="161">
        <f t="shared" si="2"/>
        <v>0</v>
      </c>
      <c r="G18" s="161">
        <f t="shared" si="2"/>
        <v>0</v>
      </c>
      <c r="H18" s="161"/>
      <c r="I18" s="161">
        <f t="shared" si="2"/>
        <v>0</v>
      </c>
      <c r="J18" s="161">
        <f t="shared" si="2"/>
        <v>0</v>
      </c>
      <c r="K18" s="161">
        <f t="shared" si="2"/>
        <v>0</v>
      </c>
      <c r="L18" s="161">
        <f t="shared" si="2"/>
        <v>0</v>
      </c>
      <c r="M18" s="161">
        <f t="shared" si="2"/>
        <v>5495</v>
      </c>
      <c r="N18" s="161">
        <f t="shared" si="2"/>
        <v>0</v>
      </c>
      <c r="O18" s="161">
        <f t="shared" si="2"/>
        <v>32889</v>
      </c>
      <c r="P18" s="161">
        <f t="shared" si="2"/>
        <v>0</v>
      </c>
      <c r="Q18" s="161">
        <f t="shared" si="2"/>
        <v>0</v>
      </c>
      <c r="R18" s="161">
        <f t="shared" si="2"/>
        <v>0</v>
      </c>
      <c r="S18" s="161">
        <f t="shared" si="2"/>
        <v>0</v>
      </c>
      <c r="T18" s="161">
        <f t="shared" si="2"/>
        <v>15122</v>
      </c>
      <c r="U18" s="161">
        <f t="shared" si="2"/>
        <v>0</v>
      </c>
      <c r="V18" s="161">
        <f t="shared" si="2"/>
        <v>0</v>
      </c>
      <c r="W18" s="161">
        <f t="shared" si="2"/>
        <v>0</v>
      </c>
      <c r="X18" s="161">
        <f t="shared" si="2"/>
        <v>863</v>
      </c>
      <c r="Y18" s="161">
        <f t="shared" si="2"/>
        <v>4413</v>
      </c>
      <c r="Z18" s="161">
        <f t="shared" si="2"/>
        <v>863</v>
      </c>
      <c r="AA18" s="161">
        <f t="shared" si="2"/>
        <v>1998</v>
      </c>
      <c r="AB18" s="161">
        <f t="shared" si="2"/>
        <v>0</v>
      </c>
      <c r="AC18" s="161">
        <f t="shared" si="2"/>
        <v>40679</v>
      </c>
      <c r="AD18" s="161">
        <f t="shared" ref="AD18:AM18" si="3">SUM(AD12:AD17)</f>
        <v>0</v>
      </c>
      <c r="AE18" s="161">
        <f t="shared" si="3"/>
        <v>0</v>
      </c>
      <c r="AF18" s="161">
        <f t="shared" si="3"/>
        <v>0</v>
      </c>
      <c r="AG18" s="161">
        <f t="shared" si="3"/>
        <v>0</v>
      </c>
      <c r="AH18" s="161">
        <f t="shared" si="3"/>
        <v>0</v>
      </c>
      <c r="AI18" s="161">
        <f t="shared" si="3"/>
        <v>0</v>
      </c>
      <c r="AJ18" s="161">
        <f t="shared" si="3"/>
        <v>0</v>
      </c>
      <c r="AK18" s="161">
        <f t="shared" si="3"/>
        <v>0</v>
      </c>
      <c r="AL18" s="161">
        <f t="shared" si="3"/>
        <v>0</v>
      </c>
      <c r="AM18" s="161">
        <f t="shared" si="3"/>
        <v>22046</v>
      </c>
    </row>
    <row r="19" spans="1:39" ht="15.75" x14ac:dyDescent="0.25">
      <c r="A19" s="94"/>
      <c r="B19" s="95"/>
      <c r="C19" s="96"/>
      <c r="D19" s="97"/>
      <c r="E19" s="9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39" ht="15.75" x14ac:dyDescent="0.25">
      <c r="A20" s="38"/>
      <c r="B20" s="38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39" ht="15.75" x14ac:dyDescent="0.25">
      <c r="A21" s="38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39" ht="15.75" x14ac:dyDescent="0.25">
      <c r="A22" s="38"/>
      <c r="B22" s="38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39" ht="15.75" x14ac:dyDescent="0.25">
      <c r="A23" s="38"/>
      <c r="B23" s="38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39" ht="15.75" x14ac:dyDescent="0.25">
      <c r="A24" s="38"/>
      <c r="B24" s="38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39" x14ac:dyDescent="0.2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39" x14ac:dyDescent="0.2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39" x14ac:dyDescent="0.2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39" x14ac:dyDescent="0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39" x14ac:dyDescent="0.2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</sheetData>
  <sheetProtection password="EF32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CC"/>
  </sheetPr>
  <dimension ref="A1:AL60"/>
  <sheetViews>
    <sheetView zoomScale="85" zoomScaleNormal="85" workbookViewId="0">
      <pane xSplit="5" ySplit="11" topLeftCell="L12" activePane="bottomRight" state="frozen"/>
      <selection pane="topRight" activeCell="F1" sqref="F1"/>
      <selection pane="bottomLeft" activeCell="A12" sqref="A12"/>
      <selection pane="bottomRight" activeCell="R20" sqref="R20:V20"/>
    </sheetView>
  </sheetViews>
  <sheetFormatPr defaultRowHeight="15" x14ac:dyDescent="0.25"/>
  <cols>
    <col min="2" max="2" width="32.140625" customWidth="1"/>
    <col min="3" max="3" width="13.5703125" style="4" customWidth="1"/>
    <col min="4" max="4" width="11.42578125" style="4" customWidth="1"/>
    <col min="5" max="5" width="12" style="4" customWidth="1"/>
    <col min="6" max="6" width="15" customWidth="1"/>
    <col min="7" max="7" width="12.140625" customWidth="1"/>
    <col min="8" max="9" width="12.7109375" customWidth="1"/>
    <col min="10" max="10" width="12.42578125" customWidth="1"/>
    <col min="11" max="11" width="12.7109375" customWidth="1"/>
    <col min="13" max="13" width="11.140625" customWidth="1"/>
    <col min="20" max="20" width="12" customWidth="1"/>
    <col min="21" max="21" width="10.85546875" customWidth="1"/>
    <col min="22" max="22" width="13" style="275" customWidth="1"/>
  </cols>
  <sheetData>
    <row r="1" spans="1:38" s="4" customFormat="1" ht="21" x14ac:dyDescent="0.35">
      <c r="A1" s="41" t="s">
        <v>0</v>
      </c>
      <c r="B1" s="49"/>
      <c r="C1" s="42" t="s">
        <v>151</v>
      </c>
      <c r="D1" s="41"/>
      <c r="E1" s="43"/>
      <c r="F1" s="52"/>
      <c r="G1" s="49"/>
      <c r="H1" s="49"/>
      <c r="I1" s="49"/>
      <c r="J1" s="42" t="str">
        <f>C1</f>
        <v>Title II-B Math &amp; Science Partnerships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83"/>
    </row>
    <row r="2" spans="1:38" s="4" customFormat="1" ht="18.75" x14ac:dyDescent="0.3">
      <c r="A2" s="44" t="s">
        <v>1</v>
      </c>
      <c r="B2" s="49"/>
      <c r="C2" s="45">
        <v>84.366</v>
      </c>
      <c r="D2" s="44"/>
      <c r="E2" s="46"/>
      <c r="F2" s="52"/>
      <c r="G2" s="49"/>
      <c r="H2" s="49"/>
      <c r="I2" s="49"/>
      <c r="J2" s="72" t="str">
        <f>"FY"&amp;C4</f>
        <v>FY2012-13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283"/>
    </row>
    <row r="3" spans="1:38" s="4" customFormat="1" ht="15.75" x14ac:dyDescent="0.25">
      <c r="A3" s="44" t="s">
        <v>2</v>
      </c>
      <c r="B3" s="49"/>
      <c r="C3" s="45">
        <v>5366</v>
      </c>
      <c r="D3" s="44"/>
      <c r="E3" s="46"/>
      <c r="F3" s="5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83"/>
    </row>
    <row r="4" spans="1:38" s="4" customFormat="1" ht="21" x14ac:dyDescent="0.35">
      <c r="A4" s="44" t="s">
        <v>3</v>
      </c>
      <c r="B4" s="49"/>
      <c r="C4" s="81" t="s">
        <v>294</v>
      </c>
      <c r="D4" s="46"/>
      <c r="E4" s="46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83"/>
    </row>
    <row r="5" spans="1:38" s="4" customFormat="1" ht="15.75" x14ac:dyDescent="0.25">
      <c r="A5" s="44" t="s">
        <v>149</v>
      </c>
      <c r="B5" s="49"/>
      <c r="C5" s="45" t="s">
        <v>152</v>
      </c>
      <c r="D5" s="46"/>
      <c r="E5" s="46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283"/>
    </row>
    <row r="6" spans="1:38" s="4" customFormat="1" ht="15.75" x14ac:dyDescent="0.25">
      <c r="A6" s="44" t="s">
        <v>88</v>
      </c>
      <c r="B6" s="49"/>
      <c r="C6" s="45" t="s">
        <v>89</v>
      </c>
      <c r="D6" s="46"/>
      <c r="E6" s="46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83"/>
    </row>
    <row r="7" spans="1:38" s="4" customFormat="1" ht="15.75" x14ac:dyDescent="0.25">
      <c r="A7" s="44" t="s">
        <v>90</v>
      </c>
      <c r="B7" s="49"/>
      <c r="C7" s="45" t="s">
        <v>395</v>
      </c>
      <c r="D7" s="46"/>
      <c r="E7" s="46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283"/>
    </row>
    <row r="8" spans="1:38" s="4" customFormat="1" ht="15.75" x14ac:dyDescent="0.25">
      <c r="A8" s="44" t="s">
        <v>334</v>
      </c>
      <c r="B8" s="49"/>
      <c r="C8" s="45" t="s">
        <v>338</v>
      </c>
      <c r="D8" s="46"/>
      <c r="E8" s="46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283"/>
    </row>
    <row r="9" spans="1:38" s="4" customFormat="1" ht="21" x14ac:dyDescent="0.35">
      <c r="A9" s="41" t="s">
        <v>129</v>
      </c>
      <c r="B9" s="49"/>
      <c r="C9" s="45"/>
      <c r="D9" s="46"/>
      <c r="E9" s="46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283"/>
    </row>
    <row r="10" spans="1:38" s="4" customFormat="1" ht="15.75" thickBot="1" x14ac:dyDescent="0.3">
      <c r="A10" s="7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83"/>
    </row>
    <row r="11" spans="1:38" ht="30.75" thickBot="1" x14ac:dyDescent="0.3">
      <c r="A11" s="69" t="s">
        <v>4</v>
      </c>
      <c r="B11" s="70" t="s">
        <v>5</v>
      </c>
      <c r="C11" s="71" t="s">
        <v>51</v>
      </c>
      <c r="D11" s="70" t="s">
        <v>52</v>
      </c>
      <c r="E11" s="61" t="s">
        <v>53</v>
      </c>
      <c r="F11" s="59" t="s">
        <v>65</v>
      </c>
      <c r="G11" s="58" t="s">
        <v>66</v>
      </c>
      <c r="H11" s="59" t="s">
        <v>67</v>
      </c>
      <c r="I11" s="58" t="s">
        <v>68</v>
      </c>
      <c r="J11" s="59" t="s">
        <v>355</v>
      </c>
      <c r="K11" s="58" t="s">
        <v>356</v>
      </c>
      <c r="L11" s="59" t="s">
        <v>357</v>
      </c>
      <c r="M11" s="59" t="s">
        <v>358</v>
      </c>
      <c r="N11" s="58" t="s">
        <v>359</v>
      </c>
      <c r="O11" s="59" t="s">
        <v>360</v>
      </c>
      <c r="P11" s="58" t="s">
        <v>361</v>
      </c>
      <c r="Q11" s="59" t="s">
        <v>362</v>
      </c>
      <c r="R11" s="58" t="s">
        <v>363</v>
      </c>
      <c r="S11" s="59" t="s">
        <v>364</v>
      </c>
      <c r="T11" s="58" t="s">
        <v>365</v>
      </c>
      <c r="U11" s="59" t="s">
        <v>366</v>
      </c>
      <c r="V11" s="59" t="s">
        <v>446</v>
      </c>
    </row>
    <row r="12" spans="1:38" s="164" customFormat="1" ht="15.75" thickBot="1" x14ac:dyDescent="0.3">
      <c r="A12" s="347" t="s">
        <v>6</v>
      </c>
      <c r="B12" s="170" t="s">
        <v>135</v>
      </c>
      <c r="C12" s="165">
        <v>341140</v>
      </c>
      <c r="D12" s="147">
        <f t="shared" ref="D12:D13" si="0">SUM(F12:V12)</f>
        <v>323515</v>
      </c>
      <c r="E12" s="166">
        <f t="shared" ref="E12:E18" si="1">C12-D12</f>
        <v>17625</v>
      </c>
      <c r="F12" s="163"/>
      <c r="G12" s="163"/>
      <c r="H12" s="163"/>
      <c r="I12" s="163"/>
      <c r="J12" s="163"/>
      <c r="L12" s="163">
        <v>114719</v>
      </c>
      <c r="M12" s="163">
        <v>17223</v>
      </c>
      <c r="N12" s="163">
        <v>26392</v>
      </c>
      <c r="O12" s="163"/>
      <c r="P12" s="163">
        <v>33630</v>
      </c>
      <c r="Q12" s="163">
        <v>52212</v>
      </c>
      <c r="R12" s="163">
        <v>63037</v>
      </c>
      <c r="S12" s="163">
        <v>15768</v>
      </c>
      <c r="T12" s="163"/>
      <c r="U12" s="163"/>
      <c r="V12" s="163">
        <v>534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8" s="164" customFormat="1" ht="15.75" thickBot="1" x14ac:dyDescent="0.3">
      <c r="A13" s="348" t="s">
        <v>132</v>
      </c>
      <c r="B13" s="158" t="s">
        <v>153</v>
      </c>
      <c r="C13" s="146">
        <v>115277</v>
      </c>
      <c r="D13" s="147">
        <f t="shared" si="0"/>
        <v>115277</v>
      </c>
      <c r="E13" s="147">
        <f t="shared" si="1"/>
        <v>0</v>
      </c>
      <c r="F13" s="163"/>
      <c r="G13" s="163"/>
      <c r="H13" s="163"/>
      <c r="I13" s="163"/>
      <c r="J13" s="163"/>
      <c r="L13" s="163">
        <v>7229</v>
      </c>
      <c r="M13" s="163"/>
      <c r="N13" s="163"/>
      <c r="O13" s="163"/>
      <c r="P13" s="163">
        <v>7319</v>
      </c>
      <c r="Q13" s="163"/>
      <c r="R13" s="163">
        <f>76770+23959</f>
        <v>100729</v>
      </c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</row>
    <row r="14" spans="1:38" s="164" customFormat="1" ht="15.75" thickBot="1" x14ac:dyDescent="0.3">
      <c r="A14" s="174" t="s">
        <v>8</v>
      </c>
      <c r="B14" s="171" t="s">
        <v>109</v>
      </c>
      <c r="C14" s="144">
        <v>242634</v>
      </c>
      <c r="D14" s="147">
        <f>SUM(F14:V14)</f>
        <v>167682</v>
      </c>
      <c r="E14" s="147">
        <f t="shared" si="1"/>
        <v>74952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>
        <v>38884</v>
      </c>
      <c r="P14" s="163">
        <v>14931</v>
      </c>
      <c r="Q14" s="163">
        <v>3964</v>
      </c>
      <c r="R14" s="163">
        <v>6867</v>
      </c>
      <c r="S14" s="163">
        <v>61808</v>
      </c>
      <c r="T14" s="163">
        <v>3383</v>
      </c>
      <c r="U14" s="163">
        <v>32786</v>
      </c>
      <c r="V14" s="163">
        <v>5059</v>
      </c>
    </row>
    <row r="15" spans="1:38" s="164" customFormat="1" ht="15.75" thickBot="1" x14ac:dyDescent="0.3">
      <c r="A15" s="174" t="s">
        <v>104</v>
      </c>
      <c r="B15" s="171" t="s">
        <v>154</v>
      </c>
      <c r="C15" s="144">
        <v>79644</v>
      </c>
      <c r="D15" s="147">
        <f t="shared" ref="D15:D18" si="2">SUM(F15:V15)</f>
        <v>53213</v>
      </c>
      <c r="E15" s="147">
        <f t="shared" si="1"/>
        <v>26431</v>
      </c>
      <c r="F15" s="163"/>
      <c r="G15" s="163"/>
      <c r="H15" s="163"/>
      <c r="I15" s="163"/>
      <c r="J15" s="163"/>
      <c r="K15" s="163">
        <v>41359</v>
      </c>
      <c r="L15" s="163"/>
      <c r="M15" s="163">
        <f>19520+1911-19520</f>
        <v>1911</v>
      </c>
      <c r="N15" s="163"/>
      <c r="O15" s="163">
        <v>4651</v>
      </c>
      <c r="P15" s="163"/>
      <c r="Q15" s="163">
        <v>4971</v>
      </c>
      <c r="R15" s="163"/>
      <c r="S15" s="163"/>
      <c r="T15" s="163">
        <v>321</v>
      </c>
      <c r="U15" s="163"/>
      <c r="V15" s="163"/>
    </row>
    <row r="16" spans="1:38" s="164" customFormat="1" ht="15.75" thickBot="1" x14ac:dyDescent="0.3">
      <c r="A16" s="174" t="s">
        <v>618</v>
      </c>
      <c r="B16" s="171" t="s">
        <v>619</v>
      </c>
      <c r="C16" s="144">
        <v>57650</v>
      </c>
      <c r="D16" s="147">
        <f t="shared" si="2"/>
        <v>57650</v>
      </c>
      <c r="E16" s="147">
        <f t="shared" ref="E16" si="3">C16-D16</f>
        <v>0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>
        <v>33565</v>
      </c>
      <c r="S16" s="163"/>
      <c r="T16" s="163">
        <v>24085</v>
      </c>
      <c r="U16" s="163"/>
      <c r="V16" s="163"/>
    </row>
    <row r="17" spans="1:22" s="164" customFormat="1" ht="15.75" thickBot="1" x14ac:dyDescent="0.3">
      <c r="A17" s="174">
        <v>1010</v>
      </c>
      <c r="B17" s="171" t="s">
        <v>96</v>
      </c>
      <c r="C17" s="144">
        <v>348221</v>
      </c>
      <c r="D17" s="147">
        <f t="shared" si="2"/>
        <v>261667</v>
      </c>
      <c r="E17" s="147">
        <f t="shared" si="1"/>
        <v>86554</v>
      </c>
      <c r="F17" s="163"/>
      <c r="G17" s="163"/>
      <c r="H17" s="163"/>
      <c r="I17" s="163"/>
      <c r="J17" s="163"/>
      <c r="K17" s="163"/>
      <c r="L17" s="163"/>
      <c r="M17" s="163">
        <v>18950</v>
      </c>
      <c r="N17" s="163">
        <v>8456</v>
      </c>
      <c r="O17" s="163">
        <v>8499</v>
      </c>
      <c r="P17" s="163">
        <v>21646</v>
      </c>
      <c r="Q17" s="163">
        <v>24224</v>
      </c>
      <c r="R17" s="163">
        <v>158940</v>
      </c>
      <c r="S17" s="163">
        <v>20952</v>
      </c>
      <c r="T17" s="163"/>
      <c r="U17" s="163"/>
      <c r="V17" s="163"/>
    </row>
    <row r="18" spans="1:22" s="164" customFormat="1" ht="15.75" thickBot="1" x14ac:dyDescent="0.3">
      <c r="A18" s="174">
        <v>3120</v>
      </c>
      <c r="B18" s="171" t="s">
        <v>126</v>
      </c>
      <c r="C18" s="144">
        <v>269366</v>
      </c>
      <c r="D18" s="147">
        <f t="shared" si="2"/>
        <v>269366</v>
      </c>
      <c r="E18" s="147">
        <f t="shared" si="1"/>
        <v>0</v>
      </c>
      <c r="F18" s="163"/>
      <c r="G18" s="163"/>
      <c r="H18" s="163"/>
      <c r="I18" s="163"/>
      <c r="J18" s="163"/>
      <c r="K18" s="163">
        <v>19442</v>
      </c>
      <c r="L18" s="163">
        <v>11924</v>
      </c>
      <c r="M18" s="163">
        <v>38576</v>
      </c>
      <c r="N18" s="163">
        <v>35239</v>
      </c>
      <c r="O18" s="163">
        <v>12525</v>
      </c>
      <c r="P18" s="163">
        <v>47330</v>
      </c>
      <c r="Q18" s="163">
        <v>79039</v>
      </c>
      <c r="R18" s="163">
        <v>25291</v>
      </c>
      <c r="S18" s="163"/>
      <c r="T18" s="163"/>
      <c r="U18" s="163"/>
      <c r="V18" s="163"/>
    </row>
    <row r="19" spans="1:22" s="164" customFormat="1" ht="15.75" thickBot="1" x14ac:dyDescent="0.3">
      <c r="A19" s="169"/>
      <c r="B19" s="171"/>
      <c r="C19" s="144"/>
      <c r="D19" s="149"/>
      <c r="E19" s="145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2" s="73" customFormat="1" ht="15.75" thickBot="1" x14ac:dyDescent="0.3">
      <c r="A20" s="169"/>
      <c r="B20" s="168"/>
      <c r="C20" s="92">
        <f>SUM(C12:C18)</f>
        <v>1453932</v>
      </c>
      <c r="D20" s="294">
        <f t="shared" ref="D20:E20" si="4">SUM(D12:D18)</f>
        <v>1248370</v>
      </c>
      <c r="E20" s="294">
        <f t="shared" si="4"/>
        <v>205562</v>
      </c>
      <c r="F20" s="93">
        <f>SUM(F12:F18)</f>
        <v>0</v>
      </c>
      <c r="G20" s="93">
        <f t="shared" ref="G20:U20" si="5">SUM(G12:G18)</f>
        <v>0</v>
      </c>
      <c r="H20" s="93">
        <f t="shared" si="5"/>
        <v>0</v>
      </c>
      <c r="I20" s="93">
        <f t="shared" si="5"/>
        <v>0</v>
      </c>
      <c r="J20" s="93">
        <f t="shared" si="5"/>
        <v>0</v>
      </c>
      <c r="K20" s="93">
        <f>SUM(K14:K18)</f>
        <v>60801</v>
      </c>
      <c r="L20" s="93">
        <f t="shared" si="5"/>
        <v>133872</v>
      </c>
      <c r="M20" s="93">
        <f t="shared" si="5"/>
        <v>76660</v>
      </c>
      <c r="N20" s="93">
        <f t="shared" si="5"/>
        <v>70087</v>
      </c>
      <c r="O20" s="93">
        <f t="shared" si="5"/>
        <v>64559</v>
      </c>
      <c r="P20" s="93">
        <f t="shared" si="5"/>
        <v>124856</v>
      </c>
      <c r="Q20" s="93">
        <f t="shared" si="5"/>
        <v>164410</v>
      </c>
      <c r="R20" s="93">
        <f t="shared" si="5"/>
        <v>388429</v>
      </c>
      <c r="S20" s="93">
        <f t="shared" si="5"/>
        <v>98528</v>
      </c>
      <c r="T20" s="93">
        <f t="shared" si="5"/>
        <v>27789</v>
      </c>
      <c r="U20" s="93">
        <f t="shared" si="5"/>
        <v>32786</v>
      </c>
      <c r="V20" s="93">
        <f t="shared" ref="V20" si="6">SUM(V12:V18)</f>
        <v>5593</v>
      </c>
    </row>
    <row r="21" spans="1:22" s="78" customFormat="1" x14ac:dyDescent="0.25">
      <c r="C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s="78" customFormat="1" x14ac:dyDescent="0.25">
      <c r="C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s="78" customFormat="1" x14ac:dyDescent="0.25">
      <c r="C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s="78" customFormat="1" x14ac:dyDescent="0.25">
      <c r="C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s="78" customFormat="1" x14ac:dyDescent="0.25">
      <c r="C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78" customFormat="1" x14ac:dyDescent="0.25">
      <c r="C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s="78" customFormat="1" x14ac:dyDescent="0.25">
      <c r="C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s="78" customFormat="1" x14ac:dyDescent="0.25">
      <c r="C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  <row r="29" spans="1:22" s="78" customFormat="1" x14ac:dyDescent="0.25">
      <c r="C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 s="78" customFormat="1" x14ac:dyDescent="0.25">
      <c r="C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s="78" customFormat="1" x14ac:dyDescent="0.25">
      <c r="C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 s="78" customFormat="1" x14ac:dyDescent="0.25">
      <c r="C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3:22" s="78" customFormat="1" x14ac:dyDescent="0.25">
      <c r="C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3:22" s="78" customFormat="1" x14ac:dyDescent="0.25">
      <c r="C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3:22" s="78" customFormat="1" x14ac:dyDescent="0.25">
      <c r="C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3:22" s="78" customFormat="1" x14ac:dyDescent="0.25">
      <c r="C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3:22" s="78" customFormat="1" x14ac:dyDescent="0.25">
      <c r="C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3:22" s="78" customFormat="1" x14ac:dyDescent="0.25">
      <c r="C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3:22" s="78" customFormat="1" x14ac:dyDescent="0.25">
      <c r="C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</row>
    <row r="40" spans="3:22" s="78" customFormat="1" x14ac:dyDescent="0.25">
      <c r="C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</row>
    <row r="41" spans="3:22" s="78" customFormat="1" x14ac:dyDescent="0.25">
      <c r="C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</row>
    <row r="42" spans="3:22" s="78" customFormat="1" x14ac:dyDescent="0.25">
      <c r="C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3:22" s="78" customFormat="1" x14ac:dyDescent="0.25"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3:22" s="78" customFormat="1" x14ac:dyDescent="0.25"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3:22" s="78" customFormat="1" x14ac:dyDescent="0.25"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3:22" s="78" customFormat="1" x14ac:dyDescent="0.25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3:22" s="78" customFormat="1" x14ac:dyDescent="0.25"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3:22" s="78" customFormat="1" x14ac:dyDescent="0.25"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6:22" s="78" customFormat="1" x14ac:dyDescent="0.25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</row>
    <row r="50" spans="6:22" s="78" customFormat="1" x14ac:dyDescent="0.25"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6:22" s="78" customFormat="1" x14ac:dyDescent="0.25"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6:22" s="78" customFormat="1" x14ac:dyDescent="0.25"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</row>
    <row r="53" spans="6:22" x14ac:dyDescent="0.2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2"/>
    </row>
    <row r="54" spans="6:22" x14ac:dyDescent="0.2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52"/>
    </row>
    <row r="55" spans="6:22" x14ac:dyDescent="0.2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52"/>
    </row>
    <row r="56" spans="6:22" x14ac:dyDescent="0.2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52"/>
    </row>
    <row r="57" spans="6:22" x14ac:dyDescent="0.2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52"/>
    </row>
    <row r="58" spans="6:22" x14ac:dyDescent="0.2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52"/>
    </row>
    <row r="59" spans="6:22" x14ac:dyDescent="0.2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52"/>
    </row>
    <row r="60" spans="6:22" x14ac:dyDescent="0.25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52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CC"/>
  </sheetPr>
  <dimension ref="A1:AR88"/>
  <sheetViews>
    <sheetView zoomScale="70" zoomScaleNormal="70" workbookViewId="0">
      <pane xSplit="6" ySplit="12" topLeftCell="R37" activePane="bottomRight" state="frozen"/>
      <selection pane="topRight" activeCell="G1" sqref="G1"/>
      <selection pane="bottomLeft" activeCell="A13" sqref="A13"/>
      <selection pane="bottomRight" activeCell="S45" sqref="S45:AB45"/>
    </sheetView>
  </sheetViews>
  <sheetFormatPr defaultRowHeight="15" x14ac:dyDescent="0.25"/>
  <cols>
    <col min="2" max="2" width="26.28515625" customWidth="1"/>
    <col min="3" max="3" width="28.42578125" style="179" customWidth="1"/>
    <col min="4" max="4" width="13.5703125" style="4" customWidth="1"/>
    <col min="5" max="5" width="11.42578125" style="4" customWidth="1"/>
    <col min="6" max="6" width="12" style="4" customWidth="1"/>
    <col min="7" max="7" width="15" customWidth="1"/>
    <col min="8" max="8" width="12.140625" customWidth="1"/>
    <col min="9" max="10" width="12.7109375" customWidth="1"/>
    <col min="11" max="11" width="12.42578125" customWidth="1"/>
    <col min="12" max="12" width="12.7109375" customWidth="1"/>
    <col min="14" max="14" width="11.140625" customWidth="1"/>
    <col min="19" max="19" width="10.28515625" bestFit="1" customWidth="1"/>
    <col min="21" max="21" width="11.140625" customWidth="1"/>
    <col min="22" max="22" width="11.140625" style="275" customWidth="1"/>
    <col min="23" max="28" width="14.28515625" style="275" customWidth="1"/>
  </cols>
  <sheetData>
    <row r="1" spans="1:28" s="4" customFormat="1" ht="21" x14ac:dyDescent="0.35">
      <c r="A1" s="41" t="s">
        <v>0</v>
      </c>
      <c r="B1" s="49"/>
      <c r="C1" s="81" t="s">
        <v>86</v>
      </c>
      <c r="D1" s="42"/>
      <c r="E1" s="41"/>
      <c r="F1" s="43"/>
      <c r="G1" s="52"/>
      <c r="H1" s="49"/>
      <c r="I1" s="49"/>
      <c r="J1" s="42" t="str">
        <f>C1</f>
        <v>21st CENTURY GRANT</v>
      </c>
      <c r="K1" s="85"/>
      <c r="L1" s="49"/>
      <c r="M1" s="49"/>
      <c r="N1" s="49"/>
      <c r="O1" s="49"/>
      <c r="P1" s="49"/>
      <c r="Q1" s="49"/>
      <c r="R1" s="42" t="str">
        <f>C1</f>
        <v>21st CENTURY GRANT</v>
      </c>
      <c r="S1" s="49"/>
      <c r="T1" s="49"/>
      <c r="U1" s="49"/>
      <c r="V1" s="283"/>
      <c r="W1" s="283"/>
      <c r="X1" s="283"/>
      <c r="Y1" s="283"/>
      <c r="Z1" s="283"/>
      <c r="AA1" s="283"/>
      <c r="AB1" s="283"/>
    </row>
    <row r="2" spans="1:28" s="4" customFormat="1" ht="18.75" x14ac:dyDescent="0.3">
      <c r="A2" s="44" t="s">
        <v>1</v>
      </c>
      <c r="B2" s="49"/>
      <c r="C2" s="89">
        <v>84.287000000000006</v>
      </c>
      <c r="D2" s="45"/>
      <c r="E2" s="44"/>
      <c r="F2" s="46"/>
      <c r="G2" s="52"/>
      <c r="H2" s="49"/>
      <c r="I2" s="49"/>
      <c r="J2" s="72" t="str">
        <f>"FY"&amp;C5</f>
        <v>FY2012-13</v>
      </c>
      <c r="K2" s="85"/>
      <c r="L2" s="49"/>
      <c r="M2" s="49"/>
      <c r="N2" s="49"/>
      <c r="O2" s="49"/>
      <c r="P2" s="49"/>
      <c r="Q2" s="49"/>
      <c r="R2" s="72" t="str">
        <f>$C$5</f>
        <v>2012-13</v>
      </c>
      <c r="S2" s="49"/>
      <c r="T2" s="49"/>
      <c r="U2" s="49"/>
      <c r="V2" s="283"/>
      <c r="W2" s="283"/>
      <c r="X2" s="283"/>
      <c r="Y2" s="283"/>
      <c r="Z2" s="283"/>
      <c r="AA2" s="283"/>
      <c r="AB2" s="283"/>
    </row>
    <row r="3" spans="1:28" s="4" customFormat="1" ht="15.75" x14ac:dyDescent="0.25">
      <c r="A3" s="44" t="s">
        <v>2</v>
      </c>
      <c r="B3" s="49"/>
      <c r="C3" s="89">
        <v>5287</v>
      </c>
      <c r="D3" s="45"/>
      <c r="E3" s="44"/>
      <c r="F3" s="46"/>
      <c r="G3" s="52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83"/>
      <c r="W3" s="283"/>
      <c r="X3" s="283"/>
      <c r="Y3" s="283"/>
      <c r="Z3" s="283"/>
      <c r="AA3" s="283"/>
      <c r="AB3" s="283"/>
    </row>
    <row r="4" spans="1:28" s="4" customFormat="1" ht="15.75" x14ac:dyDescent="0.25">
      <c r="A4" s="44" t="s">
        <v>87</v>
      </c>
      <c r="B4" s="49"/>
      <c r="C4" s="89">
        <v>5</v>
      </c>
      <c r="D4" s="45"/>
      <c r="E4" s="44"/>
      <c r="F4" s="46"/>
      <c r="G4" s="52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83"/>
      <c r="W4" s="283"/>
      <c r="X4" s="283"/>
      <c r="Y4" s="283"/>
      <c r="Z4" s="283"/>
      <c r="AA4" s="283"/>
      <c r="AB4" s="283"/>
    </row>
    <row r="5" spans="1:28" s="4" customFormat="1" ht="21" x14ac:dyDescent="0.35">
      <c r="A5" s="44" t="s">
        <v>3</v>
      </c>
      <c r="B5" s="49"/>
      <c r="C5" s="81" t="s">
        <v>294</v>
      </c>
      <c r="D5" s="45"/>
      <c r="E5" s="46"/>
      <c r="F5" s="46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283"/>
      <c r="W5" s="283"/>
      <c r="X5" s="283"/>
      <c r="Y5" s="283"/>
      <c r="Z5" s="283"/>
      <c r="AA5" s="283"/>
      <c r="AB5" s="283"/>
    </row>
    <row r="6" spans="1:28" s="4" customFormat="1" ht="15.75" x14ac:dyDescent="0.25">
      <c r="A6" s="44" t="s">
        <v>149</v>
      </c>
      <c r="B6" s="49"/>
      <c r="C6" s="89" t="s">
        <v>152</v>
      </c>
      <c r="D6" s="45"/>
      <c r="E6" s="46"/>
      <c r="F6" s="46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83"/>
      <c r="W6" s="283"/>
      <c r="X6" s="283"/>
      <c r="Y6" s="283"/>
      <c r="Z6" s="283"/>
      <c r="AA6" s="283"/>
      <c r="AB6" s="283"/>
    </row>
    <row r="7" spans="1:28" s="4" customFormat="1" ht="15.75" x14ac:dyDescent="0.25">
      <c r="A7" s="44" t="s">
        <v>88</v>
      </c>
      <c r="B7" s="49"/>
      <c r="C7" s="89" t="s">
        <v>89</v>
      </c>
      <c r="D7" s="45"/>
      <c r="E7" s="46"/>
      <c r="F7" s="46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283"/>
      <c r="W7" s="283"/>
      <c r="X7" s="283"/>
      <c r="Y7" s="283"/>
      <c r="Z7" s="283"/>
      <c r="AA7" s="283"/>
      <c r="AB7" s="283"/>
    </row>
    <row r="8" spans="1:28" s="4" customFormat="1" ht="15.75" x14ac:dyDescent="0.25">
      <c r="A8" s="44" t="s">
        <v>90</v>
      </c>
      <c r="B8" s="49"/>
      <c r="C8" s="89" t="s">
        <v>395</v>
      </c>
      <c r="D8" s="45"/>
      <c r="E8" s="46"/>
      <c r="F8" s="46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283"/>
      <c r="W8" s="283"/>
      <c r="X8" s="283"/>
      <c r="Y8" s="283"/>
      <c r="Z8" s="283"/>
      <c r="AA8" s="283"/>
      <c r="AB8" s="283"/>
    </row>
    <row r="9" spans="1:28" s="4" customFormat="1" ht="15.75" x14ac:dyDescent="0.25">
      <c r="A9" s="44" t="s">
        <v>336</v>
      </c>
      <c r="B9" s="49"/>
      <c r="C9" s="91" t="s">
        <v>339</v>
      </c>
      <c r="D9" s="45"/>
      <c r="E9" s="46"/>
      <c r="F9" s="46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283"/>
      <c r="W9" s="283"/>
      <c r="X9" s="283"/>
      <c r="Y9" s="283"/>
      <c r="Z9" s="283"/>
      <c r="AA9" s="283"/>
      <c r="AB9" s="283"/>
    </row>
    <row r="10" spans="1:28" s="4" customFormat="1" ht="21" x14ac:dyDescent="0.35">
      <c r="A10" s="90" t="s">
        <v>129</v>
      </c>
      <c r="B10" s="49"/>
      <c r="C10" s="85"/>
      <c r="D10" s="45"/>
      <c r="E10" s="46"/>
      <c r="F10" s="46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83"/>
      <c r="W10" s="283"/>
      <c r="X10" s="283"/>
      <c r="Y10" s="283"/>
      <c r="Z10" s="283"/>
      <c r="AA10" s="283"/>
      <c r="AB10" s="283"/>
    </row>
    <row r="11" spans="1:28" s="4" customFormat="1" ht="15.75" thickBot="1" x14ac:dyDescent="0.3">
      <c r="A11" s="79" t="s">
        <v>155</v>
      </c>
      <c r="B11" s="49"/>
      <c r="C11" s="8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283"/>
      <c r="W11" s="283"/>
      <c r="X11" s="283"/>
      <c r="Y11" s="283"/>
      <c r="Z11" s="283"/>
      <c r="AA11" s="283"/>
      <c r="AB11" s="283"/>
    </row>
    <row r="12" spans="1:28" ht="45.75" thickBot="1" x14ac:dyDescent="0.3">
      <c r="A12" s="69" t="s">
        <v>4</v>
      </c>
      <c r="B12" s="70" t="s">
        <v>5</v>
      </c>
      <c r="C12" s="70" t="s">
        <v>253</v>
      </c>
      <c r="D12" s="71" t="s">
        <v>51</v>
      </c>
      <c r="E12" s="70" t="s">
        <v>52</v>
      </c>
      <c r="F12" s="61" t="s">
        <v>53</v>
      </c>
      <c r="G12" s="59" t="s">
        <v>65</v>
      </c>
      <c r="H12" s="59" t="s">
        <v>66</v>
      </c>
      <c r="I12" s="58" t="s">
        <v>67</v>
      </c>
      <c r="J12" s="59" t="s">
        <v>68</v>
      </c>
      <c r="K12" s="59" t="s">
        <v>344</v>
      </c>
      <c r="L12" s="59" t="s">
        <v>345</v>
      </c>
      <c r="M12" s="59" t="s">
        <v>346</v>
      </c>
      <c r="N12" s="59" t="s">
        <v>347</v>
      </c>
      <c r="O12" s="59" t="s">
        <v>348</v>
      </c>
      <c r="P12" s="59" t="s">
        <v>349</v>
      </c>
      <c r="Q12" s="59" t="s">
        <v>350</v>
      </c>
      <c r="R12" s="59" t="s">
        <v>351</v>
      </c>
      <c r="S12" s="59" t="s">
        <v>352</v>
      </c>
      <c r="T12" s="59" t="s">
        <v>353</v>
      </c>
      <c r="U12" s="59" t="s">
        <v>354</v>
      </c>
      <c r="V12" s="59" t="s">
        <v>645</v>
      </c>
      <c r="W12" s="59" t="s">
        <v>646</v>
      </c>
      <c r="X12" s="59" t="s">
        <v>649</v>
      </c>
      <c r="Y12" s="59" t="s">
        <v>650</v>
      </c>
      <c r="Z12" s="59" t="s">
        <v>654</v>
      </c>
      <c r="AA12" s="59" t="s">
        <v>655</v>
      </c>
      <c r="AB12" s="59" t="s">
        <v>656</v>
      </c>
    </row>
    <row r="13" spans="1:28" ht="15.75" thickBot="1" x14ac:dyDescent="0.3">
      <c r="A13" s="188" t="s">
        <v>102</v>
      </c>
      <c r="B13" s="182" t="s">
        <v>106</v>
      </c>
      <c r="C13" s="180"/>
      <c r="D13" s="56">
        <v>218675</v>
      </c>
      <c r="E13" s="56">
        <f>SUM(G13:AB13)</f>
        <v>126001</v>
      </c>
      <c r="F13" s="136">
        <f>D13-E13</f>
        <v>92674</v>
      </c>
      <c r="G13" s="23"/>
      <c r="H13" s="23"/>
      <c r="I13" s="23"/>
      <c r="J13" s="23"/>
      <c r="K13" s="23">
        <v>33201</v>
      </c>
      <c r="L13" s="23">
        <v>11019</v>
      </c>
      <c r="M13" s="23">
        <v>12846</v>
      </c>
      <c r="N13" s="23">
        <v>19381</v>
      </c>
      <c r="O13" s="23">
        <v>12223</v>
      </c>
      <c r="P13" s="23">
        <v>13392</v>
      </c>
      <c r="Q13" s="23">
        <v>9853</v>
      </c>
      <c r="R13" s="23">
        <v>13863</v>
      </c>
      <c r="S13" s="23"/>
      <c r="T13" s="23"/>
      <c r="U13" s="23">
        <v>223</v>
      </c>
      <c r="V13" s="352"/>
      <c r="W13" s="352"/>
      <c r="X13" s="352"/>
      <c r="Y13" s="352"/>
      <c r="Z13" s="352"/>
      <c r="AA13" s="352"/>
      <c r="AB13" s="352"/>
    </row>
    <row r="14" spans="1:28" ht="15.75" thickBot="1" x14ac:dyDescent="0.3">
      <c r="A14" s="189" t="s">
        <v>6</v>
      </c>
      <c r="B14" s="186" t="s">
        <v>107</v>
      </c>
      <c r="C14" s="184" t="s">
        <v>378</v>
      </c>
      <c r="D14" s="57">
        <v>242953</v>
      </c>
      <c r="E14" s="353">
        <f t="shared" ref="E14:E43" si="0">SUM(G14:AB14)</f>
        <v>242953</v>
      </c>
      <c r="F14" s="135">
        <f t="shared" ref="F14:F41" si="1">D14-E14</f>
        <v>0</v>
      </c>
      <c r="G14" s="23"/>
      <c r="H14" s="23"/>
      <c r="I14" s="23"/>
      <c r="J14" s="23">
        <v>59381</v>
      </c>
      <c r="K14" s="23">
        <v>32111</v>
      </c>
      <c r="L14" s="23"/>
      <c r="M14" s="23">
        <v>38796</v>
      </c>
      <c r="N14" s="23">
        <v>18705</v>
      </c>
      <c r="O14" s="23">
        <v>19787</v>
      </c>
      <c r="P14" s="23"/>
      <c r="Q14" s="23">
        <v>36834</v>
      </c>
      <c r="R14" s="23">
        <v>25389</v>
      </c>
      <c r="S14" s="163">
        <v>2529</v>
      </c>
      <c r="T14" s="23">
        <v>9421</v>
      </c>
      <c r="U14" s="23"/>
      <c r="V14" s="352"/>
      <c r="W14" s="352"/>
      <c r="X14" s="352"/>
      <c r="Y14" s="352"/>
      <c r="Z14" s="352"/>
      <c r="AA14" s="352"/>
      <c r="AB14" s="352"/>
    </row>
    <row r="15" spans="1:28" ht="15.75" thickBot="1" x14ac:dyDescent="0.3">
      <c r="A15" s="189" t="s">
        <v>103</v>
      </c>
      <c r="B15" s="186" t="s">
        <v>108</v>
      </c>
      <c r="C15" s="184" t="s">
        <v>379</v>
      </c>
      <c r="D15" s="57">
        <v>129340</v>
      </c>
      <c r="E15" s="353">
        <f t="shared" si="0"/>
        <v>117568</v>
      </c>
      <c r="F15" s="135">
        <f t="shared" si="1"/>
        <v>11772</v>
      </c>
      <c r="G15" s="23"/>
      <c r="H15" s="23"/>
      <c r="I15" s="23"/>
      <c r="J15" s="23">
        <v>16251</v>
      </c>
      <c r="K15" s="23">
        <v>6943</v>
      </c>
      <c r="L15" s="23">
        <v>7060</v>
      </c>
      <c r="M15" s="23">
        <v>15786</v>
      </c>
      <c r="N15" s="23">
        <v>6382</v>
      </c>
      <c r="O15" s="23">
        <v>10724</v>
      </c>
      <c r="P15" s="23">
        <v>15801</v>
      </c>
      <c r="Q15" s="23">
        <v>10325</v>
      </c>
      <c r="R15" s="23">
        <v>21104</v>
      </c>
      <c r="S15" s="163">
        <v>7192</v>
      </c>
      <c r="T15" s="23"/>
      <c r="U15" s="23"/>
      <c r="V15" s="352"/>
      <c r="W15" s="352"/>
      <c r="X15" s="352"/>
      <c r="Y15" s="352"/>
      <c r="Z15" s="352"/>
      <c r="AA15" s="352"/>
      <c r="AB15" s="352"/>
    </row>
    <row r="16" spans="1:28" ht="15.75" thickBot="1" x14ac:dyDescent="0.3">
      <c r="A16" s="189" t="s">
        <v>8</v>
      </c>
      <c r="B16" s="186" t="s">
        <v>109</v>
      </c>
      <c r="C16" s="184" t="s">
        <v>380</v>
      </c>
      <c r="D16" s="57">
        <f>333039+65209</f>
        <v>398248</v>
      </c>
      <c r="E16" s="353">
        <f t="shared" si="0"/>
        <v>307145</v>
      </c>
      <c r="F16" s="135">
        <f t="shared" si="1"/>
        <v>91103</v>
      </c>
      <c r="G16" s="23"/>
      <c r="H16" s="23"/>
      <c r="I16" s="23"/>
      <c r="J16" s="23"/>
      <c r="K16" s="23"/>
      <c r="L16" s="23">
        <v>58725</v>
      </c>
      <c r="M16" s="23">
        <v>9253</v>
      </c>
      <c r="N16" s="23">
        <v>44501</v>
      </c>
      <c r="O16" s="23">
        <v>17968</v>
      </c>
      <c r="P16" s="23">
        <v>27959</v>
      </c>
      <c r="Q16" s="23">
        <v>18177</v>
      </c>
      <c r="R16" s="23">
        <v>42611</v>
      </c>
      <c r="S16" s="163">
        <v>47611</v>
      </c>
      <c r="T16" s="23">
        <v>22486</v>
      </c>
      <c r="U16" s="23">
        <v>17854</v>
      </c>
      <c r="V16" s="352"/>
      <c r="W16" s="352"/>
      <c r="X16" s="352"/>
      <c r="Y16" s="352"/>
      <c r="Z16" s="352"/>
      <c r="AA16" s="352"/>
      <c r="AB16" s="352"/>
    </row>
    <row r="17" spans="1:28" ht="15.75" thickBot="1" x14ac:dyDescent="0.3">
      <c r="A17" s="189" t="s">
        <v>11</v>
      </c>
      <c r="B17" s="186" t="s">
        <v>110</v>
      </c>
      <c r="C17" s="184" t="s">
        <v>275</v>
      </c>
      <c r="D17" s="57">
        <v>135165</v>
      </c>
      <c r="E17" s="353">
        <f t="shared" si="0"/>
        <v>131025</v>
      </c>
      <c r="F17" s="135">
        <f t="shared" si="1"/>
        <v>4140</v>
      </c>
      <c r="G17" s="23"/>
      <c r="H17" s="23"/>
      <c r="I17" s="23"/>
      <c r="J17" s="23"/>
      <c r="K17" s="23">
        <v>10671</v>
      </c>
      <c r="L17" s="23">
        <v>28178</v>
      </c>
      <c r="M17" s="23">
        <v>12211</v>
      </c>
      <c r="N17" s="23">
        <v>7366</v>
      </c>
      <c r="O17" s="23">
        <v>20758</v>
      </c>
      <c r="P17" s="23">
        <v>11816</v>
      </c>
      <c r="Q17" s="23">
        <v>8121</v>
      </c>
      <c r="R17" s="23">
        <v>16574</v>
      </c>
      <c r="S17" s="163">
        <v>6976</v>
      </c>
      <c r="T17" s="23">
        <v>5559</v>
      </c>
      <c r="U17" s="23">
        <v>2795</v>
      </c>
      <c r="V17" s="352"/>
      <c r="W17" s="352"/>
      <c r="X17" s="352"/>
      <c r="Y17" s="352"/>
      <c r="Z17" s="352"/>
      <c r="AA17" s="352"/>
      <c r="AB17" s="352"/>
    </row>
    <row r="18" spans="1:28" ht="27" thickBot="1" x14ac:dyDescent="0.3">
      <c r="A18" s="189" t="s">
        <v>11</v>
      </c>
      <c r="B18" s="186" t="s">
        <v>110</v>
      </c>
      <c r="C18" s="184" t="s">
        <v>276</v>
      </c>
      <c r="D18" s="57">
        <v>390658</v>
      </c>
      <c r="E18" s="353">
        <f t="shared" si="0"/>
        <v>328110</v>
      </c>
      <c r="F18" s="135">
        <f t="shared" si="1"/>
        <v>62548</v>
      </c>
      <c r="G18" s="23"/>
      <c r="H18" s="23"/>
      <c r="I18" s="23"/>
      <c r="J18" s="23"/>
      <c r="K18" s="23">
        <v>8617</v>
      </c>
      <c r="L18" s="23">
        <v>28113</v>
      </c>
      <c r="M18" s="23">
        <v>12884</v>
      </c>
      <c r="N18" s="23">
        <v>19823</v>
      </c>
      <c r="O18" s="23">
        <v>16858</v>
      </c>
      <c r="P18" s="23">
        <v>27507</v>
      </c>
      <c r="Q18" s="23">
        <v>13657</v>
      </c>
      <c r="R18" s="23">
        <v>34377</v>
      </c>
      <c r="S18" s="163">
        <v>51075</v>
      </c>
      <c r="T18" s="23">
        <v>12140</v>
      </c>
      <c r="U18" s="23">
        <v>103059</v>
      </c>
      <c r="V18" s="352"/>
      <c r="W18" s="352"/>
      <c r="X18" s="352"/>
      <c r="Y18" s="352"/>
      <c r="Z18" s="352"/>
      <c r="AA18" s="352"/>
      <c r="AB18" s="352"/>
    </row>
    <row r="19" spans="1:28" ht="39.75" thickBot="1" x14ac:dyDescent="0.3">
      <c r="A19" s="189" t="s">
        <v>104</v>
      </c>
      <c r="B19" s="186" t="s">
        <v>111</v>
      </c>
      <c r="C19" s="184" t="s">
        <v>277</v>
      </c>
      <c r="D19" s="57">
        <v>652219</v>
      </c>
      <c r="E19" s="353">
        <f t="shared" si="0"/>
        <v>306651</v>
      </c>
      <c r="F19" s="135">
        <f t="shared" si="1"/>
        <v>345568</v>
      </c>
      <c r="G19" s="23"/>
      <c r="H19" s="23"/>
      <c r="I19" s="23"/>
      <c r="J19" s="23"/>
      <c r="K19" s="23"/>
      <c r="L19" s="23"/>
      <c r="M19" s="23">
        <v>39321</v>
      </c>
      <c r="N19" s="23">
        <v>47422</v>
      </c>
      <c r="O19" s="23">
        <v>34338</v>
      </c>
      <c r="P19" s="23"/>
      <c r="Q19" s="23">
        <v>45704</v>
      </c>
      <c r="R19" s="23">
        <v>94919</v>
      </c>
      <c r="S19" s="23"/>
      <c r="T19" s="23"/>
      <c r="U19" s="23"/>
      <c r="V19" s="352"/>
      <c r="W19" s="352"/>
      <c r="X19" s="352"/>
      <c r="Y19" s="352"/>
      <c r="Z19" s="352"/>
      <c r="AA19" s="352"/>
      <c r="AB19" s="352">
        <v>44947</v>
      </c>
    </row>
    <row r="20" spans="1:28" ht="27" thickBot="1" x14ac:dyDescent="0.3">
      <c r="A20" s="189" t="s">
        <v>104</v>
      </c>
      <c r="B20" s="186" t="s">
        <v>111</v>
      </c>
      <c r="C20" s="184" t="s">
        <v>278</v>
      </c>
      <c r="D20" s="57">
        <v>520531</v>
      </c>
      <c r="E20" s="353">
        <f t="shared" si="0"/>
        <v>459238</v>
      </c>
      <c r="F20" s="135">
        <f t="shared" si="1"/>
        <v>61293</v>
      </c>
      <c r="G20" s="23"/>
      <c r="H20" s="26"/>
      <c r="I20" s="23"/>
      <c r="J20" s="23"/>
      <c r="K20" s="23">
        <v>81005</v>
      </c>
      <c r="L20" s="23"/>
      <c r="M20" s="23">
        <f>36769+33167</f>
        <v>69936</v>
      </c>
      <c r="N20" s="23">
        <v>30574</v>
      </c>
      <c r="O20" s="23">
        <v>52334</v>
      </c>
      <c r="P20" s="23">
        <v>41898</v>
      </c>
      <c r="Q20" s="23">
        <v>47637</v>
      </c>
      <c r="R20" s="23">
        <v>51318</v>
      </c>
      <c r="S20" s="23"/>
      <c r="T20" s="23"/>
      <c r="U20" s="23"/>
      <c r="V20" s="352"/>
      <c r="W20" s="352"/>
      <c r="X20" s="352"/>
      <c r="Y20" s="352"/>
      <c r="Z20" s="352"/>
      <c r="AA20" s="352"/>
      <c r="AB20" s="352">
        <v>84536</v>
      </c>
    </row>
    <row r="21" spans="1:28" ht="27" thickBot="1" x14ac:dyDescent="0.3">
      <c r="A21" s="189" t="s">
        <v>104</v>
      </c>
      <c r="B21" s="186" t="s">
        <v>111</v>
      </c>
      <c r="C21" s="184" t="s">
        <v>279</v>
      </c>
      <c r="D21" s="57">
        <v>535471</v>
      </c>
      <c r="E21" s="353">
        <f t="shared" si="0"/>
        <v>437247</v>
      </c>
      <c r="F21" s="135">
        <f t="shared" si="1"/>
        <v>98224</v>
      </c>
      <c r="G21" s="23"/>
      <c r="H21" s="23"/>
      <c r="I21" s="23"/>
      <c r="J21" s="23"/>
      <c r="K21" s="23">
        <v>19604</v>
      </c>
      <c r="L21" s="23">
        <v>28829</v>
      </c>
      <c r="M21" s="23">
        <v>45450</v>
      </c>
      <c r="N21" s="23">
        <v>39054</v>
      </c>
      <c r="O21" s="23">
        <v>37285</v>
      </c>
      <c r="P21" s="23">
        <v>8625</v>
      </c>
      <c r="Q21" s="23">
        <v>55060</v>
      </c>
      <c r="R21" s="23">
        <v>44495</v>
      </c>
      <c r="S21" s="23"/>
      <c r="T21" s="23"/>
      <c r="U21" s="23"/>
      <c r="V21" s="352"/>
      <c r="W21" s="352"/>
      <c r="X21" s="352"/>
      <c r="Y21" s="352"/>
      <c r="Z21" s="352"/>
      <c r="AA21" s="352"/>
      <c r="AB21" s="352">
        <v>158845</v>
      </c>
    </row>
    <row r="22" spans="1:28" ht="15.75" thickBot="1" x14ac:dyDescent="0.3">
      <c r="A22" s="189" t="s">
        <v>105</v>
      </c>
      <c r="B22" s="186" t="s">
        <v>112</v>
      </c>
      <c r="C22" s="184" t="s">
        <v>381</v>
      </c>
      <c r="D22" s="57">
        <v>247235</v>
      </c>
      <c r="E22" s="353">
        <f t="shared" si="0"/>
        <v>240322</v>
      </c>
      <c r="F22" s="135">
        <f t="shared" si="1"/>
        <v>6913</v>
      </c>
      <c r="G22" s="23"/>
      <c r="H22" s="23"/>
      <c r="I22" s="23"/>
      <c r="J22" s="23">
        <v>49128</v>
      </c>
      <c r="K22" s="23">
        <v>15361</v>
      </c>
      <c r="L22" s="23">
        <v>23789</v>
      </c>
      <c r="M22" s="23">
        <v>25189</v>
      </c>
      <c r="N22" s="23">
        <v>17780</v>
      </c>
      <c r="O22" s="23">
        <v>15685</v>
      </c>
      <c r="P22" s="23">
        <v>20400</v>
      </c>
      <c r="Q22" s="23"/>
      <c r="R22" s="23">
        <f>25441+19431</f>
        <v>44872</v>
      </c>
      <c r="S22" s="23">
        <v>25993</v>
      </c>
      <c r="T22" s="23">
        <v>2095</v>
      </c>
      <c r="U22" s="23">
        <v>30</v>
      </c>
      <c r="V22" s="352"/>
      <c r="W22" s="352"/>
      <c r="X22" s="352"/>
      <c r="Y22" s="352"/>
      <c r="Z22" s="352"/>
      <c r="AA22" s="352"/>
      <c r="AB22" s="352"/>
    </row>
    <row r="23" spans="1:28" ht="15.75" thickBot="1" x14ac:dyDescent="0.3">
      <c r="A23" s="190">
        <v>1010</v>
      </c>
      <c r="B23" s="186" t="s">
        <v>96</v>
      </c>
      <c r="C23" s="184" t="s">
        <v>382</v>
      </c>
      <c r="D23" s="57">
        <v>118108</v>
      </c>
      <c r="E23" s="353">
        <f t="shared" si="0"/>
        <v>111285</v>
      </c>
      <c r="F23" s="135">
        <f t="shared" si="1"/>
        <v>6823</v>
      </c>
      <c r="G23" s="23"/>
      <c r="H23" s="23"/>
      <c r="I23" s="23"/>
      <c r="J23" s="23"/>
      <c r="K23" s="23"/>
      <c r="L23" s="23">
        <v>30847</v>
      </c>
      <c r="M23" s="23">
        <v>12820</v>
      </c>
      <c r="N23" s="23">
        <v>7856</v>
      </c>
      <c r="O23" s="23">
        <v>10296</v>
      </c>
      <c r="P23" s="23">
        <v>11698</v>
      </c>
      <c r="Q23" s="23">
        <v>10441</v>
      </c>
      <c r="R23" s="23">
        <v>12960</v>
      </c>
      <c r="S23" s="23">
        <v>11591</v>
      </c>
      <c r="T23" s="23">
        <v>2776</v>
      </c>
      <c r="U23" s="23"/>
      <c r="V23" s="352"/>
      <c r="W23" s="352"/>
      <c r="X23" s="352"/>
      <c r="Y23" s="352"/>
      <c r="Z23" s="352"/>
      <c r="AA23" s="352"/>
      <c r="AB23" s="352"/>
    </row>
    <row r="24" spans="1:28" ht="15.75" thickBot="1" x14ac:dyDescent="0.3">
      <c r="A24" s="190">
        <v>1070</v>
      </c>
      <c r="B24" s="186" t="s">
        <v>113</v>
      </c>
      <c r="C24" s="184" t="s">
        <v>383</v>
      </c>
      <c r="D24" s="57">
        <f>108108+18590</f>
        <v>126698</v>
      </c>
      <c r="E24" s="353">
        <f t="shared" si="0"/>
        <v>54989</v>
      </c>
      <c r="F24" s="135">
        <f t="shared" si="1"/>
        <v>71709</v>
      </c>
      <c r="G24" s="23"/>
      <c r="H24" s="23"/>
      <c r="I24" s="23"/>
      <c r="J24" s="23">
        <v>7334</v>
      </c>
      <c r="K24" s="23">
        <v>6364</v>
      </c>
      <c r="L24" s="23"/>
      <c r="M24" s="23">
        <v>4832</v>
      </c>
      <c r="N24" s="23">
        <v>4479</v>
      </c>
      <c r="O24" s="23"/>
      <c r="P24" s="23"/>
      <c r="Q24" s="23">
        <v>7797</v>
      </c>
      <c r="R24" s="23">
        <v>8753</v>
      </c>
      <c r="S24" s="163">
        <v>6943</v>
      </c>
      <c r="T24" s="23"/>
      <c r="U24" s="23">
        <v>8487</v>
      </c>
      <c r="V24" s="352"/>
      <c r="W24" s="352"/>
      <c r="X24" s="352"/>
      <c r="Y24" s="352"/>
      <c r="Z24" s="352"/>
      <c r="AA24" s="352"/>
      <c r="AB24" s="352"/>
    </row>
    <row r="25" spans="1:28" ht="15.75" thickBot="1" x14ac:dyDescent="0.3">
      <c r="A25" s="190">
        <v>1195</v>
      </c>
      <c r="B25" s="186" t="s">
        <v>114</v>
      </c>
      <c r="C25" s="184" t="s">
        <v>384</v>
      </c>
      <c r="D25" s="57">
        <f>115724+6828</f>
        <v>122552</v>
      </c>
      <c r="E25" s="353">
        <f t="shared" si="0"/>
        <v>115113</v>
      </c>
      <c r="F25" s="135">
        <f t="shared" si="1"/>
        <v>7439</v>
      </c>
      <c r="G25" s="23"/>
      <c r="H25" s="23"/>
      <c r="I25" s="23"/>
      <c r="J25" s="23"/>
      <c r="K25" s="23"/>
      <c r="L25" s="23">
        <v>30258</v>
      </c>
      <c r="M25" s="23"/>
      <c r="N25" s="23">
        <v>8835</v>
      </c>
      <c r="O25" s="23">
        <v>6019</v>
      </c>
      <c r="P25" s="23">
        <v>6289</v>
      </c>
      <c r="Q25" s="23"/>
      <c r="R25" s="23">
        <v>12884</v>
      </c>
      <c r="S25" s="23">
        <v>7426</v>
      </c>
      <c r="T25" s="23">
        <v>20147</v>
      </c>
      <c r="U25" s="23">
        <v>23255</v>
      </c>
      <c r="V25" s="352"/>
      <c r="W25" s="352"/>
      <c r="X25" s="352"/>
      <c r="Y25" s="352"/>
      <c r="Z25" s="352"/>
      <c r="AA25" s="352"/>
      <c r="AB25" s="352"/>
    </row>
    <row r="26" spans="1:28" ht="15.75" thickBot="1" x14ac:dyDescent="0.3">
      <c r="A26" s="190">
        <v>1390</v>
      </c>
      <c r="B26" s="186" t="s">
        <v>115</v>
      </c>
      <c r="C26" s="184" t="s">
        <v>385</v>
      </c>
      <c r="D26" s="57">
        <f>121422+20237</f>
        <v>141659</v>
      </c>
      <c r="E26" s="353">
        <f t="shared" si="0"/>
        <v>45873</v>
      </c>
      <c r="F26" s="135">
        <f t="shared" si="1"/>
        <v>95786</v>
      </c>
      <c r="G26" s="23"/>
      <c r="H26" s="23"/>
      <c r="I26" s="23"/>
      <c r="J26" s="23"/>
      <c r="K26" s="23">
        <v>15569</v>
      </c>
      <c r="L26" s="23">
        <v>15569</v>
      </c>
      <c r="M26" s="23"/>
      <c r="N26" s="23"/>
      <c r="O26" s="23"/>
      <c r="P26" s="23"/>
      <c r="Q26" s="23"/>
      <c r="R26" s="23"/>
      <c r="S26" s="23">
        <v>14735</v>
      </c>
      <c r="T26" s="23"/>
      <c r="U26" s="23"/>
      <c r="V26" s="352"/>
      <c r="W26" s="352"/>
      <c r="X26" s="352"/>
      <c r="Y26" s="352"/>
      <c r="Z26" s="352"/>
      <c r="AA26" s="352"/>
      <c r="AB26" s="352"/>
    </row>
    <row r="27" spans="1:28" ht="15.75" thickBot="1" x14ac:dyDescent="0.3">
      <c r="A27" s="190">
        <v>1420</v>
      </c>
      <c r="B27" s="186" t="s">
        <v>116</v>
      </c>
      <c r="C27" s="184" t="s">
        <v>280</v>
      </c>
      <c r="D27" s="57">
        <f>184185+255</f>
        <v>184440</v>
      </c>
      <c r="E27" s="353">
        <f t="shared" si="0"/>
        <v>183332</v>
      </c>
      <c r="F27" s="135">
        <f t="shared" si="1"/>
        <v>1108</v>
      </c>
      <c r="G27" s="23"/>
      <c r="H27" s="23"/>
      <c r="I27" s="23"/>
      <c r="J27" s="23">
        <v>13897</v>
      </c>
      <c r="K27" s="23">
        <v>18893</v>
      </c>
      <c r="L27" s="23">
        <v>19181</v>
      </c>
      <c r="M27" s="23">
        <v>14286</v>
      </c>
      <c r="N27" s="23">
        <v>28614</v>
      </c>
      <c r="O27" s="23">
        <v>14985</v>
      </c>
      <c r="P27" s="23">
        <v>13499</v>
      </c>
      <c r="Q27" s="23">
        <v>15072</v>
      </c>
      <c r="R27" s="23">
        <v>10288</v>
      </c>
      <c r="S27" s="163">
        <v>19682</v>
      </c>
      <c r="T27" s="23">
        <v>14935</v>
      </c>
      <c r="U27" s="23"/>
      <c r="V27" s="352"/>
      <c r="W27" s="352"/>
      <c r="X27" s="352"/>
      <c r="Y27" s="352"/>
      <c r="Z27" s="352"/>
      <c r="AA27" s="352"/>
      <c r="AB27" s="352"/>
    </row>
    <row r="28" spans="1:28" ht="15.75" thickBot="1" x14ac:dyDescent="0.3">
      <c r="A28" s="190">
        <v>1420</v>
      </c>
      <c r="B28" s="186" t="s">
        <v>116</v>
      </c>
      <c r="C28" s="184" t="s">
        <v>281</v>
      </c>
      <c r="D28" s="57">
        <f>243000+30397</f>
        <v>273397</v>
      </c>
      <c r="E28" s="353">
        <f t="shared" si="0"/>
        <v>273346</v>
      </c>
      <c r="F28" s="135">
        <f t="shared" si="1"/>
        <v>51</v>
      </c>
      <c r="G28" s="23"/>
      <c r="H28" s="23"/>
      <c r="I28" s="23"/>
      <c r="J28" s="23">
        <v>51071</v>
      </c>
      <c r="K28" s="23">
        <v>36194</v>
      </c>
      <c r="L28" s="23">
        <v>27936</v>
      </c>
      <c r="M28" s="23">
        <v>21862</v>
      </c>
      <c r="N28" s="23">
        <v>23505</v>
      </c>
      <c r="O28" s="23">
        <v>24356</v>
      </c>
      <c r="P28" s="23">
        <v>18770</v>
      </c>
      <c r="Q28" s="23">
        <v>26041</v>
      </c>
      <c r="R28" s="23">
        <v>19925</v>
      </c>
      <c r="S28" s="163">
        <v>14616</v>
      </c>
      <c r="T28" s="23"/>
      <c r="U28" s="23">
        <v>9070</v>
      </c>
      <c r="V28" s="352"/>
      <c r="W28" s="352"/>
      <c r="X28" s="352"/>
      <c r="Y28" s="352"/>
      <c r="Z28" s="352"/>
      <c r="AA28" s="352"/>
      <c r="AB28" s="352"/>
    </row>
    <row r="29" spans="1:28" ht="15.75" thickBot="1" x14ac:dyDescent="0.3">
      <c r="A29" s="190">
        <v>1510</v>
      </c>
      <c r="B29" s="186" t="s">
        <v>117</v>
      </c>
      <c r="C29" s="184" t="s">
        <v>386</v>
      </c>
      <c r="D29" s="57">
        <f>109350+9954</f>
        <v>119304</v>
      </c>
      <c r="E29" s="353">
        <f t="shared" si="0"/>
        <v>103716</v>
      </c>
      <c r="F29" s="135">
        <f t="shared" si="1"/>
        <v>15588</v>
      </c>
      <c r="G29" s="23"/>
      <c r="H29" s="23"/>
      <c r="I29" s="23"/>
      <c r="J29" s="23"/>
      <c r="K29" s="23">
        <v>28753</v>
      </c>
      <c r="L29" s="23">
        <v>13758</v>
      </c>
      <c r="M29" s="23">
        <v>12967</v>
      </c>
      <c r="N29" s="23">
        <v>8914</v>
      </c>
      <c r="O29" s="23">
        <v>7725</v>
      </c>
      <c r="P29" s="23">
        <v>8987</v>
      </c>
      <c r="Q29" s="23"/>
      <c r="R29" s="23">
        <v>18680</v>
      </c>
      <c r="S29" s="23">
        <v>3932</v>
      </c>
      <c r="T29" s="23"/>
      <c r="U29" s="23"/>
      <c r="V29" s="352"/>
      <c r="W29" s="352"/>
      <c r="X29" s="352"/>
      <c r="Y29" s="352"/>
      <c r="Z29" s="352"/>
      <c r="AA29" s="352"/>
      <c r="AB29" s="352"/>
    </row>
    <row r="30" spans="1:28" ht="27" thickBot="1" x14ac:dyDescent="0.3">
      <c r="A30" s="190">
        <v>1550</v>
      </c>
      <c r="B30" s="186" t="s">
        <v>118</v>
      </c>
      <c r="C30" s="184" t="s">
        <v>387</v>
      </c>
      <c r="D30" s="57">
        <f>364277+112036</f>
        <v>476313</v>
      </c>
      <c r="E30" s="353">
        <f t="shared" si="0"/>
        <v>321324</v>
      </c>
      <c r="F30" s="135">
        <f t="shared" si="1"/>
        <v>154989</v>
      </c>
      <c r="G30" s="23"/>
      <c r="H30" s="23"/>
      <c r="I30" s="23"/>
      <c r="J30" s="23"/>
      <c r="K30" s="23">
        <v>23578</v>
      </c>
      <c r="L30" s="23"/>
      <c r="M30" s="23"/>
      <c r="N30" s="23">
        <v>77908</v>
      </c>
      <c r="O30" s="23"/>
      <c r="P30" s="23">
        <v>61760</v>
      </c>
      <c r="Q30" s="23">
        <v>18792</v>
      </c>
      <c r="R30" s="23">
        <v>24598</v>
      </c>
      <c r="S30" s="163">
        <v>79955</v>
      </c>
      <c r="T30" s="23">
        <v>28041</v>
      </c>
      <c r="U30" s="23"/>
      <c r="V30" s="352"/>
      <c r="W30" s="352">
        <v>6692</v>
      </c>
      <c r="X30" s="352"/>
      <c r="Y30" s="352"/>
      <c r="Z30" s="352"/>
      <c r="AA30" s="352"/>
      <c r="AB30" s="352"/>
    </row>
    <row r="31" spans="1:28" ht="15.75" thickBot="1" x14ac:dyDescent="0.3">
      <c r="A31" s="190">
        <v>1580</v>
      </c>
      <c r="B31" s="186" t="s">
        <v>119</v>
      </c>
      <c r="C31" s="184" t="s">
        <v>388</v>
      </c>
      <c r="D31" s="57">
        <f>121500+24575</f>
        <v>146075</v>
      </c>
      <c r="E31" s="353">
        <f t="shared" si="0"/>
        <v>106096</v>
      </c>
      <c r="F31" s="135">
        <f t="shared" si="1"/>
        <v>39979</v>
      </c>
      <c r="G31" s="23"/>
      <c r="H31" s="23"/>
      <c r="I31" s="23"/>
      <c r="J31" s="23">
        <v>7621</v>
      </c>
      <c r="K31" s="23">
        <v>3265</v>
      </c>
      <c r="L31" s="23">
        <v>26363</v>
      </c>
      <c r="M31" s="23">
        <v>8083</v>
      </c>
      <c r="N31" s="23">
        <v>5065</v>
      </c>
      <c r="O31" s="23">
        <v>7895</v>
      </c>
      <c r="P31" s="23">
        <v>9168</v>
      </c>
      <c r="Q31" s="23">
        <v>7723</v>
      </c>
      <c r="R31" s="23">
        <v>7671</v>
      </c>
      <c r="S31" s="163">
        <v>17317</v>
      </c>
      <c r="T31" s="23">
        <v>5925</v>
      </c>
      <c r="U31" s="23"/>
      <c r="V31" s="352"/>
      <c r="W31" s="352"/>
      <c r="X31" s="352"/>
      <c r="Y31" s="352"/>
      <c r="Z31" s="352"/>
      <c r="AA31" s="352"/>
      <c r="AB31" s="352"/>
    </row>
    <row r="32" spans="1:28" ht="27" thickBot="1" x14ac:dyDescent="0.3">
      <c r="A32" s="190">
        <v>2000</v>
      </c>
      <c r="B32" s="186" t="s">
        <v>120</v>
      </c>
      <c r="C32" s="184" t="s">
        <v>389</v>
      </c>
      <c r="D32" s="57">
        <f>364500+34000</f>
        <v>398500</v>
      </c>
      <c r="E32" s="353">
        <f t="shared" si="0"/>
        <v>398500</v>
      </c>
      <c r="F32" s="135">
        <f t="shared" si="1"/>
        <v>0</v>
      </c>
      <c r="G32" s="23"/>
      <c r="H32" s="23"/>
      <c r="I32" s="23"/>
      <c r="J32" s="23"/>
      <c r="K32" s="23"/>
      <c r="L32" s="23">
        <v>61000</v>
      </c>
      <c r="M32" s="23">
        <v>25000</v>
      </c>
      <c r="N32" s="23">
        <v>25000</v>
      </c>
      <c r="O32" s="23">
        <v>30000</v>
      </c>
      <c r="P32" s="23">
        <v>42000</v>
      </c>
      <c r="Q32" s="23">
        <v>30000</v>
      </c>
      <c r="R32" s="23"/>
      <c r="S32" s="23">
        <f>50000+90000</f>
        <v>140000</v>
      </c>
      <c r="T32" s="23">
        <v>45500</v>
      </c>
      <c r="U32" s="23"/>
      <c r="V32" s="352"/>
      <c r="W32" s="352"/>
      <c r="X32" s="352"/>
      <c r="Y32" s="352"/>
      <c r="Z32" s="352"/>
      <c r="AA32" s="352"/>
      <c r="AB32" s="352"/>
    </row>
    <row r="33" spans="1:44" ht="15.75" thickBot="1" x14ac:dyDescent="0.3">
      <c r="A33" s="190">
        <v>2035</v>
      </c>
      <c r="B33" s="186" t="s">
        <v>121</v>
      </c>
      <c r="C33" s="184" t="s">
        <v>390</v>
      </c>
      <c r="D33" s="57">
        <f>243000+2704</f>
        <v>245704</v>
      </c>
      <c r="E33" s="353">
        <f t="shared" si="0"/>
        <v>210479</v>
      </c>
      <c r="F33" s="135">
        <f t="shared" si="1"/>
        <v>35225</v>
      </c>
      <c r="G33" s="23"/>
      <c r="H33" s="23"/>
      <c r="I33" s="23"/>
      <c r="J33" s="23">
        <v>10412</v>
      </c>
      <c r="K33" s="23">
        <v>12897</v>
      </c>
      <c r="L33" s="23">
        <v>12998</v>
      </c>
      <c r="M33" s="23">
        <v>10510</v>
      </c>
      <c r="N33" s="23">
        <v>15821</v>
      </c>
      <c r="O33" s="23">
        <v>16359</v>
      </c>
      <c r="P33" s="23">
        <v>16919</v>
      </c>
      <c r="Q33" s="23">
        <v>23653</v>
      </c>
      <c r="R33" s="23">
        <v>42203</v>
      </c>
      <c r="S33" s="163">
        <v>35872</v>
      </c>
      <c r="T33" s="23">
        <v>5010</v>
      </c>
      <c r="U33" s="23">
        <v>7825</v>
      </c>
      <c r="V33" s="352"/>
      <c r="W33" s="352"/>
      <c r="X33" s="352"/>
      <c r="Y33" s="352"/>
      <c r="Z33" s="352"/>
      <c r="AA33" s="352"/>
      <c r="AB33" s="352"/>
    </row>
    <row r="34" spans="1:44" ht="15.75" thickBot="1" x14ac:dyDescent="0.3">
      <c r="A34" s="190">
        <v>2180</v>
      </c>
      <c r="B34" s="186" t="s">
        <v>122</v>
      </c>
      <c r="C34" s="184" t="s">
        <v>282</v>
      </c>
      <c r="D34" s="57">
        <f>237581+33437</f>
        <v>271018</v>
      </c>
      <c r="E34" s="353">
        <f t="shared" si="0"/>
        <v>271018</v>
      </c>
      <c r="F34" s="135">
        <f t="shared" si="1"/>
        <v>0</v>
      </c>
      <c r="G34" s="23"/>
      <c r="H34" s="23"/>
      <c r="I34" s="23"/>
      <c r="J34" s="23"/>
      <c r="K34" s="23">
        <v>55424</v>
      </c>
      <c r="L34" s="23"/>
      <c r="M34" s="23">
        <v>41425</v>
      </c>
      <c r="N34" s="23"/>
      <c r="O34" s="23">
        <v>36155</v>
      </c>
      <c r="P34" s="23"/>
      <c r="Q34" s="23"/>
      <c r="R34" s="23"/>
      <c r="S34" s="23">
        <v>111113</v>
      </c>
      <c r="T34" s="23">
        <v>26901</v>
      </c>
      <c r="U34" s="23"/>
      <c r="V34" s="352"/>
      <c r="W34" s="352"/>
      <c r="X34" s="352"/>
      <c r="Y34" s="352"/>
      <c r="Z34" s="352"/>
      <c r="AA34" s="352"/>
      <c r="AB34" s="352"/>
    </row>
    <row r="35" spans="1:44" ht="15.75" thickBot="1" x14ac:dyDescent="0.3">
      <c r="A35" s="190">
        <v>2180</v>
      </c>
      <c r="B35" s="186" t="s">
        <v>122</v>
      </c>
      <c r="C35" s="184" t="s">
        <v>283</v>
      </c>
      <c r="D35" s="57">
        <f>121500+1214</f>
        <v>122714</v>
      </c>
      <c r="E35" s="353">
        <f t="shared" si="0"/>
        <v>122270</v>
      </c>
      <c r="F35" s="135">
        <f t="shared" si="1"/>
        <v>444</v>
      </c>
      <c r="G35" s="23"/>
      <c r="H35" s="23"/>
      <c r="I35" s="23"/>
      <c r="J35" s="23"/>
      <c r="K35" s="23">
        <v>31676</v>
      </c>
      <c r="L35" s="23"/>
      <c r="M35" s="23">
        <v>24368</v>
      </c>
      <c r="N35" s="23"/>
      <c r="O35" s="23">
        <v>20474</v>
      </c>
      <c r="P35" s="23"/>
      <c r="Q35" s="23"/>
      <c r="R35" s="23"/>
      <c r="S35" s="23">
        <v>45752</v>
      </c>
      <c r="T35" s="23"/>
      <c r="U35" s="23"/>
      <c r="V35" s="352"/>
      <c r="W35" s="352"/>
      <c r="X35" s="352"/>
      <c r="Y35" s="352"/>
      <c r="Z35" s="352"/>
      <c r="AA35" s="352"/>
      <c r="AB35" s="352"/>
    </row>
    <row r="36" spans="1:44" ht="15.75" thickBot="1" x14ac:dyDescent="0.3">
      <c r="A36" s="190">
        <v>2690</v>
      </c>
      <c r="B36" s="186" t="s">
        <v>123</v>
      </c>
      <c r="C36" s="184" t="s">
        <v>392</v>
      </c>
      <c r="D36" s="57">
        <f>364500+41106</f>
        <v>405606</v>
      </c>
      <c r="E36" s="353">
        <f t="shared" si="0"/>
        <v>374749</v>
      </c>
      <c r="F36" s="135">
        <f t="shared" si="1"/>
        <v>30857</v>
      </c>
      <c r="G36" s="23"/>
      <c r="H36" s="23"/>
      <c r="I36" s="23"/>
      <c r="J36" s="23"/>
      <c r="K36" s="23">
        <v>54450</v>
      </c>
      <c r="L36" s="23">
        <v>68834</v>
      </c>
      <c r="M36" s="23">
        <v>13548</v>
      </c>
      <c r="N36" s="23">
        <v>34387</v>
      </c>
      <c r="O36" s="23">
        <v>27112</v>
      </c>
      <c r="P36" s="23">
        <v>31349</v>
      </c>
      <c r="Q36" s="23">
        <v>27504</v>
      </c>
      <c r="R36" s="23">
        <v>26476</v>
      </c>
      <c r="S36" s="163">
        <v>67157</v>
      </c>
      <c r="T36" s="23">
        <v>14021</v>
      </c>
      <c r="U36" s="23">
        <v>9911</v>
      </c>
      <c r="V36" s="352"/>
      <c r="W36" s="352"/>
      <c r="X36" s="352"/>
      <c r="Y36" s="352"/>
      <c r="Z36" s="352"/>
      <c r="AA36" s="352"/>
      <c r="AB36" s="352"/>
    </row>
    <row r="37" spans="1:44" ht="15.75" thickBot="1" x14ac:dyDescent="0.3">
      <c r="A37" s="190">
        <v>2700</v>
      </c>
      <c r="B37" s="186" t="s">
        <v>124</v>
      </c>
      <c r="C37" s="184" t="s">
        <v>391</v>
      </c>
      <c r="D37" s="57">
        <f>121500+82504</f>
        <v>204004</v>
      </c>
      <c r="E37" s="353">
        <f t="shared" si="0"/>
        <v>84575</v>
      </c>
      <c r="F37" s="135">
        <f t="shared" si="1"/>
        <v>119429</v>
      </c>
      <c r="G37" s="23"/>
      <c r="H37" s="23"/>
      <c r="I37" s="23"/>
      <c r="J37" s="23"/>
      <c r="K37" s="23">
        <v>13967</v>
      </c>
      <c r="L37" s="23">
        <v>12702</v>
      </c>
      <c r="M37" s="23">
        <v>16818</v>
      </c>
      <c r="N37" s="23"/>
      <c r="O37" s="23">
        <v>12013</v>
      </c>
      <c r="P37" s="23"/>
      <c r="Q37" s="23">
        <v>18475</v>
      </c>
      <c r="R37" s="23">
        <v>10600</v>
      </c>
      <c r="S37" s="23"/>
      <c r="T37" s="23"/>
      <c r="U37" s="23"/>
      <c r="V37" s="352"/>
      <c r="W37" s="352"/>
      <c r="X37" s="352"/>
      <c r="Y37" s="352"/>
      <c r="Z37" s="352"/>
      <c r="AA37" s="352"/>
      <c r="AB37" s="352"/>
    </row>
    <row r="38" spans="1:44" ht="15.75" thickBot="1" x14ac:dyDescent="0.3">
      <c r="A38" s="190">
        <v>3010</v>
      </c>
      <c r="B38" s="186" t="s">
        <v>125</v>
      </c>
      <c r="C38" s="184" t="s">
        <v>393</v>
      </c>
      <c r="D38" s="57">
        <f>109350+70363</f>
        <v>179713</v>
      </c>
      <c r="E38" s="353">
        <f t="shared" si="0"/>
        <v>154617</v>
      </c>
      <c r="F38" s="135">
        <f t="shared" si="1"/>
        <v>25096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v>24958</v>
      </c>
      <c r="R38" s="23"/>
      <c r="S38" s="23">
        <v>129659</v>
      </c>
      <c r="T38" s="23"/>
      <c r="U38" s="23"/>
      <c r="V38" s="352"/>
      <c r="W38" s="352"/>
      <c r="X38" s="352"/>
      <c r="Y38" s="352"/>
      <c r="Z38" s="352"/>
      <c r="AA38" s="352"/>
      <c r="AB38" s="352"/>
    </row>
    <row r="39" spans="1:44" ht="52.5" thickBot="1" x14ac:dyDescent="0.3">
      <c r="A39" s="190">
        <v>3120</v>
      </c>
      <c r="B39" s="186" t="s">
        <v>126</v>
      </c>
      <c r="C39" s="184" t="s">
        <v>394</v>
      </c>
      <c r="D39" s="57">
        <v>943291</v>
      </c>
      <c r="E39" s="353">
        <f t="shared" si="0"/>
        <v>820112</v>
      </c>
      <c r="F39" s="135">
        <f t="shared" si="1"/>
        <v>123179</v>
      </c>
      <c r="G39" s="23"/>
      <c r="H39" s="23"/>
      <c r="I39" s="23"/>
      <c r="J39" s="23"/>
      <c r="K39" s="23">
        <v>37186</v>
      </c>
      <c r="L39" s="23">
        <v>76360</v>
      </c>
      <c r="M39" s="23">
        <v>68467</v>
      </c>
      <c r="N39" s="23">
        <v>72048</v>
      </c>
      <c r="O39" s="23">
        <v>72417</v>
      </c>
      <c r="P39" s="23">
        <v>58634</v>
      </c>
      <c r="Q39" s="23">
        <v>72317</v>
      </c>
      <c r="R39" s="23">
        <v>103407</v>
      </c>
      <c r="S39" s="23">
        <v>162037</v>
      </c>
      <c r="T39" s="23"/>
      <c r="U39" s="23">
        <v>97239</v>
      </c>
      <c r="V39" s="352"/>
      <c r="W39" s="352"/>
      <c r="X39" s="352"/>
      <c r="Y39" s="352"/>
      <c r="Z39" s="352"/>
      <c r="AA39" s="352"/>
      <c r="AB39" s="352"/>
    </row>
    <row r="40" spans="1:44" ht="15.75" thickBot="1" x14ac:dyDescent="0.3">
      <c r="A40" s="190" t="s">
        <v>47</v>
      </c>
      <c r="B40" s="186" t="s">
        <v>127</v>
      </c>
      <c r="C40" s="184" t="s">
        <v>284</v>
      </c>
      <c r="D40" s="57">
        <f>218700+83000</f>
        <v>301700</v>
      </c>
      <c r="E40" s="353">
        <f t="shared" si="0"/>
        <v>237500</v>
      </c>
      <c r="F40" s="135">
        <f t="shared" si="1"/>
        <v>64200</v>
      </c>
      <c r="G40" s="23"/>
      <c r="H40" s="23"/>
      <c r="I40" s="23"/>
      <c r="J40" s="23">
        <f>20000+20000</f>
        <v>40000</v>
      </c>
      <c r="K40" s="23">
        <v>17500</v>
      </c>
      <c r="L40" s="23">
        <v>20000</v>
      </c>
      <c r="M40" s="23">
        <v>20000</v>
      </c>
      <c r="N40" s="23">
        <v>17500</v>
      </c>
      <c r="O40" s="23">
        <v>17500</v>
      </c>
      <c r="P40" s="23">
        <v>17500</v>
      </c>
      <c r="Q40" s="23">
        <v>17500</v>
      </c>
      <c r="R40" s="23">
        <v>17500</v>
      </c>
      <c r="S40" s="23">
        <v>17500</v>
      </c>
      <c r="T40" s="23"/>
      <c r="U40" s="23">
        <v>35000</v>
      </c>
      <c r="V40" s="352"/>
      <c r="W40" s="352"/>
      <c r="X40" s="352"/>
      <c r="Y40" s="352"/>
      <c r="Z40" s="352"/>
      <c r="AA40" s="352"/>
      <c r="AB40" s="352"/>
    </row>
    <row r="41" spans="1:44" ht="27" thickBot="1" x14ac:dyDescent="0.3">
      <c r="A41" s="190" t="s">
        <v>47</v>
      </c>
      <c r="B41" s="186" t="s">
        <v>127</v>
      </c>
      <c r="C41" s="184" t="s">
        <v>285</v>
      </c>
      <c r="D41" s="57">
        <f>437400+166000</f>
        <v>603400</v>
      </c>
      <c r="E41" s="353">
        <f t="shared" si="0"/>
        <v>475000</v>
      </c>
      <c r="F41" s="135">
        <f t="shared" si="1"/>
        <v>128400</v>
      </c>
      <c r="G41" s="23"/>
      <c r="H41" s="23"/>
      <c r="I41" s="23"/>
      <c r="J41" s="23">
        <f>40000+40000</f>
        <v>80000</v>
      </c>
      <c r="K41" s="23">
        <v>35000</v>
      </c>
      <c r="L41" s="23">
        <v>40000</v>
      </c>
      <c r="M41" s="23">
        <v>40000</v>
      </c>
      <c r="N41" s="23">
        <v>35000</v>
      </c>
      <c r="O41" s="23">
        <v>35000</v>
      </c>
      <c r="P41" s="23">
        <v>35000</v>
      </c>
      <c r="Q41" s="23">
        <v>35000</v>
      </c>
      <c r="R41" s="23">
        <v>35000</v>
      </c>
      <c r="S41" s="23">
        <v>35000</v>
      </c>
      <c r="T41" s="23"/>
      <c r="U41" s="23">
        <v>70000</v>
      </c>
      <c r="V41" s="352"/>
      <c r="W41" s="352"/>
      <c r="X41" s="352"/>
      <c r="Y41" s="352"/>
      <c r="Z41" s="352"/>
      <c r="AA41" s="352"/>
      <c r="AB41" s="352"/>
    </row>
    <row r="42" spans="1:44" ht="15.75" thickBot="1" x14ac:dyDescent="0.3">
      <c r="A42" s="190" t="s">
        <v>559</v>
      </c>
      <c r="B42" s="186" t="s">
        <v>128</v>
      </c>
      <c r="C42" s="184" t="s">
        <v>286</v>
      </c>
      <c r="D42" s="57">
        <f>102582+1698</f>
        <v>104280</v>
      </c>
      <c r="E42" s="353">
        <f t="shared" si="0"/>
        <v>123828</v>
      </c>
      <c r="F42" s="135">
        <f>D42-E42</f>
        <v>-19548</v>
      </c>
      <c r="G42" s="23"/>
      <c r="H42" s="23"/>
      <c r="I42" s="23">
        <v>5764</v>
      </c>
      <c r="J42" s="23">
        <v>7542</v>
      </c>
      <c r="K42" s="23"/>
      <c r="L42" s="23"/>
      <c r="M42" s="23">
        <f>8305+6124</f>
        <v>14429</v>
      </c>
      <c r="N42" s="23">
        <f>8305+6124+7801+5536+5504</f>
        <v>33270</v>
      </c>
      <c r="O42" s="23">
        <f>5729+6751</f>
        <v>12480</v>
      </c>
      <c r="P42" s="23">
        <v>6143</v>
      </c>
      <c r="Q42" s="23">
        <v>9903</v>
      </c>
      <c r="R42" s="23">
        <v>11394</v>
      </c>
      <c r="S42" s="23"/>
      <c r="T42" s="23">
        <v>5956</v>
      </c>
      <c r="U42" s="23">
        <v>16947</v>
      </c>
      <c r="V42" s="352"/>
      <c r="W42" s="352"/>
      <c r="X42" s="352"/>
      <c r="Y42" s="352"/>
      <c r="Z42" s="352"/>
      <c r="AA42" s="352"/>
      <c r="AB42" s="352"/>
    </row>
    <row r="43" spans="1:44" ht="15.75" thickBot="1" x14ac:dyDescent="0.3">
      <c r="A43" s="191" t="s">
        <v>559</v>
      </c>
      <c r="B43" s="187" t="s">
        <v>128</v>
      </c>
      <c r="C43" s="185" t="s">
        <v>287</v>
      </c>
      <c r="D43" s="116">
        <f>111441+15072</f>
        <v>126513</v>
      </c>
      <c r="E43" s="353">
        <f t="shared" si="0"/>
        <v>124788</v>
      </c>
      <c r="F43" s="137">
        <f>D43-E43</f>
        <v>1725</v>
      </c>
      <c r="G43" s="23"/>
      <c r="H43" s="23"/>
      <c r="I43" s="23">
        <v>18024</v>
      </c>
      <c r="J43" s="23">
        <v>6709</v>
      </c>
      <c r="K43" s="23"/>
      <c r="L43" s="23"/>
      <c r="M43" s="23">
        <f>7801+5536</f>
        <v>13337</v>
      </c>
      <c r="N43" s="23">
        <v>5212</v>
      </c>
      <c r="O43" s="23">
        <f>8391+5353</f>
        <v>13744</v>
      </c>
      <c r="P43" s="23">
        <v>7746</v>
      </c>
      <c r="Q43" s="23">
        <v>10319</v>
      </c>
      <c r="R43" s="23">
        <v>11228</v>
      </c>
      <c r="S43" s="23"/>
      <c r="T43" s="23">
        <v>24755</v>
      </c>
      <c r="U43" s="23">
        <v>13714</v>
      </c>
      <c r="V43" s="352"/>
      <c r="W43" s="352"/>
      <c r="X43" s="352"/>
      <c r="Y43" s="352"/>
      <c r="Z43" s="352"/>
      <c r="AA43" s="352"/>
      <c r="AB43" s="352"/>
    </row>
    <row r="44" spans="1:44" ht="15.75" thickBot="1" x14ac:dyDescent="0.3">
      <c r="A44" s="114"/>
      <c r="B44" s="115"/>
      <c r="C44" s="115"/>
      <c r="D44" s="116"/>
      <c r="E44" s="116"/>
      <c r="F44" s="137"/>
      <c r="G44" s="23"/>
      <c r="H44" s="23"/>
      <c r="I44" s="23"/>
      <c r="J44" s="23"/>
    </row>
    <row r="45" spans="1:44" s="73" customFormat="1" ht="15.75" thickBot="1" x14ac:dyDescent="0.3">
      <c r="A45" s="117"/>
      <c r="B45" s="117"/>
      <c r="C45" s="117"/>
      <c r="D45" s="92">
        <f>SUM(D13:D43)</f>
        <v>9085484</v>
      </c>
      <c r="E45" s="294">
        <f t="shared" ref="E45:U45" si="2">SUM(E13:E43)</f>
        <v>7408770</v>
      </c>
      <c r="F45" s="294">
        <f t="shared" si="2"/>
        <v>1676714</v>
      </c>
      <c r="G45" s="296">
        <f t="shared" si="2"/>
        <v>0</v>
      </c>
      <c r="H45" s="296">
        <f t="shared" si="2"/>
        <v>0</v>
      </c>
      <c r="I45" s="296">
        <f t="shared" si="2"/>
        <v>23788</v>
      </c>
      <c r="J45" s="296">
        <f t="shared" si="2"/>
        <v>349346</v>
      </c>
      <c r="K45" s="296">
        <f t="shared" si="2"/>
        <v>598229</v>
      </c>
      <c r="L45" s="296">
        <f t="shared" si="2"/>
        <v>641519</v>
      </c>
      <c r="M45" s="296">
        <f t="shared" si="2"/>
        <v>644424</v>
      </c>
      <c r="N45" s="296">
        <f t="shared" si="2"/>
        <v>654402</v>
      </c>
      <c r="O45" s="296">
        <f t="shared" si="2"/>
        <v>602490</v>
      </c>
      <c r="P45" s="296">
        <f t="shared" si="2"/>
        <v>512860</v>
      </c>
      <c r="Q45" s="296">
        <f t="shared" si="2"/>
        <v>600863</v>
      </c>
      <c r="R45" s="296">
        <f t="shared" si="2"/>
        <v>763089</v>
      </c>
      <c r="S45" s="296">
        <f t="shared" si="2"/>
        <v>1061663</v>
      </c>
      <c r="T45" s="296">
        <f t="shared" si="2"/>
        <v>245668</v>
      </c>
      <c r="U45" s="296">
        <f t="shared" si="2"/>
        <v>415409</v>
      </c>
      <c r="V45" s="296">
        <f t="shared" ref="V45:W45" si="3">SUM(V13:V43)</f>
        <v>0</v>
      </c>
      <c r="W45" s="296">
        <f t="shared" si="3"/>
        <v>6692</v>
      </c>
      <c r="X45" s="296">
        <f t="shared" ref="X45:AB45" si="4">SUM(X13:X43)</f>
        <v>0</v>
      </c>
      <c r="Y45" s="296">
        <f t="shared" si="4"/>
        <v>0</v>
      </c>
      <c r="Z45" s="296">
        <f t="shared" si="4"/>
        <v>0</v>
      </c>
      <c r="AA45" s="296">
        <f t="shared" si="4"/>
        <v>0</v>
      </c>
      <c r="AB45" s="296">
        <f t="shared" si="4"/>
        <v>288328</v>
      </c>
      <c r="AC45" s="118">
        <f t="shared" ref="AC45:AR45" si="5">SUM(AC13:AC41)</f>
        <v>0</v>
      </c>
      <c r="AD45" s="118">
        <f t="shared" si="5"/>
        <v>0</v>
      </c>
      <c r="AE45" s="118">
        <f t="shared" si="5"/>
        <v>0</v>
      </c>
      <c r="AF45" s="118">
        <f t="shared" si="5"/>
        <v>0</v>
      </c>
      <c r="AG45" s="118">
        <f t="shared" si="5"/>
        <v>0</v>
      </c>
      <c r="AH45" s="118">
        <f t="shared" si="5"/>
        <v>0</v>
      </c>
      <c r="AI45" s="118">
        <f t="shared" si="5"/>
        <v>0</v>
      </c>
      <c r="AJ45" s="118">
        <f t="shared" si="5"/>
        <v>0</v>
      </c>
      <c r="AK45" s="118">
        <f t="shared" si="5"/>
        <v>0</v>
      </c>
      <c r="AL45" s="118">
        <f t="shared" si="5"/>
        <v>0</v>
      </c>
      <c r="AM45" s="118">
        <f t="shared" si="5"/>
        <v>0</v>
      </c>
      <c r="AN45" s="118">
        <f t="shared" si="5"/>
        <v>0</v>
      </c>
      <c r="AO45" s="118">
        <f t="shared" si="5"/>
        <v>0</v>
      </c>
      <c r="AP45" s="118">
        <f t="shared" si="5"/>
        <v>0</v>
      </c>
      <c r="AQ45" s="118">
        <f t="shared" si="5"/>
        <v>0</v>
      </c>
      <c r="AR45" s="118">
        <f t="shared" si="5"/>
        <v>0</v>
      </c>
    </row>
    <row r="46" spans="1:44" x14ac:dyDescent="0.25">
      <c r="D46" s="26"/>
      <c r="G46" s="23"/>
      <c r="H46" s="23"/>
      <c r="I46" s="23"/>
      <c r="J46" s="23"/>
      <c r="K46" s="23"/>
      <c r="L46" s="23"/>
    </row>
    <row r="47" spans="1:44" x14ac:dyDescent="0.25">
      <c r="D47" s="26"/>
      <c r="G47" s="23"/>
      <c r="H47" s="23"/>
      <c r="I47" s="23"/>
      <c r="J47" s="23"/>
      <c r="K47" s="23"/>
      <c r="L47" s="23"/>
    </row>
    <row r="48" spans="1:44" x14ac:dyDescent="0.25">
      <c r="D48" s="26"/>
      <c r="G48" s="23"/>
      <c r="H48" s="23"/>
      <c r="I48" s="23"/>
      <c r="J48" s="23"/>
      <c r="K48" s="23"/>
      <c r="L48" s="23"/>
      <c r="S48" s="352">
        <f>S45-392775</f>
        <v>668888</v>
      </c>
    </row>
    <row r="49" spans="4:28" x14ac:dyDescent="0.25">
      <c r="D49" s="26"/>
      <c r="G49" s="23"/>
      <c r="H49" s="23"/>
      <c r="I49" s="23"/>
      <c r="J49" s="23"/>
      <c r="K49" s="23"/>
      <c r="L49" s="23"/>
    </row>
    <row r="50" spans="4:28" x14ac:dyDescent="0.25">
      <c r="D50" s="26"/>
      <c r="G50" s="23"/>
      <c r="H50" s="23"/>
      <c r="I50" s="23"/>
      <c r="J50" s="23"/>
      <c r="K50" s="23"/>
      <c r="L50" s="23"/>
    </row>
    <row r="51" spans="4:28" x14ac:dyDescent="0.25">
      <c r="D51" s="26"/>
      <c r="G51" s="23"/>
      <c r="H51" s="23"/>
      <c r="I51" s="23"/>
      <c r="J51" s="23"/>
      <c r="K51" s="23"/>
      <c r="L51" s="23"/>
    </row>
    <row r="52" spans="4:28" x14ac:dyDescent="0.25">
      <c r="D52" s="26"/>
      <c r="G52" s="23"/>
      <c r="H52" s="23"/>
      <c r="I52" s="23"/>
      <c r="J52" s="23"/>
      <c r="K52" s="23"/>
      <c r="L52" s="23"/>
    </row>
    <row r="53" spans="4:28" x14ac:dyDescent="0.25">
      <c r="D53" s="26"/>
      <c r="G53" s="23"/>
      <c r="H53" s="23"/>
      <c r="I53" s="23"/>
      <c r="J53" s="23"/>
      <c r="K53" s="23"/>
      <c r="L53" s="23"/>
    </row>
    <row r="54" spans="4:28" x14ac:dyDescent="0.25">
      <c r="D54" s="26"/>
      <c r="G54" s="23"/>
      <c r="H54" s="23"/>
      <c r="I54" s="23"/>
      <c r="J54" s="23"/>
      <c r="K54" s="23"/>
      <c r="L54" s="23"/>
    </row>
    <row r="55" spans="4:28" x14ac:dyDescent="0.25">
      <c r="D55" s="26"/>
      <c r="G55" s="23"/>
      <c r="H55" s="23"/>
      <c r="I55" s="23"/>
      <c r="J55" s="23"/>
      <c r="K55" s="23"/>
      <c r="L55" s="23"/>
    </row>
    <row r="56" spans="4:28" x14ac:dyDescent="0.25">
      <c r="D56" s="26"/>
      <c r="G56" s="23"/>
      <c r="H56" s="23"/>
      <c r="I56" s="23"/>
      <c r="J56" s="23"/>
      <c r="K56" s="23"/>
      <c r="L56" s="23"/>
    </row>
    <row r="57" spans="4:28" x14ac:dyDescent="0.25">
      <c r="D57" s="26"/>
      <c r="G57" s="23"/>
      <c r="H57" s="23"/>
      <c r="I57" s="23"/>
      <c r="J57" s="23"/>
      <c r="K57" s="23"/>
      <c r="L57" s="23"/>
    </row>
    <row r="58" spans="4:28" x14ac:dyDescent="0.25">
      <c r="D58" s="26"/>
      <c r="G58" s="23"/>
      <c r="H58" s="23"/>
      <c r="I58" s="23"/>
      <c r="J58" s="23"/>
      <c r="K58" s="23"/>
      <c r="L58" s="23"/>
    </row>
    <row r="59" spans="4:28" x14ac:dyDescent="0.25">
      <c r="D59" s="26"/>
      <c r="G59" s="23"/>
      <c r="H59" s="23"/>
      <c r="I59" s="23"/>
      <c r="J59" s="23"/>
      <c r="K59" s="23"/>
      <c r="L59" s="23"/>
    </row>
    <row r="60" spans="4:28" x14ac:dyDescent="0.25">
      <c r="D60" s="26"/>
      <c r="G60" s="23"/>
      <c r="H60" s="23"/>
      <c r="I60" s="23"/>
      <c r="J60" s="23"/>
      <c r="K60" s="23"/>
      <c r="L60" s="23"/>
    </row>
    <row r="61" spans="4:28" x14ac:dyDescent="0.25">
      <c r="D61" s="26"/>
      <c r="G61" s="23"/>
      <c r="H61" s="23"/>
      <c r="I61" s="23"/>
      <c r="J61" s="23"/>
      <c r="K61" s="23"/>
      <c r="L61" s="23"/>
    </row>
    <row r="62" spans="4:28" x14ac:dyDescent="0.25">
      <c r="D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52"/>
      <c r="W62" s="352"/>
      <c r="X62" s="352"/>
      <c r="Y62" s="352"/>
      <c r="Z62" s="352"/>
      <c r="AA62" s="352"/>
      <c r="AB62" s="352"/>
    </row>
    <row r="63" spans="4:28" x14ac:dyDescent="0.25">
      <c r="D63" s="2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52"/>
      <c r="W63" s="352"/>
      <c r="X63" s="352"/>
      <c r="Y63" s="352"/>
      <c r="Z63" s="352"/>
      <c r="AA63" s="352"/>
      <c r="AB63" s="352"/>
    </row>
    <row r="64" spans="4:28" x14ac:dyDescent="0.25">
      <c r="D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52"/>
      <c r="W64" s="352"/>
      <c r="X64" s="352"/>
      <c r="Y64" s="352"/>
      <c r="Z64" s="352"/>
      <c r="AA64" s="352"/>
      <c r="AB64" s="352"/>
    </row>
    <row r="65" spans="4:28" x14ac:dyDescent="0.25">
      <c r="D65" s="2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52"/>
      <c r="W65" s="352"/>
      <c r="X65" s="352"/>
      <c r="Y65" s="352"/>
      <c r="Z65" s="352"/>
      <c r="AA65" s="352"/>
      <c r="AB65" s="352"/>
    </row>
    <row r="66" spans="4:28" x14ac:dyDescent="0.25">
      <c r="D66" s="2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52"/>
      <c r="W66" s="352"/>
      <c r="X66" s="352"/>
      <c r="Y66" s="352"/>
      <c r="Z66" s="352"/>
      <c r="AA66" s="352"/>
      <c r="AB66" s="352"/>
    </row>
    <row r="67" spans="4:28" x14ac:dyDescent="0.25">
      <c r="D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52"/>
      <c r="W67" s="352"/>
      <c r="X67" s="352"/>
      <c r="Y67" s="352"/>
      <c r="Z67" s="352"/>
      <c r="AA67" s="352"/>
      <c r="AB67" s="352"/>
    </row>
    <row r="68" spans="4:28" x14ac:dyDescent="0.25">
      <c r="D68" s="2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52"/>
      <c r="W68" s="352"/>
      <c r="X68" s="352"/>
      <c r="Y68" s="352"/>
      <c r="Z68" s="352"/>
      <c r="AA68" s="352"/>
      <c r="AB68" s="352"/>
    </row>
    <row r="69" spans="4:28" x14ac:dyDescent="0.25">
      <c r="D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52"/>
      <c r="W69" s="352"/>
      <c r="X69" s="352"/>
      <c r="Y69" s="352"/>
      <c r="Z69" s="352"/>
      <c r="AA69" s="352"/>
      <c r="AB69" s="352"/>
    </row>
    <row r="70" spans="4:28" x14ac:dyDescent="0.25">
      <c r="D70" s="2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52"/>
      <c r="W70" s="352"/>
      <c r="X70" s="352"/>
      <c r="Y70" s="352"/>
      <c r="Z70" s="352"/>
      <c r="AA70" s="352"/>
      <c r="AB70" s="352"/>
    </row>
    <row r="71" spans="4:28" x14ac:dyDescent="0.25"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52"/>
      <c r="W71" s="352"/>
      <c r="X71" s="352"/>
      <c r="Y71" s="352"/>
      <c r="Z71" s="352"/>
      <c r="AA71" s="352"/>
      <c r="AB71" s="352"/>
    </row>
    <row r="72" spans="4:28" x14ac:dyDescent="0.25"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52"/>
      <c r="W72" s="352"/>
      <c r="X72" s="352"/>
      <c r="Y72" s="352"/>
      <c r="Z72" s="352"/>
      <c r="AA72" s="352"/>
      <c r="AB72" s="352"/>
    </row>
    <row r="73" spans="4:28" x14ac:dyDescent="0.25"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52"/>
      <c r="W73" s="352"/>
      <c r="X73" s="352"/>
      <c r="Y73" s="352"/>
      <c r="Z73" s="352"/>
      <c r="AA73" s="352"/>
      <c r="AB73" s="352"/>
    </row>
    <row r="74" spans="4:28" x14ac:dyDescent="0.25"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52"/>
      <c r="W74" s="352"/>
      <c r="X74" s="352"/>
      <c r="Y74" s="352"/>
      <c r="Z74" s="352"/>
      <c r="AA74" s="352"/>
      <c r="AB74" s="352"/>
    </row>
    <row r="75" spans="4:28" x14ac:dyDescent="0.25"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52"/>
      <c r="W75" s="352"/>
      <c r="X75" s="352"/>
      <c r="Y75" s="352"/>
      <c r="Z75" s="352"/>
      <c r="AA75" s="352"/>
      <c r="AB75" s="352"/>
    </row>
    <row r="76" spans="4:28" x14ac:dyDescent="0.25"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52"/>
      <c r="W76" s="352"/>
      <c r="X76" s="352"/>
      <c r="Y76" s="352"/>
      <c r="Z76" s="352"/>
      <c r="AA76" s="352"/>
      <c r="AB76" s="352"/>
    </row>
    <row r="77" spans="4:28" x14ac:dyDescent="0.2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52"/>
      <c r="W77" s="352"/>
      <c r="X77" s="352"/>
      <c r="Y77" s="352"/>
      <c r="Z77" s="352"/>
      <c r="AA77" s="352"/>
      <c r="AB77" s="352"/>
    </row>
    <row r="78" spans="4:28" x14ac:dyDescent="0.25"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52"/>
      <c r="W78" s="352"/>
      <c r="X78" s="352"/>
      <c r="Y78" s="352"/>
      <c r="Z78" s="352"/>
      <c r="AA78" s="352"/>
      <c r="AB78" s="352"/>
    </row>
    <row r="79" spans="4:28" x14ac:dyDescent="0.25"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52"/>
      <c r="W79" s="352"/>
      <c r="X79" s="352"/>
      <c r="Y79" s="352"/>
      <c r="Z79" s="352"/>
      <c r="AA79" s="352"/>
      <c r="AB79" s="352"/>
    </row>
    <row r="80" spans="4:28" x14ac:dyDescent="0.25"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52"/>
      <c r="W80" s="352"/>
      <c r="X80" s="352"/>
      <c r="Y80" s="352"/>
      <c r="Z80" s="352"/>
      <c r="AA80" s="352"/>
      <c r="AB80" s="352"/>
    </row>
    <row r="81" spans="7:28" x14ac:dyDescent="0.25"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52"/>
      <c r="W81" s="352"/>
      <c r="X81" s="352"/>
      <c r="Y81" s="352"/>
      <c r="Z81" s="352"/>
      <c r="AA81" s="352"/>
      <c r="AB81" s="352"/>
    </row>
    <row r="82" spans="7:28" x14ac:dyDescent="0.25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52"/>
      <c r="W82" s="352"/>
      <c r="X82" s="352"/>
      <c r="Y82" s="352"/>
      <c r="Z82" s="352"/>
      <c r="AA82" s="352"/>
      <c r="AB82" s="352"/>
    </row>
    <row r="83" spans="7:28" x14ac:dyDescent="0.25"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52"/>
      <c r="W83" s="352"/>
      <c r="X83" s="352"/>
      <c r="Y83" s="352"/>
      <c r="Z83" s="352"/>
      <c r="AA83" s="352"/>
      <c r="AB83" s="352"/>
    </row>
    <row r="84" spans="7:28" x14ac:dyDescent="0.25"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52"/>
      <c r="W84" s="352"/>
      <c r="X84" s="352"/>
      <c r="Y84" s="352"/>
      <c r="Z84" s="352"/>
      <c r="AA84" s="352"/>
      <c r="AB84" s="352"/>
    </row>
    <row r="85" spans="7:28" x14ac:dyDescent="0.25"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52"/>
      <c r="W85" s="352"/>
      <c r="X85" s="352"/>
      <c r="Y85" s="352"/>
      <c r="Z85" s="352"/>
      <c r="AA85" s="352"/>
      <c r="AB85" s="352"/>
    </row>
    <row r="86" spans="7:28" x14ac:dyDescent="0.25"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52"/>
      <c r="W86" s="352"/>
      <c r="X86" s="352"/>
      <c r="Y86" s="352"/>
      <c r="Z86" s="352"/>
      <c r="AA86" s="352"/>
      <c r="AB86" s="352"/>
    </row>
    <row r="87" spans="7:28" x14ac:dyDescent="0.25"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352"/>
      <c r="W87" s="352"/>
      <c r="X87" s="352"/>
      <c r="Y87" s="352"/>
      <c r="Z87" s="352"/>
      <c r="AA87" s="352"/>
      <c r="AB87" s="352"/>
    </row>
    <row r="88" spans="7:28" x14ac:dyDescent="0.25"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52"/>
      <c r="W88" s="352"/>
      <c r="X88" s="352"/>
      <c r="Y88" s="352"/>
      <c r="Z88" s="352"/>
      <c r="AA88" s="352"/>
      <c r="AB88" s="352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48E840"/>
  </sheetPr>
  <dimension ref="A1:BE195"/>
  <sheetViews>
    <sheetView workbookViewId="0">
      <selection activeCell="B17" sqref="B17:L17"/>
    </sheetView>
  </sheetViews>
  <sheetFormatPr defaultRowHeight="15" x14ac:dyDescent="0.25"/>
  <cols>
    <col min="2" max="2" width="32.140625" customWidth="1"/>
    <col min="3" max="3" width="13.5703125" customWidth="1"/>
    <col min="4" max="4" width="11.42578125" customWidth="1"/>
    <col min="5" max="5" width="12" customWidth="1"/>
    <col min="6" max="6" width="15" customWidth="1"/>
    <col min="7" max="7" width="12.140625" customWidth="1"/>
    <col min="8" max="9" width="12.7109375" customWidth="1"/>
    <col min="10" max="10" width="12.42578125" customWidth="1"/>
    <col min="11" max="11" width="12.7109375" customWidth="1"/>
    <col min="22" max="22" width="12" customWidth="1"/>
    <col min="23" max="23" width="10.85546875" customWidth="1"/>
  </cols>
  <sheetData>
    <row r="1" spans="1:23" ht="21" x14ac:dyDescent="0.35">
      <c r="A1" s="5"/>
      <c r="B1" s="6" t="s">
        <v>0</v>
      </c>
      <c r="C1" s="7" t="s">
        <v>86</v>
      </c>
      <c r="D1" s="6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x14ac:dyDescent="0.25">
      <c r="A2" s="5"/>
      <c r="B2" s="11" t="s">
        <v>1</v>
      </c>
      <c r="C2" s="12"/>
      <c r="D2" s="11"/>
      <c r="E2" s="13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5"/>
      <c r="B3" s="11" t="s">
        <v>2</v>
      </c>
      <c r="C3" s="12"/>
      <c r="D3" s="11"/>
      <c r="E3" s="1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x14ac:dyDescent="0.25">
      <c r="A4" s="5"/>
      <c r="B4" s="11" t="s">
        <v>87</v>
      </c>
      <c r="C4" s="12">
        <v>6</v>
      </c>
      <c r="D4" s="11"/>
      <c r="E4" s="13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75" x14ac:dyDescent="0.25">
      <c r="A5" s="5"/>
      <c r="B5" s="11" t="s">
        <v>3</v>
      </c>
      <c r="C5" s="12" t="s">
        <v>130</v>
      </c>
      <c r="D5" s="13"/>
      <c r="E5" s="1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 x14ac:dyDescent="0.25">
      <c r="A6" s="5"/>
      <c r="B6" s="11" t="s">
        <v>88</v>
      </c>
      <c r="C6" s="12" t="s">
        <v>89</v>
      </c>
      <c r="D6" s="13"/>
      <c r="E6" s="1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 x14ac:dyDescent="0.25">
      <c r="A7" s="5"/>
      <c r="B7" s="11" t="s">
        <v>90</v>
      </c>
      <c r="C7" s="12" t="s">
        <v>91</v>
      </c>
      <c r="D7" s="13"/>
      <c r="E7" s="13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75" x14ac:dyDescent="0.25">
      <c r="A8" s="5"/>
      <c r="B8" s="11" t="s">
        <v>129</v>
      </c>
      <c r="C8" s="12"/>
      <c r="D8" s="13"/>
      <c r="E8" s="13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0" x14ac:dyDescent="0.25">
      <c r="A10" s="1" t="s">
        <v>4</v>
      </c>
      <c r="B10" s="2" t="s">
        <v>5</v>
      </c>
      <c r="C10" s="14" t="s">
        <v>51</v>
      </c>
      <c r="D10" s="14" t="s">
        <v>52</v>
      </c>
      <c r="E10" s="18" t="s">
        <v>53</v>
      </c>
      <c r="F10" s="3" t="s">
        <v>54</v>
      </c>
      <c r="G10" s="3" t="s">
        <v>55</v>
      </c>
      <c r="H10" s="3" t="s">
        <v>56</v>
      </c>
      <c r="I10" s="3" t="s">
        <v>57</v>
      </c>
      <c r="J10" s="3" t="s">
        <v>58</v>
      </c>
      <c r="K10" s="3" t="s">
        <v>69</v>
      </c>
      <c r="L10" s="3" t="s">
        <v>59</v>
      </c>
      <c r="M10" s="3" t="s">
        <v>60</v>
      </c>
      <c r="N10" s="3" t="s">
        <v>61</v>
      </c>
      <c r="O10" s="3" t="s">
        <v>62</v>
      </c>
      <c r="P10" s="3" t="s">
        <v>63</v>
      </c>
      <c r="Q10" s="3" t="s">
        <v>62</v>
      </c>
      <c r="R10" s="3" t="s">
        <v>63</v>
      </c>
      <c r="S10" s="3" t="s">
        <v>64</v>
      </c>
      <c r="T10" s="3" t="s">
        <v>65</v>
      </c>
      <c r="U10" s="3" t="s">
        <v>66</v>
      </c>
      <c r="V10" s="3" t="s">
        <v>67</v>
      </c>
      <c r="W10" s="3" t="s">
        <v>68</v>
      </c>
    </row>
    <row r="11" spans="1:23" x14ac:dyDescent="0.25">
      <c r="A11" s="19"/>
      <c r="B11" s="21"/>
      <c r="C11" s="24"/>
      <c r="D11" s="10">
        <f>SUM(F11:W11)</f>
        <v>0</v>
      </c>
      <c r="E11" s="25">
        <f>C11-D11</f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5">
      <c r="A12" s="19"/>
      <c r="B12" s="21"/>
      <c r="C12" s="24"/>
      <c r="D12" s="10">
        <f t="shared" ref="D12:D41" si="0">SUM(F12:W12)</f>
        <v>0</v>
      </c>
      <c r="E12" s="25">
        <f t="shared" ref="E12:E41" si="1">C12-D12</f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5">
      <c r="A13" s="19"/>
      <c r="B13" s="21"/>
      <c r="C13" s="24"/>
      <c r="D13" s="10">
        <f t="shared" si="0"/>
        <v>0</v>
      </c>
      <c r="E13" s="25">
        <f t="shared" si="1"/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5">
      <c r="A14" s="19"/>
      <c r="B14" s="21"/>
      <c r="C14" s="24"/>
      <c r="D14" s="10">
        <f t="shared" si="0"/>
        <v>0</v>
      </c>
      <c r="E14" s="25">
        <f t="shared" si="1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5">
      <c r="A15" s="19"/>
      <c r="B15" s="21"/>
      <c r="C15" s="24"/>
      <c r="D15" s="10">
        <f t="shared" si="0"/>
        <v>0</v>
      </c>
      <c r="E15" s="25">
        <f t="shared" si="1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5">
      <c r="A16" s="19"/>
      <c r="B16" s="21"/>
      <c r="C16" s="24"/>
      <c r="D16" s="10">
        <f t="shared" si="0"/>
        <v>0</v>
      </c>
      <c r="E16" s="25">
        <f t="shared" si="1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5">
      <c r="A17" s="19"/>
      <c r="B17" s="21"/>
      <c r="C17" s="24"/>
      <c r="D17" s="10">
        <f t="shared" si="0"/>
        <v>0</v>
      </c>
      <c r="E17" s="25">
        <f t="shared" si="1"/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5">
      <c r="A18" s="19"/>
      <c r="B18" s="21"/>
      <c r="C18" s="24"/>
      <c r="D18" s="10">
        <f t="shared" si="0"/>
        <v>0</v>
      </c>
      <c r="E18" s="25">
        <f t="shared" si="1"/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5">
      <c r="A19" s="19"/>
      <c r="B19" s="22"/>
      <c r="C19" s="24"/>
      <c r="D19" s="10">
        <f t="shared" si="0"/>
        <v>0</v>
      </c>
      <c r="E19" s="25">
        <f t="shared" si="1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5">
      <c r="A20" s="19"/>
      <c r="B20" s="21"/>
      <c r="C20" s="24"/>
      <c r="D20" s="10">
        <f t="shared" si="0"/>
        <v>0</v>
      </c>
      <c r="E20" s="25">
        <f t="shared" si="1"/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5">
      <c r="A21" s="20"/>
      <c r="B21" s="21"/>
      <c r="C21" s="24"/>
      <c r="D21" s="10">
        <f t="shared" si="0"/>
        <v>0</v>
      </c>
      <c r="E21" s="25">
        <f t="shared" si="1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5">
      <c r="A22" s="20"/>
      <c r="B22" s="21"/>
      <c r="C22" s="24"/>
      <c r="D22" s="10">
        <f t="shared" si="0"/>
        <v>0</v>
      </c>
      <c r="E22" s="25">
        <f t="shared" si="1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5">
      <c r="A23" s="20"/>
      <c r="B23" s="21"/>
      <c r="C23" s="24"/>
      <c r="D23" s="10">
        <f t="shared" si="0"/>
        <v>0</v>
      </c>
      <c r="E23" s="25">
        <f t="shared" si="1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20"/>
      <c r="B24" s="21"/>
      <c r="C24" s="24"/>
      <c r="D24" s="10">
        <f t="shared" si="0"/>
        <v>0</v>
      </c>
      <c r="E24" s="25">
        <f t="shared" si="1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5">
      <c r="A25" s="20"/>
      <c r="B25" s="21"/>
      <c r="C25" s="24"/>
      <c r="D25" s="10">
        <f t="shared" si="0"/>
        <v>0</v>
      </c>
      <c r="E25" s="25">
        <f t="shared" si="1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5">
      <c r="A26" s="20"/>
      <c r="B26" s="21"/>
      <c r="C26" s="24"/>
      <c r="D26" s="10">
        <f t="shared" si="0"/>
        <v>0</v>
      </c>
      <c r="E26" s="25">
        <f t="shared" si="1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5">
      <c r="A27" s="20"/>
      <c r="B27" s="21"/>
      <c r="C27" s="24"/>
      <c r="D27" s="10">
        <f t="shared" si="0"/>
        <v>0</v>
      </c>
      <c r="E27" s="25">
        <f t="shared" si="1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5">
      <c r="A28" s="20"/>
      <c r="B28" s="21"/>
      <c r="C28" s="24"/>
      <c r="D28" s="10">
        <f t="shared" si="0"/>
        <v>0</v>
      </c>
      <c r="E28" s="25">
        <f t="shared" si="1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5">
      <c r="A29" s="20"/>
      <c r="B29" s="21"/>
      <c r="C29" s="24"/>
      <c r="D29" s="10">
        <f t="shared" si="0"/>
        <v>0</v>
      </c>
      <c r="E29" s="25">
        <f t="shared" si="1"/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5">
      <c r="A30" s="20"/>
      <c r="B30" s="21"/>
      <c r="C30" s="24"/>
      <c r="D30" s="10">
        <f t="shared" si="0"/>
        <v>0</v>
      </c>
      <c r="E30" s="25">
        <f t="shared" si="1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5">
      <c r="A31" s="20"/>
      <c r="B31" s="21"/>
      <c r="C31" s="24"/>
      <c r="D31" s="10">
        <f t="shared" si="0"/>
        <v>0</v>
      </c>
      <c r="E31" s="25">
        <f t="shared" si="1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5">
      <c r="A32" s="20"/>
      <c r="B32" s="21"/>
      <c r="C32" s="24"/>
      <c r="D32" s="10">
        <f t="shared" si="0"/>
        <v>0</v>
      </c>
      <c r="E32" s="25">
        <f t="shared" si="1"/>
        <v>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57" x14ac:dyDescent="0.25">
      <c r="A33" s="20"/>
      <c r="B33" s="21"/>
      <c r="C33" s="24"/>
      <c r="D33" s="10">
        <f t="shared" si="0"/>
        <v>0</v>
      </c>
      <c r="E33" s="25">
        <f t="shared" si="1"/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57" x14ac:dyDescent="0.25">
      <c r="A34" s="20"/>
      <c r="B34" s="21"/>
      <c r="C34" s="24"/>
      <c r="D34" s="10">
        <f t="shared" si="0"/>
        <v>0</v>
      </c>
      <c r="E34" s="25">
        <f t="shared" si="1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57" x14ac:dyDescent="0.25">
      <c r="A35" s="20"/>
      <c r="B35" s="21"/>
      <c r="C35" s="24"/>
      <c r="D35" s="10">
        <f t="shared" si="0"/>
        <v>0</v>
      </c>
      <c r="E35" s="25">
        <f t="shared" si="1"/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57" x14ac:dyDescent="0.25">
      <c r="A36" s="20"/>
      <c r="B36" s="21"/>
      <c r="C36" s="24"/>
      <c r="D36" s="10">
        <f t="shared" si="0"/>
        <v>0</v>
      </c>
      <c r="E36" s="25">
        <f t="shared" si="1"/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57" x14ac:dyDescent="0.25">
      <c r="A37" s="20"/>
      <c r="B37" s="21"/>
      <c r="C37" s="24"/>
      <c r="D37" s="10">
        <f t="shared" si="0"/>
        <v>0</v>
      </c>
      <c r="E37" s="25">
        <f t="shared" si="1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57" x14ac:dyDescent="0.25">
      <c r="A38" s="20"/>
      <c r="B38" s="21"/>
      <c r="C38" s="24"/>
      <c r="D38" s="10">
        <f t="shared" si="0"/>
        <v>0</v>
      </c>
      <c r="E38" s="25">
        <f t="shared" si="1"/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57" x14ac:dyDescent="0.25">
      <c r="A39" s="20"/>
      <c r="B39" s="21"/>
      <c r="C39" s="24"/>
      <c r="D39" s="10">
        <f t="shared" si="0"/>
        <v>0</v>
      </c>
      <c r="E39" s="25">
        <f t="shared" si="1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57" x14ac:dyDescent="0.25">
      <c r="A40" s="20"/>
      <c r="B40" s="21"/>
      <c r="C40" s="24"/>
      <c r="D40" s="10">
        <f t="shared" si="0"/>
        <v>0</v>
      </c>
      <c r="E40" s="25">
        <f t="shared" si="1"/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57" x14ac:dyDescent="0.25">
      <c r="A41" s="20"/>
      <c r="B41" s="21"/>
      <c r="C41" s="24"/>
      <c r="D41" s="10">
        <f t="shared" si="0"/>
        <v>0</v>
      </c>
      <c r="E41" s="25">
        <f t="shared" si="1"/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57" x14ac:dyDescent="0.25">
      <c r="C42" s="24">
        <f>SUM(C11:C41)</f>
        <v>0</v>
      </c>
      <c r="D42" s="24">
        <f>SUM(D11:D41)</f>
        <v>0</v>
      </c>
      <c r="E42" s="25">
        <f t="shared" ref="E42:BE42" si="2">SUM(E11:E41)</f>
        <v>0</v>
      </c>
      <c r="F42" s="26">
        <f t="shared" si="2"/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26">
        <f t="shared" si="2"/>
        <v>0</v>
      </c>
      <c r="N42" s="26">
        <f t="shared" si="2"/>
        <v>0</v>
      </c>
      <c r="O42" s="26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26">
        <f t="shared" si="2"/>
        <v>0</v>
      </c>
      <c r="W42" s="26">
        <f t="shared" si="2"/>
        <v>0</v>
      </c>
      <c r="X42" s="26">
        <f t="shared" si="2"/>
        <v>0</v>
      </c>
      <c r="Y42" s="26">
        <f t="shared" si="2"/>
        <v>0</v>
      </c>
      <c r="Z42" s="26">
        <f t="shared" si="2"/>
        <v>0</v>
      </c>
      <c r="AA42" s="26">
        <f t="shared" si="2"/>
        <v>0</v>
      </c>
      <c r="AB42" s="26">
        <f t="shared" si="2"/>
        <v>0</v>
      </c>
      <c r="AC42" s="26">
        <f t="shared" si="2"/>
        <v>0</v>
      </c>
      <c r="AD42" s="26">
        <f t="shared" si="2"/>
        <v>0</v>
      </c>
      <c r="AE42" s="26">
        <f t="shared" si="2"/>
        <v>0</v>
      </c>
      <c r="AF42" s="26">
        <f t="shared" si="2"/>
        <v>0</v>
      </c>
      <c r="AG42" s="26">
        <f t="shared" si="2"/>
        <v>0</v>
      </c>
      <c r="AH42" s="26">
        <f t="shared" si="2"/>
        <v>0</v>
      </c>
      <c r="AI42" s="26">
        <f t="shared" si="2"/>
        <v>0</v>
      </c>
      <c r="AJ42" s="26">
        <f t="shared" si="2"/>
        <v>0</v>
      </c>
      <c r="AK42" s="26">
        <f t="shared" si="2"/>
        <v>0</v>
      </c>
      <c r="AL42" s="26">
        <f t="shared" si="2"/>
        <v>0</v>
      </c>
      <c r="AM42" s="26">
        <f t="shared" si="2"/>
        <v>0</v>
      </c>
      <c r="AN42" s="26">
        <f t="shared" si="2"/>
        <v>0</v>
      </c>
      <c r="AO42" s="26">
        <f t="shared" si="2"/>
        <v>0</v>
      </c>
      <c r="AP42" s="26">
        <f t="shared" si="2"/>
        <v>0</v>
      </c>
      <c r="AQ42" s="26">
        <f t="shared" si="2"/>
        <v>0</v>
      </c>
      <c r="AR42" s="26">
        <f t="shared" si="2"/>
        <v>0</v>
      </c>
      <c r="AS42" s="26">
        <f t="shared" si="2"/>
        <v>0</v>
      </c>
      <c r="AT42" s="26">
        <f t="shared" si="2"/>
        <v>0</v>
      </c>
      <c r="AU42" s="26">
        <f t="shared" si="2"/>
        <v>0</v>
      </c>
      <c r="AV42" s="26">
        <f t="shared" si="2"/>
        <v>0</v>
      </c>
      <c r="AW42" s="26">
        <f t="shared" si="2"/>
        <v>0</v>
      </c>
      <c r="AX42" s="26">
        <f t="shared" si="2"/>
        <v>0</v>
      </c>
      <c r="AY42" s="26">
        <f t="shared" si="2"/>
        <v>0</v>
      </c>
      <c r="AZ42" s="26">
        <f t="shared" si="2"/>
        <v>0</v>
      </c>
      <c r="BA42" s="26">
        <f t="shared" si="2"/>
        <v>0</v>
      </c>
      <c r="BB42" s="26">
        <f t="shared" si="2"/>
        <v>0</v>
      </c>
      <c r="BC42" s="26">
        <f t="shared" si="2"/>
        <v>0</v>
      </c>
      <c r="BD42" s="26">
        <f t="shared" si="2"/>
        <v>0</v>
      </c>
      <c r="BE42" s="26">
        <f t="shared" si="2"/>
        <v>0</v>
      </c>
    </row>
    <row r="43" spans="1:57" x14ac:dyDescent="0.25">
      <c r="C43" s="26"/>
      <c r="D43" s="4"/>
      <c r="E43" s="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57" x14ac:dyDescent="0.25">
      <c r="C44" s="26"/>
      <c r="D44" s="4"/>
      <c r="E44" s="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57" x14ac:dyDescent="0.25">
      <c r="C45" s="26"/>
      <c r="D45" s="4"/>
      <c r="E45" s="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57" x14ac:dyDescent="0.25">
      <c r="C46" s="26"/>
      <c r="D46" s="4"/>
      <c r="E46" s="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57" x14ac:dyDescent="0.25">
      <c r="C47" s="26"/>
      <c r="D47" s="4"/>
      <c r="E47" s="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57" x14ac:dyDescent="0.25">
      <c r="C48" s="26"/>
      <c r="D48" s="4"/>
      <c r="E48" s="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3:23" x14ac:dyDescent="0.25">
      <c r="C49" s="26"/>
      <c r="D49" s="4"/>
      <c r="E49" s="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3:23" x14ac:dyDescent="0.25">
      <c r="C50" s="26"/>
      <c r="D50" s="4"/>
      <c r="E50" s="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3:23" x14ac:dyDescent="0.25">
      <c r="C51" s="26"/>
      <c r="D51" s="4"/>
      <c r="E51" s="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3:23" x14ac:dyDescent="0.25">
      <c r="C52" s="26"/>
      <c r="D52" s="4"/>
      <c r="E52" s="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3:23" x14ac:dyDescent="0.25">
      <c r="C53" s="26"/>
      <c r="D53" s="4"/>
      <c r="E53" s="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3:23" x14ac:dyDescent="0.25">
      <c r="C54" s="26"/>
      <c r="D54" s="4"/>
      <c r="E54" s="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3:23" x14ac:dyDescent="0.25">
      <c r="C55" s="26"/>
      <c r="D55" s="4"/>
      <c r="E55" s="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3:23" x14ac:dyDescent="0.25">
      <c r="C56" s="26"/>
      <c r="D56" s="4"/>
      <c r="E56" s="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3:23" x14ac:dyDescent="0.25">
      <c r="C57" s="26"/>
      <c r="D57" s="4"/>
      <c r="E57" s="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3:23" x14ac:dyDescent="0.25">
      <c r="C58" s="26"/>
      <c r="D58" s="4"/>
      <c r="E58" s="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3:23" x14ac:dyDescent="0.25">
      <c r="C59" s="26"/>
      <c r="D59" s="4"/>
      <c r="E59" s="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3:23" x14ac:dyDescent="0.25">
      <c r="C60" s="26"/>
      <c r="D60" s="4"/>
      <c r="E60" s="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3:23" x14ac:dyDescent="0.25">
      <c r="C61" s="26"/>
      <c r="D61" s="4"/>
      <c r="E61" s="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3:23" x14ac:dyDescent="0.25">
      <c r="C62" s="26"/>
      <c r="D62" s="4"/>
      <c r="E62" s="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3:23" x14ac:dyDescent="0.25">
      <c r="C63" s="26"/>
      <c r="D63" s="4"/>
      <c r="E63" s="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3:23" x14ac:dyDescent="0.25">
      <c r="C64" s="26"/>
      <c r="D64" s="4"/>
      <c r="E64" s="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3:23" x14ac:dyDescent="0.25">
      <c r="C65" s="26"/>
      <c r="D65" s="4"/>
      <c r="E65" s="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3:23" x14ac:dyDescent="0.25">
      <c r="C66" s="26"/>
      <c r="D66" s="4"/>
      <c r="E66" s="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3:23" x14ac:dyDescent="0.25">
      <c r="C67" s="26"/>
      <c r="D67" s="4"/>
      <c r="E67" s="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3:23" x14ac:dyDescent="0.25">
      <c r="C68" s="4"/>
      <c r="D68" s="4"/>
      <c r="E68" s="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3:23" x14ac:dyDescent="0.25">
      <c r="C69" s="4"/>
      <c r="D69" s="4"/>
      <c r="E69" s="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3:23" x14ac:dyDescent="0.25">
      <c r="C70" s="4"/>
      <c r="D70" s="4"/>
      <c r="E70" s="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3:23" x14ac:dyDescent="0.25">
      <c r="C71" s="4"/>
      <c r="D71" s="4"/>
      <c r="E71" s="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3:23" x14ac:dyDescent="0.25">
      <c r="C72" s="4"/>
      <c r="D72" s="4"/>
      <c r="E72" s="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3:23" x14ac:dyDescent="0.25">
      <c r="C73" s="4"/>
      <c r="D73" s="4"/>
      <c r="E73" s="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3:23" x14ac:dyDescent="0.25">
      <c r="C74" s="4"/>
      <c r="D74" s="4"/>
      <c r="E74" s="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3:23" x14ac:dyDescent="0.25">
      <c r="C75" s="4"/>
      <c r="D75" s="4"/>
      <c r="E75" s="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3:23" x14ac:dyDescent="0.25">
      <c r="C76" s="4"/>
      <c r="D76" s="4"/>
      <c r="E76" s="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3:23" x14ac:dyDescent="0.25">
      <c r="C77" s="4"/>
      <c r="D77" s="4"/>
      <c r="E77" s="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3:23" x14ac:dyDescent="0.25">
      <c r="C78" s="4"/>
      <c r="D78" s="4"/>
      <c r="E78" s="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3:23" x14ac:dyDescent="0.25">
      <c r="C79" s="4"/>
      <c r="D79" s="4"/>
      <c r="E79" s="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3:23" x14ac:dyDescent="0.25">
      <c r="C80" s="4"/>
      <c r="D80" s="4"/>
      <c r="E80" s="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3:23" x14ac:dyDescent="0.25">
      <c r="C81" s="4"/>
      <c r="D81" s="4"/>
      <c r="E81" s="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3:23" x14ac:dyDescent="0.25">
      <c r="C82" s="4"/>
      <c r="D82" s="4"/>
      <c r="E82" s="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3:23" x14ac:dyDescent="0.25">
      <c r="C83" s="4"/>
      <c r="D83" s="4"/>
      <c r="E83" s="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3:23" x14ac:dyDescent="0.25">
      <c r="C84" s="4"/>
      <c r="D84" s="4"/>
      <c r="E84" s="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3:23" x14ac:dyDescent="0.25">
      <c r="C85" s="4"/>
      <c r="D85" s="4"/>
      <c r="E85" s="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3:23" x14ac:dyDescent="0.25">
      <c r="C86" s="4"/>
      <c r="D86" s="4"/>
      <c r="E86" s="4"/>
    </row>
    <row r="87" spans="3:23" x14ac:dyDescent="0.25">
      <c r="C87" s="4"/>
      <c r="D87" s="4"/>
      <c r="E87" s="4"/>
    </row>
    <row r="88" spans="3:23" x14ac:dyDescent="0.25">
      <c r="C88" s="4"/>
      <c r="D88" s="4"/>
      <c r="E88" s="4"/>
    </row>
    <row r="89" spans="3:23" x14ac:dyDescent="0.25">
      <c r="C89" s="4"/>
      <c r="D89" s="4"/>
      <c r="E89" s="4"/>
    </row>
    <row r="90" spans="3:23" x14ac:dyDescent="0.25">
      <c r="C90" s="4"/>
      <c r="D90" s="4"/>
      <c r="E90" s="4"/>
    </row>
    <row r="91" spans="3:23" x14ac:dyDescent="0.25">
      <c r="C91" s="4"/>
      <c r="D91" s="4"/>
      <c r="E91" s="4"/>
    </row>
    <row r="92" spans="3:23" x14ac:dyDescent="0.25">
      <c r="C92" s="4"/>
      <c r="D92" s="4"/>
      <c r="E92" s="4"/>
    </row>
    <row r="93" spans="3:23" x14ac:dyDescent="0.25">
      <c r="C93" s="4"/>
      <c r="D93" s="4"/>
      <c r="E93" s="4"/>
    </row>
    <row r="94" spans="3:23" x14ac:dyDescent="0.25">
      <c r="C94" s="4"/>
      <c r="D94" s="4"/>
      <c r="E94" s="4"/>
    </row>
    <row r="95" spans="3:23" x14ac:dyDescent="0.25">
      <c r="C95" s="4"/>
      <c r="D95" s="4"/>
      <c r="E95" s="4"/>
    </row>
    <row r="96" spans="3:23" x14ac:dyDescent="0.25">
      <c r="C96" s="4"/>
      <c r="D96" s="4"/>
      <c r="E96" s="4"/>
    </row>
    <row r="97" spans="3:5" x14ac:dyDescent="0.25">
      <c r="C97" s="4"/>
      <c r="D97" s="4"/>
      <c r="E97" s="4"/>
    </row>
    <row r="98" spans="3:5" x14ac:dyDescent="0.25">
      <c r="C98" s="4"/>
      <c r="D98" s="4"/>
      <c r="E98" s="4"/>
    </row>
    <row r="99" spans="3:5" x14ac:dyDescent="0.25">
      <c r="C99" s="4"/>
      <c r="D99" s="4"/>
      <c r="E99" s="4"/>
    </row>
    <row r="100" spans="3:5" x14ac:dyDescent="0.25">
      <c r="C100" s="4"/>
      <c r="D100" s="4"/>
      <c r="E100" s="4"/>
    </row>
    <row r="101" spans="3:5" x14ac:dyDescent="0.25">
      <c r="C101" s="4"/>
      <c r="D101" s="4"/>
      <c r="E101" s="4"/>
    </row>
    <row r="102" spans="3:5" x14ac:dyDescent="0.25">
      <c r="C102" s="4"/>
      <c r="D102" s="4"/>
      <c r="E102" s="4"/>
    </row>
    <row r="103" spans="3:5" x14ac:dyDescent="0.25">
      <c r="C103" s="4"/>
      <c r="D103" s="4"/>
      <c r="E103" s="4"/>
    </row>
    <row r="104" spans="3:5" x14ac:dyDescent="0.25">
      <c r="C104" s="4"/>
      <c r="D104" s="4"/>
      <c r="E104" s="4"/>
    </row>
    <row r="105" spans="3:5" x14ac:dyDescent="0.25">
      <c r="C105" s="4"/>
      <c r="D105" s="4"/>
      <c r="E105" s="4"/>
    </row>
    <row r="106" spans="3:5" x14ac:dyDescent="0.25">
      <c r="C106" s="4"/>
      <c r="D106" s="4"/>
      <c r="E106" s="4"/>
    </row>
    <row r="107" spans="3:5" x14ac:dyDescent="0.25">
      <c r="C107" s="4"/>
      <c r="D107" s="4"/>
      <c r="E107" s="4"/>
    </row>
    <row r="108" spans="3:5" x14ac:dyDescent="0.25">
      <c r="C108" s="4"/>
      <c r="D108" s="4"/>
      <c r="E108" s="4"/>
    </row>
    <row r="109" spans="3:5" x14ac:dyDescent="0.25">
      <c r="C109" s="4"/>
      <c r="D109" s="4"/>
      <c r="E109" s="4"/>
    </row>
    <row r="110" spans="3:5" x14ac:dyDescent="0.25">
      <c r="C110" s="4"/>
      <c r="D110" s="4"/>
      <c r="E110" s="4"/>
    </row>
    <row r="111" spans="3:5" x14ac:dyDescent="0.25">
      <c r="C111" s="4"/>
      <c r="D111" s="4"/>
      <c r="E111" s="4"/>
    </row>
    <row r="112" spans="3:5" x14ac:dyDescent="0.25">
      <c r="C112" s="4"/>
      <c r="D112" s="4"/>
      <c r="E112" s="4"/>
    </row>
    <row r="113" spans="3:5" x14ac:dyDescent="0.25">
      <c r="C113" s="4"/>
      <c r="D113" s="4"/>
      <c r="E113" s="4"/>
    </row>
    <row r="114" spans="3:5" x14ac:dyDescent="0.25">
      <c r="C114" s="4"/>
      <c r="D114" s="4"/>
      <c r="E114" s="4"/>
    </row>
    <row r="115" spans="3:5" x14ac:dyDescent="0.25">
      <c r="C115" s="4"/>
      <c r="D115" s="4"/>
      <c r="E115" s="4"/>
    </row>
    <row r="116" spans="3:5" x14ac:dyDescent="0.25">
      <c r="C116" s="4"/>
      <c r="D116" s="4"/>
      <c r="E116" s="4"/>
    </row>
    <row r="117" spans="3:5" x14ac:dyDescent="0.25">
      <c r="C117" s="4"/>
      <c r="D117" s="4"/>
      <c r="E117" s="4"/>
    </row>
    <row r="118" spans="3:5" x14ac:dyDescent="0.25">
      <c r="C118" s="4"/>
      <c r="D118" s="4"/>
      <c r="E118" s="4"/>
    </row>
    <row r="119" spans="3:5" x14ac:dyDescent="0.25">
      <c r="C119" s="4"/>
      <c r="D119" s="4"/>
      <c r="E119" s="4"/>
    </row>
    <row r="120" spans="3:5" x14ac:dyDescent="0.25">
      <c r="C120" s="4"/>
      <c r="D120" s="4"/>
      <c r="E120" s="4"/>
    </row>
    <row r="121" spans="3:5" x14ac:dyDescent="0.25">
      <c r="C121" s="4"/>
      <c r="D121" s="4"/>
      <c r="E121" s="4"/>
    </row>
    <row r="122" spans="3:5" x14ac:dyDescent="0.25">
      <c r="C122" s="4"/>
      <c r="D122" s="4"/>
      <c r="E122" s="4"/>
    </row>
    <row r="123" spans="3:5" x14ac:dyDescent="0.25">
      <c r="C123" s="4"/>
      <c r="D123" s="4"/>
      <c r="E123" s="4"/>
    </row>
    <row r="124" spans="3:5" x14ac:dyDescent="0.25">
      <c r="C124" s="4"/>
      <c r="D124" s="4"/>
      <c r="E124" s="4"/>
    </row>
    <row r="125" spans="3:5" x14ac:dyDescent="0.25">
      <c r="C125" s="4"/>
      <c r="D125" s="4"/>
      <c r="E125" s="4"/>
    </row>
    <row r="126" spans="3:5" x14ac:dyDescent="0.25">
      <c r="C126" s="4"/>
      <c r="D126" s="4"/>
      <c r="E126" s="4"/>
    </row>
    <row r="127" spans="3:5" x14ac:dyDescent="0.25">
      <c r="C127" s="4"/>
      <c r="D127" s="4"/>
      <c r="E127" s="4"/>
    </row>
    <row r="128" spans="3:5" x14ac:dyDescent="0.25">
      <c r="C128" s="4"/>
      <c r="D128" s="4"/>
      <c r="E128" s="4"/>
    </row>
    <row r="129" spans="3:5" x14ac:dyDescent="0.25">
      <c r="C129" s="4"/>
      <c r="D129" s="4"/>
      <c r="E129" s="4"/>
    </row>
    <row r="130" spans="3:5" x14ac:dyDescent="0.25">
      <c r="C130" s="4"/>
      <c r="D130" s="4"/>
      <c r="E130" s="4"/>
    </row>
    <row r="131" spans="3:5" x14ac:dyDescent="0.25">
      <c r="C131" s="4"/>
      <c r="D131" s="4"/>
      <c r="E131" s="4"/>
    </row>
    <row r="132" spans="3:5" x14ac:dyDescent="0.25">
      <c r="C132" s="4"/>
      <c r="D132" s="4"/>
      <c r="E132" s="4"/>
    </row>
    <row r="133" spans="3:5" x14ac:dyDescent="0.25">
      <c r="C133" s="4"/>
      <c r="D133" s="4"/>
      <c r="E133" s="4"/>
    </row>
    <row r="134" spans="3:5" x14ac:dyDescent="0.25">
      <c r="C134" s="4"/>
      <c r="D134" s="4"/>
      <c r="E134" s="4"/>
    </row>
    <row r="135" spans="3:5" x14ac:dyDescent="0.25">
      <c r="C135" s="4"/>
      <c r="D135" s="4"/>
      <c r="E135" s="4"/>
    </row>
    <row r="136" spans="3:5" x14ac:dyDescent="0.25">
      <c r="C136" s="4"/>
      <c r="D136" s="4"/>
      <c r="E136" s="4"/>
    </row>
    <row r="137" spans="3:5" x14ac:dyDescent="0.25">
      <c r="C137" s="4"/>
      <c r="D137" s="4"/>
      <c r="E137" s="4"/>
    </row>
    <row r="138" spans="3:5" x14ac:dyDescent="0.25">
      <c r="C138" s="4"/>
      <c r="D138" s="4"/>
      <c r="E138" s="4"/>
    </row>
    <row r="139" spans="3:5" x14ac:dyDescent="0.25">
      <c r="C139" s="4"/>
      <c r="D139" s="4"/>
      <c r="E139" s="4"/>
    </row>
    <row r="140" spans="3:5" x14ac:dyDescent="0.25">
      <c r="C140" s="4"/>
      <c r="D140" s="4"/>
      <c r="E140" s="4"/>
    </row>
    <row r="141" spans="3:5" x14ac:dyDescent="0.25">
      <c r="C141" s="4"/>
      <c r="D141" s="4"/>
      <c r="E141" s="4"/>
    </row>
    <row r="142" spans="3:5" x14ac:dyDescent="0.25">
      <c r="C142" s="4"/>
      <c r="D142" s="4"/>
      <c r="E142" s="4"/>
    </row>
    <row r="143" spans="3:5" x14ac:dyDescent="0.25">
      <c r="C143" s="4"/>
      <c r="D143" s="4"/>
      <c r="E143" s="4"/>
    </row>
    <row r="144" spans="3:5" x14ac:dyDescent="0.25">
      <c r="C144" s="4"/>
      <c r="D144" s="4"/>
      <c r="E144" s="4"/>
    </row>
    <row r="145" spans="3:5" x14ac:dyDescent="0.25">
      <c r="C145" s="4"/>
      <c r="D145" s="4"/>
      <c r="E145" s="4"/>
    </row>
    <row r="146" spans="3:5" x14ac:dyDescent="0.25">
      <c r="C146" s="4"/>
      <c r="D146" s="4"/>
      <c r="E146" s="4"/>
    </row>
    <row r="147" spans="3:5" x14ac:dyDescent="0.25">
      <c r="C147" s="4"/>
      <c r="D147" s="4"/>
      <c r="E147" s="4"/>
    </row>
    <row r="148" spans="3:5" x14ac:dyDescent="0.25">
      <c r="C148" s="4"/>
      <c r="D148" s="4"/>
      <c r="E148" s="4"/>
    </row>
    <row r="149" spans="3:5" x14ac:dyDescent="0.25">
      <c r="C149" s="4"/>
      <c r="D149" s="4"/>
      <c r="E149" s="4"/>
    </row>
    <row r="150" spans="3:5" x14ac:dyDescent="0.25">
      <c r="C150" s="4"/>
      <c r="D150" s="4"/>
      <c r="E150" s="4"/>
    </row>
    <row r="151" spans="3:5" x14ac:dyDescent="0.25">
      <c r="C151" s="4"/>
      <c r="D151" s="4"/>
      <c r="E151" s="4"/>
    </row>
    <row r="152" spans="3:5" x14ac:dyDescent="0.25">
      <c r="C152" s="4"/>
      <c r="D152" s="4"/>
      <c r="E152" s="4"/>
    </row>
    <row r="153" spans="3:5" x14ac:dyDescent="0.25">
      <c r="C153" s="4"/>
      <c r="D153" s="4"/>
      <c r="E153" s="4"/>
    </row>
    <row r="154" spans="3:5" x14ac:dyDescent="0.25">
      <c r="C154" s="4"/>
      <c r="D154" s="4"/>
      <c r="E154" s="4"/>
    </row>
    <row r="155" spans="3:5" x14ac:dyDescent="0.25">
      <c r="C155" s="4"/>
      <c r="D155" s="4"/>
      <c r="E155" s="4"/>
    </row>
    <row r="156" spans="3:5" x14ac:dyDescent="0.25">
      <c r="C156" s="4"/>
      <c r="D156" s="4"/>
      <c r="E156" s="4"/>
    </row>
    <row r="157" spans="3:5" x14ac:dyDescent="0.25">
      <c r="C157" s="4"/>
      <c r="D157" s="4"/>
      <c r="E157" s="4"/>
    </row>
    <row r="158" spans="3:5" x14ac:dyDescent="0.25">
      <c r="C158" s="4"/>
      <c r="D158" s="4"/>
      <c r="E158" s="4"/>
    </row>
    <row r="159" spans="3:5" x14ac:dyDescent="0.25">
      <c r="C159" s="4"/>
      <c r="D159" s="4"/>
      <c r="E159" s="4"/>
    </row>
    <row r="160" spans="3:5" x14ac:dyDescent="0.25">
      <c r="C160" s="4"/>
      <c r="D160" s="4"/>
      <c r="E160" s="4"/>
    </row>
    <row r="161" spans="3:5" x14ac:dyDescent="0.25">
      <c r="C161" s="4"/>
      <c r="D161" s="4"/>
      <c r="E161" s="4"/>
    </row>
    <row r="162" spans="3:5" x14ac:dyDescent="0.25">
      <c r="C162" s="4"/>
      <c r="D162" s="4"/>
      <c r="E162" s="4"/>
    </row>
    <row r="163" spans="3:5" x14ac:dyDescent="0.25">
      <c r="C163" s="4"/>
      <c r="D163" s="4"/>
      <c r="E163" s="4"/>
    </row>
    <row r="164" spans="3:5" x14ac:dyDescent="0.25">
      <c r="C164" s="4"/>
      <c r="D164" s="4"/>
      <c r="E164" s="4"/>
    </row>
    <row r="165" spans="3:5" x14ac:dyDescent="0.25">
      <c r="C165" s="4"/>
      <c r="D165" s="4"/>
      <c r="E165" s="4"/>
    </row>
    <row r="166" spans="3:5" x14ac:dyDescent="0.25">
      <c r="C166" s="4"/>
      <c r="D166" s="4"/>
      <c r="E166" s="4"/>
    </row>
    <row r="167" spans="3:5" x14ac:dyDescent="0.25">
      <c r="C167" s="4"/>
      <c r="D167" s="4"/>
      <c r="E167" s="4"/>
    </row>
    <row r="168" spans="3:5" x14ac:dyDescent="0.25">
      <c r="C168" s="4"/>
      <c r="D168" s="4"/>
      <c r="E168" s="4"/>
    </row>
    <row r="169" spans="3:5" x14ac:dyDescent="0.25">
      <c r="C169" s="4"/>
      <c r="D169" s="4"/>
      <c r="E169" s="4"/>
    </row>
    <row r="170" spans="3:5" x14ac:dyDescent="0.25">
      <c r="C170" s="4"/>
      <c r="D170" s="4"/>
      <c r="E170" s="4"/>
    </row>
    <row r="171" spans="3:5" x14ac:dyDescent="0.25">
      <c r="C171" s="4"/>
      <c r="D171" s="4"/>
      <c r="E171" s="4"/>
    </row>
    <row r="172" spans="3:5" x14ac:dyDescent="0.25">
      <c r="C172" s="4"/>
      <c r="D172" s="4"/>
      <c r="E172" s="4"/>
    </row>
    <row r="173" spans="3:5" x14ac:dyDescent="0.25">
      <c r="C173" s="4"/>
      <c r="D173" s="4"/>
      <c r="E173" s="4"/>
    </row>
    <row r="174" spans="3:5" x14ac:dyDescent="0.25">
      <c r="C174" s="4"/>
      <c r="D174" s="4"/>
      <c r="E174" s="4"/>
    </row>
    <row r="175" spans="3:5" x14ac:dyDescent="0.25">
      <c r="C175" s="4"/>
      <c r="D175" s="4"/>
      <c r="E175" s="4"/>
    </row>
    <row r="176" spans="3:5" x14ac:dyDescent="0.25">
      <c r="C176" s="4"/>
      <c r="D176" s="4"/>
      <c r="E176" s="4"/>
    </row>
    <row r="177" spans="3:5" x14ac:dyDescent="0.25">
      <c r="C177" s="4"/>
      <c r="D177" s="4"/>
      <c r="E177" s="4"/>
    </row>
    <row r="178" spans="3:5" x14ac:dyDescent="0.25">
      <c r="C178" s="4"/>
      <c r="D178" s="4"/>
      <c r="E178" s="4"/>
    </row>
    <row r="179" spans="3:5" x14ac:dyDescent="0.25">
      <c r="C179" s="4"/>
      <c r="D179" s="4"/>
      <c r="E179" s="4"/>
    </row>
    <row r="180" spans="3:5" x14ac:dyDescent="0.25">
      <c r="C180" s="4"/>
      <c r="D180" s="4"/>
      <c r="E180" s="4"/>
    </row>
    <row r="181" spans="3:5" x14ac:dyDescent="0.25">
      <c r="C181" s="4"/>
      <c r="D181" s="4"/>
      <c r="E181" s="4"/>
    </row>
    <row r="182" spans="3:5" x14ac:dyDescent="0.25">
      <c r="C182" s="4"/>
      <c r="D182" s="4"/>
      <c r="E182" s="4"/>
    </row>
    <row r="183" spans="3:5" x14ac:dyDescent="0.25">
      <c r="C183" s="4"/>
      <c r="D183" s="4"/>
      <c r="E183" s="4"/>
    </row>
    <row r="184" spans="3:5" x14ac:dyDescent="0.25">
      <c r="C184" s="4"/>
      <c r="D184" s="4"/>
      <c r="E184" s="4"/>
    </row>
    <row r="185" spans="3:5" x14ac:dyDescent="0.25">
      <c r="C185" s="4"/>
      <c r="D185" s="4"/>
      <c r="E185" s="4"/>
    </row>
    <row r="186" spans="3:5" x14ac:dyDescent="0.25">
      <c r="C186" s="4"/>
      <c r="D186" s="4"/>
      <c r="E186" s="4"/>
    </row>
    <row r="187" spans="3:5" x14ac:dyDescent="0.25">
      <c r="C187" s="4"/>
      <c r="D187" s="4"/>
      <c r="E187" s="4"/>
    </row>
    <row r="188" spans="3:5" x14ac:dyDescent="0.25">
      <c r="C188" s="4"/>
      <c r="D188" s="4"/>
      <c r="E188" s="4"/>
    </row>
    <row r="189" spans="3:5" x14ac:dyDescent="0.25">
      <c r="C189" s="4"/>
      <c r="D189" s="4"/>
      <c r="E189" s="4"/>
    </row>
    <row r="190" spans="3:5" x14ac:dyDescent="0.25">
      <c r="C190" s="4"/>
      <c r="D190" s="4"/>
      <c r="E190" s="4"/>
    </row>
    <row r="191" spans="3:5" x14ac:dyDescent="0.25">
      <c r="C191" s="4"/>
      <c r="D191" s="4"/>
      <c r="E191" s="4"/>
    </row>
    <row r="192" spans="3:5" x14ac:dyDescent="0.25">
      <c r="C192" s="4"/>
      <c r="D192" s="4"/>
      <c r="E192" s="4"/>
    </row>
    <row r="193" spans="3:5" x14ac:dyDescent="0.25">
      <c r="C193" s="4"/>
      <c r="D193" s="4"/>
      <c r="E193" s="4"/>
    </row>
    <row r="194" spans="3:5" x14ac:dyDescent="0.25">
      <c r="C194" s="4"/>
      <c r="D194" s="4"/>
      <c r="E194" s="4"/>
    </row>
    <row r="195" spans="3:5" x14ac:dyDescent="0.25">
      <c r="C195" s="4"/>
      <c r="D195" s="4"/>
      <c r="E19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EB74"/>
  <sheetViews>
    <sheetView zoomScale="70" zoomScaleNormal="70" workbookViewId="0">
      <pane xSplit="6" ySplit="12" topLeftCell="O43" activePane="bottomRight" state="frozen"/>
      <selection pane="topRight" activeCell="G1" sqref="G1"/>
      <selection pane="bottomLeft" activeCell="A13" sqref="A13"/>
      <selection pane="bottomRight" activeCell="AA49" sqref="S49:AA49"/>
    </sheetView>
  </sheetViews>
  <sheetFormatPr defaultColWidth="8.85546875" defaultRowHeight="15" x14ac:dyDescent="0.25"/>
  <cols>
    <col min="1" max="1" width="8.85546875" style="275"/>
    <col min="2" max="2" width="32.7109375" style="275" bestFit="1" customWidth="1"/>
    <col min="3" max="3" width="29.85546875" style="275" customWidth="1"/>
    <col min="4" max="4" width="10.85546875" style="4" customWidth="1"/>
    <col min="5" max="5" width="11.28515625" style="4" customWidth="1"/>
    <col min="6" max="6" width="12.7109375" style="4" customWidth="1"/>
    <col min="7" max="8" width="8.85546875" style="275"/>
    <col min="9" max="9" width="12.28515625" style="275" customWidth="1"/>
    <col min="10" max="10" width="9.42578125" style="275" customWidth="1"/>
    <col min="11" max="11" width="11.140625" style="275" customWidth="1"/>
    <col min="12" max="12" width="10.42578125" style="275" customWidth="1"/>
    <col min="13" max="13" width="9.42578125" style="275" customWidth="1"/>
    <col min="14" max="14" width="10.7109375" style="275" customWidth="1"/>
    <col min="15" max="19" width="8.85546875" style="275"/>
    <col min="20" max="20" width="8.5703125" style="275" bestFit="1" customWidth="1"/>
    <col min="21" max="21" width="11.28515625" style="275" bestFit="1" customWidth="1"/>
    <col min="22" max="27" width="11.28515625" style="275" customWidth="1"/>
    <col min="28" max="16384" width="8.85546875" style="275"/>
  </cols>
  <sheetData>
    <row r="1" spans="1:27" s="4" customFormat="1" ht="21" x14ac:dyDescent="0.35">
      <c r="A1" s="277" t="s">
        <v>0</v>
      </c>
      <c r="B1" s="283"/>
      <c r="C1" s="278" t="s">
        <v>86</v>
      </c>
      <c r="D1" s="280"/>
      <c r="E1" s="280"/>
      <c r="F1" s="280"/>
      <c r="G1" s="285"/>
      <c r="H1" s="283"/>
      <c r="I1" s="283"/>
      <c r="J1" s="278"/>
      <c r="K1" s="283"/>
      <c r="L1" s="283"/>
      <c r="M1" s="283"/>
      <c r="N1" s="283"/>
      <c r="O1" s="283"/>
      <c r="P1" s="283"/>
      <c r="Q1" s="283"/>
      <c r="R1" s="278"/>
      <c r="S1" s="283"/>
      <c r="T1" s="283"/>
      <c r="U1" s="283"/>
      <c r="V1" s="283"/>
      <c r="W1" s="283"/>
      <c r="X1" s="283"/>
      <c r="Y1" s="283"/>
      <c r="Z1" s="283"/>
      <c r="AA1" s="283"/>
    </row>
    <row r="2" spans="1:27" s="4" customFormat="1" ht="18.75" x14ac:dyDescent="0.3">
      <c r="A2" s="280" t="s">
        <v>1</v>
      </c>
      <c r="B2" s="283"/>
      <c r="C2" s="281">
        <v>84.287000000000006</v>
      </c>
      <c r="D2" s="280"/>
      <c r="E2" s="280"/>
      <c r="F2" s="280"/>
      <c r="G2" s="285"/>
      <c r="H2" s="283"/>
      <c r="I2" s="283"/>
      <c r="J2" s="292"/>
      <c r="K2" s="283"/>
      <c r="L2" s="283"/>
      <c r="M2" s="283"/>
      <c r="N2" s="283"/>
      <c r="O2" s="283"/>
      <c r="P2" s="283"/>
      <c r="Q2" s="283"/>
      <c r="R2" s="292"/>
      <c r="S2" s="283"/>
      <c r="T2" s="283"/>
      <c r="U2" s="283"/>
      <c r="V2" s="283"/>
      <c r="W2" s="283"/>
      <c r="X2" s="283"/>
      <c r="Y2" s="283"/>
      <c r="Z2" s="283"/>
      <c r="AA2" s="283"/>
    </row>
    <row r="3" spans="1:27" s="4" customFormat="1" ht="15.75" x14ac:dyDescent="0.25">
      <c r="A3" s="280" t="s">
        <v>2</v>
      </c>
      <c r="B3" s="283"/>
      <c r="C3" s="281">
        <v>5287</v>
      </c>
      <c r="D3" s="280"/>
      <c r="E3" s="280"/>
      <c r="F3" s="280"/>
      <c r="G3" s="285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s="4" customFormat="1" ht="21" x14ac:dyDescent="0.35">
      <c r="A4" s="280" t="s">
        <v>87</v>
      </c>
      <c r="B4" s="283"/>
      <c r="C4" s="278">
        <v>6</v>
      </c>
      <c r="D4" s="280"/>
      <c r="E4" s="280"/>
      <c r="F4" s="280"/>
      <c r="G4" s="285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</row>
    <row r="5" spans="1:27" s="4" customFormat="1" ht="15.75" x14ac:dyDescent="0.25">
      <c r="A5" s="280" t="s">
        <v>3</v>
      </c>
      <c r="B5" s="283"/>
      <c r="C5" s="281" t="s">
        <v>326</v>
      </c>
      <c r="D5" s="280"/>
      <c r="E5" s="280"/>
      <c r="F5" s="280"/>
      <c r="G5" s="285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</row>
    <row r="6" spans="1:27" s="4" customFormat="1" ht="15.75" x14ac:dyDescent="0.25">
      <c r="A6" s="280" t="s">
        <v>149</v>
      </c>
      <c r="B6" s="283"/>
      <c r="C6" s="281" t="s">
        <v>152</v>
      </c>
      <c r="D6" s="280"/>
      <c r="E6" s="280"/>
      <c r="F6" s="280"/>
      <c r="G6" s="285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</row>
    <row r="7" spans="1:27" s="4" customFormat="1" ht="15.75" x14ac:dyDescent="0.25">
      <c r="A7" s="280" t="s">
        <v>88</v>
      </c>
      <c r="B7" s="283"/>
      <c r="C7" s="281" t="s">
        <v>89</v>
      </c>
      <c r="D7" s="280"/>
      <c r="E7" s="280"/>
      <c r="F7" s="280"/>
      <c r="G7" s="282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</row>
    <row r="8" spans="1:27" s="4" customFormat="1" ht="15.75" x14ac:dyDescent="0.25">
      <c r="A8" s="280" t="s">
        <v>90</v>
      </c>
      <c r="B8" s="283"/>
      <c r="C8" s="281" t="s">
        <v>395</v>
      </c>
      <c r="D8" s="280"/>
      <c r="E8" s="280"/>
      <c r="F8" s="280"/>
      <c r="G8" s="282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</row>
    <row r="9" spans="1:27" s="4" customFormat="1" ht="15.75" x14ac:dyDescent="0.25">
      <c r="A9" s="280" t="s">
        <v>336</v>
      </c>
      <c r="B9" s="283"/>
      <c r="C9" s="280" t="s">
        <v>339</v>
      </c>
      <c r="D9" s="281"/>
      <c r="E9" s="281"/>
      <c r="F9" s="281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s="4" customFormat="1" ht="23.25" x14ac:dyDescent="0.35">
      <c r="A10" s="359" t="s">
        <v>329</v>
      </c>
      <c r="B10" s="360"/>
      <c r="C10" s="360"/>
      <c r="D10" s="360"/>
      <c r="E10" s="280"/>
      <c r="F10" s="280"/>
      <c r="G10" s="282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</row>
    <row r="11" spans="1:27" s="4" customFormat="1" ht="15.75" thickBot="1" x14ac:dyDescent="0.3">
      <c r="A11" s="79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ht="45.75" thickBot="1" x14ac:dyDescent="0.3">
      <c r="A12" s="68" t="s">
        <v>4</v>
      </c>
      <c r="B12" s="66" t="s">
        <v>5</v>
      </c>
      <c r="C12" s="66" t="s">
        <v>253</v>
      </c>
      <c r="D12" s="67" t="s">
        <v>327</v>
      </c>
      <c r="E12" s="70" t="s">
        <v>52</v>
      </c>
      <c r="F12" s="304" t="s">
        <v>53</v>
      </c>
      <c r="G12" s="58" t="s">
        <v>65</v>
      </c>
      <c r="H12" s="59" t="s">
        <v>66</v>
      </c>
      <c r="I12" s="58" t="s">
        <v>67</v>
      </c>
      <c r="J12" s="59" t="s">
        <v>68</v>
      </c>
      <c r="K12" s="59" t="s">
        <v>344</v>
      </c>
      <c r="L12" s="59" t="s">
        <v>345</v>
      </c>
      <c r="M12" s="59" t="s">
        <v>346</v>
      </c>
      <c r="N12" s="59" t="s">
        <v>347</v>
      </c>
      <c r="O12" s="59" t="s">
        <v>348</v>
      </c>
      <c r="P12" s="59" t="s">
        <v>349</v>
      </c>
      <c r="Q12" s="59" t="s">
        <v>350</v>
      </c>
      <c r="R12" s="59" t="s">
        <v>351</v>
      </c>
      <c r="S12" s="59" t="s">
        <v>352</v>
      </c>
      <c r="T12" s="59" t="s">
        <v>353</v>
      </c>
      <c r="U12" s="59" t="s">
        <v>354</v>
      </c>
      <c r="V12" s="59" t="s">
        <v>643</v>
      </c>
      <c r="W12" s="59" t="s">
        <v>646</v>
      </c>
      <c r="X12" s="59" t="s">
        <v>649</v>
      </c>
      <c r="Y12" s="59" t="s">
        <v>650</v>
      </c>
      <c r="Z12" s="59" t="s">
        <v>654</v>
      </c>
      <c r="AA12" s="59" t="s">
        <v>655</v>
      </c>
    </row>
    <row r="13" spans="1:27" s="23" customFormat="1" ht="39.75" thickBot="1" x14ac:dyDescent="0.3">
      <c r="A13" s="181" t="s">
        <v>102</v>
      </c>
      <c r="B13" s="182" t="s">
        <v>134</v>
      </c>
      <c r="C13" s="180" t="s">
        <v>254</v>
      </c>
      <c r="D13" s="353">
        <v>512659</v>
      </c>
      <c r="E13" s="288">
        <f>SUM(G13:AA13)</f>
        <v>328175</v>
      </c>
      <c r="F13" s="288">
        <f>D13-E13</f>
        <v>184484</v>
      </c>
      <c r="K13" s="23">
        <v>65429</v>
      </c>
      <c r="L13" s="23">
        <v>29583</v>
      </c>
      <c r="M13" s="23">
        <v>32677</v>
      </c>
      <c r="N13" s="23">
        <v>61934</v>
      </c>
      <c r="P13" s="23">
        <v>64685</v>
      </c>
      <c r="Q13" s="23">
        <v>25343</v>
      </c>
      <c r="R13" s="23">
        <v>35061</v>
      </c>
      <c r="V13" s="23">
        <v>13463</v>
      </c>
      <c r="W13" s="352"/>
      <c r="X13" s="352"/>
      <c r="Y13" s="352"/>
      <c r="Z13" s="352"/>
      <c r="AA13" s="352"/>
    </row>
    <row r="14" spans="1:27" s="23" customFormat="1" ht="27" thickBot="1" x14ac:dyDescent="0.3">
      <c r="A14" s="181" t="s">
        <v>6</v>
      </c>
      <c r="B14" s="182" t="s">
        <v>230</v>
      </c>
      <c r="C14" s="180" t="s">
        <v>552</v>
      </c>
      <c r="D14" s="354">
        <v>206488</v>
      </c>
      <c r="E14" s="354">
        <f t="shared" ref="E14:E46" si="0">SUM(G14:AA14)</f>
        <v>195616</v>
      </c>
      <c r="F14" s="288">
        <f t="shared" ref="F14:F46" si="1">D14-E14</f>
        <v>10872</v>
      </c>
      <c r="K14" s="23">
        <v>16260</v>
      </c>
      <c r="M14" s="23">
        <v>29804</v>
      </c>
      <c r="N14" s="23">
        <v>30381</v>
      </c>
      <c r="O14" s="23">
        <v>23849</v>
      </c>
      <c r="Q14" s="23">
        <v>42402</v>
      </c>
      <c r="R14" s="23">
        <v>20507</v>
      </c>
      <c r="S14" s="23">
        <v>32413</v>
      </c>
      <c r="W14" s="352"/>
      <c r="X14" s="352"/>
      <c r="Y14" s="352"/>
      <c r="Z14" s="352"/>
      <c r="AA14" s="352"/>
    </row>
    <row r="15" spans="1:27" s="23" customFormat="1" ht="27" thickBot="1" x14ac:dyDescent="0.3">
      <c r="A15" s="181" t="s">
        <v>6</v>
      </c>
      <c r="B15" s="182" t="s">
        <v>231</v>
      </c>
      <c r="C15" s="180" t="s">
        <v>551</v>
      </c>
      <c r="D15" s="354">
        <v>376958</v>
      </c>
      <c r="E15" s="354">
        <f t="shared" si="0"/>
        <v>376958</v>
      </c>
      <c r="F15" s="288">
        <f t="shared" si="1"/>
        <v>0</v>
      </c>
      <c r="M15" s="23">
        <v>87239</v>
      </c>
      <c r="N15" s="23">
        <v>53825</v>
      </c>
      <c r="O15" s="23">
        <v>39271</v>
      </c>
      <c r="Q15" s="23">
        <v>94883</v>
      </c>
      <c r="R15" s="23">
        <v>31448</v>
      </c>
      <c r="S15" s="23">
        <v>46226</v>
      </c>
      <c r="V15" s="23">
        <v>24066</v>
      </c>
      <c r="W15" s="352"/>
      <c r="X15" s="352"/>
      <c r="Y15" s="352"/>
      <c r="Z15" s="352"/>
      <c r="AA15" s="352"/>
    </row>
    <row r="16" spans="1:27" s="23" customFormat="1" ht="15.75" thickBot="1" x14ac:dyDescent="0.3">
      <c r="A16" s="181" t="s">
        <v>133</v>
      </c>
      <c r="B16" s="182" t="s">
        <v>137</v>
      </c>
      <c r="C16" s="180" t="s">
        <v>255</v>
      </c>
      <c r="D16" s="354">
        <v>112610</v>
      </c>
      <c r="E16" s="354">
        <f t="shared" si="0"/>
        <v>97742</v>
      </c>
      <c r="F16" s="288">
        <f t="shared" si="1"/>
        <v>14868</v>
      </c>
      <c r="M16" s="23">
        <v>34688</v>
      </c>
      <c r="V16" s="23">
        <v>63054</v>
      </c>
      <c r="W16" s="352"/>
      <c r="X16" s="352"/>
      <c r="Y16" s="352"/>
      <c r="Z16" s="352"/>
      <c r="AA16" s="352"/>
    </row>
    <row r="17" spans="1:27" s="23" customFormat="1" ht="15.75" thickBot="1" x14ac:dyDescent="0.3">
      <c r="A17" s="181" t="s">
        <v>8</v>
      </c>
      <c r="B17" s="182" t="s">
        <v>232</v>
      </c>
      <c r="C17" s="180" t="s">
        <v>292</v>
      </c>
      <c r="D17" s="354">
        <v>123440</v>
      </c>
      <c r="E17" s="354">
        <f t="shared" si="0"/>
        <v>86255</v>
      </c>
      <c r="F17" s="288">
        <f t="shared" si="1"/>
        <v>37185</v>
      </c>
      <c r="L17" s="23">
        <v>11011</v>
      </c>
      <c r="N17" s="23">
        <v>8564</v>
      </c>
      <c r="O17" s="23">
        <v>9796</v>
      </c>
      <c r="P17" s="23">
        <v>9448</v>
      </c>
      <c r="Q17" s="23">
        <v>8541</v>
      </c>
      <c r="R17" s="23">
        <v>13445</v>
      </c>
      <c r="S17" s="23">
        <v>12340</v>
      </c>
      <c r="V17" s="23">
        <f>12108+1002</f>
        <v>13110</v>
      </c>
      <c r="W17" s="352"/>
      <c r="X17" s="352"/>
      <c r="Y17" s="352"/>
      <c r="Z17" s="352"/>
      <c r="AA17" s="352"/>
    </row>
    <row r="18" spans="1:27" s="23" customFormat="1" ht="27" thickBot="1" x14ac:dyDescent="0.3">
      <c r="A18" s="181" t="s">
        <v>8</v>
      </c>
      <c r="B18" s="182" t="s">
        <v>232</v>
      </c>
      <c r="C18" s="180" t="s">
        <v>293</v>
      </c>
      <c r="D18" s="354">
        <v>142167</v>
      </c>
      <c r="E18" s="354">
        <f t="shared" si="0"/>
        <v>32563</v>
      </c>
      <c r="F18" s="288">
        <f t="shared" si="1"/>
        <v>109604</v>
      </c>
      <c r="M18" s="23">
        <v>662</v>
      </c>
      <c r="O18" s="23">
        <v>11030</v>
      </c>
      <c r="P18" s="23">
        <v>1714</v>
      </c>
      <c r="Q18" s="23">
        <v>1557</v>
      </c>
      <c r="R18" s="23">
        <v>4788</v>
      </c>
      <c r="S18" s="23">
        <v>2434</v>
      </c>
      <c r="V18" s="23">
        <f>8468+1910</f>
        <v>10378</v>
      </c>
      <c r="W18" s="352"/>
      <c r="X18" s="352"/>
      <c r="Y18" s="352"/>
      <c r="Z18" s="352"/>
      <c r="AA18" s="352"/>
    </row>
    <row r="19" spans="1:27" s="23" customFormat="1" ht="15.75" thickBot="1" x14ac:dyDescent="0.3">
      <c r="A19" s="181" t="s">
        <v>8</v>
      </c>
      <c r="B19" s="182" t="s">
        <v>232</v>
      </c>
      <c r="C19" s="180" t="s">
        <v>291</v>
      </c>
      <c r="D19" s="354">
        <v>132580</v>
      </c>
      <c r="E19" s="354">
        <f t="shared" si="0"/>
        <v>71274</v>
      </c>
      <c r="F19" s="288">
        <f t="shared" si="1"/>
        <v>61306</v>
      </c>
      <c r="M19" s="23">
        <v>10914</v>
      </c>
      <c r="N19" s="23">
        <v>7026</v>
      </c>
      <c r="O19" s="23">
        <v>6401</v>
      </c>
      <c r="P19" s="23">
        <v>6414</v>
      </c>
      <c r="Q19" s="23">
        <v>6778</v>
      </c>
      <c r="R19" s="23">
        <v>10318</v>
      </c>
      <c r="S19" s="23">
        <v>9731</v>
      </c>
      <c r="V19" s="23">
        <f>12819+873</f>
        <v>13692</v>
      </c>
      <c r="W19" s="352"/>
      <c r="X19" s="352"/>
      <c r="Y19" s="352"/>
      <c r="Z19" s="352"/>
      <c r="AA19" s="352"/>
    </row>
    <row r="20" spans="1:27" s="23" customFormat="1" ht="15.75" thickBot="1" x14ac:dyDescent="0.3">
      <c r="A20" s="181" t="s">
        <v>11</v>
      </c>
      <c r="B20" s="182" t="s">
        <v>233</v>
      </c>
      <c r="C20" s="180" t="s">
        <v>542</v>
      </c>
      <c r="D20" s="354">
        <v>140964</v>
      </c>
      <c r="E20" s="354">
        <f t="shared" si="0"/>
        <v>92171</v>
      </c>
      <c r="F20" s="288">
        <f t="shared" si="1"/>
        <v>48793</v>
      </c>
      <c r="L20" s="23">
        <v>16451</v>
      </c>
      <c r="M20" s="23">
        <v>11140</v>
      </c>
      <c r="N20" s="23">
        <v>11195</v>
      </c>
      <c r="O20" s="23">
        <v>3543</v>
      </c>
      <c r="P20" s="23">
        <v>20934</v>
      </c>
      <c r="Q20" s="23">
        <v>19504</v>
      </c>
      <c r="S20" s="23">
        <v>9404</v>
      </c>
      <c r="W20" s="352"/>
      <c r="X20" s="352"/>
      <c r="Y20" s="352"/>
      <c r="Z20" s="352"/>
      <c r="AA20" s="352"/>
    </row>
    <row r="21" spans="1:27" s="23" customFormat="1" ht="15.75" thickBot="1" x14ac:dyDescent="0.3">
      <c r="A21" s="181" t="s">
        <v>11</v>
      </c>
      <c r="B21" s="182" t="s">
        <v>233</v>
      </c>
      <c r="C21" s="180" t="s">
        <v>543</v>
      </c>
      <c r="D21" s="354">
        <v>138621</v>
      </c>
      <c r="E21" s="354">
        <f t="shared" si="0"/>
        <v>87533</v>
      </c>
      <c r="F21" s="288">
        <f t="shared" si="1"/>
        <v>51088</v>
      </c>
      <c r="M21" s="23">
        <v>7641</v>
      </c>
      <c r="N21" s="23">
        <v>23830</v>
      </c>
      <c r="O21" s="23">
        <v>6823</v>
      </c>
      <c r="P21" s="23">
        <v>18718</v>
      </c>
      <c r="Q21" s="23">
        <v>9238</v>
      </c>
      <c r="R21" s="23">
        <v>11021</v>
      </c>
      <c r="S21" s="23">
        <v>10262</v>
      </c>
      <c r="W21" s="352"/>
      <c r="X21" s="352"/>
      <c r="Y21" s="352"/>
      <c r="Z21" s="352"/>
      <c r="AA21" s="352"/>
    </row>
    <row r="22" spans="1:27" s="23" customFormat="1" ht="27" thickBot="1" x14ac:dyDescent="0.3">
      <c r="A22" s="181" t="s">
        <v>11</v>
      </c>
      <c r="B22" s="182" t="s">
        <v>233</v>
      </c>
      <c r="C22" s="180" t="s">
        <v>544</v>
      </c>
      <c r="D22" s="354">
        <v>112432</v>
      </c>
      <c r="E22" s="354">
        <f t="shared" si="0"/>
        <v>89342</v>
      </c>
      <c r="F22" s="288">
        <f t="shared" si="1"/>
        <v>23090</v>
      </c>
      <c r="L22" s="23">
        <v>7539</v>
      </c>
      <c r="M22" s="23">
        <v>15069</v>
      </c>
      <c r="N22" s="23">
        <v>11240</v>
      </c>
      <c r="O22" s="23">
        <v>3697</v>
      </c>
      <c r="P22" s="23">
        <v>17405</v>
      </c>
      <c r="Q22" s="23">
        <v>11976</v>
      </c>
      <c r="R22" s="23">
        <v>13983</v>
      </c>
      <c r="S22" s="23">
        <v>8433</v>
      </c>
      <c r="W22" s="352"/>
      <c r="X22" s="352"/>
      <c r="Y22" s="352"/>
      <c r="Z22" s="352"/>
      <c r="AA22" s="352"/>
    </row>
    <row r="23" spans="1:27" s="23" customFormat="1" ht="27" thickBot="1" x14ac:dyDescent="0.3">
      <c r="A23" s="181" t="s">
        <v>104</v>
      </c>
      <c r="B23" s="182" t="s">
        <v>234</v>
      </c>
      <c r="C23" s="180" t="s">
        <v>644</v>
      </c>
      <c r="D23" s="354">
        <v>150000</v>
      </c>
      <c r="E23" s="354">
        <f t="shared" si="0"/>
        <v>81679</v>
      </c>
      <c r="F23" s="288">
        <f t="shared" si="1"/>
        <v>68321</v>
      </c>
      <c r="N23" s="23">
        <v>15427</v>
      </c>
      <c r="V23" s="23">
        <v>45973</v>
      </c>
      <c r="W23" s="352"/>
      <c r="X23" s="352"/>
      <c r="Y23" s="352">
        <v>20279</v>
      </c>
      <c r="Z23" s="352"/>
      <c r="AA23" s="352"/>
    </row>
    <row r="24" spans="1:27" s="23" customFormat="1" ht="27" thickBot="1" x14ac:dyDescent="0.3">
      <c r="A24" s="181" t="s">
        <v>104</v>
      </c>
      <c r="B24" s="182" t="s">
        <v>234</v>
      </c>
      <c r="C24" s="180" t="s">
        <v>605</v>
      </c>
      <c r="D24" s="354">
        <v>497074</v>
      </c>
      <c r="E24" s="354">
        <f t="shared" si="0"/>
        <v>396250</v>
      </c>
      <c r="F24" s="288">
        <f t="shared" si="1"/>
        <v>100824</v>
      </c>
      <c r="L24" s="23">
        <v>34325</v>
      </c>
      <c r="M24" s="23">
        <v>33253</v>
      </c>
      <c r="N24" s="23">
        <v>35165</v>
      </c>
      <c r="O24" s="23">
        <v>23674</v>
      </c>
      <c r="P24" s="23">
        <v>53482</v>
      </c>
      <c r="Q24" s="23">
        <v>36391</v>
      </c>
      <c r="R24" s="23">
        <v>51737</v>
      </c>
      <c r="V24" s="23">
        <v>128223</v>
      </c>
      <c r="W24" s="352"/>
      <c r="X24" s="352"/>
      <c r="Y24" s="352"/>
      <c r="Z24" s="352"/>
      <c r="AA24" s="352"/>
    </row>
    <row r="25" spans="1:27" s="23" customFormat="1" ht="15.75" thickBot="1" x14ac:dyDescent="0.3">
      <c r="A25" s="181" t="s">
        <v>104</v>
      </c>
      <c r="B25" s="182" t="s">
        <v>234</v>
      </c>
      <c r="C25" s="180" t="s">
        <v>553</v>
      </c>
      <c r="D25" s="354">
        <v>125000</v>
      </c>
      <c r="E25" s="354">
        <f t="shared" si="0"/>
        <v>84208</v>
      </c>
      <c r="F25" s="288">
        <f t="shared" si="1"/>
        <v>40792</v>
      </c>
      <c r="M25" s="23">
        <v>45251</v>
      </c>
      <c r="N25" s="23">
        <v>13846</v>
      </c>
      <c r="W25" s="352"/>
      <c r="X25" s="352"/>
      <c r="Y25" s="352"/>
      <c r="Z25" s="352"/>
      <c r="AA25" s="352">
        <v>25111</v>
      </c>
    </row>
    <row r="26" spans="1:27" s="23" customFormat="1" ht="27" thickBot="1" x14ac:dyDescent="0.3">
      <c r="A26" s="181" t="s">
        <v>104</v>
      </c>
      <c r="B26" s="182" t="s">
        <v>234</v>
      </c>
      <c r="C26" s="180" t="s">
        <v>289</v>
      </c>
      <c r="D26" s="354">
        <v>88241</v>
      </c>
      <c r="E26" s="354">
        <f t="shared" si="0"/>
        <v>22670</v>
      </c>
      <c r="F26" s="288">
        <f t="shared" si="1"/>
        <v>65571</v>
      </c>
      <c r="N26" s="23">
        <v>22670</v>
      </c>
      <c r="W26" s="352"/>
      <c r="X26" s="352"/>
      <c r="Y26" s="352"/>
      <c r="Z26" s="352"/>
      <c r="AA26" s="352"/>
    </row>
    <row r="27" spans="1:27" s="23" customFormat="1" ht="27" thickBot="1" x14ac:dyDescent="0.3">
      <c r="A27" s="181" t="s">
        <v>104</v>
      </c>
      <c r="B27" s="182" t="s">
        <v>235</v>
      </c>
      <c r="C27" s="180" t="s">
        <v>290</v>
      </c>
      <c r="D27" s="354">
        <v>216489</v>
      </c>
      <c r="E27" s="354">
        <f t="shared" si="0"/>
        <v>118478</v>
      </c>
      <c r="F27" s="288">
        <f t="shared" si="1"/>
        <v>98011</v>
      </c>
      <c r="K27" s="23">
        <v>44514</v>
      </c>
      <c r="M27" s="23">
        <v>3761</v>
      </c>
      <c r="P27" s="23">
        <v>70203</v>
      </c>
      <c r="W27" s="352"/>
      <c r="X27" s="352"/>
      <c r="Y27" s="352"/>
      <c r="Z27" s="352"/>
      <c r="AA27" s="352"/>
    </row>
    <row r="28" spans="1:27" s="23" customFormat="1" ht="15.75" thickBot="1" x14ac:dyDescent="0.3">
      <c r="A28" s="181">
        <v>1220</v>
      </c>
      <c r="B28" s="182" t="s">
        <v>247</v>
      </c>
      <c r="C28" s="180" t="s">
        <v>267</v>
      </c>
      <c r="D28" s="354">
        <v>118266</v>
      </c>
      <c r="E28" s="354">
        <f t="shared" si="0"/>
        <v>118266</v>
      </c>
      <c r="F28" s="288">
        <f t="shared" si="1"/>
        <v>0</v>
      </c>
      <c r="R28" s="23">
        <v>118266</v>
      </c>
      <c r="W28" s="352"/>
      <c r="X28" s="352"/>
      <c r="Y28" s="352"/>
      <c r="Z28" s="352"/>
      <c r="AA28" s="352"/>
    </row>
    <row r="29" spans="1:27" s="23" customFormat="1" ht="15.75" thickBot="1" x14ac:dyDescent="0.3">
      <c r="A29" s="181">
        <v>1400</v>
      </c>
      <c r="B29" s="182" t="s">
        <v>236</v>
      </c>
      <c r="C29" s="180" t="s">
        <v>257</v>
      </c>
      <c r="D29" s="354">
        <v>113302</v>
      </c>
      <c r="E29" s="354">
        <f t="shared" si="0"/>
        <v>87971</v>
      </c>
      <c r="F29" s="288">
        <f t="shared" si="1"/>
        <v>25331</v>
      </c>
      <c r="M29" s="23">
        <v>30981</v>
      </c>
      <c r="O29" s="23">
        <v>16641</v>
      </c>
      <c r="Q29" s="23">
        <v>23428</v>
      </c>
      <c r="R29" s="23">
        <v>16921</v>
      </c>
      <c r="W29" s="352"/>
      <c r="X29" s="352"/>
      <c r="Y29" s="352"/>
      <c r="Z29" s="352"/>
      <c r="AA29" s="352"/>
    </row>
    <row r="30" spans="1:27" s="23" customFormat="1" ht="15.75" thickBot="1" x14ac:dyDescent="0.3">
      <c r="A30" s="181">
        <v>1420</v>
      </c>
      <c r="B30" s="182" t="s">
        <v>237</v>
      </c>
      <c r="C30" s="180" t="s">
        <v>604</v>
      </c>
      <c r="D30" s="354">
        <v>232207</v>
      </c>
      <c r="E30" s="354">
        <f t="shared" si="0"/>
        <v>186044</v>
      </c>
      <c r="F30" s="288">
        <f t="shared" si="1"/>
        <v>46163</v>
      </c>
      <c r="L30" s="23">
        <v>17429</v>
      </c>
      <c r="M30" s="23">
        <v>13201</v>
      </c>
      <c r="N30" s="23">
        <v>24149</v>
      </c>
      <c r="O30" s="23">
        <v>15258</v>
      </c>
      <c r="P30" s="23">
        <v>21068</v>
      </c>
      <c r="Q30" s="23">
        <v>16841</v>
      </c>
      <c r="R30" s="23">
        <v>23659</v>
      </c>
      <c r="S30" s="23">
        <v>54439</v>
      </c>
      <c r="W30" s="352"/>
      <c r="X30" s="352"/>
      <c r="Y30" s="352"/>
      <c r="Z30" s="352"/>
      <c r="AA30" s="352"/>
    </row>
    <row r="31" spans="1:27" s="23" customFormat="1" ht="27" thickBot="1" x14ac:dyDescent="0.3">
      <c r="A31" s="181">
        <v>1510</v>
      </c>
      <c r="B31" s="182" t="s">
        <v>238</v>
      </c>
      <c r="C31" s="180" t="s">
        <v>258</v>
      </c>
      <c r="D31" s="354">
        <v>86462</v>
      </c>
      <c r="E31" s="354">
        <f t="shared" si="0"/>
        <v>75831</v>
      </c>
      <c r="F31" s="288">
        <f t="shared" si="1"/>
        <v>10631</v>
      </c>
      <c r="L31" s="23">
        <v>5566</v>
      </c>
      <c r="M31" s="23">
        <v>6292</v>
      </c>
      <c r="N31" s="23">
        <v>5908</v>
      </c>
      <c r="O31" s="23">
        <v>5284</v>
      </c>
      <c r="Q31" s="23">
        <v>5976</v>
      </c>
      <c r="R31" s="23">
        <v>13351</v>
      </c>
      <c r="S31" s="23">
        <f>32872+582</f>
        <v>33454</v>
      </c>
      <c r="W31" s="352"/>
      <c r="X31" s="352"/>
      <c r="Y31" s="352"/>
      <c r="Z31" s="352"/>
      <c r="AA31" s="352"/>
    </row>
    <row r="32" spans="1:27" s="23" customFormat="1" ht="27" thickBot="1" x14ac:dyDescent="0.3">
      <c r="A32" s="181">
        <v>1550</v>
      </c>
      <c r="B32" s="182" t="s">
        <v>239</v>
      </c>
      <c r="C32" s="180" t="s">
        <v>259</v>
      </c>
      <c r="D32" s="354">
        <v>133434</v>
      </c>
      <c r="E32" s="354">
        <f t="shared" si="0"/>
        <v>51797</v>
      </c>
      <c r="F32" s="288">
        <f t="shared" si="1"/>
        <v>81637</v>
      </c>
      <c r="N32" s="23">
        <v>24731</v>
      </c>
      <c r="P32" s="23">
        <v>12338</v>
      </c>
      <c r="R32" s="23">
        <v>13951</v>
      </c>
      <c r="W32" s="352"/>
      <c r="X32" s="352"/>
      <c r="Y32" s="352">
        <v>777</v>
      </c>
      <c r="Z32" s="352"/>
      <c r="AA32" s="352"/>
    </row>
    <row r="33" spans="1:16356" s="23" customFormat="1" ht="15" customHeight="1" thickBot="1" x14ac:dyDescent="0.3">
      <c r="A33" s="181">
        <v>1560</v>
      </c>
      <c r="B33" s="182" t="s">
        <v>240</v>
      </c>
      <c r="C33" s="180" t="s">
        <v>260</v>
      </c>
      <c r="D33" s="354">
        <v>134462</v>
      </c>
      <c r="E33" s="354">
        <f t="shared" si="0"/>
        <v>52597</v>
      </c>
      <c r="F33" s="288">
        <f t="shared" si="1"/>
        <v>81865</v>
      </c>
      <c r="L33" s="23">
        <v>5217</v>
      </c>
      <c r="M33" s="23">
        <v>5401</v>
      </c>
      <c r="N33" s="23">
        <v>6550</v>
      </c>
      <c r="P33" s="23">
        <v>1608</v>
      </c>
      <c r="Q33" s="23">
        <v>6186</v>
      </c>
      <c r="R33" s="23">
        <v>6726</v>
      </c>
      <c r="S33" s="23">
        <v>4543</v>
      </c>
      <c r="V33" s="23">
        <v>16366</v>
      </c>
      <c r="W33" s="352"/>
      <c r="X33" s="352"/>
      <c r="Y33" s="352"/>
      <c r="Z33" s="352"/>
      <c r="AA33" s="352"/>
    </row>
    <row r="34" spans="1:16356" s="23" customFormat="1" ht="15.75" thickBot="1" x14ac:dyDescent="0.3">
      <c r="A34" s="181">
        <v>1780</v>
      </c>
      <c r="B34" s="182" t="s">
        <v>241</v>
      </c>
      <c r="C34" s="180" t="s">
        <v>261</v>
      </c>
      <c r="D34" s="354">
        <v>109203</v>
      </c>
      <c r="E34" s="354">
        <f t="shared" si="0"/>
        <v>88976</v>
      </c>
      <c r="F34" s="288">
        <f t="shared" si="1"/>
        <v>20227</v>
      </c>
      <c r="L34" s="23">
        <v>6708</v>
      </c>
      <c r="M34" s="23">
        <v>8267</v>
      </c>
      <c r="N34" s="23">
        <v>6304</v>
      </c>
      <c r="O34" s="23">
        <v>9624</v>
      </c>
      <c r="P34" s="23">
        <v>25987</v>
      </c>
      <c r="R34" s="23">
        <v>19343</v>
      </c>
      <c r="S34" s="23">
        <v>5021</v>
      </c>
      <c r="V34" s="23">
        <v>7722</v>
      </c>
      <c r="W34" s="352"/>
      <c r="X34" s="352"/>
      <c r="Y34" s="352"/>
      <c r="Z34" s="352"/>
      <c r="AA34" s="352"/>
    </row>
    <row r="35" spans="1:16356" s="23" customFormat="1" ht="15.75" thickBot="1" x14ac:dyDescent="0.3">
      <c r="A35" s="181">
        <v>2035</v>
      </c>
      <c r="B35" s="182" t="s">
        <v>242</v>
      </c>
      <c r="C35" s="180" t="s">
        <v>262</v>
      </c>
      <c r="D35" s="354">
        <v>120161</v>
      </c>
      <c r="E35" s="354">
        <f t="shared" si="0"/>
        <v>117734</v>
      </c>
      <c r="F35" s="288">
        <f t="shared" si="1"/>
        <v>2427</v>
      </c>
      <c r="L35" s="23">
        <v>10000</v>
      </c>
      <c r="M35" s="23">
        <v>8240</v>
      </c>
      <c r="N35" s="23">
        <v>11151</v>
      </c>
      <c r="O35" s="23">
        <v>23028</v>
      </c>
      <c r="P35" s="23">
        <v>14000</v>
      </c>
      <c r="Q35" s="23">
        <v>14524</v>
      </c>
      <c r="R35" s="23">
        <v>16561</v>
      </c>
      <c r="S35" s="23">
        <v>15017</v>
      </c>
      <c r="V35" s="23">
        <v>5213</v>
      </c>
      <c r="W35" s="352"/>
      <c r="X35" s="352"/>
      <c r="Y35" s="352"/>
      <c r="Z35" s="352"/>
      <c r="AA35" s="352"/>
    </row>
    <row r="36" spans="1:16356" s="23" customFormat="1" ht="15.75" thickBot="1" x14ac:dyDescent="0.3">
      <c r="A36" s="181">
        <v>2820</v>
      </c>
      <c r="B36" s="182" t="s">
        <v>243</v>
      </c>
      <c r="C36" s="180" t="s">
        <v>263</v>
      </c>
      <c r="D36" s="354">
        <v>92112</v>
      </c>
      <c r="E36" s="354">
        <f t="shared" si="0"/>
        <v>92093</v>
      </c>
      <c r="F36" s="288">
        <f t="shared" si="1"/>
        <v>19</v>
      </c>
      <c r="L36" s="23">
        <v>15132</v>
      </c>
      <c r="N36" s="23">
        <v>20291</v>
      </c>
      <c r="O36" s="23">
        <v>11567</v>
      </c>
      <c r="P36" s="23">
        <v>16595</v>
      </c>
      <c r="Q36" s="23">
        <v>28508</v>
      </c>
      <c r="W36" s="352"/>
      <c r="X36" s="352"/>
      <c r="Y36" s="352"/>
      <c r="Z36" s="352"/>
      <c r="AA36" s="352"/>
    </row>
    <row r="37" spans="1:16356" s="23" customFormat="1" ht="15.75" thickBot="1" x14ac:dyDescent="0.3">
      <c r="A37" s="181">
        <v>3010</v>
      </c>
      <c r="B37" s="182" t="s">
        <v>244</v>
      </c>
      <c r="C37" s="180" t="s">
        <v>264</v>
      </c>
      <c r="D37" s="354">
        <v>104577</v>
      </c>
      <c r="E37" s="354">
        <f t="shared" si="0"/>
        <v>98844</v>
      </c>
      <c r="F37" s="288">
        <f t="shared" si="1"/>
        <v>5733</v>
      </c>
      <c r="N37" s="23">
        <v>30503</v>
      </c>
      <c r="Q37" s="23">
        <v>35154</v>
      </c>
      <c r="S37" s="23">
        <v>33187</v>
      </c>
      <c r="W37" s="352"/>
      <c r="X37" s="352"/>
      <c r="Y37" s="352"/>
      <c r="Z37" s="352"/>
      <c r="AA37" s="352"/>
    </row>
    <row r="38" spans="1:16356" s="23" customFormat="1" ht="27" thickBot="1" x14ac:dyDescent="0.3">
      <c r="A38" s="181">
        <v>3120</v>
      </c>
      <c r="B38" s="182" t="s">
        <v>245</v>
      </c>
      <c r="C38" s="180" t="s">
        <v>265</v>
      </c>
      <c r="D38" s="354">
        <v>347540</v>
      </c>
      <c r="E38" s="354">
        <f t="shared" si="0"/>
        <v>293425</v>
      </c>
      <c r="F38" s="288">
        <f t="shared" si="1"/>
        <v>54115</v>
      </c>
      <c r="L38" s="23">
        <v>42191</v>
      </c>
      <c r="M38" s="23">
        <v>39233</v>
      </c>
      <c r="N38" s="23">
        <v>37887</v>
      </c>
      <c r="O38" s="23">
        <v>36212</v>
      </c>
      <c r="P38" s="23">
        <v>25723</v>
      </c>
      <c r="Q38" s="23">
        <v>36147</v>
      </c>
      <c r="R38" s="23">
        <v>26780</v>
      </c>
      <c r="S38" s="23">
        <v>30921</v>
      </c>
      <c r="V38" s="23">
        <v>18331</v>
      </c>
      <c r="W38" s="352"/>
      <c r="X38" s="352"/>
      <c r="Y38" s="352"/>
      <c r="Z38" s="352"/>
      <c r="AA38" s="352"/>
    </row>
    <row r="39" spans="1:16356" s="23" customFormat="1" ht="15.75" thickBot="1" x14ac:dyDescent="0.3">
      <c r="A39" s="181">
        <v>8001</v>
      </c>
      <c r="B39" s="182" t="s">
        <v>246</v>
      </c>
      <c r="C39" s="180" t="s">
        <v>266</v>
      </c>
      <c r="D39" s="354">
        <v>328973</v>
      </c>
      <c r="E39" s="354">
        <f t="shared" si="0"/>
        <v>274676</v>
      </c>
      <c r="F39" s="288">
        <f t="shared" si="1"/>
        <v>54297</v>
      </c>
      <c r="L39" s="23">
        <v>100430</v>
      </c>
      <c r="N39" s="23">
        <v>67881</v>
      </c>
      <c r="Q39" s="23">
        <v>106365</v>
      </c>
      <c r="W39" s="352"/>
      <c r="X39" s="352"/>
      <c r="Y39" s="352"/>
      <c r="Z39" s="352"/>
      <c r="AA39" s="352"/>
    </row>
    <row r="40" spans="1:16356" s="23" customFormat="1" ht="15.75" thickBot="1" x14ac:dyDescent="0.3">
      <c r="A40" s="181" t="s">
        <v>274</v>
      </c>
      <c r="B40" s="180" t="s">
        <v>256</v>
      </c>
      <c r="C40" s="180"/>
      <c r="D40" s="354">
        <v>100750</v>
      </c>
      <c r="E40" s="354">
        <f t="shared" si="0"/>
        <v>95876</v>
      </c>
      <c r="F40" s="288">
        <f t="shared" si="1"/>
        <v>4874</v>
      </c>
      <c r="K40" s="23">
        <v>6033</v>
      </c>
      <c r="L40" s="23">
        <v>6082</v>
      </c>
      <c r="N40" s="23">
        <v>13768</v>
      </c>
      <c r="O40" s="23">
        <v>11451</v>
      </c>
      <c r="P40" s="23">
        <v>22075</v>
      </c>
      <c r="R40" s="23">
        <v>20171</v>
      </c>
      <c r="S40" s="23">
        <v>16296</v>
      </c>
      <c r="W40" s="352"/>
      <c r="X40" s="352"/>
      <c r="Y40" s="352"/>
      <c r="Z40" s="352"/>
      <c r="AA40" s="352"/>
    </row>
    <row r="41" spans="1:16356" s="23" customFormat="1" ht="15.75" thickBot="1" x14ac:dyDescent="0.3">
      <c r="A41" s="181" t="s">
        <v>229</v>
      </c>
      <c r="B41" s="182" t="s">
        <v>252</v>
      </c>
      <c r="C41" s="180" t="s">
        <v>273</v>
      </c>
      <c r="D41" s="354">
        <v>105168</v>
      </c>
      <c r="E41" s="354">
        <f t="shared" si="0"/>
        <v>67844</v>
      </c>
      <c r="F41" s="288">
        <f t="shared" si="1"/>
        <v>37324</v>
      </c>
      <c r="N41" s="23">
        <v>23332</v>
      </c>
      <c r="O41" s="23">
        <v>11898</v>
      </c>
      <c r="Q41" s="23">
        <v>32614</v>
      </c>
      <c r="W41" s="352"/>
      <c r="X41" s="352"/>
      <c r="Y41" s="352"/>
      <c r="Z41" s="352"/>
      <c r="AA41" s="352"/>
    </row>
    <row r="42" spans="1:16356" s="202" customFormat="1" ht="15.75" thickBot="1" x14ac:dyDescent="0.3">
      <c r="A42" s="181" t="s">
        <v>228</v>
      </c>
      <c r="B42" s="182" t="s">
        <v>251</v>
      </c>
      <c r="C42" s="180" t="s">
        <v>272</v>
      </c>
      <c r="D42" s="354">
        <v>128062</v>
      </c>
      <c r="E42" s="354">
        <f t="shared" si="0"/>
        <v>103030</v>
      </c>
      <c r="F42" s="288">
        <f t="shared" si="1"/>
        <v>25032</v>
      </c>
      <c r="G42" s="23"/>
      <c r="H42" s="23"/>
      <c r="I42" s="23"/>
      <c r="J42" s="23"/>
      <c r="K42" s="23"/>
      <c r="L42" s="23"/>
      <c r="M42" s="23">
        <v>20979</v>
      </c>
      <c r="N42" s="23"/>
      <c r="O42" s="23">
        <v>11419</v>
      </c>
      <c r="P42" s="23"/>
      <c r="Q42" s="23">
        <v>17821</v>
      </c>
      <c r="R42" s="23">
        <v>20916</v>
      </c>
      <c r="S42" s="23">
        <v>31895</v>
      </c>
      <c r="T42" s="23"/>
      <c r="U42" s="23"/>
      <c r="V42" s="23"/>
      <c r="W42" s="352"/>
      <c r="X42" s="352"/>
      <c r="Y42" s="352"/>
      <c r="Z42" s="352"/>
      <c r="AA42" s="352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  <c r="BNL42" s="23"/>
      <c r="BNM42" s="23"/>
      <c r="BNN42" s="23"/>
      <c r="BNO42" s="23"/>
      <c r="BNP42" s="23"/>
      <c r="BNQ42" s="23"/>
      <c r="BNR42" s="23"/>
      <c r="BNS42" s="23"/>
      <c r="BNT42" s="23"/>
      <c r="BNU42" s="23"/>
      <c r="BNV42" s="23"/>
      <c r="BNW42" s="23"/>
      <c r="BNX42" s="23"/>
      <c r="BNY42" s="23"/>
      <c r="BNZ42" s="23"/>
      <c r="BOA42" s="23"/>
      <c r="BOB42" s="23"/>
      <c r="BOC42" s="23"/>
      <c r="BOD42" s="23"/>
      <c r="BOE42" s="23"/>
      <c r="BOF42" s="23"/>
      <c r="BOG42" s="23"/>
      <c r="BOH42" s="23"/>
      <c r="BOI42" s="23"/>
      <c r="BOJ42" s="23"/>
      <c r="BOK42" s="23"/>
      <c r="BOL42" s="23"/>
      <c r="BOM42" s="23"/>
      <c r="BON42" s="23"/>
      <c r="BOO42" s="23"/>
      <c r="BOP42" s="23"/>
      <c r="BOQ42" s="23"/>
      <c r="BOR42" s="23"/>
      <c r="BOS42" s="23"/>
      <c r="BOT42" s="23"/>
      <c r="BOU42" s="23"/>
      <c r="BOV42" s="23"/>
      <c r="BOW42" s="23"/>
      <c r="BOX42" s="23"/>
      <c r="BOY42" s="23"/>
      <c r="BOZ42" s="23"/>
      <c r="BPA42" s="23"/>
      <c r="BPB42" s="23"/>
      <c r="BPC42" s="23"/>
      <c r="BPD42" s="23"/>
      <c r="BPE42" s="23"/>
      <c r="BPF42" s="23"/>
      <c r="BPG42" s="23"/>
      <c r="BPH42" s="23"/>
      <c r="BPI42" s="23"/>
      <c r="BPJ42" s="23"/>
      <c r="BPK42" s="23"/>
      <c r="BPL42" s="23"/>
      <c r="BPM42" s="23"/>
      <c r="BPN42" s="23"/>
      <c r="BPO42" s="23"/>
      <c r="BPP42" s="23"/>
      <c r="BPQ42" s="23"/>
      <c r="BPR42" s="23"/>
      <c r="BPS42" s="23"/>
      <c r="BPT42" s="23"/>
      <c r="BPU42" s="23"/>
      <c r="BPV42" s="23"/>
      <c r="BPW42" s="23"/>
      <c r="BPX42" s="23"/>
      <c r="BPY42" s="23"/>
      <c r="BPZ42" s="23"/>
      <c r="BQA42" s="23"/>
      <c r="BQB42" s="23"/>
      <c r="BQC42" s="23"/>
      <c r="BQD42" s="23"/>
      <c r="BQE42" s="23"/>
      <c r="BQF42" s="23"/>
      <c r="BQG42" s="23"/>
      <c r="BQH42" s="23"/>
      <c r="BQI42" s="23"/>
      <c r="BQJ42" s="23"/>
      <c r="BQK42" s="23"/>
      <c r="BQL42" s="23"/>
      <c r="BQM42" s="23"/>
      <c r="BQN42" s="23"/>
      <c r="BQO42" s="23"/>
      <c r="BQP42" s="23"/>
      <c r="BQQ42" s="23"/>
      <c r="BQR42" s="23"/>
      <c r="BQS42" s="23"/>
      <c r="BQT42" s="23"/>
      <c r="BQU42" s="23"/>
      <c r="BQV42" s="23"/>
      <c r="BQW42" s="23"/>
      <c r="BQX42" s="23"/>
      <c r="BQY42" s="23"/>
      <c r="BQZ42" s="23"/>
      <c r="BRA42" s="23"/>
      <c r="BRB42" s="23"/>
      <c r="BRC42" s="23"/>
      <c r="BRD42" s="23"/>
      <c r="BRE42" s="23"/>
      <c r="BRF42" s="23"/>
      <c r="BRG42" s="23"/>
      <c r="BRH42" s="23"/>
      <c r="BRI42" s="23"/>
      <c r="BRJ42" s="23"/>
      <c r="BRK42" s="23"/>
      <c r="BRL42" s="23"/>
      <c r="BRM42" s="23"/>
      <c r="BRN42" s="23"/>
      <c r="BRO42" s="23"/>
      <c r="BRP42" s="23"/>
      <c r="BRQ42" s="23"/>
      <c r="BRR42" s="23"/>
      <c r="BRS42" s="23"/>
      <c r="BRT42" s="23"/>
      <c r="BRU42" s="23"/>
      <c r="BRV42" s="23"/>
      <c r="BRW42" s="23"/>
      <c r="BRX42" s="23"/>
      <c r="BRY42" s="23"/>
      <c r="BRZ42" s="23"/>
      <c r="BSA42" s="23"/>
      <c r="BSB42" s="23"/>
      <c r="BSC42" s="23"/>
      <c r="BSD42" s="23"/>
      <c r="BSE42" s="23"/>
      <c r="BSF42" s="23"/>
      <c r="BSG42" s="23"/>
      <c r="BSH42" s="23"/>
      <c r="BSI42" s="23"/>
      <c r="BSJ42" s="23"/>
      <c r="BSK42" s="23"/>
      <c r="BSL42" s="23"/>
      <c r="BSM42" s="23"/>
      <c r="BSN42" s="23"/>
      <c r="BSO42" s="23"/>
      <c r="BSP42" s="23"/>
      <c r="BSQ42" s="23"/>
      <c r="BSR42" s="23"/>
      <c r="BSS42" s="23"/>
      <c r="BST42" s="23"/>
      <c r="BSU42" s="23"/>
      <c r="BSV42" s="23"/>
      <c r="BSW42" s="23"/>
      <c r="BSX42" s="23"/>
      <c r="BSY42" s="23"/>
      <c r="BSZ42" s="23"/>
      <c r="BTA42" s="23"/>
      <c r="BTB42" s="23"/>
      <c r="BTC42" s="23"/>
      <c r="BTD42" s="23"/>
      <c r="BTE42" s="23"/>
      <c r="BTF42" s="23"/>
      <c r="BTG42" s="23"/>
      <c r="BTH42" s="23"/>
      <c r="BTI42" s="23"/>
      <c r="BTJ42" s="23"/>
      <c r="BTK42" s="23"/>
      <c r="BTL42" s="23"/>
      <c r="BTM42" s="23"/>
      <c r="BTN42" s="23"/>
      <c r="BTO42" s="23"/>
      <c r="BTP42" s="23"/>
      <c r="BTQ42" s="23"/>
      <c r="BTR42" s="23"/>
      <c r="BTS42" s="23"/>
      <c r="BTT42" s="23"/>
      <c r="BTU42" s="23"/>
      <c r="BTV42" s="23"/>
      <c r="BTW42" s="23"/>
      <c r="BTX42" s="23"/>
      <c r="BTY42" s="23"/>
      <c r="BTZ42" s="23"/>
      <c r="BUA42" s="23"/>
      <c r="BUB42" s="23"/>
      <c r="BUC42" s="23"/>
      <c r="BUD42" s="23"/>
      <c r="BUE42" s="23"/>
      <c r="BUF42" s="23"/>
      <c r="BUG42" s="23"/>
      <c r="BUH42" s="23"/>
      <c r="BUI42" s="23"/>
      <c r="BUJ42" s="23"/>
      <c r="BUK42" s="23"/>
      <c r="BUL42" s="23"/>
      <c r="BUM42" s="23"/>
      <c r="BUN42" s="23"/>
      <c r="BUO42" s="23"/>
      <c r="BUP42" s="23"/>
      <c r="BUQ42" s="23"/>
      <c r="BUR42" s="23"/>
      <c r="BUS42" s="23"/>
      <c r="BUT42" s="23"/>
      <c r="BUU42" s="23"/>
      <c r="BUV42" s="23"/>
      <c r="BUW42" s="23"/>
      <c r="BUX42" s="23"/>
      <c r="BUY42" s="23"/>
      <c r="BUZ42" s="23"/>
      <c r="BVA42" s="23"/>
      <c r="BVB42" s="23"/>
      <c r="BVC42" s="23"/>
      <c r="BVD42" s="23"/>
      <c r="BVE42" s="23"/>
      <c r="BVF42" s="23"/>
      <c r="BVG42" s="23"/>
      <c r="BVH42" s="23"/>
      <c r="BVI42" s="23"/>
      <c r="BVJ42" s="23"/>
      <c r="BVK42" s="23"/>
      <c r="BVL42" s="23"/>
      <c r="BVM42" s="23"/>
      <c r="BVN42" s="23"/>
      <c r="BVO42" s="23"/>
      <c r="BVP42" s="23"/>
      <c r="BVQ42" s="23"/>
      <c r="BVR42" s="23"/>
      <c r="BVS42" s="23"/>
      <c r="BVT42" s="23"/>
      <c r="BVU42" s="23"/>
      <c r="BVV42" s="23"/>
      <c r="BVW42" s="23"/>
      <c r="BVX42" s="23"/>
      <c r="BVY42" s="23"/>
      <c r="BVZ42" s="23"/>
      <c r="BWA42" s="23"/>
      <c r="BWB42" s="23"/>
      <c r="BWC42" s="23"/>
      <c r="BWD42" s="23"/>
      <c r="BWE42" s="23"/>
      <c r="BWF42" s="23"/>
      <c r="BWG42" s="23"/>
      <c r="BWH42" s="23"/>
      <c r="BWI42" s="23"/>
      <c r="BWJ42" s="23"/>
      <c r="BWK42" s="23"/>
      <c r="BWL42" s="23"/>
      <c r="BWM42" s="23"/>
      <c r="BWN42" s="23"/>
      <c r="BWO42" s="23"/>
      <c r="BWP42" s="23"/>
      <c r="BWQ42" s="23"/>
      <c r="BWR42" s="23"/>
      <c r="BWS42" s="23"/>
      <c r="BWT42" s="23"/>
      <c r="BWU42" s="23"/>
      <c r="BWV42" s="23"/>
      <c r="BWW42" s="23"/>
      <c r="BWX42" s="23"/>
      <c r="BWY42" s="23"/>
      <c r="BWZ42" s="23"/>
      <c r="BXA42" s="23"/>
      <c r="BXB42" s="23"/>
      <c r="BXC42" s="23"/>
      <c r="BXD42" s="23"/>
      <c r="BXE42" s="23"/>
      <c r="BXF42" s="23"/>
      <c r="BXG42" s="23"/>
      <c r="BXH42" s="23"/>
      <c r="BXI42" s="23"/>
      <c r="BXJ42" s="23"/>
      <c r="BXK42" s="23"/>
      <c r="BXL42" s="23"/>
      <c r="BXM42" s="23"/>
      <c r="BXN42" s="23"/>
      <c r="BXO42" s="23"/>
      <c r="BXP42" s="23"/>
      <c r="BXQ42" s="23"/>
      <c r="BXR42" s="23"/>
      <c r="BXS42" s="23"/>
      <c r="BXT42" s="23"/>
      <c r="BXU42" s="23"/>
      <c r="BXV42" s="23"/>
      <c r="BXW42" s="23"/>
      <c r="BXX42" s="23"/>
      <c r="BXY42" s="23"/>
      <c r="BXZ42" s="23"/>
      <c r="BYA42" s="23"/>
      <c r="BYB42" s="23"/>
      <c r="BYC42" s="23"/>
      <c r="BYD42" s="23"/>
      <c r="BYE42" s="23"/>
      <c r="BYF42" s="23"/>
      <c r="BYG42" s="23"/>
      <c r="BYH42" s="23"/>
      <c r="BYI42" s="23"/>
      <c r="BYJ42" s="23"/>
      <c r="BYK42" s="23"/>
      <c r="BYL42" s="23"/>
      <c r="BYM42" s="23"/>
      <c r="BYN42" s="23"/>
      <c r="BYO42" s="23"/>
      <c r="BYP42" s="23"/>
      <c r="BYQ42" s="23"/>
      <c r="BYR42" s="23"/>
      <c r="BYS42" s="23"/>
      <c r="BYT42" s="23"/>
      <c r="BYU42" s="23"/>
      <c r="BYV42" s="23"/>
      <c r="BYW42" s="23"/>
      <c r="BYX42" s="23"/>
      <c r="BYY42" s="23"/>
      <c r="BYZ42" s="23"/>
      <c r="BZA42" s="23"/>
      <c r="BZB42" s="23"/>
      <c r="BZC42" s="23"/>
      <c r="BZD42" s="23"/>
      <c r="BZE42" s="23"/>
      <c r="BZF42" s="23"/>
      <c r="BZG42" s="23"/>
      <c r="BZH42" s="23"/>
      <c r="BZI42" s="23"/>
      <c r="BZJ42" s="23"/>
      <c r="BZK42" s="23"/>
      <c r="BZL42" s="23"/>
      <c r="BZM42" s="23"/>
      <c r="BZN42" s="23"/>
      <c r="BZO42" s="23"/>
      <c r="BZP42" s="23"/>
      <c r="BZQ42" s="23"/>
      <c r="BZR42" s="23"/>
      <c r="BZS42" s="23"/>
      <c r="BZT42" s="23"/>
      <c r="BZU42" s="23"/>
      <c r="BZV42" s="23"/>
      <c r="BZW42" s="23"/>
      <c r="BZX42" s="23"/>
      <c r="BZY42" s="23"/>
      <c r="BZZ42" s="23"/>
      <c r="CAA42" s="23"/>
      <c r="CAB42" s="23"/>
      <c r="CAC42" s="23"/>
      <c r="CAD42" s="23"/>
      <c r="CAE42" s="23"/>
      <c r="CAF42" s="23"/>
      <c r="CAG42" s="23"/>
      <c r="CAH42" s="23"/>
      <c r="CAI42" s="23"/>
      <c r="CAJ42" s="23"/>
      <c r="CAK42" s="23"/>
      <c r="CAL42" s="23"/>
      <c r="CAM42" s="23"/>
      <c r="CAN42" s="23"/>
      <c r="CAO42" s="23"/>
      <c r="CAP42" s="23"/>
      <c r="CAQ42" s="23"/>
      <c r="CAR42" s="23"/>
      <c r="CAS42" s="23"/>
      <c r="CAT42" s="23"/>
      <c r="CAU42" s="23"/>
      <c r="CAV42" s="23"/>
      <c r="CAW42" s="23"/>
      <c r="CAX42" s="23"/>
      <c r="CAY42" s="23"/>
      <c r="CAZ42" s="23"/>
      <c r="CBA42" s="23"/>
      <c r="CBB42" s="23"/>
      <c r="CBC42" s="23"/>
      <c r="CBD42" s="23"/>
      <c r="CBE42" s="23"/>
      <c r="CBF42" s="23"/>
      <c r="CBG42" s="23"/>
      <c r="CBH42" s="23"/>
      <c r="CBI42" s="23"/>
      <c r="CBJ42" s="23"/>
      <c r="CBK42" s="23"/>
      <c r="CBL42" s="23"/>
      <c r="CBM42" s="23"/>
      <c r="CBN42" s="23"/>
      <c r="CBO42" s="23"/>
      <c r="CBP42" s="23"/>
      <c r="CBQ42" s="23"/>
      <c r="CBR42" s="23"/>
      <c r="CBS42" s="23"/>
      <c r="CBT42" s="23"/>
      <c r="CBU42" s="23"/>
      <c r="CBV42" s="23"/>
      <c r="CBW42" s="23"/>
      <c r="CBX42" s="23"/>
      <c r="CBY42" s="23"/>
      <c r="CBZ42" s="23"/>
      <c r="CCA42" s="23"/>
      <c r="CCB42" s="23"/>
      <c r="CCC42" s="23"/>
      <c r="CCD42" s="23"/>
      <c r="CCE42" s="23"/>
      <c r="CCF42" s="23"/>
      <c r="CCG42" s="23"/>
      <c r="CCH42" s="23"/>
      <c r="CCI42" s="23"/>
      <c r="CCJ42" s="23"/>
      <c r="CCK42" s="23"/>
      <c r="CCL42" s="23"/>
      <c r="CCM42" s="23"/>
      <c r="CCN42" s="23"/>
      <c r="CCO42" s="23"/>
      <c r="CCP42" s="23"/>
      <c r="CCQ42" s="23"/>
      <c r="CCR42" s="23"/>
      <c r="CCS42" s="23"/>
      <c r="CCT42" s="23"/>
      <c r="CCU42" s="23"/>
      <c r="CCV42" s="23"/>
      <c r="CCW42" s="23"/>
      <c r="CCX42" s="23"/>
      <c r="CCY42" s="23"/>
      <c r="CCZ42" s="23"/>
      <c r="CDA42" s="23"/>
      <c r="CDB42" s="23"/>
      <c r="CDC42" s="23"/>
      <c r="CDD42" s="23"/>
      <c r="CDE42" s="23"/>
      <c r="CDF42" s="23"/>
      <c r="CDG42" s="23"/>
      <c r="CDH42" s="23"/>
      <c r="CDI42" s="23"/>
      <c r="CDJ42" s="23"/>
      <c r="CDK42" s="23"/>
      <c r="CDL42" s="23"/>
      <c r="CDM42" s="23"/>
      <c r="CDN42" s="23"/>
      <c r="CDO42" s="23"/>
      <c r="CDP42" s="23"/>
      <c r="CDQ42" s="23"/>
      <c r="CDR42" s="23"/>
      <c r="CDS42" s="23"/>
      <c r="CDT42" s="23"/>
      <c r="CDU42" s="23"/>
      <c r="CDV42" s="23"/>
      <c r="CDW42" s="23"/>
      <c r="CDX42" s="23"/>
      <c r="CDY42" s="23"/>
      <c r="CDZ42" s="23"/>
      <c r="CEA42" s="23"/>
      <c r="CEB42" s="23"/>
      <c r="CEC42" s="23"/>
      <c r="CED42" s="23"/>
      <c r="CEE42" s="23"/>
      <c r="CEF42" s="23"/>
      <c r="CEG42" s="23"/>
      <c r="CEH42" s="23"/>
      <c r="CEI42" s="23"/>
      <c r="CEJ42" s="23"/>
      <c r="CEK42" s="23"/>
      <c r="CEL42" s="23"/>
      <c r="CEM42" s="23"/>
      <c r="CEN42" s="23"/>
      <c r="CEO42" s="23"/>
      <c r="CEP42" s="23"/>
      <c r="CEQ42" s="23"/>
      <c r="CER42" s="23"/>
      <c r="CES42" s="23"/>
      <c r="CET42" s="23"/>
      <c r="CEU42" s="23"/>
      <c r="CEV42" s="23"/>
      <c r="CEW42" s="23"/>
      <c r="CEX42" s="23"/>
      <c r="CEY42" s="23"/>
      <c r="CEZ42" s="23"/>
      <c r="CFA42" s="23"/>
      <c r="CFB42" s="23"/>
      <c r="CFC42" s="23"/>
      <c r="CFD42" s="23"/>
      <c r="CFE42" s="23"/>
      <c r="CFF42" s="23"/>
      <c r="CFG42" s="23"/>
      <c r="CFH42" s="23"/>
      <c r="CFI42" s="23"/>
      <c r="CFJ42" s="23"/>
      <c r="CFK42" s="23"/>
      <c r="CFL42" s="23"/>
      <c r="CFM42" s="23"/>
      <c r="CFN42" s="23"/>
      <c r="CFO42" s="23"/>
      <c r="CFP42" s="23"/>
      <c r="CFQ42" s="23"/>
      <c r="CFR42" s="23"/>
      <c r="CFS42" s="23"/>
      <c r="CFT42" s="23"/>
      <c r="CFU42" s="23"/>
      <c r="CFV42" s="23"/>
      <c r="CFW42" s="23"/>
      <c r="CFX42" s="23"/>
      <c r="CFY42" s="23"/>
      <c r="CFZ42" s="23"/>
      <c r="CGA42" s="23"/>
      <c r="CGB42" s="23"/>
      <c r="CGC42" s="23"/>
      <c r="CGD42" s="23"/>
      <c r="CGE42" s="23"/>
      <c r="CGF42" s="23"/>
      <c r="CGG42" s="23"/>
      <c r="CGH42" s="23"/>
      <c r="CGI42" s="23"/>
      <c r="CGJ42" s="23"/>
      <c r="CGK42" s="23"/>
      <c r="CGL42" s="23"/>
      <c r="CGM42" s="23"/>
      <c r="CGN42" s="23"/>
      <c r="CGO42" s="23"/>
      <c r="CGP42" s="23"/>
      <c r="CGQ42" s="23"/>
      <c r="CGR42" s="23"/>
      <c r="CGS42" s="23"/>
      <c r="CGT42" s="23"/>
      <c r="CGU42" s="23"/>
      <c r="CGV42" s="23"/>
      <c r="CGW42" s="23"/>
      <c r="CGX42" s="23"/>
      <c r="CGY42" s="23"/>
      <c r="CGZ42" s="23"/>
      <c r="CHA42" s="23"/>
      <c r="CHB42" s="23"/>
      <c r="CHC42" s="23"/>
      <c r="CHD42" s="23"/>
      <c r="CHE42" s="23"/>
      <c r="CHF42" s="23"/>
      <c r="CHG42" s="23"/>
      <c r="CHH42" s="23"/>
      <c r="CHI42" s="23"/>
      <c r="CHJ42" s="23"/>
      <c r="CHK42" s="23"/>
      <c r="CHL42" s="23"/>
      <c r="CHM42" s="23"/>
      <c r="CHN42" s="23"/>
      <c r="CHO42" s="23"/>
      <c r="CHP42" s="23"/>
      <c r="CHQ42" s="23"/>
      <c r="CHR42" s="23"/>
      <c r="CHS42" s="23"/>
      <c r="CHT42" s="23"/>
      <c r="CHU42" s="23"/>
      <c r="CHV42" s="23"/>
      <c r="CHW42" s="23"/>
      <c r="CHX42" s="23"/>
      <c r="CHY42" s="23"/>
      <c r="CHZ42" s="23"/>
      <c r="CIA42" s="23"/>
      <c r="CIB42" s="23"/>
      <c r="CIC42" s="23"/>
      <c r="CID42" s="23"/>
      <c r="CIE42" s="23"/>
      <c r="CIF42" s="23"/>
      <c r="CIG42" s="23"/>
      <c r="CIH42" s="23"/>
      <c r="CII42" s="23"/>
      <c r="CIJ42" s="23"/>
      <c r="CIK42" s="23"/>
      <c r="CIL42" s="23"/>
      <c r="CIM42" s="23"/>
      <c r="CIN42" s="23"/>
      <c r="CIO42" s="23"/>
      <c r="CIP42" s="23"/>
      <c r="CIQ42" s="23"/>
      <c r="CIR42" s="23"/>
      <c r="CIS42" s="23"/>
      <c r="CIT42" s="23"/>
      <c r="CIU42" s="23"/>
      <c r="CIV42" s="23"/>
      <c r="CIW42" s="23"/>
      <c r="CIX42" s="23"/>
      <c r="CIY42" s="23"/>
      <c r="CIZ42" s="23"/>
      <c r="CJA42" s="23"/>
      <c r="CJB42" s="23"/>
      <c r="CJC42" s="23"/>
      <c r="CJD42" s="23"/>
      <c r="CJE42" s="23"/>
      <c r="CJF42" s="23"/>
      <c r="CJG42" s="23"/>
      <c r="CJH42" s="23"/>
      <c r="CJI42" s="23"/>
      <c r="CJJ42" s="23"/>
      <c r="CJK42" s="23"/>
      <c r="CJL42" s="23"/>
      <c r="CJM42" s="23"/>
      <c r="CJN42" s="23"/>
      <c r="CJO42" s="23"/>
      <c r="CJP42" s="23"/>
      <c r="CJQ42" s="23"/>
      <c r="CJR42" s="23"/>
      <c r="CJS42" s="23"/>
      <c r="CJT42" s="23"/>
      <c r="CJU42" s="23"/>
      <c r="CJV42" s="23"/>
      <c r="CJW42" s="23"/>
      <c r="CJX42" s="23"/>
      <c r="CJY42" s="23"/>
      <c r="CJZ42" s="23"/>
      <c r="CKA42" s="23"/>
      <c r="CKB42" s="23"/>
      <c r="CKC42" s="23"/>
      <c r="CKD42" s="23"/>
      <c r="CKE42" s="23"/>
      <c r="CKF42" s="23"/>
      <c r="CKG42" s="23"/>
      <c r="CKH42" s="23"/>
      <c r="CKI42" s="23"/>
      <c r="CKJ42" s="23"/>
      <c r="CKK42" s="23"/>
      <c r="CKL42" s="23"/>
      <c r="CKM42" s="23"/>
      <c r="CKN42" s="23"/>
      <c r="CKO42" s="23"/>
      <c r="CKP42" s="23"/>
      <c r="CKQ42" s="23"/>
      <c r="CKR42" s="23"/>
      <c r="CKS42" s="23"/>
      <c r="CKT42" s="23"/>
      <c r="CKU42" s="23"/>
      <c r="CKV42" s="23"/>
      <c r="CKW42" s="23"/>
      <c r="CKX42" s="23"/>
      <c r="CKY42" s="23"/>
      <c r="CKZ42" s="23"/>
      <c r="CLA42" s="23"/>
      <c r="CLB42" s="23"/>
      <c r="CLC42" s="23"/>
      <c r="CLD42" s="23"/>
      <c r="CLE42" s="23"/>
      <c r="CLF42" s="23"/>
      <c r="CLG42" s="23"/>
      <c r="CLH42" s="23"/>
      <c r="CLI42" s="23"/>
      <c r="CLJ42" s="23"/>
      <c r="CLK42" s="23"/>
      <c r="CLL42" s="23"/>
      <c r="CLM42" s="23"/>
      <c r="CLN42" s="23"/>
      <c r="CLO42" s="23"/>
      <c r="CLP42" s="23"/>
      <c r="CLQ42" s="23"/>
      <c r="CLR42" s="23"/>
      <c r="CLS42" s="23"/>
      <c r="CLT42" s="23"/>
      <c r="CLU42" s="23"/>
      <c r="CLV42" s="23"/>
      <c r="CLW42" s="23"/>
      <c r="CLX42" s="23"/>
      <c r="CLY42" s="23"/>
      <c r="CLZ42" s="23"/>
      <c r="CMA42" s="23"/>
      <c r="CMB42" s="23"/>
      <c r="CMC42" s="23"/>
      <c r="CMD42" s="23"/>
      <c r="CME42" s="23"/>
      <c r="CMF42" s="23"/>
      <c r="CMG42" s="23"/>
      <c r="CMH42" s="23"/>
      <c r="CMI42" s="23"/>
      <c r="CMJ42" s="23"/>
      <c r="CMK42" s="23"/>
      <c r="CML42" s="23"/>
      <c r="CMM42" s="23"/>
      <c r="CMN42" s="23"/>
      <c r="CMO42" s="23"/>
      <c r="CMP42" s="23"/>
      <c r="CMQ42" s="23"/>
      <c r="CMR42" s="23"/>
      <c r="CMS42" s="23"/>
      <c r="CMT42" s="23"/>
      <c r="CMU42" s="23"/>
      <c r="CMV42" s="23"/>
      <c r="CMW42" s="23"/>
      <c r="CMX42" s="23"/>
      <c r="CMY42" s="23"/>
      <c r="CMZ42" s="23"/>
      <c r="CNA42" s="23"/>
      <c r="CNB42" s="23"/>
      <c r="CNC42" s="23"/>
      <c r="CND42" s="23"/>
      <c r="CNE42" s="23"/>
      <c r="CNF42" s="23"/>
      <c r="CNG42" s="23"/>
      <c r="CNH42" s="23"/>
      <c r="CNI42" s="23"/>
      <c r="CNJ42" s="23"/>
      <c r="CNK42" s="23"/>
      <c r="CNL42" s="23"/>
      <c r="CNM42" s="23"/>
      <c r="CNN42" s="23"/>
      <c r="CNO42" s="23"/>
      <c r="CNP42" s="23"/>
      <c r="CNQ42" s="23"/>
      <c r="CNR42" s="23"/>
      <c r="CNS42" s="23"/>
      <c r="CNT42" s="23"/>
      <c r="CNU42" s="23"/>
      <c r="CNV42" s="23"/>
      <c r="CNW42" s="23"/>
      <c r="CNX42" s="23"/>
      <c r="CNY42" s="23"/>
      <c r="CNZ42" s="23"/>
      <c r="COA42" s="23"/>
      <c r="COB42" s="23"/>
      <c r="COC42" s="23"/>
      <c r="COD42" s="23"/>
      <c r="COE42" s="23"/>
      <c r="COF42" s="23"/>
      <c r="COG42" s="23"/>
      <c r="COH42" s="23"/>
      <c r="COI42" s="23"/>
      <c r="COJ42" s="23"/>
      <c r="COK42" s="23"/>
      <c r="COL42" s="23"/>
      <c r="COM42" s="23"/>
      <c r="CON42" s="23"/>
      <c r="COO42" s="23"/>
      <c r="COP42" s="23"/>
      <c r="COQ42" s="23"/>
      <c r="COR42" s="23"/>
      <c r="COS42" s="23"/>
      <c r="COT42" s="23"/>
      <c r="COU42" s="23"/>
      <c r="COV42" s="23"/>
      <c r="COW42" s="23"/>
      <c r="COX42" s="23"/>
      <c r="COY42" s="23"/>
      <c r="COZ42" s="23"/>
      <c r="CPA42" s="23"/>
      <c r="CPB42" s="23"/>
      <c r="CPC42" s="23"/>
      <c r="CPD42" s="23"/>
      <c r="CPE42" s="23"/>
      <c r="CPF42" s="23"/>
      <c r="CPG42" s="23"/>
      <c r="CPH42" s="23"/>
      <c r="CPI42" s="23"/>
      <c r="CPJ42" s="23"/>
      <c r="CPK42" s="23"/>
      <c r="CPL42" s="23"/>
      <c r="CPM42" s="23"/>
      <c r="CPN42" s="23"/>
      <c r="CPO42" s="23"/>
      <c r="CPP42" s="23"/>
      <c r="CPQ42" s="23"/>
      <c r="CPR42" s="23"/>
      <c r="CPS42" s="23"/>
      <c r="CPT42" s="23"/>
      <c r="CPU42" s="23"/>
      <c r="CPV42" s="23"/>
      <c r="CPW42" s="23"/>
      <c r="CPX42" s="23"/>
      <c r="CPY42" s="23"/>
      <c r="CPZ42" s="23"/>
      <c r="CQA42" s="23"/>
      <c r="CQB42" s="23"/>
      <c r="CQC42" s="23"/>
      <c r="CQD42" s="23"/>
      <c r="CQE42" s="23"/>
      <c r="CQF42" s="23"/>
      <c r="CQG42" s="23"/>
      <c r="CQH42" s="23"/>
      <c r="CQI42" s="23"/>
      <c r="CQJ42" s="23"/>
      <c r="CQK42" s="23"/>
      <c r="CQL42" s="23"/>
      <c r="CQM42" s="23"/>
      <c r="CQN42" s="23"/>
      <c r="CQO42" s="23"/>
      <c r="CQP42" s="23"/>
      <c r="CQQ42" s="23"/>
      <c r="CQR42" s="23"/>
      <c r="CQS42" s="23"/>
      <c r="CQT42" s="23"/>
      <c r="CQU42" s="23"/>
      <c r="CQV42" s="23"/>
      <c r="CQW42" s="23"/>
      <c r="CQX42" s="23"/>
      <c r="CQY42" s="23"/>
      <c r="CQZ42" s="23"/>
      <c r="CRA42" s="23"/>
      <c r="CRB42" s="23"/>
      <c r="CRC42" s="23"/>
      <c r="CRD42" s="23"/>
      <c r="CRE42" s="23"/>
      <c r="CRF42" s="23"/>
      <c r="CRG42" s="23"/>
      <c r="CRH42" s="23"/>
      <c r="CRI42" s="23"/>
      <c r="CRJ42" s="23"/>
      <c r="CRK42" s="23"/>
      <c r="CRL42" s="23"/>
      <c r="CRM42" s="23"/>
      <c r="CRN42" s="23"/>
      <c r="CRO42" s="23"/>
      <c r="CRP42" s="23"/>
      <c r="CRQ42" s="23"/>
      <c r="CRR42" s="23"/>
      <c r="CRS42" s="23"/>
      <c r="CRT42" s="23"/>
      <c r="CRU42" s="23"/>
      <c r="CRV42" s="23"/>
      <c r="CRW42" s="23"/>
      <c r="CRX42" s="23"/>
      <c r="CRY42" s="23"/>
      <c r="CRZ42" s="23"/>
      <c r="CSA42" s="23"/>
      <c r="CSB42" s="23"/>
      <c r="CSC42" s="23"/>
      <c r="CSD42" s="23"/>
      <c r="CSE42" s="23"/>
      <c r="CSF42" s="23"/>
      <c r="CSG42" s="23"/>
      <c r="CSH42" s="23"/>
      <c r="CSI42" s="23"/>
      <c r="CSJ42" s="23"/>
      <c r="CSK42" s="23"/>
      <c r="CSL42" s="23"/>
      <c r="CSM42" s="23"/>
      <c r="CSN42" s="23"/>
      <c r="CSO42" s="23"/>
      <c r="CSP42" s="23"/>
      <c r="CSQ42" s="23"/>
      <c r="CSR42" s="23"/>
      <c r="CSS42" s="23"/>
      <c r="CST42" s="23"/>
      <c r="CSU42" s="23"/>
      <c r="CSV42" s="23"/>
      <c r="CSW42" s="23"/>
      <c r="CSX42" s="23"/>
      <c r="CSY42" s="23"/>
      <c r="CSZ42" s="23"/>
      <c r="CTA42" s="23"/>
      <c r="CTB42" s="23"/>
      <c r="CTC42" s="23"/>
      <c r="CTD42" s="23"/>
      <c r="CTE42" s="23"/>
      <c r="CTF42" s="23"/>
      <c r="CTG42" s="23"/>
      <c r="CTH42" s="23"/>
      <c r="CTI42" s="23"/>
      <c r="CTJ42" s="23"/>
      <c r="CTK42" s="23"/>
      <c r="CTL42" s="23"/>
      <c r="CTM42" s="23"/>
      <c r="CTN42" s="23"/>
      <c r="CTO42" s="23"/>
      <c r="CTP42" s="23"/>
      <c r="CTQ42" s="23"/>
      <c r="CTR42" s="23"/>
      <c r="CTS42" s="23"/>
      <c r="CTT42" s="23"/>
      <c r="CTU42" s="23"/>
      <c r="CTV42" s="23"/>
      <c r="CTW42" s="23"/>
      <c r="CTX42" s="23"/>
      <c r="CTY42" s="23"/>
      <c r="CTZ42" s="23"/>
      <c r="CUA42" s="23"/>
      <c r="CUB42" s="23"/>
      <c r="CUC42" s="23"/>
      <c r="CUD42" s="23"/>
      <c r="CUE42" s="23"/>
      <c r="CUF42" s="23"/>
      <c r="CUG42" s="23"/>
      <c r="CUH42" s="23"/>
      <c r="CUI42" s="23"/>
      <c r="CUJ42" s="23"/>
      <c r="CUK42" s="23"/>
      <c r="CUL42" s="23"/>
      <c r="CUM42" s="23"/>
      <c r="CUN42" s="23"/>
      <c r="CUO42" s="23"/>
      <c r="CUP42" s="23"/>
      <c r="CUQ42" s="23"/>
      <c r="CUR42" s="23"/>
      <c r="CUS42" s="23"/>
      <c r="CUT42" s="23"/>
      <c r="CUU42" s="23"/>
      <c r="CUV42" s="23"/>
      <c r="CUW42" s="23"/>
      <c r="CUX42" s="23"/>
      <c r="CUY42" s="23"/>
      <c r="CUZ42" s="23"/>
      <c r="CVA42" s="23"/>
      <c r="CVB42" s="23"/>
      <c r="CVC42" s="23"/>
      <c r="CVD42" s="23"/>
      <c r="CVE42" s="23"/>
      <c r="CVF42" s="23"/>
      <c r="CVG42" s="23"/>
      <c r="CVH42" s="23"/>
      <c r="CVI42" s="23"/>
      <c r="CVJ42" s="23"/>
      <c r="CVK42" s="23"/>
      <c r="CVL42" s="23"/>
      <c r="CVM42" s="23"/>
      <c r="CVN42" s="23"/>
      <c r="CVO42" s="23"/>
      <c r="CVP42" s="23"/>
      <c r="CVQ42" s="23"/>
      <c r="CVR42" s="23"/>
      <c r="CVS42" s="23"/>
      <c r="CVT42" s="23"/>
      <c r="CVU42" s="23"/>
      <c r="CVV42" s="23"/>
      <c r="CVW42" s="23"/>
      <c r="CVX42" s="23"/>
      <c r="CVY42" s="23"/>
      <c r="CVZ42" s="23"/>
      <c r="CWA42" s="23"/>
      <c r="CWB42" s="23"/>
      <c r="CWC42" s="23"/>
      <c r="CWD42" s="23"/>
      <c r="CWE42" s="23"/>
      <c r="CWF42" s="23"/>
      <c r="CWG42" s="23"/>
      <c r="CWH42" s="23"/>
      <c r="CWI42" s="23"/>
      <c r="CWJ42" s="23"/>
      <c r="CWK42" s="23"/>
      <c r="CWL42" s="23"/>
      <c r="CWM42" s="23"/>
      <c r="CWN42" s="23"/>
      <c r="CWO42" s="23"/>
      <c r="CWP42" s="23"/>
      <c r="CWQ42" s="23"/>
      <c r="CWR42" s="23"/>
      <c r="CWS42" s="23"/>
      <c r="CWT42" s="23"/>
      <c r="CWU42" s="23"/>
      <c r="CWV42" s="23"/>
      <c r="CWW42" s="23"/>
      <c r="CWX42" s="23"/>
      <c r="CWY42" s="23"/>
      <c r="CWZ42" s="23"/>
      <c r="CXA42" s="23"/>
      <c r="CXB42" s="23"/>
      <c r="CXC42" s="23"/>
      <c r="CXD42" s="23"/>
      <c r="CXE42" s="23"/>
      <c r="CXF42" s="23"/>
      <c r="CXG42" s="23"/>
      <c r="CXH42" s="23"/>
      <c r="CXI42" s="23"/>
      <c r="CXJ42" s="23"/>
      <c r="CXK42" s="23"/>
      <c r="CXL42" s="23"/>
      <c r="CXM42" s="23"/>
      <c r="CXN42" s="23"/>
      <c r="CXO42" s="23"/>
      <c r="CXP42" s="23"/>
      <c r="CXQ42" s="23"/>
      <c r="CXR42" s="23"/>
      <c r="CXS42" s="23"/>
      <c r="CXT42" s="23"/>
      <c r="CXU42" s="23"/>
      <c r="CXV42" s="23"/>
      <c r="CXW42" s="23"/>
      <c r="CXX42" s="23"/>
      <c r="CXY42" s="23"/>
      <c r="CXZ42" s="23"/>
      <c r="CYA42" s="23"/>
      <c r="CYB42" s="23"/>
      <c r="CYC42" s="23"/>
      <c r="CYD42" s="23"/>
      <c r="CYE42" s="23"/>
      <c r="CYF42" s="23"/>
      <c r="CYG42" s="23"/>
      <c r="CYH42" s="23"/>
      <c r="CYI42" s="23"/>
      <c r="CYJ42" s="23"/>
      <c r="CYK42" s="23"/>
      <c r="CYL42" s="23"/>
      <c r="CYM42" s="23"/>
      <c r="CYN42" s="23"/>
      <c r="CYO42" s="23"/>
      <c r="CYP42" s="23"/>
      <c r="CYQ42" s="23"/>
      <c r="CYR42" s="23"/>
      <c r="CYS42" s="23"/>
      <c r="CYT42" s="23"/>
      <c r="CYU42" s="23"/>
      <c r="CYV42" s="23"/>
      <c r="CYW42" s="23"/>
      <c r="CYX42" s="23"/>
      <c r="CYY42" s="23"/>
      <c r="CYZ42" s="23"/>
      <c r="CZA42" s="23"/>
      <c r="CZB42" s="23"/>
      <c r="CZC42" s="23"/>
      <c r="CZD42" s="23"/>
      <c r="CZE42" s="23"/>
      <c r="CZF42" s="23"/>
      <c r="CZG42" s="23"/>
      <c r="CZH42" s="23"/>
      <c r="CZI42" s="23"/>
      <c r="CZJ42" s="23"/>
      <c r="CZK42" s="23"/>
      <c r="CZL42" s="23"/>
      <c r="CZM42" s="23"/>
      <c r="CZN42" s="23"/>
      <c r="CZO42" s="23"/>
      <c r="CZP42" s="23"/>
      <c r="CZQ42" s="23"/>
      <c r="CZR42" s="23"/>
      <c r="CZS42" s="23"/>
      <c r="CZT42" s="23"/>
      <c r="CZU42" s="23"/>
      <c r="CZV42" s="23"/>
      <c r="CZW42" s="23"/>
      <c r="CZX42" s="23"/>
      <c r="CZY42" s="23"/>
      <c r="CZZ42" s="23"/>
      <c r="DAA42" s="23"/>
      <c r="DAB42" s="23"/>
      <c r="DAC42" s="23"/>
      <c r="DAD42" s="23"/>
      <c r="DAE42" s="23"/>
      <c r="DAF42" s="23"/>
      <c r="DAG42" s="23"/>
      <c r="DAH42" s="23"/>
      <c r="DAI42" s="23"/>
      <c r="DAJ42" s="23"/>
      <c r="DAK42" s="23"/>
      <c r="DAL42" s="23"/>
      <c r="DAM42" s="23"/>
      <c r="DAN42" s="23"/>
      <c r="DAO42" s="23"/>
      <c r="DAP42" s="23"/>
      <c r="DAQ42" s="23"/>
      <c r="DAR42" s="23"/>
      <c r="DAS42" s="23"/>
      <c r="DAT42" s="23"/>
      <c r="DAU42" s="23"/>
      <c r="DAV42" s="23"/>
      <c r="DAW42" s="23"/>
      <c r="DAX42" s="23"/>
      <c r="DAY42" s="23"/>
      <c r="DAZ42" s="23"/>
      <c r="DBA42" s="23"/>
      <c r="DBB42" s="23"/>
      <c r="DBC42" s="23"/>
      <c r="DBD42" s="23"/>
      <c r="DBE42" s="23"/>
      <c r="DBF42" s="23"/>
      <c r="DBG42" s="23"/>
      <c r="DBH42" s="23"/>
      <c r="DBI42" s="23"/>
      <c r="DBJ42" s="23"/>
      <c r="DBK42" s="23"/>
      <c r="DBL42" s="23"/>
      <c r="DBM42" s="23"/>
      <c r="DBN42" s="23"/>
      <c r="DBO42" s="23"/>
      <c r="DBP42" s="23"/>
      <c r="DBQ42" s="23"/>
      <c r="DBR42" s="23"/>
      <c r="DBS42" s="23"/>
      <c r="DBT42" s="23"/>
      <c r="DBU42" s="23"/>
      <c r="DBV42" s="23"/>
      <c r="DBW42" s="23"/>
      <c r="DBX42" s="23"/>
      <c r="DBY42" s="23"/>
      <c r="DBZ42" s="23"/>
      <c r="DCA42" s="23"/>
      <c r="DCB42" s="23"/>
      <c r="DCC42" s="23"/>
      <c r="DCD42" s="23"/>
      <c r="DCE42" s="23"/>
      <c r="DCF42" s="23"/>
      <c r="DCG42" s="23"/>
      <c r="DCH42" s="23"/>
      <c r="DCI42" s="23"/>
      <c r="DCJ42" s="23"/>
      <c r="DCK42" s="23"/>
      <c r="DCL42" s="23"/>
      <c r="DCM42" s="23"/>
      <c r="DCN42" s="23"/>
      <c r="DCO42" s="23"/>
      <c r="DCP42" s="23"/>
      <c r="DCQ42" s="23"/>
      <c r="DCR42" s="23"/>
      <c r="DCS42" s="23"/>
      <c r="DCT42" s="23"/>
      <c r="DCU42" s="23"/>
      <c r="DCV42" s="23"/>
      <c r="DCW42" s="23"/>
      <c r="DCX42" s="23"/>
      <c r="DCY42" s="23"/>
      <c r="DCZ42" s="23"/>
      <c r="DDA42" s="23"/>
      <c r="DDB42" s="23"/>
      <c r="DDC42" s="23"/>
      <c r="DDD42" s="23"/>
      <c r="DDE42" s="23"/>
      <c r="DDF42" s="23"/>
      <c r="DDG42" s="23"/>
      <c r="DDH42" s="23"/>
      <c r="DDI42" s="23"/>
      <c r="DDJ42" s="23"/>
      <c r="DDK42" s="23"/>
      <c r="DDL42" s="23"/>
      <c r="DDM42" s="23"/>
      <c r="DDN42" s="23"/>
      <c r="DDO42" s="23"/>
      <c r="DDP42" s="23"/>
      <c r="DDQ42" s="23"/>
      <c r="DDR42" s="23"/>
      <c r="DDS42" s="23"/>
      <c r="DDT42" s="23"/>
      <c r="DDU42" s="23"/>
      <c r="DDV42" s="23"/>
      <c r="DDW42" s="23"/>
      <c r="DDX42" s="23"/>
      <c r="DDY42" s="23"/>
      <c r="DDZ42" s="23"/>
      <c r="DEA42" s="23"/>
      <c r="DEB42" s="23"/>
      <c r="DEC42" s="23"/>
      <c r="DED42" s="23"/>
      <c r="DEE42" s="23"/>
      <c r="DEF42" s="23"/>
      <c r="DEG42" s="23"/>
      <c r="DEH42" s="23"/>
      <c r="DEI42" s="23"/>
      <c r="DEJ42" s="23"/>
      <c r="DEK42" s="23"/>
      <c r="DEL42" s="23"/>
      <c r="DEM42" s="23"/>
      <c r="DEN42" s="23"/>
      <c r="DEO42" s="23"/>
      <c r="DEP42" s="23"/>
      <c r="DEQ42" s="23"/>
      <c r="DER42" s="23"/>
      <c r="DES42" s="23"/>
      <c r="DET42" s="23"/>
      <c r="DEU42" s="23"/>
      <c r="DEV42" s="23"/>
      <c r="DEW42" s="23"/>
      <c r="DEX42" s="23"/>
      <c r="DEY42" s="23"/>
      <c r="DEZ42" s="23"/>
      <c r="DFA42" s="23"/>
      <c r="DFB42" s="23"/>
      <c r="DFC42" s="23"/>
      <c r="DFD42" s="23"/>
      <c r="DFE42" s="23"/>
      <c r="DFF42" s="23"/>
      <c r="DFG42" s="23"/>
      <c r="DFH42" s="23"/>
      <c r="DFI42" s="23"/>
      <c r="DFJ42" s="23"/>
      <c r="DFK42" s="23"/>
      <c r="DFL42" s="23"/>
      <c r="DFM42" s="23"/>
      <c r="DFN42" s="23"/>
      <c r="DFO42" s="23"/>
      <c r="DFP42" s="23"/>
      <c r="DFQ42" s="23"/>
      <c r="DFR42" s="23"/>
      <c r="DFS42" s="23"/>
      <c r="DFT42" s="23"/>
      <c r="DFU42" s="23"/>
      <c r="DFV42" s="23"/>
      <c r="DFW42" s="23"/>
      <c r="DFX42" s="23"/>
      <c r="DFY42" s="23"/>
      <c r="DFZ42" s="23"/>
      <c r="DGA42" s="23"/>
      <c r="DGB42" s="23"/>
      <c r="DGC42" s="23"/>
      <c r="DGD42" s="23"/>
      <c r="DGE42" s="23"/>
      <c r="DGF42" s="23"/>
      <c r="DGG42" s="23"/>
      <c r="DGH42" s="23"/>
      <c r="DGI42" s="23"/>
      <c r="DGJ42" s="23"/>
      <c r="DGK42" s="23"/>
      <c r="DGL42" s="23"/>
      <c r="DGM42" s="23"/>
      <c r="DGN42" s="23"/>
      <c r="DGO42" s="23"/>
      <c r="DGP42" s="23"/>
      <c r="DGQ42" s="23"/>
      <c r="DGR42" s="23"/>
      <c r="DGS42" s="23"/>
      <c r="DGT42" s="23"/>
      <c r="DGU42" s="23"/>
      <c r="DGV42" s="23"/>
      <c r="DGW42" s="23"/>
      <c r="DGX42" s="23"/>
      <c r="DGY42" s="23"/>
      <c r="DGZ42" s="23"/>
      <c r="DHA42" s="23"/>
      <c r="DHB42" s="23"/>
      <c r="DHC42" s="23"/>
      <c r="DHD42" s="23"/>
      <c r="DHE42" s="23"/>
      <c r="DHF42" s="23"/>
      <c r="DHG42" s="23"/>
      <c r="DHH42" s="23"/>
      <c r="DHI42" s="23"/>
      <c r="DHJ42" s="23"/>
      <c r="DHK42" s="23"/>
      <c r="DHL42" s="23"/>
      <c r="DHM42" s="23"/>
      <c r="DHN42" s="23"/>
      <c r="DHO42" s="23"/>
      <c r="DHP42" s="23"/>
      <c r="DHQ42" s="23"/>
      <c r="DHR42" s="23"/>
      <c r="DHS42" s="23"/>
      <c r="DHT42" s="23"/>
      <c r="DHU42" s="23"/>
      <c r="DHV42" s="23"/>
      <c r="DHW42" s="23"/>
      <c r="DHX42" s="23"/>
      <c r="DHY42" s="23"/>
      <c r="DHZ42" s="23"/>
      <c r="DIA42" s="23"/>
      <c r="DIB42" s="23"/>
      <c r="DIC42" s="23"/>
      <c r="DID42" s="23"/>
      <c r="DIE42" s="23"/>
      <c r="DIF42" s="23"/>
      <c r="DIG42" s="23"/>
      <c r="DIH42" s="23"/>
      <c r="DII42" s="23"/>
      <c r="DIJ42" s="23"/>
      <c r="DIK42" s="23"/>
      <c r="DIL42" s="23"/>
      <c r="DIM42" s="23"/>
      <c r="DIN42" s="23"/>
      <c r="DIO42" s="23"/>
      <c r="DIP42" s="23"/>
      <c r="DIQ42" s="23"/>
      <c r="DIR42" s="23"/>
      <c r="DIS42" s="23"/>
      <c r="DIT42" s="23"/>
      <c r="DIU42" s="23"/>
      <c r="DIV42" s="23"/>
      <c r="DIW42" s="23"/>
      <c r="DIX42" s="23"/>
      <c r="DIY42" s="23"/>
      <c r="DIZ42" s="23"/>
      <c r="DJA42" s="23"/>
      <c r="DJB42" s="23"/>
      <c r="DJC42" s="23"/>
      <c r="DJD42" s="23"/>
      <c r="DJE42" s="23"/>
      <c r="DJF42" s="23"/>
      <c r="DJG42" s="23"/>
      <c r="DJH42" s="23"/>
      <c r="DJI42" s="23"/>
      <c r="DJJ42" s="23"/>
      <c r="DJK42" s="23"/>
      <c r="DJL42" s="23"/>
      <c r="DJM42" s="23"/>
      <c r="DJN42" s="23"/>
      <c r="DJO42" s="23"/>
      <c r="DJP42" s="23"/>
      <c r="DJQ42" s="23"/>
      <c r="DJR42" s="23"/>
      <c r="DJS42" s="23"/>
      <c r="DJT42" s="23"/>
      <c r="DJU42" s="23"/>
      <c r="DJV42" s="23"/>
      <c r="DJW42" s="23"/>
      <c r="DJX42" s="23"/>
      <c r="DJY42" s="23"/>
      <c r="DJZ42" s="23"/>
      <c r="DKA42" s="23"/>
      <c r="DKB42" s="23"/>
      <c r="DKC42" s="23"/>
      <c r="DKD42" s="23"/>
      <c r="DKE42" s="23"/>
      <c r="DKF42" s="23"/>
      <c r="DKG42" s="23"/>
      <c r="DKH42" s="23"/>
      <c r="DKI42" s="23"/>
      <c r="DKJ42" s="23"/>
      <c r="DKK42" s="23"/>
      <c r="DKL42" s="23"/>
      <c r="DKM42" s="23"/>
      <c r="DKN42" s="23"/>
      <c r="DKO42" s="23"/>
      <c r="DKP42" s="23"/>
      <c r="DKQ42" s="23"/>
      <c r="DKR42" s="23"/>
      <c r="DKS42" s="23"/>
      <c r="DKT42" s="23"/>
      <c r="DKU42" s="23"/>
      <c r="DKV42" s="23"/>
      <c r="DKW42" s="23"/>
      <c r="DKX42" s="23"/>
      <c r="DKY42" s="23"/>
      <c r="DKZ42" s="23"/>
      <c r="DLA42" s="23"/>
      <c r="DLB42" s="23"/>
      <c r="DLC42" s="23"/>
      <c r="DLD42" s="23"/>
      <c r="DLE42" s="23"/>
      <c r="DLF42" s="23"/>
      <c r="DLG42" s="23"/>
      <c r="DLH42" s="23"/>
      <c r="DLI42" s="23"/>
      <c r="DLJ42" s="23"/>
      <c r="DLK42" s="23"/>
      <c r="DLL42" s="23"/>
      <c r="DLM42" s="23"/>
      <c r="DLN42" s="23"/>
      <c r="DLO42" s="23"/>
      <c r="DLP42" s="23"/>
      <c r="DLQ42" s="23"/>
      <c r="DLR42" s="23"/>
      <c r="DLS42" s="23"/>
      <c r="DLT42" s="23"/>
      <c r="DLU42" s="23"/>
      <c r="DLV42" s="23"/>
      <c r="DLW42" s="23"/>
      <c r="DLX42" s="23"/>
      <c r="DLY42" s="23"/>
      <c r="DLZ42" s="23"/>
      <c r="DMA42" s="23"/>
      <c r="DMB42" s="23"/>
      <c r="DMC42" s="23"/>
      <c r="DMD42" s="23"/>
      <c r="DME42" s="23"/>
      <c r="DMF42" s="23"/>
      <c r="DMG42" s="23"/>
      <c r="DMH42" s="23"/>
      <c r="DMI42" s="23"/>
      <c r="DMJ42" s="23"/>
      <c r="DMK42" s="23"/>
      <c r="DML42" s="23"/>
      <c r="DMM42" s="23"/>
      <c r="DMN42" s="23"/>
      <c r="DMO42" s="23"/>
      <c r="DMP42" s="23"/>
      <c r="DMQ42" s="23"/>
      <c r="DMR42" s="23"/>
      <c r="DMS42" s="23"/>
      <c r="DMT42" s="23"/>
      <c r="DMU42" s="23"/>
      <c r="DMV42" s="23"/>
      <c r="DMW42" s="23"/>
      <c r="DMX42" s="23"/>
      <c r="DMY42" s="23"/>
      <c r="DMZ42" s="23"/>
      <c r="DNA42" s="23"/>
      <c r="DNB42" s="23"/>
      <c r="DNC42" s="23"/>
      <c r="DND42" s="23"/>
      <c r="DNE42" s="23"/>
      <c r="DNF42" s="23"/>
      <c r="DNG42" s="23"/>
      <c r="DNH42" s="23"/>
      <c r="DNI42" s="23"/>
      <c r="DNJ42" s="23"/>
      <c r="DNK42" s="23"/>
      <c r="DNL42" s="23"/>
      <c r="DNM42" s="23"/>
      <c r="DNN42" s="23"/>
      <c r="DNO42" s="23"/>
      <c r="DNP42" s="23"/>
      <c r="DNQ42" s="23"/>
      <c r="DNR42" s="23"/>
      <c r="DNS42" s="23"/>
      <c r="DNT42" s="23"/>
      <c r="DNU42" s="23"/>
      <c r="DNV42" s="23"/>
      <c r="DNW42" s="23"/>
      <c r="DNX42" s="23"/>
      <c r="DNY42" s="23"/>
      <c r="DNZ42" s="23"/>
      <c r="DOA42" s="23"/>
      <c r="DOB42" s="23"/>
      <c r="DOC42" s="23"/>
      <c r="DOD42" s="23"/>
      <c r="DOE42" s="23"/>
      <c r="DOF42" s="23"/>
      <c r="DOG42" s="23"/>
      <c r="DOH42" s="23"/>
      <c r="DOI42" s="23"/>
      <c r="DOJ42" s="23"/>
      <c r="DOK42" s="23"/>
      <c r="DOL42" s="23"/>
      <c r="DOM42" s="23"/>
      <c r="DON42" s="23"/>
      <c r="DOO42" s="23"/>
      <c r="DOP42" s="23"/>
      <c r="DOQ42" s="23"/>
      <c r="DOR42" s="23"/>
      <c r="DOS42" s="23"/>
      <c r="DOT42" s="23"/>
      <c r="DOU42" s="23"/>
      <c r="DOV42" s="23"/>
      <c r="DOW42" s="23"/>
      <c r="DOX42" s="23"/>
      <c r="DOY42" s="23"/>
      <c r="DOZ42" s="23"/>
      <c r="DPA42" s="23"/>
      <c r="DPB42" s="23"/>
      <c r="DPC42" s="23"/>
      <c r="DPD42" s="23"/>
      <c r="DPE42" s="23"/>
      <c r="DPF42" s="23"/>
      <c r="DPG42" s="23"/>
      <c r="DPH42" s="23"/>
      <c r="DPI42" s="23"/>
      <c r="DPJ42" s="23"/>
      <c r="DPK42" s="23"/>
      <c r="DPL42" s="23"/>
      <c r="DPM42" s="23"/>
      <c r="DPN42" s="23"/>
      <c r="DPO42" s="23"/>
      <c r="DPP42" s="23"/>
      <c r="DPQ42" s="23"/>
      <c r="DPR42" s="23"/>
      <c r="DPS42" s="23"/>
      <c r="DPT42" s="23"/>
      <c r="DPU42" s="23"/>
      <c r="DPV42" s="23"/>
      <c r="DPW42" s="23"/>
      <c r="DPX42" s="23"/>
      <c r="DPY42" s="23"/>
      <c r="DPZ42" s="23"/>
      <c r="DQA42" s="23"/>
      <c r="DQB42" s="23"/>
      <c r="DQC42" s="23"/>
      <c r="DQD42" s="23"/>
      <c r="DQE42" s="23"/>
      <c r="DQF42" s="23"/>
      <c r="DQG42" s="23"/>
      <c r="DQH42" s="23"/>
      <c r="DQI42" s="23"/>
      <c r="DQJ42" s="23"/>
      <c r="DQK42" s="23"/>
      <c r="DQL42" s="23"/>
      <c r="DQM42" s="23"/>
      <c r="DQN42" s="23"/>
      <c r="DQO42" s="23"/>
      <c r="DQP42" s="23"/>
      <c r="DQQ42" s="23"/>
      <c r="DQR42" s="23"/>
      <c r="DQS42" s="23"/>
      <c r="DQT42" s="23"/>
      <c r="DQU42" s="23"/>
      <c r="DQV42" s="23"/>
      <c r="DQW42" s="23"/>
      <c r="DQX42" s="23"/>
      <c r="DQY42" s="23"/>
      <c r="DQZ42" s="23"/>
      <c r="DRA42" s="23"/>
      <c r="DRB42" s="23"/>
      <c r="DRC42" s="23"/>
      <c r="DRD42" s="23"/>
      <c r="DRE42" s="23"/>
      <c r="DRF42" s="23"/>
      <c r="DRG42" s="23"/>
      <c r="DRH42" s="23"/>
      <c r="DRI42" s="23"/>
      <c r="DRJ42" s="23"/>
      <c r="DRK42" s="23"/>
      <c r="DRL42" s="23"/>
      <c r="DRM42" s="23"/>
      <c r="DRN42" s="23"/>
      <c r="DRO42" s="23"/>
      <c r="DRP42" s="23"/>
      <c r="DRQ42" s="23"/>
      <c r="DRR42" s="23"/>
      <c r="DRS42" s="23"/>
      <c r="DRT42" s="23"/>
      <c r="DRU42" s="23"/>
      <c r="DRV42" s="23"/>
      <c r="DRW42" s="23"/>
      <c r="DRX42" s="23"/>
      <c r="DRY42" s="23"/>
      <c r="DRZ42" s="23"/>
      <c r="DSA42" s="23"/>
      <c r="DSB42" s="23"/>
      <c r="DSC42" s="23"/>
      <c r="DSD42" s="23"/>
      <c r="DSE42" s="23"/>
      <c r="DSF42" s="23"/>
      <c r="DSG42" s="23"/>
      <c r="DSH42" s="23"/>
      <c r="DSI42" s="23"/>
      <c r="DSJ42" s="23"/>
      <c r="DSK42" s="23"/>
      <c r="DSL42" s="23"/>
      <c r="DSM42" s="23"/>
      <c r="DSN42" s="23"/>
      <c r="DSO42" s="23"/>
      <c r="DSP42" s="23"/>
      <c r="DSQ42" s="23"/>
      <c r="DSR42" s="23"/>
      <c r="DSS42" s="23"/>
      <c r="DST42" s="23"/>
      <c r="DSU42" s="23"/>
      <c r="DSV42" s="23"/>
      <c r="DSW42" s="23"/>
      <c r="DSX42" s="23"/>
      <c r="DSY42" s="23"/>
      <c r="DSZ42" s="23"/>
      <c r="DTA42" s="23"/>
      <c r="DTB42" s="23"/>
      <c r="DTC42" s="23"/>
      <c r="DTD42" s="23"/>
      <c r="DTE42" s="23"/>
      <c r="DTF42" s="23"/>
      <c r="DTG42" s="23"/>
      <c r="DTH42" s="23"/>
      <c r="DTI42" s="23"/>
      <c r="DTJ42" s="23"/>
      <c r="DTK42" s="23"/>
      <c r="DTL42" s="23"/>
      <c r="DTM42" s="23"/>
      <c r="DTN42" s="23"/>
      <c r="DTO42" s="23"/>
      <c r="DTP42" s="23"/>
      <c r="DTQ42" s="23"/>
      <c r="DTR42" s="23"/>
      <c r="DTS42" s="23"/>
      <c r="DTT42" s="23"/>
      <c r="DTU42" s="23"/>
      <c r="DTV42" s="23"/>
      <c r="DTW42" s="23"/>
      <c r="DTX42" s="23"/>
      <c r="DTY42" s="23"/>
      <c r="DTZ42" s="23"/>
      <c r="DUA42" s="23"/>
      <c r="DUB42" s="23"/>
      <c r="DUC42" s="23"/>
      <c r="DUD42" s="23"/>
      <c r="DUE42" s="23"/>
      <c r="DUF42" s="23"/>
      <c r="DUG42" s="23"/>
      <c r="DUH42" s="23"/>
      <c r="DUI42" s="23"/>
      <c r="DUJ42" s="23"/>
      <c r="DUK42" s="23"/>
      <c r="DUL42" s="23"/>
      <c r="DUM42" s="23"/>
      <c r="DUN42" s="23"/>
      <c r="DUO42" s="23"/>
      <c r="DUP42" s="23"/>
      <c r="DUQ42" s="23"/>
      <c r="DUR42" s="23"/>
      <c r="DUS42" s="23"/>
      <c r="DUT42" s="23"/>
      <c r="DUU42" s="23"/>
      <c r="DUV42" s="23"/>
      <c r="DUW42" s="23"/>
      <c r="DUX42" s="23"/>
      <c r="DUY42" s="23"/>
      <c r="DUZ42" s="23"/>
      <c r="DVA42" s="23"/>
      <c r="DVB42" s="23"/>
      <c r="DVC42" s="23"/>
      <c r="DVD42" s="23"/>
      <c r="DVE42" s="23"/>
      <c r="DVF42" s="23"/>
      <c r="DVG42" s="23"/>
      <c r="DVH42" s="23"/>
      <c r="DVI42" s="23"/>
      <c r="DVJ42" s="23"/>
      <c r="DVK42" s="23"/>
      <c r="DVL42" s="23"/>
      <c r="DVM42" s="23"/>
      <c r="DVN42" s="23"/>
      <c r="DVO42" s="23"/>
      <c r="DVP42" s="23"/>
      <c r="DVQ42" s="23"/>
      <c r="DVR42" s="23"/>
      <c r="DVS42" s="23"/>
      <c r="DVT42" s="23"/>
      <c r="DVU42" s="23"/>
      <c r="DVV42" s="23"/>
      <c r="DVW42" s="23"/>
      <c r="DVX42" s="23"/>
      <c r="DVY42" s="23"/>
      <c r="DVZ42" s="23"/>
      <c r="DWA42" s="23"/>
      <c r="DWB42" s="23"/>
      <c r="DWC42" s="23"/>
      <c r="DWD42" s="23"/>
      <c r="DWE42" s="23"/>
      <c r="DWF42" s="23"/>
      <c r="DWG42" s="23"/>
      <c r="DWH42" s="23"/>
      <c r="DWI42" s="23"/>
      <c r="DWJ42" s="23"/>
      <c r="DWK42" s="23"/>
      <c r="DWL42" s="23"/>
      <c r="DWM42" s="23"/>
      <c r="DWN42" s="23"/>
      <c r="DWO42" s="23"/>
      <c r="DWP42" s="23"/>
      <c r="DWQ42" s="23"/>
      <c r="DWR42" s="23"/>
      <c r="DWS42" s="23"/>
      <c r="DWT42" s="23"/>
      <c r="DWU42" s="23"/>
      <c r="DWV42" s="23"/>
      <c r="DWW42" s="23"/>
      <c r="DWX42" s="23"/>
      <c r="DWY42" s="23"/>
      <c r="DWZ42" s="23"/>
      <c r="DXA42" s="23"/>
      <c r="DXB42" s="23"/>
      <c r="DXC42" s="23"/>
      <c r="DXD42" s="23"/>
      <c r="DXE42" s="23"/>
      <c r="DXF42" s="23"/>
      <c r="DXG42" s="23"/>
      <c r="DXH42" s="23"/>
      <c r="DXI42" s="23"/>
      <c r="DXJ42" s="23"/>
      <c r="DXK42" s="23"/>
      <c r="DXL42" s="23"/>
      <c r="DXM42" s="23"/>
      <c r="DXN42" s="23"/>
      <c r="DXO42" s="23"/>
      <c r="DXP42" s="23"/>
      <c r="DXQ42" s="23"/>
      <c r="DXR42" s="23"/>
      <c r="DXS42" s="23"/>
      <c r="DXT42" s="23"/>
      <c r="DXU42" s="23"/>
      <c r="DXV42" s="23"/>
      <c r="DXW42" s="23"/>
      <c r="DXX42" s="23"/>
      <c r="DXY42" s="23"/>
      <c r="DXZ42" s="23"/>
      <c r="DYA42" s="23"/>
      <c r="DYB42" s="23"/>
      <c r="DYC42" s="23"/>
      <c r="DYD42" s="23"/>
      <c r="DYE42" s="23"/>
      <c r="DYF42" s="23"/>
      <c r="DYG42" s="23"/>
      <c r="DYH42" s="23"/>
      <c r="DYI42" s="23"/>
      <c r="DYJ42" s="23"/>
      <c r="DYK42" s="23"/>
      <c r="DYL42" s="23"/>
      <c r="DYM42" s="23"/>
      <c r="DYN42" s="23"/>
      <c r="DYO42" s="23"/>
      <c r="DYP42" s="23"/>
      <c r="DYQ42" s="23"/>
      <c r="DYR42" s="23"/>
      <c r="DYS42" s="23"/>
      <c r="DYT42" s="23"/>
      <c r="DYU42" s="23"/>
      <c r="DYV42" s="23"/>
      <c r="DYW42" s="23"/>
      <c r="DYX42" s="23"/>
      <c r="DYY42" s="23"/>
      <c r="DYZ42" s="23"/>
      <c r="DZA42" s="23"/>
      <c r="DZB42" s="23"/>
      <c r="DZC42" s="23"/>
      <c r="DZD42" s="23"/>
      <c r="DZE42" s="23"/>
      <c r="DZF42" s="23"/>
      <c r="DZG42" s="23"/>
      <c r="DZH42" s="23"/>
      <c r="DZI42" s="23"/>
      <c r="DZJ42" s="23"/>
      <c r="DZK42" s="23"/>
      <c r="DZL42" s="23"/>
      <c r="DZM42" s="23"/>
      <c r="DZN42" s="23"/>
      <c r="DZO42" s="23"/>
      <c r="DZP42" s="23"/>
      <c r="DZQ42" s="23"/>
      <c r="DZR42" s="23"/>
      <c r="DZS42" s="23"/>
      <c r="DZT42" s="23"/>
      <c r="DZU42" s="23"/>
      <c r="DZV42" s="23"/>
      <c r="DZW42" s="23"/>
      <c r="DZX42" s="23"/>
      <c r="DZY42" s="23"/>
      <c r="DZZ42" s="23"/>
      <c r="EAA42" s="23"/>
      <c r="EAB42" s="23"/>
      <c r="EAC42" s="23"/>
      <c r="EAD42" s="23"/>
      <c r="EAE42" s="23"/>
      <c r="EAF42" s="23"/>
      <c r="EAG42" s="23"/>
      <c r="EAH42" s="23"/>
      <c r="EAI42" s="23"/>
      <c r="EAJ42" s="23"/>
      <c r="EAK42" s="23"/>
      <c r="EAL42" s="23"/>
      <c r="EAM42" s="23"/>
      <c r="EAN42" s="23"/>
      <c r="EAO42" s="23"/>
      <c r="EAP42" s="23"/>
      <c r="EAQ42" s="23"/>
      <c r="EAR42" s="23"/>
      <c r="EAS42" s="23"/>
      <c r="EAT42" s="23"/>
      <c r="EAU42" s="23"/>
      <c r="EAV42" s="23"/>
      <c r="EAW42" s="23"/>
      <c r="EAX42" s="23"/>
      <c r="EAY42" s="23"/>
      <c r="EAZ42" s="23"/>
      <c r="EBA42" s="23"/>
      <c r="EBB42" s="23"/>
      <c r="EBC42" s="23"/>
      <c r="EBD42" s="23"/>
      <c r="EBE42" s="23"/>
      <c r="EBF42" s="23"/>
      <c r="EBG42" s="23"/>
      <c r="EBH42" s="23"/>
      <c r="EBI42" s="23"/>
      <c r="EBJ42" s="23"/>
      <c r="EBK42" s="23"/>
      <c r="EBL42" s="23"/>
      <c r="EBM42" s="23"/>
      <c r="EBN42" s="23"/>
      <c r="EBO42" s="23"/>
      <c r="EBP42" s="23"/>
      <c r="EBQ42" s="23"/>
      <c r="EBR42" s="23"/>
      <c r="EBS42" s="23"/>
      <c r="EBT42" s="23"/>
      <c r="EBU42" s="23"/>
      <c r="EBV42" s="23"/>
      <c r="EBW42" s="23"/>
      <c r="EBX42" s="23"/>
      <c r="EBY42" s="23"/>
      <c r="EBZ42" s="23"/>
      <c r="ECA42" s="23"/>
      <c r="ECB42" s="23"/>
      <c r="ECC42" s="23"/>
      <c r="ECD42" s="23"/>
      <c r="ECE42" s="23"/>
      <c r="ECF42" s="23"/>
      <c r="ECG42" s="23"/>
      <c r="ECH42" s="23"/>
      <c r="ECI42" s="23"/>
      <c r="ECJ42" s="23"/>
      <c r="ECK42" s="23"/>
      <c r="ECL42" s="23"/>
      <c r="ECM42" s="23"/>
      <c r="ECN42" s="23"/>
      <c r="ECO42" s="23"/>
      <c r="ECP42" s="23"/>
      <c r="ECQ42" s="23"/>
      <c r="ECR42" s="23"/>
      <c r="ECS42" s="23"/>
      <c r="ECT42" s="23"/>
      <c r="ECU42" s="23"/>
      <c r="ECV42" s="23"/>
      <c r="ECW42" s="23"/>
      <c r="ECX42" s="23"/>
      <c r="ECY42" s="23"/>
      <c r="ECZ42" s="23"/>
      <c r="EDA42" s="23"/>
      <c r="EDB42" s="23"/>
      <c r="EDC42" s="23"/>
      <c r="EDD42" s="23"/>
      <c r="EDE42" s="23"/>
      <c r="EDF42" s="23"/>
      <c r="EDG42" s="23"/>
      <c r="EDH42" s="23"/>
      <c r="EDI42" s="23"/>
      <c r="EDJ42" s="23"/>
      <c r="EDK42" s="23"/>
      <c r="EDL42" s="23"/>
      <c r="EDM42" s="23"/>
      <c r="EDN42" s="23"/>
      <c r="EDO42" s="23"/>
      <c r="EDP42" s="23"/>
      <c r="EDQ42" s="23"/>
      <c r="EDR42" s="23"/>
      <c r="EDS42" s="23"/>
      <c r="EDT42" s="23"/>
      <c r="EDU42" s="23"/>
      <c r="EDV42" s="23"/>
      <c r="EDW42" s="23"/>
      <c r="EDX42" s="23"/>
      <c r="EDY42" s="23"/>
      <c r="EDZ42" s="23"/>
      <c r="EEA42" s="23"/>
      <c r="EEB42" s="23"/>
      <c r="EEC42" s="23"/>
      <c r="EED42" s="23"/>
      <c r="EEE42" s="23"/>
      <c r="EEF42" s="23"/>
      <c r="EEG42" s="23"/>
      <c r="EEH42" s="23"/>
      <c r="EEI42" s="23"/>
      <c r="EEJ42" s="23"/>
      <c r="EEK42" s="23"/>
      <c r="EEL42" s="23"/>
      <c r="EEM42" s="23"/>
      <c r="EEN42" s="23"/>
      <c r="EEO42" s="23"/>
      <c r="EEP42" s="23"/>
      <c r="EEQ42" s="23"/>
      <c r="EER42" s="23"/>
      <c r="EES42" s="23"/>
      <c r="EET42" s="23"/>
      <c r="EEU42" s="23"/>
      <c r="EEV42" s="23"/>
      <c r="EEW42" s="23"/>
      <c r="EEX42" s="23"/>
      <c r="EEY42" s="23"/>
      <c r="EEZ42" s="23"/>
      <c r="EFA42" s="23"/>
      <c r="EFB42" s="23"/>
      <c r="EFC42" s="23"/>
      <c r="EFD42" s="23"/>
      <c r="EFE42" s="23"/>
      <c r="EFF42" s="23"/>
      <c r="EFG42" s="23"/>
      <c r="EFH42" s="23"/>
      <c r="EFI42" s="23"/>
      <c r="EFJ42" s="23"/>
      <c r="EFK42" s="23"/>
      <c r="EFL42" s="23"/>
      <c r="EFM42" s="23"/>
      <c r="EFN42" s="23"/>
      <c r="EFO42" s="23"/>
      <c r="EFP42" s="23"/>
      <c r="EFQ42" s="23"/>
      <c r="EFR42" s="23"/>
      <c r="EFS42" s="23"/>
      <c r="EFT42" s="23"/>
      <c r="EFU42" s="23"/>
      <c r="EFV42" s="23"/>
      <c r="EFW42" s="23"/>
      <c r="EFX42" s="23"/>
      <c r="EFY42" s="23"/>
      <c r="EFZ42" s="23"/>
      <c r="EGA42" s="23"/>
      <c r="EGB42" s="23"/>
      <c r="EGC42" s="23"/>
      <c r="EGD42" s="23"/>
      <c r="EGE42" s="23"/>
      <c r="EGF42" s="23"/>
      <c r="EGG42" s="23"/>
      <c r="EGH42" s="23"/>
      <c r="EGI42" s="23"/>
      <c r="EGJ42" s="23"/>
      <c r="EGK42" s="23"/>
      <c r="EGL42" s="23"/>
      <c r="EGM42" s="23"/>
      <c r="EGN42" s="23"/>
      <c r="EGO42" s="23"/>
      <c r="EGP42" s="23"/>
      <c r="EGQ42" s="23"/>
      <c r="EGR42" s="23"/>
      <c r="EGS42" s="23"/>
      <c r="EGT42" s="23"/>
      <c r="EGU42" s="23"/>
      <c r="EGV42" s="23"/>
      <c r="EGW42" s="23"/>
      <c r="EGX42" s="23"/>
      <c r="EGY42" s="23"/>
      <c r="EGZ42" s="23"/>
      <c r="EHA42" s="23"/>
      <c r="EHB42" s="23"/>
      <c r="EHC42" s="23"/>
      <c r="EHD42" s="23"/>
      <c r="EHE42" s="23"/>
      <c r="EHF42" s="23"/>
      <c r="EHG42" s="23"/>
      <c r="EHH42" s="23"/>
      <c r="EHI42" s="23"/>
      <c r="EHJ42" s="23"/>
      <c r="EHK42" s="23"/>
      <c r="EHL42" s="23"/>
      <c r="EHM42" s="23"/>
      <c r="EHN42" s="23"/>
      <c r="EHO42" s="23"/>
      <c r="EHP42" s="23"/>
      <c r="EHQ42" s="23"/>
      <c r="EHR42" s="23"/>
      <c r="EHS42" s="23"/>
      <c r="EHT42" s="23"/>
      <c r="EHU42" s="23"/>
      <c r="EHV42" s="23"/>
      <c r="EHW42" s="23"/>
      <c r="EHX42" s="23"/>
      <c r="EHY42" s="23"/>
      <c r="EHZ42" s="23"/>
      <c r="EIA42" s="23"/>
      <c r="EIB42" s="23"/>
      <c r="EIC42" s="23"/>
      <c r="EID42" s="23"/>
      <c r="EIE42" s="23"/>
      <c r="EIF42" s="23"/>
      <c r="EIG42" s="23"/>
      <c r="EIH42" s="23"/>
      <c r="EII42" s="23"/>
      <c r="EIJ42" s="23"/>
      <c r="EIK42" s="23"/>
      <c r="EIL42" s="23"/>
      <c r="EIM42" s="23"/>
      <c r="EIN42" s="23"/>
      <c r="EIO42" s="23"/>
      <c r="EIP42" s="23"/>
      <c r="EIQ42" s="23"/>
      <c r="EIR42" s="23"/>
      <c r="EIS42" s="23"/>
      <c r="EIT42" s="23"/>
      <c r="EIU42" s="23"/>
      <c r="EIV42" s="23"/>
      <c r="EIW42" s="23"/>
      <c r="EIX42" s="23"/>
      <c r="EIY42" s="23"/>
      <c r="EIZ42" s="23"/>
      <c r="EJA42" s="23"/>
      <c r="EJB42" s="23"/>
      <c r="EJC42" s="23"/>
      <c r="EJD42" s="23"/>
      <c r="EJE42" s="23"/>
      <c r="EJF42" s="23"/>
      <c r="EJG42" s="23"/>
      <c r="EJH42" s="23"/>
      <c r="EJI42" s="23"/>
      <c r="EJJ42" s="23"/>
      <c r="EJK42" s="23"/>
      <c r="EJL42" s="23"/>
      <c r="EJM42" s="23"/>
      <c r="EJN42" s="23"/>
      <c r="EJO42" s="23"/>
      <c r="EJP42" s="23"/>
      <c r="EJQ42" s="23"/>
      <c r="EJR42" s="23"/>
      <c r="EJS42" s="23"/>
      <c r="EJT42" s="23"/>
      <c r="EJU42" s="23"/>
      <c r="EJV42" s="23"/>
      <c r="EJW42" s="23"/>
      <c r="EJX42" s="23"/>
      <c r="EJY42" s="23"/>
      <c r="EJZ42" s="23"/>
      <c r="EKA42" s="23"/>
      <c r="EKB42" s="23"/>
      <c r="EKC42" s="23"/>
      <c r="EKD42" s="23"/>
      <c r="EKE42" s="23"/>
      <c r="EKF42" s="23"/>
      <c r="EKG42" s="23"/>
      <c r="EKH42" s="23"/>
      <c r="EKI42" s="23"/>
      <c r="EKJ42" s="23"/>
      <c r="EKK42" s="23"/>
      <c r="EKL42" s="23"/>
      <c r="EKM42" s="23"/>
      <c r="EKN42" s="23"/>
      <c r="EKO42" s="23"/>
      <c r="EKP42" s="23"/>
      <c r="EKQ42" s="23"/>
      <c r="EKR42" s="23"/>
      <c r="EKS42" s="23"/>
      <c r="EKT42" s="23"/>
      <c r="EKU42" s="23"/>
      <c r="EKV42" s="23"/>
      <c r="EKW42" s="23"/>
      <c r="EKX42" s="23"/>
      <c r="EKY42" s="23"/>
      <c r="EKZ42" s="23"/>
      <c r="ELA42" s="23"/>
      <c r="ELB42" s="23"/>
      <c r="ELC42" s="23"/>
      <c r="ELD42" s="23"/>
      <c r="ELE42" s="23"/>
      <c r="ELF42" s="23"/>
      <c r="ELG42" s="23"/>
      <c r="ELH42" s="23"/>
      <c r="ELI42" s="23"/>
      <c r="ELJ42" s="23"/>
      <c r="ELK42" s="23"/>
      <c r="ELL42" s="23"/>
      <c r="ELM42" s="23"/>
      <c r="ELN42" s="23"/>
      <c r="ELO42" s="23"/>
      <c r="ELP42" s="23"/>
      <c r="ELQ42" s="23"/>
      <c r="ELR42" s="23"/>
      <c r="ELS42" s="23"/>
      <c r="ELT42" s="23"/>
      <c r="ELU42" s="23"/>
      <c r="ELV42" s="23"/>
      <c r="ELW42" s="23"/>
      <c r="ELX42" s="23"/>
      <c r="ELY42" s="23"/>
      <c r="ELZ42" s="23"/>
      <c r="EMA42" s="23"/>
      <c r="EMB42" s="23"/>
      <c r="EMC42" s="23"/>
      <c r="EMD42" s="23"/>
      <c r="EME42" s="23"/>
      <c r="EMF42" s="23"/>
      <c r="EMG42" s="23"/>
      <c r="EMH42" s="23"/>
      <c r="EMI42" s="23"/>
      <c r="EMJ42" s="23"/>
      <c r="EMK42" s="23"/>
      <c r="EML42" s="23"/>
      <c r="EMM42" s="23"/>
      <c r="EMN42" s="23"/>
      <c r="EMO42" s="23"/>
      <c r="EMP42" s="23"/>
      <c r="EMQ42" s="23"/>
      <c r="EMR42" s="23"/>
      <c r="EMS42" s="23"/>
      <c r="EMT42" s="23"/>
      <c r="EMU42" s="23"/>
      <c r="EMV42" s="23"/>
      <c r="EMW42" s="23"/>
      <c r="EMX42" s="23"/>
      <c r="EMY42" s="23"/>
      <c r="EMZ42" s="23"/>
      <c r="ENA42" s="23"/>
      <c r="ENB42" s="23"/>
      <c r="ENC42" s="23"/>
      <c r="END42" s="23"/>
      <c r="ENE42" s="23"/>
      <c r="ENF42" s="23"/>
      <c r="ENG42" s="23"/>
      <c r="ENH42" s="23"/>
      <c r="ENI42" s="23"/>
      <c r="ENJ42" s="23"/>
      <c r="ENK42" s="23"/>
      <c r="ENL42" s="23"/>
      <c r="ENM42" s="23"/>
      <c r="ENN42" s="23"/>
      <c r="ENO42" s="23"/>
      <c r="ENP42" s="23"/>
      <c r="ENQ42" s="23"/>
      <c r="ENR42" s="23"/>
      <c r="ENS42" s="23"/>
      <c r="ENT42" s="23"/>
      <c r="ENU42" s="23"/>
      <c r="ENV42" s="23"/>
      <c r="ENW42" s="23"/>
      <c r="ENX42" s="23"/>
      <c r="ENY42" s="23"/>
      <c r="ENZ42" s="23"/>
      <c r="EOA42" s="23"/>
      <c r="EOB42" s="23"/>
      <c r="EOC42" s="23"/>
      <c r="EOD42" s="23"/>
      <c r="EOE42" s="23"/>
      <c r="EOF42" s="23"/>
      <c r="EOG42" s="23"/>
      <c r="EOH42" s="23"/>
      <c r="EOI42" s="23"/>
      <c r="EOJ42" s="23"/>
      <c r="EOK42" s="23"/>
      <c r="EOL42" s="23"/>
      <c r="EOM42" s="23"/>
      <c r="EON42" s="23"/>
      <c r="EOO42" s="23"/>
      <c r="EOP42" s="23"/>
      <c r="EOQ42" s="23"/>
      <c r="EOR42" s="23"/>
      <c r="EOS42" s="23"/>
      <c r="EOT42" s="23"/>
      <c r="EOU42" s="23"/>
      <c r="EOV42" s="23"/>
      <c r="EOW42" s="23"/>
      <c r="EOX42" s="23"/>
      <c r="EOY42" s="23"/>
      <c r="EOZ42" s="23"/>
      <c r="EPA42" s="23"/>
      <c r="EPB42" s="23"/>
      <c r="EPC42" s="23"/>
      <c r="EPD42" s="23"/>
      <c r="EPE42" s="23"/>
      <c r="EPF42" s="23"/>
      <c r="EPG42" s="23"/>
      <c r="EPH42" s="23"/>
      <c r="EPI42" s="23"/>
      <c r="EPJ42" s="23"/>
      <c r="EPK42" s="23"/>
      <c r="EPL42" s="23"/>
      <c r="EPM42" s="23"/>
      <c r="EPN42" s="23"/>
      <c r="EPO42" s="23"/>
      <c r="EPP42" s="23"/>
      <c r="EPQ42" s="23"/>
      <c r="EPR42" s="23"/>
      <c r="EPS42" s="23"/>
      <c r="EPT42" s="23"/>
      <c r="EPU42" s="23"/>
      <c r="EPV42" s="23"/>
      <c r="EPW42" s="23"/>
      <c r="EPX42" s="23"/>
      <c r="EPY42" s="23"/>
      <c r="EPZ42" s="23"/>
      <c r="EQA42" s="23"/>
      <c r="EQB42" s="23"/>
      <c r="EQC42" s="23"/>
      <c r="EQD42" s="23"/>
      <c r="EQE42" s="23"/>
      <c r="EQF42" s="23"/>
      <c r="EQG42" s="23"/>
      <c r="EQH42" s="23"/>
      <c r="EQI42" s="23"/>
      <c r="EQJ42" s="23"/>
      <c r="EQK42" s="23"/>
      <c r="EQL42" s="23"/>
      <c r="EQM42" s="23"/>
      <c r="EQN42" s="23"/>
      <c r="EQO42" s="23"/>
      <c r="EQP42" s="23"/>
      <c r="EQQ42" s="23"/>
      <c r="EQR42" s="23"/>
      <c r="EQS42" s="23"/>
      <c r="EQT42" s="23"/>
      <c r="EQU42" s="23"/>
      <c r="EQV42" s="23"/>
      <c r="EQW42" s="23"/>
      <c r="EQX42" s="23"/>
      <c r="EQY42" s="23"/>
      <c r="EQZ42" s="23"/>
      <c r="ERA42" s="23"/>
      <c r="ERB42" s="23"/>
      <c r="ERC42" s="23"/>
      <c r="ERD42" s="23"/>
      <c r="ERE42" s="23"/>
      <c r="ERF42" s="23"/>
      <c r="ERG42" s="23"/>
      <c r="ERH42" s="23"/>
      <c r="ERI42" s="23"/>
      <c r="ERJ42" s="23"/>
      <c r="ERK42" s="23"/>
      <c r="ERL42" s="23"/>
      <c r="ERM42" s="23"/>
      <c r="ERN42" s="23"/>
      <c r="ERO42" s="23"/>
      <c r="ERP42" s="23"/>
      <c r="ERQ42" s="23"/>
      <c r="ERR42" s="23"/>
      <c r="ERS42" s="23"/>
      <c r="ERT42" s="23"/>
      <c r="ERU42" s="23"/>
      <c r="ERV42" s="23"/>
      <c r="ERW42" s="23"/>
      <c r="ERX42" s="23"/>
      <c r="ERY42" s="23"/>
      <c r="ERZ42" s="23"/>
      <c r="ESA42" s="23"/>
      <c r="ESB42" s="23"/>
      <c r="ESC42" s="23"/>
      <c r="ESD42" s="23"/>
      <c r="ESE42" s="23"/>
      <c r="ESF42" s="23"/>
      <c r="ESG42" s="23"/>
      <c r="ESH42" s="23"/>
      <c r="ESI42" s="23"/>
      <c r="ESJ42" s="23"/>
      <c r="ESK42" s="23"/>
      <c r="ESL42" s="23"/>
      <c r="ESM42" s="23"/>
      <c r="ESN42" s="23"/>
      <c r="ESO42" s="23"/>
      <c r="ESP42" s="23"/>
      <c r="ESQ42" s="23"/>
      <c r="ESR42" s="23"/>
      <c r="ESS42" s="23"/>
      <c r="EST42" s="23"/>
      <c r="ESU42" s="23"/>
      <c r="ESV42" s="23"/>
      <c r="ESW42" s="23"/>
      <c r="ESX42" s="23"/>
      <c r="ESY42" s="23"/>
      <c r="ESZ42" s="23"/>
      <c r="ETA42" s="23"/>
      <c r="ETB42" s="23"/>
      <c r="ETC42" s="23"/>
      <c r="ETD42" s="23"/>
      <c r="ETE42" s="23"/>
      <c r="ETF42" s="23"/>
      <c r="ETG42" s="23"/>
      <c r="ETH42" s="23"/>
      <c r="ETI42" s="23"/>
      <c r="ETJ42" s="23"/>
      <c r="ETK42" s="23"/>
      <c r="ETL42" s="23"/>
      <c r="ETM42" s="23"/>
      <c r="ETN42" s="23"/>
      <c r="ETO42" s="23"/>
      <c r="ETP42" s="23"/>
      <c r="ETQ42" s="23"/>
      <c r="ETR42" s="23"/>
      <c r="ETS42" s="23"/>
      <c r="ETT42" s="23"/>
      <c r="ETU42" s="23"/>
      <c r="ETV42" s="23"/>
      <c r="ETW42" s="23"/>
      <c r="ETX42" s="23"/>
      <c r="ETY42" s="23"/>
      <c r="ETZ42" s="23"/>
      <c r="EUA42" s="23"/>
      <c r="EUB42" s="23"/>
      <c r="EUC42" s="23"/>
      <c r="EUD42" s="23"/>
      <c r="EUE42" s="23"/>
      <c r="EUF42" s="23"/>
      <c r="EUG42" s="23"/>
      <c r="EUH42" s="23"/>
      <c r="EUI42" s="23"/>
      <c r="EUJ42" s="23"/>
      <c r="EUK42" s="23"/>
      <c r="EUL42" s="23"/>
      <c r="EUM42" s="23"/>
      <c r="EUN42" s="23"/>
      <c r="EUO42" s="23"/>
      <c r="EUP42" s="23"/>
      <c r="EUQ42" s="23"/>
      <c r="EUR42" s="23"/>
      <c r="EUS42" s="23"/>
      <c r="EUT42" s="23"/>
      <c r="EUU42" s="23"/>
      <c r="EUV42" s="23"/>
      <c r="EUW42" s="23"/>
      <c r="EUX42" s="23"/>
      <c r="EUY42" s="23"/>
      <c r="EUZ42" s="23"/>
      <c r="EVA42" s="23"/>
      <c r="EVB42" s="23"/>
      <c r="EVC42" s="23"/>
      <c r="EVD42" s="23"/>
      <c r="EVE42" s="23"/>
      <c r="EVF42" s="23"/>
      <c r="EVG42" s="23"/>
      <c r="EVH42" s="23"/>
      <c r="EVI42" s="23"/>
      <c r="EVJ42" s="23"/>
      <c r="EVK42" s="23"/>
      <c r="EVL42" s="23"/>
      <c r="EVM42" s="23"/>
      <c r="EVN42" s="23"/>
      <c r="EVO42" s="23"/>
      <c r="EVP42" s="23"/>
      <c r="EVQ42" s="23"/>
      <c r="EVR42" s="23"/>
      <c r="EVS42" s="23"/>
      <c r="EVT42" s="23"/>
      <c r="EVU42" s="23"/>
      <c r="EVV42" s="23"/>
      <c r="EVW42" s="23"/>
      <c r="EVX42" s="23"/>
      <c r="EVY42" s="23"/>
      <c r="EVZ42" s="23"/>
      <c r="EWA42" s="23"/>
      <c r="EWB42" s="23"/>
      <c r="EWC42" s="23"/>
      <c r="EWD42" s="23"/>
      <c r="EWE42" s="23"/>
      <c r="EWF42" s="23"/>
      <c r="EWG42" s="23"/>
      <c r="EWH42" s="23"/>
      <c r="EWI42" s="23"/>
      <c r="EWJ42" s="23"/>
      <c r="EWK42" s="23"/>
      <c r="EWL42" s="23"/>
      <c r="EWM42" s="23"/>
      <c r="EWN42" s="23"/>
      <c r="EWO42" s="23"/>
      <c r="EWP42" s="23"/>
      <c r="EWQ42" s="23"/>
      <c r="EWR42" s="23"/>
      <c r="EWS42" s="23"/>
      <c r="EWT42" s="23"/>
      <c r="EWU42" s="23"/>
      <c r="EWV42" s="23"/>
      <c r="EWW42" s="23"/>
      <c r="EWX42" s="23"/>
      <c r="EWY42" s="23"/>
      <c r="EWZ42" s="23"/>
      <c r="EXA42" s="23"/>
      <c r="EXB42" s="23"/>
      <c r="EXC42" s="23"/>
      <c r="EXD42" s="23"/>
      <c r="EXE42" s="23"/>
      <c r="EXF42" s="23"/>
      <c r="EXG42" s="23"/>
      <c r="EXH42" s="23"/>
      <c r="EXI42" s="23"/>
      <c r="EXJ42" s="23"/>
      <c r="EXK42" s="23"/>
      <c r="EXL42" s="23"/>
      <c r="EXM42" s="23"/>
      <c r="EXN42" s="23"/>
      <c r="EXO42" s="23"/>
      <c r="EXP42" s="23"/>
      <c r="EXQ42" s="23"/>
      <c r="EXR42" s="23"/>
      <c r="EXS42" s="23"/>
      <c r="EXT42" s="23"/>
      <c r="EXU42" s="23"/>
      <c r="EXV42" s="23"/>
      <c r="EXW42" s="23"/>
      <c r="EXX42" s="23"/>
      <c r="EXY42" s="23"/>
      <c r="EXZ42" s="23"/>
      <c r="EYA42" s="23"/>
      <c r="EYB42" s="23"/>
      <c r="EYC42" s="23"/>
      <c r="EYD42" s="23"/>
      <c r="EYE42" s="23"/>
      <c r="EYF42" s="23"/>
      <c r="EYG42" s="23"/>
      <c r="EYH42" s="23"/>
      <c r="EYI42" s="23"/>
      <c r="EYJ42" s="23"/>
      <c r="EYK42" s="23"/>
      <c r="EYL42" s="23"/>
      <c r="EYM42" s="23"/>
      <c r="EYN42" s="23"/>
      <c r="EYO42" s="23"/>
      <c r="EYP42" s="23"/>
      <c r="EYQ42" s="23"/>
      <c r="EYR42" s="23"/>
      <c r="EYS42" s="23"/>
      <c r="EYT42" s="23"/>
      <c r="EYU42" s="23"/>
      <c r="EYV42" s="23"/>
      <c r="EYW42" s="23"/>
      <c r="EYX42" s="23"/>
      <c r="EYY42" s="23"/>
      <c r="EYZ42" s="23"/>
      <c r="EZA42" s="23"/>
      <c r="EZB42" s="23"/>
      <c r="EZC42" s="23"/>
      <c r="EZD42" s="23"/>
      <c r="EZE42" s="23"/>
      <c r="EZF42" s="23"/>
      <c r="EZG42" s="23"/>
      <c r="EZH42" s="23"/>
      <c r="EZI42" s="23"/>
      <c r="EZJ42" s="23"/>
      <c r="EZK42" s="23"/>
      <c r="EZL42" s="23"/>
      <c r="EZM42" s="23"/>
      <c r="EZN42" s="23"/>
      <c r="EZO42" s="23"/>
      <c r="EZP42" s="23"/>
      <c r="EZQ42" s="23"/>
      <c r="EZR42" s="23"/>
      <c r="EZS42" s="23"/>
      <c r="EZT42" s="23"/>
      <c r="EZU42" s="23"/>
      <c r="EZV42" s="23"/>
      <c r="EZW42" s="23"/>
      <c r="EZX42" s="23"/>
      <c r="EZY42" s="23"/>
      <c r="EZZ42" s="23"/>
      <c r="FAA42" s="23"/>
      <c r="FAB42" s="23"/>
      <c r="FAC42" s="23"/>
      <c r="FAD42" s="23"/>
      <c r="FAE42" s="23"/>
      <c r="FAF42" s="23"/>
      <c r="FAG42" s="23"/>
      <c r="FAH42" s="23"/>
      <c r="FAI42" s="23"/>
      <c r="FAJ42" s="23"/>
      <c r="FAK42" s="23"/>
      <c r="FAL42" s="23"/>
      <c r="FAM42" s="23"/>
      <c r="FAN42" s="23"/>
      <c r="FAO42" s="23"/>
      <c r="FAP42" s="23"/>
      <c r="FAQ42" s="23"/>
      <c r="FAR42" s="23"/>
      <c r="FAS42" s="23"/>
      <c r="FAT42" s="23"/>
      <c r="FAU42" s="23"/>
      <c r="FAV42" s="23"/>
      <c r="FAW42" s="23"/>
      <c r="FAX42" s="23"/>
      <c r="FAY42" s="23"/>
      <c r="FAZ42" s="23"/>
      <c r="FBA42" s="23"/>
      <c r="FBB42" s="23"/>
      <c r="FBC42" s="23"/>
      <c r="FBD42" s="23"/>
      <c r="FBE42" s="23"/>
      <c r="FBF42" s="23"/>
      <c r="FBG42" s="23"/>
      <c r="FBH42" s="23"/>
      <c r="FBI42" s="23"/>
      <c r="FBJ42" s="23"/>
      <c r="FBK42" s="23"/>
      <c r="FBL42" s="23"/>
      <c r="FBM42" s="23"/>
      <c r="FBN42" s="23"/>
      <c r="FBO42" s="23"/>
      <c r="FBP42" s="23"/>
      <c r="FBQ42" s="23"/>
      <c r="FBR42" s="23"/>
      <c r="FBS42" s="23"/>
      <c r="FBT42" s="23"/>
      <c r="FBU42" s="23"/>
      <c r="FBV42" s="23"/>
      <c r="FBW42" s="23"/>
      <c r="FBX42" s="23"/>
      <c r="FBY42" s="23"/>
      <c r="FBZ42" s="23"/>
      <c r="FCA42" s="23"/>
      <c r="FCB42" s="23"/>
      <c r="FCC42" s="23"/>
      <c r="FCD42" s="23"/>
      <c r="FCE42" s="23"/>
      <c r="FCF42" s="23"/>
      <c r="FCG42" s="23"/>
      <c r="FCH42" s="23"/>
      <c r="FCI42" s="23"/>
      <c r="FCJ42" s="23"/>
      <c r="FCK42" s="23"/>
      <c r="FCL42" s="23"/>
      <c r="FCM42" s="23"/>
      <c r="FCN42" s="23"/>
      <c r="FCO42" s="23"/>
      <c r="FCP42" s="23"/>
      <c r="FCQ42" s="23"/>
      <c r="FCR42" s="23"/>
      <c r="FCS42" s="23"/>
      <c r="FCT42" s="23"/>
      <c r="FCU42" s="23"/>
      <c r="FCV42" s="23"/>
      <c r="FCW42" s="23"/>
      <c r="FCX42" s="23"/>
      <c r="FCY42" s="23"/>
      <c r="FCZ42" s="23"/>
      <c r="FDA42" s="23"/>
      <c r="FDB42" s="23"/>
      <c r="FDC42" s="23"/>
      <c r="FDD42" s="23"/>
      <c r="FDE42" s="23"/>
      <c r="FDF42" s="23"/>
      <c r="FDG42" s="23"/>
      <c r="FDH42" s="23"/>
      <c r="FDI42" s="23"/>
      <c r="FDJ42" s="23"/>
      <c r="FDK42" s="23"/>
      <c r="FDL42" s="23"/>
      <c r="FDM42" s="23"/>
      <c r="FDN42" s="23"/>
      <c r="FDO42" s="23"/>
      <c r="FDP42" s="23"/>
      <c r="FDQ42" s="23"/>
      <c r="FDR42" s="23"/>
      <c r="FDS42" s="23"/>
      <c r="FDT42" s="23"/>
      <c r="FDU42" s="23"/>
      <c r="FDV42" s="23"/>
      <c r="FDW42" s="23"/>
      <c r="FDX42" s="23"/>
      <c r="FDY42" s="23"/>
      <c r="FDZ42" s="23"/>
      <c r="FEA42" s="23"/>
      <c r="FEB42" s="23"/>
      <c r="FEC42" s="23"/>
      <c r="FED42" s="23"/>
      <c r="FEE42" s="23"/>
      <c r="FEF42" s="23"/>
      <c r="FEG42" s="23"/>
      <c r="FEH42" s="23"/>
      <c r="FEI42" s="23"/>
      <c r="FEJ42" s="23"/>
      <c r="FEK42" s="23"/>
      <c r="FEL42" s="23"/>
      <c r="FEM42" s="23"/>
      <c r="FEN42" s="23"/>
      <c r="FEO42" s="23"/>
      <c r="FEP42" s="23"/>
      <c r="FEQ42" s="23"/>
      <c r="FER42" s="23"/>
      <c r="FES42" s="23"/>
      <c r="FET42" s="23"/>
      <c r="FEU42" s="23"/>
      <c r="FEV42" s="23"/>
      <c r="FEW42" s="23"/>
      <c r="FEX42" s="23"/>
      <c r="FEY42" s="23"/>
      <c r="FEZ42" s="23"/>
      <c r="FFA42" s="23"/>
      <c r="FFB42" s="23"/>
      <c r="FFC42" s="23"/>
      <c r="FFD42" s="23"/>
      <c r="FFE42" s="23"/>
      <c r="FFF42" s="23"/>
      <c r="FFG42" s="23"/>
      <c r="FFH42" s="23"/>
      <c r="FFI42" s="23"/>
      <c r="FFJ42" s="23"/>
      <c r="FFK42" s="23"/>
      <c r="FFL42" s="23"/>
      <c r="FFM42" s="23"/>
      <c r="FFN42" s="23"/>
      <c r="FFO42" s="23"/>
      <c r="FFP42" s="23"/>
      <c r="FFQ42" s="23"/>
      <c r="FFR42" s="23"/>
      <c r="FFS42" s="23"/>
      <c r="FFT42" s="23"/>
      <c r="FFU42" s="23"/>
      <c r="FFV42" s="23"/>
      <c r="FFW42" s="23"/>
      <c r="FFX42" s="23"/>
      <c r="FFY42" s="23"/>
      <c r="FFZ42" s="23"/>
      <c r="FGA42" s="23"/>
      <c r="FGB42" s="23"/>
      <c r="FGC42" s="23"/>
      <c r="FGD42" s="23"/>
      <c r="FGE42" s="23"/>
      <c r="FGF42" s="23"/>
      <c r="FGG42" s="23"/>
      <c r="FGH42" s="23"/>
      <c r="FGI42" s="23"/>
      <c r="FGJ42" s="23"/>
      <c r="FGK42" s="23"/>
      <c r="FGL42" s="23"/>
      <c r="FGM42" s="23"/>
      <c r="FGN42" s="23"/>
      <c r="FGO42" s="23"/>
      <c r="FGP42" s="23"/>
      <c r="FGQ42" s="23"/>
      <c r="FGR42" s="23"/>
      <c r="FGS42" s="23"/>
      <c r="FGT42" s="23"/>
      <c r="FGU42" s="23"/>
      <c r="FGV42" s="23"/>
      <c r="FGW42" s="23"/>
      <c r="FGX42" s="23"/>
      <c r="FGY42" s="23"/>
      <c r="FGZ42" s="23"/>
      <c r="FHA42" s="23"/>
      <c r="FHB42" s="23"/>
      <c r="FHC42" s="23"/>
      <c r="FHD42" s="23"/>
      <c r="FHE42" s="23"/>
      <c r="FHF42" s="23"/>
      <c r="FHG42" s="23"/>
      <c r="FHH42" s="23"/>
      <c r="FHI42" s="23"/>
      <c r="FHJ42" s="23"/>
      <c r="FHK42" s="23"/>
      <c r="FHL42" s="23"/>
      <c r="FHM42" s="23"/>
      <c r="FHN42" s="23"/>
      <c r="FHO42" s="23"/>
      <c r="FHP42" s="23"/>
      <c r="FHQ42" s="23"/>
      <c r="FHR42" s="23"/>
      <c r="FHS42" s="23"/>
      <c r="FHT42" s="23"/>
      <c r="FHU42" s="23"/>
      <c r="FHV42" s="23"/>
      <c r="FHW42" s="23"/>
      <c r="FHX42" s="23"/>
      <c r="FHY42" s="23"/>
      <c r="FHZ42" s="23"/>
      <c r="FIA42" s="23"/>
      <c r="FIB42" s="23"/>
      <c r="FIC42" s="23"/>
      <c r="FID42" s="23"/>
      <c r="FIE42" s="23"/>
      <c r="FIF42" s="23"/>
      <c r="FIG42" s="23"/>
      <c r="FIH42" s="23"/>
      <c r="FII42" s="23"/>
      <c r="FIJ42" s="23"/>
      <c r="FIK42" s="23"/>
      <c r="FIL42" s="23"/>
      <c r="FIM42" s="23"/>
      <c r="FIN42" s="23"/>
      <c r="FIO42" s="23"/>
      <c r="FIP42" s="23"/>
      <c r="FIQ42" s="23"/>
      <c r="FIR42" s="23"/>
      <c r="FIS42" s="23"/>
      <c r="FIT42" s="23"/>
      <c r="FIU42" s="23"/>
      <c r="FIV42" s="23"/>
      <c r="FIW42" s="23"/>
      <c r="FIX42" s="23"/>
      <c r="FIY42" s="23"/>
      <c r="FIZ42" s="23"/>
      <c r="FJA42" s="23"/>
      <c r="FJB42" s="23"/>
      <c r="FJC42" s="23"/>
      <c r="FJD42" s="23"/>
      <c r="FJE42" s="23"/>
      <c r="FJF42" s="23"/>
      <c r="FJG42" s="23"/>
      <c r="FJH42" s="23"/>
      <c r="FJI42" s="23"/>
      <c r="FJJ42" s="23"/>
      <c r="FJK42" s="23"/>
      <c r="FJL42" s="23"/>
      <c r="FJM42" s="23"/>
      <c r="FJN42" s="23"/>
      <c r="FJO42" s="23"/>
      <c r="FJP42" s="23"/>
      <c r="FJQ42" s="23"/>
      <c r="FJR42" s="23"/>
      <c r="FJS42" s="23"/>
      <c r="FJT42" s="23"/>
      <c r="FJU42" s="23"/>
      <c r="FJV42" s="23"/>
      <c r="FJW42" s="23"/>
      <c r="FJX42" s="23"/>
      <c r="FJY42" s="23"/>
      <c r="FJZ42" s="23"/>
      <c r="FKA42" s="23"/>
      <c r="FKB42" s="23"/>
      <c r="FKC42" s="23"/>
      <c r="FKD42" s="23"/>
      <c r="FKE42" s="23"/>
      <c r="FKF42" s="23"/>
      <c r="FKG42" s="23"/>
      <c r="FKH42" s="23"/>
      <c r="FKI42" s="23"/>
      <c r="FKJ42" s="23"/>
      <c r="FKK42" s="23"/>
      <c r="FKL42" s="23"/>
      <c r="FKM42" s="23"/>
      <c r="FKN42" s="23"/>
      <c r="FKO42" s="23"/>
      <c r="FKP42" s="23"/>
      <c r="FKQ42" s="23"/>
      <c r="FKR42" s="23"/>
      <c r="FKS42" s="23"/>
      <c r="FKT42" s="23"/>
      <c r="FKU42" s="23"/>
      <c r="FKV42" s="23"/>
      <c r="FKW42" s="23"/>
      <c r="FKX42" s="23"/>
      <c r="FKY42" s="23"/>
      <c r="FKZ42" s="23"/>
      <c r="FLA42" s="23"/>
      <c r="FLB42" s="23"/>
      <c r="FLC42" s="23"/>
      <c r="FLD42" s="23"/>
      <c r="FLE42" s="23"/>
      <c r="FLF42" s="23"/>
      <c r="FLG42" s="23"/>
      <c r="FLH42" s="23"/>
      <c r="FLI42" s="23"/>
      <c r="FLJ42" s="23"/>
      <c r="FLK42" s="23"/>
      <c r="FLL42" s="23"/>
      <c r="FLM42" s="23"/>
      <c r="FLN42" s="23"/>
      <c r="FLO42" s="23"/>
      <c r="FLP42" s="23"/>
      <c r="FLQ42" s="23"/>
      <c r="FLR42" s="23"/>
      <c r="FLS42" s="23"/>
      <c r="FLT42" s="23"/>
      <c r="FLU42" s="23"/>
      <c r="FLV42" s="23"/>
      <c r="FLW42" s="23"/>
      <c r="FLX42" s="23"/>
      <c r="FLY42" s="23"/>
      <c r="FLZ42" s="23"/>
      <c r="FMA42" s="23"/>
      <c r="FMB42" s="23"/>
      <c r="FMC42" s="23"/>
      <c r="FMD42" s="23"/>
      <c r="FME42" s="23"/>
      <c r="FMF42" s="23"/>
      <c r="FMG42" s="23"/>
      <c r="FMH42" s="23"/>
      <c r="FMI42" s="23"/>
      <c r="FMJ42" s="23"/>
      <c r="FMK42" s="23"/>
      <c r="FML42" s="23"/>
      <c r="FMM42" s="23"/>
      <c r="FMN42" s="23"/>
      <c r="FMO42" s="23"/>
      <c r="FMP42" s="23"/>
      <c r="FMQ42" s="23"/>
      <c r="FMR42" s="23"/>
      <c r="FMS42" s="23"/>
      <c r="FMT42" s="23"/>
      <c r="FMU42" s="23"/>
      <c r="FMV42" s="23"/>
      <c r="FMW42" s="23"/>
      <c r="FMX42" s="23"/>
      <c r="FMY42" s="23"/>
      <c r="FMZ42" s="23"/>
      <c r="FNA42" s="23"/>
      <c r="FNB42" s="23"/>
      <c r="FNC42" s="23"/>
      <c r="FND42" s="23"/>
      <c r="FNE42" s="23"/>
      <c r="FNF42" s="23"/>
      <c r="FNG42" s="23"/>
      <c r="FNH42" s="23"/>
      <c r="FNI42" s="23"/>
      <c r="FNJ42" s="23"/>
      <c r="FNK42" s="23"/>
      <c r="FNL42" s="23"/>
      <c r="FNM42" s="23"/>
      <c r="FNN42" s="23"/>
      <c r="FNO42" s="23"/>
      <c r="FNP42" s="23"/>
      <c r="FNQ42" s="23"/>
      <c r="FNR42" s="23"/>
      <c r="FNS42" s="23"/>
      <c r="FNT42" s="23"/>
      <c r="FNU42" s="23"/>
      <c r="FNV42" s="23"/>
      <c r="FNW42" s="23"/>
      <c r="FNX42" s="23"/>
      <c r="FNY42" s="23"/>
      <c r="FNZ42" s="23"/>
      <c r="FOA42" s="23"/>
      <c r="FOB42" s="23"/>
      <c r="FOC42" s="23"/>
      <c r="FOD42" s="23"/>
      <c r="FOE42" s="23"/>
      <c r="FOF42" s="23"/>
      <c r="FOG42" s="23"/>
      <c r="FOH42" s="23"/>
      <c r="FOI42" s="23"/>
      <c r="FOJ42" s="23"/>
      <c r="FOK42" s="23"/>
      <c r="FOL42" s="23"/>
      <c r="FOM42" s="23"/>
      <c r="FON42" s="23"/>
      <c r="FOO42" s="23"/>
      <c r="FOP42" s="23"/>
      <c r="FOQ42" s="23"/>
      <c r="FOR42" s="23"/>
      <c r="FOS42" s="23"/>
      <c r="FOT42" s="23"/>
      <c r="FOU42" s="23"/>
      <c r="FOV42" s="23"/>
      <c r="FOW42" s="23"/>
      <c r="FOX42" s="23"/>
      <c r="FOY42" s="23"/>
      <c r="FOZ42" s="23"/>
      <c r="FPA42" s="23"/>
      <c r="FPB42" s="23"/>
      <c r="FPC42" s="23"/>
      <c r="FPD42" s="23"/>
      <c r="FPE42" s="23"/>
      <c r="FPF42" s="23"/>
      <c r="FPG42" s="23"/>
      <c r="FPH42" s="23"/>
      <c r="FPI42" s="23"/>
      <c r="FPJ42" s="23"/>
      <c r="FPK42" s="23"/>
      <c r="FPL42" s="23"/>
      <c r="FPM42" s="23"/>
      <c r="FPN42" s="23"/>
      <c r="FPO42" s="23"/>
      <c r="FPP42" s="23"/>
      <c r="FPQ42" s="23"/>
      <c r="FPR42" s="23"/>
      <c r="FPS42" s="23"/>
      <c r="FPT42" s="23"/>
      <c r="FPU42" s="23"/>
      <c r="FPV42" s="23"/>
      <c r="FPW42" s="23"/>
      <c r="FPX42" s="23"/>
      <c r="FPY42" s="23"/>
      <c r="FPZ42" s="23"/>
      <c r="FQA42" s="23"/>
      <c r="FQB42" s="23"/>
      <c r="FQC42" s="23"/>
      <c r="FQD42" s="23"/>
      <c r="FQE42" s="23"/>
      <c r="FQF42" s="23"/>
      <c r="FQG42" s="23"/>
      <c r="FQH42" s="23"/>
      <c r="FQI42" s="23"/>
      <c r="FQJ42" s="23"/>
      <c r="FQK42" s="23"/>
      <c r="FQL42" s="23"/>
      <c r="FQM42" s="23"/>
      <c r="FQN42" s="23"/>
      <c r="FQO42" s="23"/>
      <c r="FQP42" s="23"/>
      <c r="FQQ42" s="23"/>
      <c r="FQR42" s="23"/>
      <c r="FQS42" s="23"/>
      <c r="FQT42" s="23"/>
      <c r="FQU42" s="23"/>
      <c r="FQV42" s="23"/>
      <c r="FQW42" s="23"/>
      <c r="FQX42" s="23"/>
      <c r="FQY42" s="23"/>
      <c r="FQZ42" s="23"/>
      <c r="FRA42" s="23"/>
      <c r="FRB42" s="23"/>
      <c r="FRC42" s="23"/>
      <c r="FRD42" s="23"/>
      <c r="FRE42" s="23"/>
      <c r="FRF42" s="23"/>
      <c r="FRG42" s="23"/>
      <c r="FRH42" s="23"/>
      <c r="FRI42" s="23"/>
      <c r="FRJ42" s="23"/>
      <c r="FRK42" s="23"/>
      <c r="FRL42" s="23"/>
      <c r="FRM42" s="23"/>
      <c r="FRN42" s="23"/>
      <c r="FRO42" s="23"/>
      <c r="FRP42" s="23"/>
      <c r="FRQ42" s="23"/>
      <c r="FRR42" s="23"/>
      <c r="FRS42" s="23"/>
      <c r="FRT42" s="23"/>
      <c r="FRU42" s="23"/>
      <c r="FRV42" s="23"/>
      <c r="FRW42" s="23"/>
      <c r="FRX42" s="23"/>
      <c r="FRY42" s="23"/>
      <c r="FRZ42" s="23"/>
      <c r="FSA42" s="23"/>
      <c r="FSB42" s="23"/>
      <c r="FSC42" s="23"/>
      <c r="FSD42" s="23"/>
      <c r="FSE42" s="23"/>
      <c r="FSF42" s="23"/>
      <c r="FSG42" s="23"/>
      <c r="FSH42" s="23"/>
      <c r="FSI42" s="23"/>
      <c r="FSJ42" s="23"/>
      <c r="FSK42" s="23"/>
      <c r="FSL42" s="23"/>
      <c r="FSM42" s="23"/>
      <c r="FSN42" s="23"/>
      <c r="FSO42" s="23"/>
      <c r="FSP42" s="23"/>
      <c r="FSQ42" s="23"/>
      <c r="FSR42" s="23"/>
      <c r="FSS42" s="23"/>
      <c r="FST42" s="23"/>
      <c r="FSU42" s="23"/>
      <c r="FSV42" s="23"/>
      <c r="FSW42" s="23"/>
      <c r="FSX42" s="23"/>
      <c r="FSY42" s="23"/>
      <c r="FSZ42" s="23"/>
      <c r="FTA42" s="23"/>
      <c r="FTB42" s="23"/>
      <c r="FTC42" s="23"/>
      <c r="FTD42" s="23"/>
      <c r="FTE42" s="23"/>
      <c r="FTF42" s="23"/>
      <c r="FTG42" s="23"/>
      <c r="FTH42" s="23"/>
      <c r="FTI42" s="23"/>
      <c r="FTJ42" s="23"/>
      <c r="FTK42" s="23"/>
      <c r="FTL42" s="23"/>
      <c r="FTM42" s="23"/>
      <c r="FTN42" s="23"/>
      <c r="FTO42" s="23"/>
      <c r="FTP42" s="23"/>
      <c r="FTQ42" s="23"/>
      <c r="FTR42" s="23"/>
      <c r="FTS42" s="23"/>
      <c r="FTT42" s="23"/>
      <c r="FTU42" s="23"/>
      <c r="FTV42" s="23"/>
      <c r="FTW42" s="23"/>
      <c r="FTX42" s="23"/>
      <c r="FTY42" s="23"/>
      <c r="FTZ42" s="23"/>
      <c r="FUA42" s="23"/>
      <c r="FUB42" s="23"/>
      <c r="FUC42" s="23"/>
      <c r="FUD42" s="23"/>
      <c r="FUE42" s="23"/>
      <c r="FUF42" s="23"/>
      <c r="FUG42" s="23"/>
      <c r="FUH42" s="23"/>
      <c r="FUI42" s="23"/>
      <c r="FUJ42" s="23"/>
      <c r="FUK42" s="23"/>
      <c r="FUL42" s="23"/>
      <c r="FUM42" s="23"/>
      <c r="FUN42" s="23"/>
      <c r="FUO42" s="23"/>
      <c r="FUP42" s="23"/>
      <c r="FUQ42" s="23"/>
      <c r="FUR42" s="23"/>
      <c r="FUS42" s="23"/>
      <c r="FUT42" s="23"/>
      <c r="FUU42" s="23"/>
      <c r="FUV42" s="23"/>
      <c r="FUW42" s="23"/>
      <c r="FUX42" s="23"/>
      <c r="FUY42" s="23"/>
      <c r="FUZ42" s="23"/>
      <c r="FVA42" s="23"/>
      <c r="FVB42" s="23"/>
      <c r="FVC42" s="23"/>
      <c r="FVD42" s="23"/>
      <c r="FVE42" s="23"/>
      <c r="FVF42" s="23"/>
      <c r="FVG42" s="23"/>
      <c r="FVH42" s="23"/>
      <c r="FVI42" s="23"/>
      <c r="FVJ42" s="23"/>
      <c r="FVK42" s="23"/>
      <c r="FVL42" s="23"/>
      <c r="FVM42" s="23"/>
      <c r="FVN42" s="23"/>
      <c r="FVO42" s="23"/>
      <c r="FVP42" s="23"/>
      <c r="FVQ42" s="23"/>
      <c r="FVR42" s="23"/>
      <c r="FVS42" s="23"/>
      <c r="FVT42" s="23"/>
      <c r="FVU42" s="23"/>
      <c r="FVV42" s="23"/>
      <c r="FVW42" s="23"/>
      <c r="FVX42" s="23"/>
      <c r="FVY42" s="23"/>
      <c r="FVZ42" s="23"/>
      <c r="FWA42" s="23"/>
      <c r="FWB42" s="23"/>
      <c r="FWC42" s="23"/>
      <c r="FWD42" s="23"/>
      <c r="FWE42" s="23"/>
      <c r="FWF42" s="23"/>
      <c r="FWG42" s="23"/>
      <c r="FWH42" s="23"/>
      <c r="FWI42" s="23"/>
      <c r="FWJ42" s="23"/>
      <c r="FWK42" s="23"/>
      <c r="FWL42" s="23"/>
      <c r="FWM42" s="23"/>
      <c r="FWN42" s="23"/>
      <c r="FWO42" s="23"/>
      <c r="FWP42" s="23"/>
      <c r="FWQ42" s="23"/>
      <c r="FWR42" s="23"/>
      <c r="FWS42" s="23"/>
      <c r="FWT42" s="23"/>
      <c r="FWU42" s="23"/>
      <c r="FWV42" s="23"/>
      <c r="FWW42" s="23"/>
      <c r="FWX42" s="23"/>
      <c r="FWY42" s="23"/>
      <c r="FWZ42" s="23"/>
      <c r="FXA42" s="23"/>
      <c r="FXB42" s="23"/>
      <c r="FXC42" s="23"/>
      <c r="FXD42" s="23"/>
      <c r="FXE42" s="23"/>
      <c r="FXF42" s="23"/>
      <c r="FXG42" s="23"/>
      <c r="FXH42" s="23"/>
      <c r="FXI42" s="23"/>
      <c r="FXJ42" s="23"/>
      <c r="FXK42" s="23"/>
      <c r="FXL42" s="23"/>
      <c r="FXM42" s="23"/>
      <c r="FXN42" s="23"/>
      <c r="FXO42" s="23"/>
      <c r="FXP42" s="23"/>
      <c r="FXQ42" s="23"/>
      <c r="FXR42" s="23"/>
      <c r="FXS42" s="23"/>
      <c r="FXT42" s="23"/>
      <c r="FXU42" s="23"/>
      <c r="FXV42" s="23"/>
      <c r="FXW42" s="23"/>
      <c r="FXX42" s="23"/>
      <c r="FXY42" s="23"/>
      <c r="FXZ42" s="23"/>
      <c r="FYA42" s="23"/>
      <c r="FYB42" s="23"/>
      <c r="FYC42" s="23"/>
      <c r="FYD42" s="23"/>
      <c r="FYE42" s="23"/>
      <c r="FYF42" s="23"/>
      <c r="FYG42" s="23"/>
      <c r="FYH42" s="23"/>
      <c r="FYI42" s="23"/>
      <c r="FYJ42" s="23"/>
      <c r="FYK42" s="23"/>
      <c r="FYL42" s="23"/>
      <c r="FYM42" s="23"/>
      <c r="FYN42" s="23"/>
      <c r="FYO42" s="23"/>
      <c r="FYP42" s="23"/>
      <c r="FYQ42" s="23"/>
      <c r="FYR42" s="23"/>
      <c r="FYS42" s="23"/>
      <c r="FYT42" s="23"/>
      <c r="FYU42" s="23"/>
      <c r="FYV42" s="23"/>
      <c r="FYW42" s="23"/>
      <c r="FYX42" s="23"/>
      <c r="FYY42" s="23"/>
      <c r="FYZ42" s="23"/>
      <c r="FZA42" s="23"/>
      <c r="FZB42" s="23"/>
      <c r="FZC42" s="23"/>
      <c r="FZD42" s="23"/>
      <c r="FZE42" s="23"/>
      <c r="FZF42" s="23"/>
      <c r="FZG42" s="23"/>
      <c r="FZH42" s="23"/>
      <c r="FZI42" s="23"/>
      <c r="FZJ42" s="23"/>
      <c r="FZK42" s="23"/>
      <c r="FZL42" s="23"/>
      <c r="FZM42" s="23"/>
      <c r="FZN42" s="23"/>
      <c r="FZO42" s="23"/>
      <c r="FZP42" s="23"/>
      <c r="FZQ42" s="23"/>
      <c r="FZR42" s="23"/>
      <c r="FZS42" s="23"/>
      <c r="FZT42" s="23"/>
      <c r="FZU42" s="23"/>
      <c r="FZV42" s="23"/>
      <c r="FZW42" s="23"/>
      <c r="FZX42" s="23"/>
      <c r="FZY42" s="23"/>
      <c r="FZZ42" s="23"/>
      <c r="GAA42" s="23"/>
      <c r="GAB42" s="23"/>
      <c r="GAC42" s="23"/>
      <c r="GAD42" s="23"/>
      <c r="GAE42" s="23"/>
      <c r="GAF42" s="23"/>
      <c r="GAG42" s="23"/>
      <c r="GAH42" s="23"/>
      <c r="GAI42" s="23"/>
      <c r="GAJ42" s="23"/>
      <c r="GAK42" s="23"/>
      <c r="GAL42" s="23"/>
      <c r="GAM42" s="23"/>
      <c r="GAN42" s="23"/>
      <c r="GAO42" s="23"/>
      <c r="GAP42" s="23"/>
      <c r="GAQ42" s="23"/>
      <c r="GAR42" s="23"/>
      <c r="GAS42" s="23"/>
      <c r="GAT42" s="23"/>
      <c r="GAU42" s="23"/>
      <c r="GAV42" s="23"/>
      <c r="GAW42" s="23"/>
      <c r="GAX42" s="23"/>
      <c r="GAY42" s="23"/>
      <c r="GAZ42" s="23"/>
      <c r="GBA42" s="23"/>
      <c r="GBB42" s="23"/>
      <c r="GBC42" s="23"/>
      <c r="GBD42" s="23"/>
      <c r="GBE42" s="23"/>
      <c r="GBF42" s="23"/>
      <c r="GBG42" s="23"/>
      <c r="GBH42" s="23"/>
      <c r="GBI42" s="23"/>
      <c r="GBJ42" s="23"/>
      <c r="GBK42" s="23"/>
      <c r="GBL42" s="23"/>
      <c r="GBM42" s="23"/>
      <c r="GBN42" s="23"/>
      <c r="GBO42" s="23"/>
      <c r="GBP42" s="23"/>
      <c r="GBQ42" s="23"/>
      <c r="GBR42" s="23"/>
      <c r="GBS42" s="23"/>
      <c r="GBT42" s="23"/>
      <c r="GBU42" s="23"/>
      <c r="GBV42" s="23"/>
      <c r="GBW42" s="23"/>
      <c r="GBX42" s="23"/>
      <c r="GBY42" s="23"/>
      <c r="GBZ42" s="23"/>
      <c r="GCA42" s="23"/>
      <c r="GCB42" s="23"/>
      <c r="GCC42" s="23"/>
      <c r="GCD42" s="23"/>
      <c r="GCE42" s="23"/>
      <c r="GCF42" s="23"/>
      <c r="GCG42" s="23"/>
      <c r="GCH42" s="23"/>
      <c r="GCI42" s="23"/>
      <c r="GCJ42" s="23"/>
      <c r="GCK42" s="23"/>
      <c r="GCL42" s="23"/>
      <c r="GCM42" s="23"/>
      <c r="GCN42" s="23"/>
      <c r="GCO42" s="23"/>
      <c r="GCP42" s="23"/>
      <c r="GCQ42" s="23"/>
      <c r="GCR42" s="23"/>
      <c r="GCS42" s="23"/>
      <c r="GCT42" s="23"/>
      <c r="GCU42" s="23"/>
      <c r="GCV42" s="23"/>
      <c r="GCW42" s="23"/>
      <c r="GCX42" s="23"/>
      <c r="GCY42" s="23"/>
      <c r="GCZ42" s="23"/>
      <c r="GDA42" s="23"/>
      <c r="GDB42" s="23"/>
      <c r="GDC42" s="23"/>
      <c r="GDD42" s="23"/>
      <c r="GDE42" s="23"/>
      <c r="GDF42" s="23"/>
      <c r="GDG42" s="23"/>
      <c r="GDH42" s="23"/>
      <c r="GDI42" s="23"/>
      <c r="GDJ42" s="23"/>
      <c r="GDK42" s="23"/>
      <c r="GDL42" s="23"/>
      <c r="GDM42" s="23"/>
      <c r="GDN42" s="23"/>
      <c r="GDO42" s="23"/>
      <c r="GDP42" s="23"/>
      <c r="GDQ42" s="23"/>
      <c r="GDR42" s="23"/>
      <c r="GDS42" s="23"/>
      <c r="GDT42" s="23"/>
      <c r="GDU42" s="23"/>
      <c r="GDV42" s="23"/>
      <c r="GDW42" s="23"/>
      <c r="GDX42" s="23"/>
      <c r="GDY42" s="23"/>
      <c r="GDZ42" s="23"/>
      <c r="GEA42" s="23"/>
      <c r="GEB42" s="23"/>
      <c r="GEC42" s="23"/>
      <c r="GED42" s="23"/>
      <c r="GEE42" s="23"/>
      <c r="GEF42" s="23"/>
      <c r="GEG42" s="23"/>
      <c r="GEH42" s="23"/>
      <c r="GEI42" s="23"/>
      <c r="GEJ42" s="23"/>
      <c r="GEK42" s="23"/>
      <c r="GEL42" s="23"/>
      <c r="GEM42" s="23"/>
      <c r="GEN42" s="23"/>
      <c r="GEO42" s="23"/>
      <c r="GEP42" s="23"/>
      <c r="GEQ42" s="23"/>
      <c r="GER42" s="23"/>
      <c r="GES42" s="23"/>
      <c r="GET42" s="23"/>
      <c r="GEU42" s="23"/>
      <c r="GEV42" s="23"/>
      <c r="GEW42" s="23"/>
      <c r="GEX42" s="23"/>
      <c r="GEY42" s="23"/>
      <c r="GEZ42" s="23"/>
      <c r="GFA42" s="23"/>
      <c r="GFB42" s="23"/>
      <c r="GFC42" s="23"/>
      <c r="GFD42" s="23"/>
      <c r="GFE42" s="23"/>
      <c r="GFF42" s="23"/>
      <c r="GFG42" s="23"/>
      <c r="GFH42" s="23"/>
      <c r="GFI42" s="23"/>
      <c r="GFJ42" s="23"/>
      <c r="GFK42" s="23"/>
      <c r="GFL42" s="23"/>
      <c r="GFM42" s="23"/>
      <c r="GFN42" s="23"/>
      <c r="GFO42" s="23"/>
      <c r="GFP42" s="23"/>
      <c r="GFQ42" s="23"/>
      <c r="GFR42" s="23"/>
      <c r="GFS42" s="23"/>
      <c r="GFT42" s="23"/>
      <c r="GFU42" s="23"/>
      <c r="GFV42" s="23"/>
      <c r="GFW42" s="23"/>
      <c r="GFX42" s="23"/>
      <c r="GFY42" s="23"/>
      <c r="GFZ42" s="23"/>
      <c r="GGA42" s="23"/>
      <c r="GGB42" s="23"/>
      <c r="GGC42" s="23"/>
      <c r="GGD42" s="23"/>
      <c r="GGE42" s="23"/>
      <c r="GGF42" s="23"/>
      <c r="GGG42" s="23"/>
      <c r="GGH42" s="23"/>
      <c r="GGI42" s="23"/>
      <c r="GGJ42" s="23"/>
      <c r="GGK42" s="23"/>
      <c r="GGL42" s="23"/>
      <c r="GGM42" s="23"/>
      <c r="GGN42" s="23"/>
      <c r="GGO42" s="23"/>
      <c r="GGP42" s="23"/>
      <c r="GGQ42" s="23"/>
      <c r="GGR42" s="23"/>
      <c r="GGS42" s="23"/>
      <c r="GGT42" s="23"/>
      <c r="GGU42" s="23"/>
      <c r="GGV42" s="23"/>
      <c r="GGW42" s="23"/>
      <c r="GGX42" s="23"/>
      <c r="GGY42" s="23"/>
      <c r="GGZ42" s="23"/>
      <c r="GHA42" s="23"/>
      <c r="GHB42" s="23"/>
      <c r="GHC42" s="23"/>
      <c r="GHD42" s="23"/>
      <c r="GHE42" s="23"/>
      <c r="GHF42" s="23"/>
      <c r="GHG42" s="23"/>
      <c r="GHH42" s="23"/>
      <c r="GHI42" s="23"/>
      <c r="GHJ42" s="23"/>
      <c r="GHK42" s="23"/>
      <c r="GHL42" s="23"/>
      <c r="GHM42" s="23"/>
      <c r="GHN42" s="23"/>
      <c r="GHO42" s="23"/>
      <c r="GHP42" s="23"/>
      <c r="GHQ42" s="23"/>
      <c r="GHR42" s="23"/>
      <c r="GHS42" s="23"/>
      <c r="GHT42" s="23"/>
      <c r="GHU42" s="23"/>
      <c r="GHV42" s="23"/>
      <c r="GHW42" s="23"/>
      <c r="GHX42" s="23"/>
      <c r="GHY42" s="23"/>
      <c r="GHZ42" s="23"/>
      <c r="GIA42" s="23"/>
      <c r="GIB42" s="23"/>
      <c r="GIC42" s="23"/>
      <c r="GID42" s="23"/>
      <c r="GIE42" s="23"/>
      <c r="GIF42" s="23"/>
      <c r="GIG42" s="23"/>
      <c r="GIH42" s="23"/>
      <c r="GII42" s="23"/>
      <c r="GIJ42" s="23"/>
      <c r="GIK42" s="23"/>
      <c r="GIL42" s="23"/>
      <c r="GIM42" s="23"/>
      <c r="GIN42" s="23"/>
      <c r="GIO42" s="23"/>
      <c r="GIP42" s="23"/>
      <c r="GIQ42" s="23"/>
      <c r="GIR42" s="23"/>
      <c r="GIS42" s="23"/>
      <c r="GIT42" s="23"/>
      <c r="GIU42" s="23"/>
      <c r="GIV42" s="23"/>
      <c r="GIW42" s="23"/>
      <c r="GIX42" s="23"/>
      <c r="GIY42" s="23"/>
      <c r="GIZ42" s="23"/>
      <c r="GJA42" s="23"/>
      <c r="GJB42" s="23"/>
      <c r="GJC42" s="23"/>
      <c r="GJD42" s="23"/>
      <c r="GJE42" s="23"/>
      <c r="GJF42" s="23"/>
      <c r="GJG42" s="23"/>
      <c r="GJH42" s="23"/>
      <c r="GJI42" s="23"/>
      <c r="GJJ42" s="23"/>
      <c r="GJK42" s="23"/>
      <c r="GJL42" s="23"/>
      <c r="GJM42" s="23"/>
      <c r="GJN42" s="23"/>
      <c r="GJO42" s="23"/>
      <c r="GJP42" s="23"/>
      <c r="GJQ42" s="23"/>
      <c r="GJR42" s="23"/>
      <c r="GJS42" s="23"/>
      <c r="GJT42" s="23"/>
      <c r="GJU42" s="23"/>
      <c r="GJV42" s="23"/>
      <c r="GJW42" s="23"/>
      <c r="GJX42" s="23"/>
      <c r="GJY42" s="23"/>
      <c r="GJZ42" s="23"/>
      <c r="GKA42" s="23"/>
      <c r="GKB42" s="23"/>
      <c r="GKC42" s="23"/>
      <c r="GKD42" s="23"/>
      <c r="GKE42" s="23"/>
      <c r="GKF42" s="23"/>
      <c r="GKG42" s="23"/>
      <c r="GKH42" s="23"/>
      <c r="GKI42" s="23"/>
      <c r="GKJ42" s="23"/>
      <c r="GKK42" s="23"/>
      <c r="GKL42" s="23"/>
      <c r="GKM42" s="23"/>
      <c r="GKN42" s="23"/>
      <c r="GKO42" s="23"/>
      <c r="GKP42" s="23"/>
      <c r="GKQ42" s="23"/>
      <c r="GKR42" s="23"/>
      <c r="GKS42" s="23"/>
      <c r="GKT42" s="23"/>
      <c r="GKU42" s="23"/>
      <c r="GKV42" s="23"/>
      <c r="GKW42" s="23"/>
      <c r="GKX42" s="23"/>
      <c r="GKY42" s="23"/>
      <c r="GKZ42" s="23"/>
      <c r="GLA42" s="23"/>
      <c r="GLB42" s="23"/>
      <c r="GLC42" s="23"/>
      <c r="GLD42" s="23"/>
      <c r="GLE42" s="23"/>
      <c r="GLF42" s="23"/>
      <c r="GLG42" s="23"/>
      <c r="GLH42" s="23"/>
      <c r="GLI42" s="23"/>
      <c r="GLJ42" s="23"/>
      <c r="GLK42" s="23"/>
      <c r="GLL42" s="23"/>
      <c r="GLM42" s="23"/>
      <c r="GLN42" s="23"/>
      <c r="GLO42" s="23"/>
      <c r="GLP42" s="23"/>
      <c r="GLQ42" s="23"/>
      <c r="GLR42" s="23"/>
      <c r="GLS42" s="23"/>
      <c r="GLT42" s="23"/>
      <c r="GLU42" s="23"/>
      <c r="GLV42" s="23"/>
      <c r="GLW42" s="23"/>
      <c r="GLX42" s="23"/>
      <c r="GLY42" s="23"/>
      <c r="GLZ42" s="23"/>
      <c r="GMA42" s="23"/>
      <c r="GMB42" s="23"/>
      <c r="GMC42" s="23"/>
      <c r="GMD42" s="23"/>
      <c r="GME42" s="23"/>
      <c r="GMF42" s="23"/>
      <c r="GMG42" s="23"/>
      <c r="GMH42" s="23"/>
      <c r="GMI42" s="23"/>
      <c r="GMJ42" s="23"/>
      <c r="GMK42" s="23"/>
      <c r="GML42" s="23"/>
      <c r="GMM42" s="23"/>
      <c r="GMN42" s="23"/>
      <c r="GMO42" s="23"/>
      <c r="GMP42" s="23"/>
      <c r="GMQ42" s="23"/>
      <c r="GMR42" s="23"/>
      <c r="GMS42" s="23"/>
      <c r="GMT42" s="23"/>
      <c r="GMU42" s="23"/>
      <c r="GMV42" s="23"/>
      <c r="GMW42" s="23"/>
      <c r="GMX42" s="23"/>
      <c r="GMY42" s="23"/>
      <c r="GMZ42" s="23"/>
      <c r="GNA42" s="23"/>
      <c r="GNB42" s="23"/>
      <c r="GNC42" s="23"/>
      <c r="GND42" s="23"/>
      <c r="GNE42" s="23"/>
      <c r="GNF42" s="23"/>
      <c r="GNG42" s="23"/>
      <c r="GNH42" s="23"/>
      <c r="GNI42" s="23"/>
      <c r="GNJ42" s="23"/>
      <c r="GNK42" s="23"/>
      <c r="GNL42" s="23"/>
      <c r="GNM42" s="23"/>
      <c r="GNN42" s="23"/>
      <c r="GNO42" s="23"/>
      <c r="GNP42" s="23"/>
      <c r="GNQ42" s="23"/>
      <c r="GNR42" s="23"/>
      <c r="GNS42" s="23"/>
      <c r="GNT42" s="23"/>
      <c r="GNU42" s="23"/>
      <c r="GNV42" s="23"/>
      <c r="GNW42" s="23"/>
      <c r="GNX42" s="23"/>
      <c r="GNY42" s="23"/>
      <c r="GNZ42" s="23"/>
      <c r="GOA42" s="23"/>
      <c r="GOB42" s="23"/>
      <c r="GOC42" s="23"/>
      <c r="GOD42" s="23"/>
      <c r="GOE42" s="23"/>
      <c r="GOF42" s="23"/>
      <c r="GOG42" s="23"/>
      <c r="GOH42" s="23"/>
      <c r="GOI42" s="23"/>
      <c r="GOJ42" s="23"/>
      <c r="GOK42" s="23"/>
      <c r="GOL42" s="23"/>
      <c r="GOM42" s="23"/>
      <c r="GON42" s="23"/>
      <c r="GOO42" s="23"/>
      <c r="GOP42" s="23"/>
      <c r="GOQ42" s="23"/>
      <c r="GOR42" s="23"/>
      <c r="GOS42" s="23"/>
      <c r="GOT42" s="23"/>
      <c r="GOU42" s="23"/>
      <c r="GOV42" s="23"/>
      <c r="GOW42" s="23"/>
      <c r="GOX42" s="23"/>
      <c r="GOY42" s="23"/>
      <c r="GOZ42" s="23"/>
      <c r="GPA42" s="23"/>
      <c r="GPB42" s="23"/>
      <c r="GPC42" s="23"/>
      <c r="GPD42" s="23"/>
      <c r="GPE42" s="23"/>
      <c r="GPF42" s="23"/>
      <c r="GPG42" s="23"/>
      <c r="GPH42" s="23"/>
      <c r="GPI42" s="23"/>
      <c r="GPJ42" s="23"/>
      <c r="GPK42" s="23"/>
      <c r="GPL42" s="23"/>
      <c r="GPM42" s="23"/>
      <c r="GPN42" s="23"/>
      <c r="GPO42" s="23"/>
      <c r="GPP42" s="23"/>
      <c r="GPQ42" s="23"/>
      <c r="GPR42" s="23"/>
      <c r="GPS42" s="23"/>
      <c r="GPT42" s="23"/>
      <c r="GPU42" s="23"/>
      <c r="GPV42" s="23"/>
      <c r="GPW42" s="23"/>
      <c r="GPX42" s="23"/>
      <c r="GPY42" s="23"/>
      <c r="GPZ42" s="23"/>
      <c r="GQA42" s="23"/>
      <c r="GQB42" s="23"/>
      <c r="GQC42" s="23"/>
      <c r="GQD42" s="23"/>
      <c r="GQE42" s="23"/>
      <c r="GQF42" s="23"/>
      <c r="GQG42" s="23"/>
      <c r="GQH42" s="23"/>
      <c r="GQI42" s="23"/>
      <c r="GQJ42" s="23"/>
      <c r="GQK42" s="23"/>
      <c r="GQL42" s="23"/>
      <c r="GQM42" s="23"/>
      <c r="GQN42" s="23"/>
      <c r="GQO42" s="23"/>
      <c r="GQP42" s="23"/>
      <c r="GQQ42" s="23"/>
      <c r="GQR42" s="23"/>
      <c r="GQS42" s="23"/>
      <c r="GQT42" s="23"/>
      <c r="GQU42" s="23"/>
      <c r="GQV42" s="23"/>
      <c r="GQW42" s="23"/>
      <c r="GQX42" s="23"/>
      <c r="GQY42" s="23"/>
      <c r="GQZ42" s="23"/>
      <c r="GRA42" s="23"/>
      <c r="GRB42" s="23"/>
      <c r="GRC42" s="23"/>
      <c r="GRD42" s="23"/>
      <c r="GRE42" s="23"/>
      <c r="GRF42" s="23"/>
      <c r="GRG42" s="23"/>
      <c r="GRH42" s="23"/>
      <c r="GRI42" s="23"/>
      <c r="GRJ42" s="23"/>
      <c r="GRK42" s="23"/>
      <c r="GRL42" s="23"/>
      <c r="GRM42" s="23"/>
      <c r="GRN42" s="23"/>
      <c r="GRO42" s="23"/>
      <c r="GRP42" s="23"/>
      <c r="GRQ42" s="23"/>
      <c r="GRR42" s="23"/>
      <c r="GRS42" s="23"/>
      <c r="GRT42" s="23"/>
      <c r="GRU42" s="23"/>
      <c r="GRV42" s="23"/>
      <c r="GRW42" s="23"/>
      <c r="GRX42" s="23"/>
      <c r="GRY42" s="23"/>
      <c r="GRZ42" s="23"/>
      <c r="GSA42" s="23"/>
      <c r="GSB42" s="23"/>
      <c r="GSC42" s="23"/>
      <c r="GSD42" s="23"/>
      <c r="GSE42" s="23"/>
      <c r="GSF42" s="23"/>
      <c r="GSG42" s="23"/>
      <c r="GSH42" s="23"/>
      <c r="GSI42" s="23"/>
      <c r="GSJ42" s="23"/>
      <c r="GSK42" s="23"/>
      <c r="GSL42" s="23"/>
      <c r="GSM42" s="23"/>
      <c r="GSN42" s="23"/>
      <c r="GSO42" s="23"/>
      <c r="GSP42" s="23"/>
      <c r="GSQ42" s="23"/>
      <c r="GSR42" s="23"/>
      <c r="GSS42" s="23"/>
      <c r="GST42" s="23"/>
      <c r="GSU42" s="23"/>
      <c r="GSV42" s="23"/>
      <c r="GSW42" s="23"/>
      <c r="GSX42" s="23"/>
      <c r="GSY42" s="23"/>
      <c r="GSZ42" s="23"/>
      <c r="GTA42" s="23"/>
      <c r="GTB42" s="23"/>
      <c r="GTC42" s="23"/>
      <c r="GTD42" s="23"/>
      <c r="GTE42" s="23"/>
      <c r="GTF42" s="23"/>
      <c r="GTG42" s="23"/>
      <c r="GTH42" s="23"/>
      <c r="GTI42" s="23"/>
      <c r="GTJ42" s="23"/>
      <c r="GTK42" s="23"/>
      <c r="GTL42" s="23"/>
      <c r="GTM42" s="23"/>
      <c r="GTN42" s="23"/>
      <c r="GTO42" s="23"/>
      <c r="GTP42" s="23"/>
      <c r="GTQ42" s="23"/>
      <c r="GTR42" s="23"/>
      <c r="GTS42" s="23"/>
      <c r="GTT42" s="23"/>
      <c r="GTU42" s="23"/>
      <c r="GTV42" s="23"/>
      <c r="GTW42" s="23"/>
      <c r="GTX42" s="23"/>
      <c r="GTY42" s="23"/>
      <c r="GTZ42" s="23"/>
      <c r="GUA42" s="23"/>
      <c r="GUB42" s="23"/>
      <c r="GUC42" s="23"/>
      <c r="GUD42" s="23"/>
      <c r="GUE42" s="23"/>
      <c r="GUF42" s="23"/>
      <c r="GUG42" s="23"/>
      <c r="GUH42" s="23"/>
      <c r="GUI42" s="23"/>
      <c r="GUJ42" s="23"/>
      <c r="GUK42" s="23"/>
      <c r="GUL42" s="23"/>
      <c r="GUM42" s="23"/>
      <c r="GUN42" s="23"/>
      <c r="GUO42" s="23"/>
      <c r="GUP42" s="23"/>
      <c r="GUQ42" s="23"/>
      <c r="GUR42" s="23"/>
      <c r="GUS42" s="23"/>
      <c r="GUT42" s="23"/>
      <c r="GUU42" s="23"/>
      <c r="GUV42" s="23"/>
      <c r="GUW42" s="23"/>
      <c r="GUX42" s="23"/>
      <c r="GUY42" s="23"/>
      <c r="GUZ42" s="23"/>
      <c r="GVA42" s="23"/>
      <c r="GVB42" s="23"/>
      <c r="GVC42" s="23"/>
      <c r="GVD42" s="23"/>
      <c r="GVE42" s="23"/>
      <c r="GVF42" s="23"/>
      <c r="GVG42" s="23"/>
      <c r="GVH42" s="23"/>
      <c r="GVI42" s="23"/>
      <c r="GVJ42" s="23"/>
      <c r="GVK42" s="23"/>
      <c r="GVL42" s="23"/>
      <c r="GVM42" s="23"/>
      <c r="GVN42" s="23"/>
      <c r="GVO42" s="23"/>
      <c r="GVP42" s="23"/>
      <c r="GVQ42" s="23"/>
      <c r="GVR42" s="23"/>
      <c r="GVS42" s="23"/>
      <c r="GVT42" s="23"/>
      <c r="GVU42" s="23"/>
      <c r="GVV42" s="23"/>
      <c r="GVW42" s="23"/>
      <c r="GVX42" s="23"/>
      <c r="GVY42" s="23"/>
      <c r="GVZ42" s="23"/>
      <c r="GWA42" s="23"/>
      <c r="GWB42" s="23"/>
      <c r="GWC42" s="23"/>
      <c r="GWD42" s="23"/>
      <c r="GWE42" s="23"/>
      <c r="GWF42" s="23"/>
      <c r="GWG42" s="23"/>
      <c r="GWH42" s="23"/>
      <c r="GWI42" s="23"/>
      <c r="GWJ42" s="23"/>
      <c r="GWK42" s="23"/>
      <c r="GWL42" s="23"/>
      <c r="GWM42" s="23"/>
      <c r="GWN42" s="23"/>
      <c r="GWO42" s="23"/>
      <c r="GWP42" s="23"/>
      <c r="GWQ42" s="23"/>
      <c r="GWR42" s="23"/>
      <c r="GWS42" s="23"/>
      <c r="GWT42" s="23"/>
      <c r="GWU42" s="23"/>
      <c r="GWV42" s="23"/>
      <c r="GWW42" s="23"/>
      <c r="GWX42" s="23"/>
      <c r="GWY42" s="23"/>
      <c r="GWZ42" s="23"/>
      <c r="GXA42" s="23"/>
      <c r="GXB42" s="23"/>
      <c r="GXC42" s="23"/>
      <c r="GXD42" s="23"/>
      <c r="GXE42" s="23"/>
      <c r="GXF42" s="23"/>
      <c r="GXG42" s="23"/>
      <c r="GXH42" s="23"/>
      <c r="GXI42" s="23"/>
      <c r="GXJ42" s="23"/>
      <c r="GXK42" s="23"/>
      <c r="GXL42" s="23"/>
      <c r="GXM42" s="23"/>
      <c r="GXN42" s="23"/>
      <c r="GXO42" s="23"/>
      <c r="GXP42" s="23"/>
      <c r="GXQ42" s="23"/>
      <c r="GXR42" s="23"/>
      <c r="GXS42" s="23"/>
      <c r="GXT42" s="23"/>
      <c r="GXU42" s="23"/>
      <c r="GXV42" s="23"/>
      <c r="GXW42" s="23"/>
      <c r="GXX42" s="23"/>
      <c r="GXY42" s="23"/>
      <c r="GXZ42" s="23"/>
      <c r="GYA42" s="23"/>
      <c r="GYB42" s="23"/>
      <c r="GYC42" s="23"/>
      <c r="GYD42" s="23"/>
      <c r="GYE42" s="23"/>
      <c r="GYF42" s="23"/>
      <c r="GYG42" s="23"/>
      <c r="GYH42" s="23"/>
      <c r="GYI42" s="23"/>
      <c r="GYJ42" s="23"/>
      <c r="GYK42" s="23"/>
      <c r="GYL42" s="23"/>
      <c r="GYM42" s="23"/>
      <c r="GYN42" s="23"/>
      <c r="GYO42" s="23"/>
      <c r="GYP42" s="23"/>
      <c r="GYQ42" s="23"/>
      <c r="GYR42" s="23"/>
      <c r="GYS42" s="23"/>
      <c r="GYT42" s="23"/>
      <c r="GYU42" s="23"/>
      <c r="GYV42" s="23"/>
      <c r="GYW42" s="23"/>
      <c r="GYX42" s="23"/>
      <c r="GYY42" s="23"/>
      <c r="GYZ42" s="23"/>
      <c r="GZA42" s="23"/>
      <c r="GZB42" s="23"/>
      <c r="GZC42" s="23"/>
      <c r="GZD42" s="23"/>
      <c r="GZE42" s="23"/>
      <c r="GZF42" s="23"/>
      <c r="GZG42" s="23"/>
      <c r="GZH42" s="23"/>
      <c r="GZI42" s="23"/>
      <c r="GZJ42" s="23"/>
      <c r="GZK42" s="23"/>
      <c r="GZL42" s="23"/>
      <c r="GZM42" s="23"/>
      <c r="GZN42" s="23"/>
      <c r="GZO42" s="23"/>
      <c r="GZP42" s="23"/>
      <c r="GZQ42" s="23"/>
      <c r="GZR42" s="23"/>
      <c r="GZS42" s="23"/>
      <c r="GZT42" s="23"/>
      <c r="GZU42" s="23"/>
      <c r="GZV42" s="23"/>
      <c r="GZW42" s="23"/>
      <c r="GZX42" s="23"/>
      <c r="GZY42" s="23"/>
      <c r="GZZ42" s="23"/>
      <c r="HAA42" s="23"/>
      <c r="HAB42" s="23"/>
      <c r="HAC42" s="23"/>
      <c r="HAD42" s="23"/>
      <c r="HAE42" s="23"/>
      <c r="HAF42" s="23"/>
      <c r="HAG42" s="23"/>
      <c r="HAH42" s="23"/>
      <c r="HAI42" s="23"/>
      <c r="HAJ42" s="23"/>
      <c r="HAK42" s="23"/>
      <c r="HAL42" s="23"/>
      <c r="HAM42" s="23"/>
      <c r="HAN42" s="23"/>
      <c r="HAO42" s="23"/>
      <c r="HAP42" s="23"/>
      <c r="HAQ42" s="23"/>
      <c r="HAR42" s="23"/>
      <c r="HAS42" s="23"/>
      <c r="HAT42" s="23"/>
      <c r="HAU42" s="23"/>
      <c r="HAV42" s="23"/>
      <c r="HAW42" s="23"/>
      <c r="HAX42" s="23"/>
      <c r="HAY42" s="23"/>
      <c r="HAZ42" s="23"/>
      <c r="HBA42" s="23"/>
      <c r="HBB42" s="23"/>
      <c r="HBC42" s="23"/>
      <c r="HBD42" s="23"/>
      <c r="HBE42" s="23"/>
      <c r="HBF42" s="23"/>
      <c r="HBG42" s="23"/>
      <c r="HBH42" s="23"/>
      <c r="HBI42" s="23"/>
      <c r="HBJ42" s="23"/>
      <c r="HBK42" s="23"/>
      <c r="HBL42" s="23"/>
      <c r="HBM42" s="23"/>
      <c r="HBN42" s="23"/>
      <c r="HBO42" s="23"/>
      <c r="HBP42" s="23"/>
      <c r="HBQ42" s="23"/>
      <c r="HBR42" s="23"/>
      <c r="HBS42" s="23"/>
      <c r="HBT42" s="23"/>
      <c r="HBU42" s="23"/>
      <c r="HBV42" s="23"/>
      <c r="HBW42" s="23"/>
      <c r="HBX42" s="23"/>
      <c r="HBY42" s="23"/>
      <c r="HBZ42" s="23"/>
      <c r="HCA42" s="23"/>
      <c r="HCB42" s="23"/>
      <c r="HCC42" s="23"/>
      <c r="HCD42" s="23"/>
      <c r="HCE42" s="23"/>
      <c r="HCF42" s="23"/>
      <c r="HCG42" s="23"/>
      <c r="HCH42" s="23"/>
      <c r="HCI42" s="23"/>
      <c r="HCJ42" s="23"/>
      <c r="HCK42" s="23"/>
      <c r="HCL42" s="23"/>
      <c r="HCM42" s="23"/>
      <c r="HCN42" s="23"/>
      <c r="HCO42" s="23"/>
      <c r="HCP42" s="23"/>
      <c r="HCQ42" s="23"/>
      <c r="HCR42" s="23"/>
      <c r="HCS42" s="23"/>
      <c r="HCT42" s="23"/>
      <c r="HCU42" s="23"/>
      <c r="HCV42" s="23"/>
      <c r="HCW42" s="23"/>
      <c r="HCX42" s="23"/>
      <c r="HCY42" s="23"/>
      <c r="HCZ42" s="23"/>
      <c r="HDA42" s="23"/>
      <c r="HDB42" s="23"/>
      <c r="HDC42" s="23"/>
      <c r="HDD42" s="23"/>
      <c r="HDE42" s="23"/>
      <c r="HDF42" s="23"/>
      <c r="HDG42" s="23"/>
      <c r="HDH42" s="23"/>
      <c r="HDI42" s="23"/>
      <c r="HDJ42" s="23"/>
      <c r="HDK42" s="23"/>
      <c r="HDL42" s="23"/>
      <c r="HDM42" s="23"/>
      <c r="HDN42" s="23"/>
      <c r="HDO42" s="23"/>
      <c r="HDP42" s="23"/>
      <c r="HDQ42" s="23"/>
      <c r="HDR42" s="23"/>
      <c r="HDS42" s="23"/>
      <c r="HDT42" s="23"/>
      <c r="HDU42" s="23"/>
      <c r="HDV42" s="23"/>
      <c r="HDW42" s="23"/>
      <c r="HDX42" s="23"/>
      <c r="HDY42" s="23"/>
      <c r="HDZ42" s="23"/>
      <c r="HEA42" s="23"/>
      <c r="HEB42" s="23"/>
      <c r="HEC42" s="23"/>
      <c r="HED42" s="23"/>
      <c r="HEE42" s="23"/>
      <c r="HEF42" s="23"/>
      <c r="HEG42" s="23"/>
      <c r="HEH42" s="23"/>
      <c r="HEI42" s="23"/>
      <c r="HEJ42" s="23"/>
      <c r="HEK42" s="23"/>
      <c r="HEL42" s="23"/>
      <c r="HEM42" s="23"/>
      <c r="HEN42" s="23"/>
      <c r="HEO42" s="23"/>
      <c r="HEP42" s="23"/>
      <c r="HEQ42" s="23"/>
      <c r="HER42" s="23"/>
      <c r="HES42" s="23"/>
      <c r="HET42" s="23"/>
      <c r="HEU42" s="23"/>
      <c r="HEV42" s="23"/>
      <c r="HEW42" s="23"/>
      <c r="HEX42" s="23"/>
      <c r="HEY42" s="23"/>
      <c r="HEZ42" s="23"/>
      <c r="HFA42" s="23"/>
      <c r="HFB42" s="23"/>
      <c r="HFC42" s="23"/>
      <c r="HFD42" s="23"/>
      <c r="HFE42" s="23"/>
      <c r="HFF42" s="23"/>
      <c r="HFG42" s="23"/>
      <c r="HFH42" s="23"/>
      <c r="HFI42" s="23"/>
      <c r="HFJ42" s="23"/>
      <c r="HFK42" s="23"/>
      <c r="HFL42" s="23"/>
      <c r="HFM42" s="23"/>
      <c r="HFN42" s="23"/>
      <c r="HFO42" s="23"/>
      <c r="HFP42" s="23"/>
      <c r="HFQ42" s="23"/>
      <c r="HFR42" s="23"/>
      <c r="HFS42" s="23"/>
      <c r="HFT42" s="23"/>
      <c r="HFU42" s="23"/>
      <c r="HFV42" s="23"/>
      <c r="HFW42" s="23"/>
      <c r="HFX42" s="23"/>
      <c r="HFY42" s="23"/>
      <c r="HFZ42" s="23"/>
      <c r="HGA42" s="23"/>
      <c r="HGB42" s="23"/>
      <c r="HGC42" s="23"/>
      <c r="HGD42" s="23"/>
      <c r="HGE42" s="23"/>
      <c r="HGF42" s="23"/>
      <c r="HGG42" s="23"/>
      <c r="HGH42" s="23"/>
      <c r="HGI42" s="23"/>
      <c r="HGJ42" s="23"/>
      <c r="HGK42" s="23"/>
      <c r="HGL42" s="23"/>
      <c r="HGM42" s="23"/>
      <c r="HGN42" s="23"/>
      <c r="HGO42" s="23"/>
      <c r="HGP42" s="23"/>
      <c r="HGQ42" s="23"/>
      <c r="HGR42" s="23"/>
      <c r="HGS42" s="23"/>
      <c r="HGT42" s="23"/>
      <c r="HGU42" s="23"/>
      <c r="HGV42" s="23"/>
      <c r="HGW42" s="23"/>
      <c r="HGX42" s="23"/>
      <c r="HGY42" s="23"/>
      <c r="HGZ42" s="23"/>
      <c r="HHA42" s="23"/>
      <c r="HHB42" s="23"/>
      <c r="HHC42" s="23"/>
      <c r="HHD42" s="23"/>
      <c r="HHE42" s="23"/>
      <c r="HHF42" s="23"/>
      <c r="HHG42" s="23"/>
      <c r="HHH42" s="23"/>
      <c r="HHI42" s="23"/>
      <c r="HHJ42" s="23"/>
      <c r="HHK42" s="23"/>
      <c r="HHL42" s="23"/>
      <c r="HHM42" s="23"/>
      <c r="HHN42" s="23"/>
      <c r="HHO42" s="23"/>
      <c r="HHP42" s="23"/>
      <c r="HHQ42" s="23"/>
      <c r="HHR42" s="23"/>
      <c r="HHS42" s="23"/>
      <c r="HHT42" s="23"/>
      <c r="HHU42" s="23"/>
      <c r="HHV42" s="23"/>
      <c r="HHW42" s="23"/>
      <c r="HHX42" s="23"/>
      <c r="HHY42" s="23"/>
      <c r="HHZ42" s="23"/>
      <c r="HIA42" s="23"/>
      <c r="HIB42" s="23"/>
      <c r="HIC42" s="23"/>
      <c r="HID42" s="23"/>
      <c r="HIE42" s="23"/>
      <c r="HIF42" s="23"/>
      <c r="HIG42" s="23"/>
      <c r="HIH42" s="23"/>
      <c r="HII42" s="23"/>
      <c r="HIJ42" s="23"/>
      <c r="HIK42" s="23"/>
      <c r="HIL42" s="23"/>
      <c r="HIM42" s="23"/>
      <c r="HIN42" s="23"/>
      <c r="HIO42" s="23"/>
      <c r="HIP42" s="23"/>
      <c r="HIQ42" s="23"/>
      <c r="HIR42" s="23"/>
      <c r="HIS42" s="23"/>
      <c r="HIT42" s="23"/>
      <c r="HIU42" s="23"/>
      <c r="HIV42" s="23"/>
      <c r="HIW42" s="23"/>
      <c r="HIX42" s="23"/>
      <c r="HIY42" s="23"/>
      <c r="HIZ42" s="23"/>
      <c r="HJA42" s="23"/>
      <c r="HJB42" s="23"/>
      <c r="HJC42" s="23"/>
      <c r="HJD42" s="23"/>
      <c r="HJE42" s="23"/>
      <c r="HJF42" s="23"/>
      <c r="HJG42" s="23"/>
      <c r="HJH42" s="23"/>
      <c r="HJI42" s="23"/>
      <c r="HJJ42" s="23"/>
      <c r="HJK42" s="23"/>
      <c r="HJL42" s="23"/>
      <c r="HJM42" s="23"/>
      <c r="HJN42" s="23"/>
      <c r="HJO42" s="23"/>
      <c r="HJP42" s="23"/>
      <c r="HJQ42" s="23"/>
      <c r="HJR42" s="23"/>
      <c r="HJS42" s="23"/>
      <c r="HJT42" s="23"/>
      <c r="HJU42" s="23"/>
      <c r="HJV42" s="23"/>
      <c r="HJW42" s="23"/>
      <c r="HJX42" s="23"/>
      <c r="HJY42" s="23"/>
      <c r="HJZ42" s="23"/>
      <c r="HKA42" s="23"/>
      <c r="HKB42" s="23"/>
      <c r="HKC42" s="23"/>
      <c r="HKD42" s="23"/>
      <c r="HKE42" s="23"/>
      <c r="HKF42" s="23"/>
      <c r="HKG42" s="23"/>
      <c r="HKH42" s="23"/>
      <c r="HKI42" s="23"/>
      <c r="HKJ42" s="23"/>
      <c r="HKK42" s="23"/>
      <c r="HKL42" s="23"/>
      <c r="HKM42" s="23"/>
      <c r="HKN42" s="23"/>
      <c r="HKO42" s="23"/>
      <c r="HKP42" s="23"/>
      <c r="HKQ42" s="23"/>
      <c r="HKR42" s="23"/>
      <c r="HKS42" s="23"/>
      <c r="HKT42" s="23"/>
      <c r="HKU42" s="23"/>
      <c r="HKV42" s="23"/>
      <c r="HKW42" s="23"/>
      <c r="HKX42" s="23"/>
      <c r="HKY42" s="23"/>
      <c r="HKZ42" s="23"/>
      <c r="HLA42" s="23"/>
      <c r="HLB42" s="23"/>
      <c r="HLC42" s="23"/>
      <c r="HLD42" s="23"/>
      <c r="HLE42" s="23"/>
      <c r="HLF42" s="23"/>
      <c r="HLG42" s="23"/>
      <c r="HLH42" s="23"/>
      <c r="HLI42" s="23"/>
      <c r="HLJ42" s="23"/>
      <c r="HLK42" s="23"/>
      <c r="HLL42" s="23"/>
      <c r="HLM42" s="23"/>
      <c r="HLN42" s="23"/>
      <c r="HLO42" s="23"/>
      <c r="HLP42" s="23"/>
      <c r="HLQ42" s="23"/>
      <c r="HLR42" s="23"/>
      <c r="HLS42" s="23"/>
      <c r="HLT42" s="23"/>
      <c r="HLU42" s="23"/>
      <c r="HLV42" s="23"/>
      <c r="HLW42" s="23"/>
      <c r="HLX42" s="23"/>
      <c r="HLY42" s="23"/>
      <c r="HLZ42" s="23"/>
      <c r="HMA42" s="23"/>
      <c r="HMB42" s="23"/>
      <c r="HMC42" s="23"/>
      <c r="HMD42" s="23"/>
      <c r="HME42" s="23"/>
      <c r="HMF42" s="23"/>
      <c r="HMG42" s="23"/>
      <c r="HMH42" s="23"/>
      <c r="HMI42" s="23"/>
      <c r="HMJ42" s="23"/>
      <c r="HMK42" s="23"/>
      <c r="HML42" s="23"/>
      <c r="HMM42" s="23"/>
      <c r="HMN42" s="23"/>
      <c r="HMO42" s="23"/>
      <c r="HMP42" s="23"/>
      <c r="HMQ42" s="23"/>
      <c r="HMR42" s="23"/>
      <c r="HMS42" s="23"/>
      <c r="HMT42" s="23"/>
      <c r="HMU42" s="23"/>
      <c r="HMV42" s="23"/>
      <c r="HMW42" s="23"/>
      <c r="HMX42" s="23"/>
      <c r="HMY42" s="23"/>
      <c r="HMZ42" s="23"/>
      <c r="HNA42" s="23"/>
      <c r="HNB42" s="23"/>
      <c r="HNC42" s="23"/>
      <c r="HND42" s="23"/>
      <c r="HNE42" s="23"/>
      <c r="HNF42" s="23"/>
      <c r="HNG42" s="23"/>
      <c r="HNH42" s="23"/>
      <c r="HNI42" s="23"/>
      <c r="HNJ42" s="23"/>
      <c r="HNK42" s="23"/>
      <c r="HNL42" s="23"/>
      <c r="HNM42" s="23"/>
      <c r="HNN42" s="23"/>
      <c r="HNO42" s="23"/>
      <c r="HNP42" s="23"/>
      <c r="HNQ42" s="23"/>
      <c r="HNR42" s="23"/>
      <c r="HNS42" s="23"/>
      <c r="HNT42" s="23"/>
      <c r="HNU42" s="23"/>
      <c r="HNV42" s="23"/>
      <c r="HNW42" s="23"/>
      <c r="HNX42" s="23"/>
      <c r="HNY42" s="23"/>
      <c r="HNZ42" s="23"/>
      <c r="HOA42" s="23"/>
      <c r="HOB42" s="23"/>
      <c r="HOC42" s="23"/>
      <c r="HOD42" s="23"/>
      <c r="HOE42" s="23"/>
      <c r="HOF42" s="23"/>
      <c r="HOG42" s="23"/>
      <c r="HOH42" s="23"/>
      <c r="HOI42" s="23"/>
      <c r="HOJ42" s="23"/>
      <c r="HOK42" s="23"/>
      <c r="HOL42" s="23"/>
      <c r="HOM42" s="23"/>
      <c r="HON42" s="23"/>
      <c r="HOO42" s="23"/>
      <c r="HOP42" s="23"/>
      <c r="HOQ42" s="23"/>
      <c r="HOR42" s="23"/>
      <c r="HOS42" s="23"/>
      <c r="HOT42" s="23"/>
      <c r="HOU42" s="23"/>
      <c r="HOV42" s="23"/>
      <c r="HOW42" s="23"/>
      <c r="HOX42" s="23"/>
      <c r="HOY42" s="23"/>
      <c r="HOZ42" s="23"/>
      <c r="HPA42" s="23"/>
      <c r="HPB42" s="23"/>
      <c r="HPC42" s="23"/>
      <c r="HPD42" s="23"/>
      <c r="HPE42" s="23"/>
      <c r="HPF42" s="23"/>
      <c r="HPG42" s="23"/>
      <c r="HPH42" s="23"/>
      <c r="HPI42" s="23"/>
      <c r="HPJ42" s="23"/>
      <c r="HPK42" s="23"/>
      <c r="HPL42" s="23"/>
      <c r="HPM42" s="23"/>
      <c r="HPN42" s="23"/>
      <c r="HPO42" s="23"/>
      <c r="HPP42" s="23"/>
      <c r="HPQ42" s="23"/>
      <c r="HPR42" s="23"/>
      <c r="HPS42" s="23"/>
      <c r="HPT42" s="23"/>
      <c r="HPU42" s="23"/>
      <c r="HPV42" s="23"/>
      <c r="HPW42" s="23"/>
      <c r="HPX42" s="23"/>
      <c r="HPY42" s="23"/>
      <c r="HPZ42" s="23"/>
      <c r="HQA42" s="23"/>
      <c r="HQB42" s="23"/>
      <c r="HQC42" s="23"/>
      <c r="HQD42" s="23"/>
      <c r="HQE42" s="23"/>
      <c r="HQF42" s="23"/>
      <c r="HQG42" s="23"/>
      <c r="HQH42" s="23"/>
      <c r="HQI42" s="23"/>
      <c r="HQJ42" s="23"/>
      <c r="HQK42" s="23"/>
      <c r="HQL42" s="23"/>
      <c r="HQM42" s="23"/>
      <c r="HQN42" s="23"/>
      <c r="HQO42" s="23"/>
      <c r="HQP42" s="23"/>
      <c r="HQQ42" s="23"/>
      <c r="HQR42" s="23"/>
      <c r="HQS42" s="23"/>
      <c r="HQT42" s="23"/>
      <c r="HQU42" s="23"/>
      <c r="HQV42" s="23"/>
      <c r="HQW42" s="23"/>
      <c r="HQX42" s="23"/>
      <c r="HQY42" s="23"/>
      <c r="HQZ42" s="23"/>
      <c r="HRA42" s="23"/>
      <c r="HRB42" s="23"/>
      <c r="HRC42" s="23"/>
      <c r="HRD42" s="23"/>
      <c r="HRE42" s="23"/>
      <c r="HRF42" s="23"/>
      <c r="HRG42" s="23"/>
      <c r="HRH42" s="23"/>
      <c r="HRI42" s="23"/>
      <c r="HRJ42" s="23"/>
      <c r="HRK42" s="23"/>
      <c r="HRL42" s="23"/>
      <c r="HRM42" s="23"/>
      <c r="HRN42" s="23"/>
      <c r="HRO42" s="23"/>
      <c r="HRP42" s="23"/>
      <c r="HRQ42" s="23"/>
      <c r="HRR42" s="23"/>
      <c r="HRS42" s="23"/>
      <c r="HRT42" s="23"/>
      <c r="HRU42" s="23"/>
      <c r="HRV42" s="23"/>
      <c r="HRW42" s="23"/>
      <c r="HRX42" s="23"/>
      <c r="HRY42" s="23"/>
      <c r="HRZ42" s="23"/>
      <c r="HSA42" s="23"/>
      <c r="HSB42" s="23"/>
      <c r="HSC42" s="23"/>
      <c r="HSD42" s="23"/>
      <c r="HSE42" s="23"/>
      <c r="HSF42" s="23"/>
      <c r="HSG42" s="23"/>
      <c r="HSH42" s="23"/>
      <c r="HSI42" s="23"/>
      <c r="HSJ42" s="23"/>
      <c r="HSK42" s="23"/>
      <c r="HSL42" s="23"/>
      <c r="HSM42" s="23"/>
      <c r="HSN42" s="23"/>
      <c r="HSO42" s="23"/>
      <c r="HSP42" s="23"/>
      <c r="HSQ42" s="23"/>
      <c r="HSR42" s="23"/>
      <c r="HSS42" s="23"/>
      <c r="HST42" s="23"/>
      <c r="HSU42" s="23"/>
      <c r="HSV42" s="23"/>
      <c r="HSW42" s="23"/>
      <c r="HSX42" s="23"/>
      <c r="HSY42" s="23"/>
      <c r="HSZ42" s="23"/>
      <c r="HTA42" s="23"/>
      <c r="HTB42" s="23"/>
      <c r="HTC42" s="23"/>
      <c r="HTD42" s="23"/>
      <c r="HTE42" s="23"/>
      <c r="HTF42" s="23"/>
      <c r="HTG42" s="23"/>
      <c r="HTH42" s="23"/>
      <c r="HTI42" s="23"/>
      <c r="HTJ42" s="23"/>
      <c r="HTK42" s="23"/>
      <c r="HTL42" s="23"/>
      <c r="HTM42" s="23"/>
      <c r="HTN42" s="23"/>
      <c r="HTO42" s="23"/>
      <c r="HTP42" s="23"/>
      <c r="HTQ42" s="23"/>
      <c r="HTR42" s="23"/>
      <c r="HTS42" s="23"/>
      <c r="HTT42" s="23"/>
      <c r="HTU42" s="23"/>
      <c r="HTV42" s="23"/>
      <c r="HTW42" s="23"/>
      <c r="HTX42" s="23"/>
      <c r="HTY42" s="23"/>
      <c r="HTZ42" s="23"/>
      <c r="HUA42" s="23"/>
      <c r="HUB42" s="23"/>
      <c r="HUC42" s="23"/>
      <c r="HUD42" s="23"/>
      <c r="HUE42" s="23"/>
      <c r="HUF42" s="23"/>
      <c r="HUG42" s="23"/>
      <c r="HUH42" s="23"/>
      <c r="HUI42" s="23"/>
      <c r="HUJ42" s="23"/>
      <c r="HUK42" s="23"/>
      <c r="HUL42" s="23"/>
      <c r="HUM42" s="23"/>
      <c r="HUN42" s="23"/>
      <c r="HUO42" s="23"/>
      <c r="HUP42" s="23"/>
      <c r="HUQ42" s="23"/>
      <c r="HUR42" s="23"/>
      <c r="HUS42" s="23"/>
      <c r="HUT42" s="23"/>
      <c r="HUU42" s="23"/>
      <c r="HUV42" s="23"/>
      <c r="HUW42" s="23"/>
      <c r="HUX42" s="23"/>
      <c r="HUY42" s="23"/>
      <c r="HUZ42" s="23"/>
      <c r="HVA42" s="23"/>
      <c r="HVB42" s="23"/>
      <c r="HVC42" s="23"/>
      <c r="HVD42" s="23"/>
      <c r="HVE42" s="23"/>
      <c r="HVF42" s="23"/>
      <c r="HVG42" s="23"/>
      <c r="HVH42" s="23"/>
      <c r="HVI42" s="23"/>
      <c r="HVJ42" s="23"/>
      <c r="HVK42" s="23"/>
      <c r="HVL42" s="23"/>
      <c r="HVM42" s="23"/>
      <c r="HVN42" s="23"/>
      <c r="HVO42" s="23"/>
      <c r="HVP42" s="23"/>
      <c r="HVQ42" s="23"/>
      <c r="HVR42" s="23"/>
      <c r="HVS42" s="23"/>
      <c r="HVT42" s="23"/>
      <c r="HVU42" s="23"/>
      <c r="HVV42" s="23"/>
      <c r="HVW42" s="23"/>
      <c r="HVX42" s="23"/>
      <c r="HVY42" s="23"/>
      <c r="HVZ42" s="23"/>
      <c r="HWA42" s="23"/>
      <c r="HWB42" s="23"/>
      <c r="HWC42" s="23"/>
      <c r="HWD42" s="23"/>
      <c r="HWE42" s="23"/>
      <c r="HWF42" s="23"/>
      <c r="HWG42" s="23"/>
      <c r="HWH42" s="23"/>
      <c r="HWI42" s="23"/>
      <c r="HWJ42" s="23"/>
      <c r="HWK42" s="23"/>
      <c r="HWL42" s="23"/>
      <c r="HWM42" s="23"/>
      <c r="HWN42" s="23"/>
      <c r="HWO42" s="23"/>
      <c r="HWP42" s="23"/>
      <c r="HWQ42" s="23"/>
      <c r="HWR42" s="23"/>
      <c r="HWS42" s="23"/>
      <c r="HWT42" s="23"/>
      <c r="HWU42" s="23"/>
      <c r="HWV42" s="23"/>
      <c r="HWW42" s="23"/>
      <c r="HWX42" s="23"/>
      <c r="HWY42" s="23"/>
      <c r="HWZ42" s="23"/>
      <c r="HXA42" s="23"/>
      <c r="HXB42" s="23"/>
      <c r="HXC42" s="23"/>
      <c r="HXD42" s="23"/>
      <c r="HXE42" s="23"/>
      <c r="HXF42" s="23"/>
      <c r="HXG42" s="23"/>
      <c r="HXH42" s="23"/>
      <c r="HXI42" s="23"/>
      <c r="HXJ42" s="23"/>
      <c r="HXK42" s="23"/>
      <c r="HXL42" s="23"/>
      <c r="HXM42" s="23"/>
      <c r="HXN42" s="23"/>
      <c r="HXO42" s="23"/>
      <c r="HXP42" s="23"/>
      <c r="HXQ42" s="23"/>
      <c r="HXR42" s="23"/>
      <c r="HXS42" s="23"/>
      <c r="HXT42" s="23"/>
      <c r="HXU42" s="23"/>
      <c r="HXV42" s="23"/>
      <c r="HXW42" s="23"/>
      <c r="HXX42" s="23"/>
      <c r="HXY42" s="23"/>
      <c r="HXZ42" s="23"/>
      <c r="HYA42" s="23"/>
      <c r="HYB42" s="23"/>
      <c r="HYC42" s="23"/>
      <c r="HYD42" s="23"/>
      <c r="HYE42" s="23"/>
      <c r="HYF42" s="23"/>
      <c r="HYG42" s="23"/>
      <c r="HYH42" s="23"/>
      <c r="HYI42" s="23"/>
      <c r="HYJ42" s="23"/>
      <c r="HYK42" s="23"/>
      <c r="HYL42" s="23"/>
      <c r="HYM42" s="23"/>
      <c r="HYN42" s="23"/>
      <c r="HYO42" s="23"/>
      <c r="HYP42" s="23"/>
      <c r="HYQ42" s="23"/>
      <c r="HYR42" s="23"/>
      <c r="HYS42" s="23"/>
      <c r="HYT42" s="23"/>
      <c r="HYU42" s="23"/>
      <c r="HYV42" s="23"/>
      <c r="HYW42" s="23"/>
      <c r="HYX42" s="23"/>
      <c r="HYY42" s="23"/>
      <c r="HYZ42" s="23"/>
      <c r="HZA42" s="23"/>
      <c r="HZB42" s="23"/>
      <c r="HZC42" s="23"/>
      <c r="HZD42" s="23"/>
      <c r="HZE42" s="23"/>
      <c r="HZF42" s="23"/>
      <c r="HZG42" s="23"/>
      <c r="HZH42" s="23"/>
      <c r="HZI42" s="23"/>
      <c r="HZJ42" s="23"/>
      <c r="HZK42" s="23"/>
      <c r="HZL42" s="23"/>
      <c r="HZM42" s="23"/>
      <c r="HZN42" s="23"/>
      <c r="HZO42" s="23"/>
      <c r="HZP42" s="23"/>
      <c r="HZQ42" s="23"/>
      <c r="HZR42" s="23"/>
      <c r="HZS42" s="23"/>
      <c r="HZT42" s="23"/>
      <c r="HZU42" s="23"/>
      <c r="HZV42" s="23"/>
      <c r="HZW42" s="23"/>
      <c r="HZX42" s="23"/>
      <c r="HZY42" s="23"/>
      <c r="HZZ42" s="23"/>
      <c r="IAA42" s="23"/>
      <c r="IAB42" s="23"/>
      <c r="IAC42" s="23"/>
      <c r="IAD42" s="23"/>
      <c r="IAE42" s="23"/>
      <c r="IAF42" s="23"/>
      <c r="IAG42" s="23"/>
      <c r="IAH42" s="23"/>
      <c r="IAI42" s="23"/>
      <c r="IAJ42" s="23"/>
      <c r="IAK42" s="23"/>
      <c r="IAL42" s="23"/>
      <c r="IAM42" s="23"/>
      <c r="IAN42" s="23"/>
      <c r="IAO42" s="23"/>
      <c r="IAP42" s="23"/>
      <c r="IAQ42" s="23"/>
      <c r="IAR42" s="23"/>
      <c r="IAS42" s="23"/>
      <c r="IAT42" s="23"/>
      <c r="IAU42" s="23"/>
      <c r="IAV42" s="23"/>
      <c r="IAW42" s="23"/>
      <c r="IAX42" s="23"/>
      <c r="IAY42" s="23"/>
      <c r="IAZ42" s="23"/>
      <c r="IBA42" s="23"/>
      <c r="IBB42" s="23"/>
      <c r="IBC42" s="23"/>
      <c r="IBD42" s="23"/>
      <c r="IBE42" s="23"/>
      <c r="IBF42" s="23"/>
      <c r="IBG42" s="23"/>
      <c r="IBH42" s="23"/>
      <c r="IBI42" s="23"/>
      <c r="IBJ42" s="23"/>
      <c r="IBK42" s="23"/>
      <c r="IBL42" s="23"/>
      <c r="IBM42" s="23"/>
      <c r="IBN42" s="23"/>
      <c r="IBO42" s="23"/>
      <c r="IBP42" s="23"/>
      <c r="IBQ42" s="23"/>
      <c r="IBR42" s="23"/>
      <c r="IBS42" s="23"/>
      <c r="IBT42" s="23"/>
      <c r="IBU42" s="23"/>
      <c r="IBV42" s="23"/>
      <c r="IBW42" s="23"/>
      <c r="IBX42" s="23"/>
      <c r="IBY42" s="23"/>
      <c r="IBZ42" s="23"/>
      <c r="ICA42" s="23"/>
      <c r="ICB42" s="23"/>
      <c r="ICC42" s="23"/>
      <c r="ICD42" s="23"/>
      <c r="ICE42" s="23"/>
      <c r="ICF42" s="23"/>
      <c r="ICG42" s="23"/>
      <c r="ICH42" s="23"/>
      <c r="ICI42" s="23"/>
      <c r="ICJ42" s="23"/>
      <c r="ICK42" s="23"/>
      <c r="ICL42" s="23"/>
      <c r="ICM42" s="23"/>
      <c r="ICN42" s="23"/>
      <c r="ICO42" s="23"/>
      <c r="ICP42" s="23"/>
      <c r="ICQ42" s="23"/>
      <c r="ICR42" s="23"/>
      <c r="ICS42" s="23"/>
      <c r="ICT42" s="23"/>
      <c r="ICU42" s="23"/>
      <c r="ICV42" s="23"/>
      <c r="ICW42" s="23"/>
      <c r="ICX42" s="23"/>
      <c r="ICY42" s="23"/>
      <c r="ICZ42" s="23"/>
      <c r="IDA42" s="23"/>
      <c r="IDB42" s="23"/>
      <c r="IDC42" s="23"/>
      <c r="IDD42" s="23"/>
      <c r="IDE42" s="23"/>
      <c r="IDF42" s="23"/>
      <c r="IDG42" s="23"/>
      <c r="IDH42" s="23"/>
      <c r="IDI42" s="23"/>
      <c r="IDJ42" s="23"/>
      <c r="IDK42" s="23"/>
      <c r="IDL42" s="23"/>
      <c r="IDM42" s="23"/>
      <c r="IDN42" s="23"/>
      <c r="IDO42" s="23"/>
      <c r="IDP42" s="23"/>
      <c r="IDQ42" s="23"/>
      <c r="IDR42" s="23"/>
      <c r="IDS42" s="23"/>
      <c r="IDT42" s="23"/>
      <c r="IDU42" s="23"/>
      <c r="IDV42" s="23"/>
      <c r="IDW42" s="23"/>
      <c r="IDX42" s="23"/>
      <c r="IDY42" s="23"/>
      <c r="IDZ42" s="23"/>
      <c r="IEA42" s="23"/>
      <c r="IEB42" s="23"/>
      <c r="IEC42" s="23"/>
      <c r="IED42" s="23"/>
      <c r="IEE42" s="23"/>
      <c r="IEF42" s="23"/>
      <c r="IEG42" s="23"/>
      <c r="IEH42" s="23"/>
      <c r="IEI42" s="23"/>
      <c r="IEJ42" s="23"/>
      <c r="IEK42" s="23"/>
      <c r="IEL42" s="23"/>
      <c r="IEM42" s="23"/>
      <c r="IEN42" s="23"/>
      <c r="IEO42" s="23"/>
      <c r="IEP42" s="23"/>
      <c r="IEQ42" s="23"/>
      <c r="IER42" s="23"/>
      <c r="IES42" s="23"/>
      <c r="IET42" s="23"/>
      <c r="IEU42" s="23"/>
      <c r="IEV42" s="23"/>
      <c r="IEW42" s="23"/>
      <c r="IEX42" s="23"/>
      <c r="IEY42" s="23"/>
      <c r="IEZ42" s="23"/>
      <c r="IFA42" s="23"/>
      <c r="IFB42" s="23"/>
      <c r="IFC42" s="23"/>
      <c r="IFD42" s="23"/>
      <c r="IFE42" s="23"/>
      <c r="IFF42" s="23"/>
      <c r="IFG42" s="23"/>
      <c r="IFH42" s="23"/>
      <c r="IFI42" s="23"/>
      <c r="IFJ42" s="23"/>
      <c r="IFK42" s="23"/>
      <c r="IFL42" s="23"/>
      <c r="IFM42" s="23"/>
      <c r="IFN42" s="23"/>
      <c r="IFO42" s="23"/>
      <c r="IFP42" s="23"/>
      <c r="IFQ42" s="23"/>
      <c r="IFR42" s="23"/>
      <c r="IFS42" s="23"/>
      <c r="IFT42" s="23"/>
      <c r="IFU42" s="23"/>
      <c r="IFV42" s="23"/>
      <c r="IFW42" s="23"/>
      <c r="IFX42" s="23"/>
      <c r="IFY42" s="23"/>
      <c r="IFZ42" s="23"/>
      <c r="IGA42" s="23"/>
      <c r="IGB42" s="23"/>
      <c r="IGC42" s="23"/>
      <c r="IGD42" s="23"/>
      <c r="IGE42" s="23"/>
      <c r="IGF42" s="23"/>
      <c r="IGG42" s="23"/>
      <c r="IGH42" s="23"/>
      <c r="IGI42" s="23"/>
      <c r="IGJ42" s="23"/>
      <c r="IGK42" s="23"/>
      <c r="IGL42" s="23"/>
      <c r="IGM42" s="23"/>
      <c r="IGN42" s="23"/>
      <c r="IGO42" s="23"/>
      <c r="IGP42" s="23"/>
      <c r="IGQ42" s="23"/>
      <c r="IGR42" s="23"/>
      <c r="IGS42" s="23"/>
      <c r="IGT42" s="23"/>
      <c r="IGU42" s="23"/>
      <c r="IGV42" s="23"/>
      <c r="IGW42" s="23"/>
      <c r="IGX42" s="23"/>
      <c r="IGY42" s="23"/>
      <c r="IGZ42" s="23"/>
      <c r="IHA42" s="23"/>
      <c r="IHB42" s="23"/>
      <c r="IHC42" s="23"/>
      <c r="IHD42" s="23"/>
      <c r="IHE42" s="23"/>
      <c r="IHF42" s="23"/>
      <c r="IHG42" s="23"/>
      <c r="IHH42" s="23"/>
      <c r="IHI42" s="23"/>
      <c r="IHJ42" s="23"/>
      <c r="IHK42" s="23"/>
      <c r="IHL42" s="23"/>
      <c r="IHM42" s="23"/>
      <c r="IHN42" s="23"/>
      <c r="IHO42" s="23"/>
      <c r="IHP42" s="23"/>
      <c r="IHQ42" s="23"/>
      <c r="IHR42" s="23"/>
      <c r="IHS42" s="23"/>
      <c r="IHT42" s="23"/>
      <c r="IHU42" s="23"/>
      <c r="IHV42" s="23"/>
      <c r="IHW42" s="23"/>
      <c r="IHX42" s="23"/>
      <c r="IHY42" s="23"/>
      <c r="IHZ42" s="23"/>
      <c r="IIA42" s="23"/>
      <c r="IIB42" s="23"/>
      <c r="IIC42" s="23"/>
      <c r="IID42" s="23"/>
      <c r="IIE42" s="23"/>
      <c r="IIF42" s="23"/>
      <c r="IIG42" s="23"/>
      <c r="IIH42" s="23"/>
      <c r="III42" s="23"/>
      <c r="IIJ42" s="23"/>
      <c r="IIK42" s="23"/>
      <c r="IIL42" s="23"/>
      <c r="IIM42" s="23"/>
      <c r="IIN42" s="23"/>
      <c r="IIO42" s="23"/>
      <c r="IIP42" s="23"/>
      <c r="IIQ42" s="23"/>
      <c r="IIR42" s="23"/>
      <c r="IIS42" s="23"/>
      <c r="IIT42" s="23"/>
      <c r="IIU42" s="23"/>
      <c r="IIV42" s="23"/>
      <c r="IIW42" s="23"/>
      <c r="IIX42" s="23"/>
      <c r="IIY42" s="23"/>
      <c r="IIZ42" s="23"/>
      <c r="IJA42" s="23"/>
      <c r="IJB42" s="23"/>
      <c r="IJC42" s="23"/>
      <c r="IJD42" s="23"/>
      <c r="IJE42" s="23"/>
      <c r="IJF42" s="23"/>
      <c r="IJG42" s="23"/>
      <c r="IJH42" s="23"/>
      <c r="IJI42" s="23"/>
      <c r="IJJ42" s="23"/>
      <c r="IJK42" s="23"/>
      <c r="IJL42" s="23"/>
      <c r="IJM42" s="23"/>
      <c r="IJN42" s="23"/>
      <c r="IJO42" s="23"/>
      <c r="IJP42" s="23"/>
      <c r="IJQ42" s="23"/>
      <c r="IJR42" s="23"/>
      <c r="IJS42" s="23"/>
      <c r="IJT42" s="23"/>
      <c r="IJU42" s="23"/>
      <c r="IJV42" s="23"/>
      <c r="IJW42" s="23"/>
      <c r="IJX42" s="23"/>
      <c r="IJY42" s="23"/>
      <c r="IJZ42" s="23"/>
      <c r="IKA42" s="23"/>
      <c r="IKB42" s="23"/>
      <c r="IKC42" s="23"/>
      <c r="IKD42" s="23"/>
      <c r="IKE42" s="23"/>
      <c r="IKF42" s="23"/>
      <c r="IKG42" s="23"/>
      <c r="IKH42" s="23"/>
      <c r="IKI42" s="23"/>
      <c r="IKJ42" s="23"/>
      <c r="IKK42" s="23"/>
      <c r="IKL42" s="23"/>
      <c r="IKM42" s="23"/>
      <c r="IKN42" s="23"/>
      <c r="IKO42" s="23"/>
      <c r="IKP42" s="23"/>
      <c r="IKQ42" s="23"/>
      <c r="IKR42" s="23"/>
      <c r="IKS42" s="23"/>
      <c r="IKT42" s="23"/>
      <c r="IKU42" s="23"/>
      <c r="IKV42" s="23"/>
      <c r="IKW42" s="23"/>
      <c r="IKX42" s="23"/>
      <c r="IKY42" s="23"/>
      <c r="IKZ42" s="23"/>
      <c r="ILA42" s="23"/>
      <c r="ILB42" s="23"/>
      <c r="ILC42" s="23"/>
      <c r="ILD42" s="23"/>
      <c r="ILE42" s="23"/>
      <c r="ILF42" s="23"/>
      <c r="ILG42" s="23"/>
      <c r="ILH42" s="23"/>
      <c r="ILI42" s="23"/>
      <c r="ILJ42" s="23"/>
      <c r="ILK42" s="23"/>
      <c r="ILL42" s="23"/>
      <c r="ILM42" s="23"/>
      <c r="ILN42" s="23"/>
      <c r="ILO42" s="23"/>
      <c r="ILP42" s="23"/>
      <c r="ILQ42" s="23"/>
      <c r="ILR42" s="23"/>
      <c r="ILS42" s="23"/>
      <c r="ILT42" s="23"/>
      <c r="ILU42" s="23"/>
      <c r="ILV42" s="23"/>
      <c r="ILW42" s="23"/>
      <c r="ILX42" s="23"/>
      <c r="ILY42" s="23"/>
      <c r="ILZ42" s="23"/>
      <c r="IMA42" s="23"/>
      <c r="IMB42" s="23"/>
      <c r="IMC42" s="23"/>
      <c r="IMD42" s="23"/>
      <c r="IME42" s="23"/>
      <c r="IMF42" s="23"/>
      <c r="IMG42" s="23"/>
      <c r="IMH42" s="23"/>
      <c r="IMI42" s="23"/>
      <c r="IMJ42" s="23"/>
      <c r="IMK42" s="23"/>
      <c r="IML42" s="23"/>
      <c r="IMM42" s="23"/>
      <c r="IMN42" s="23"/>
      <c r="IMO42" s="23"/>
      <c r="IMP42" s="23"/>
      <c r="IMQ42" s="23"/>
      <c r="IMR42" s="23"/>
      <c r="IMS42" s="23"/>
      <c r="IMT42" s="23"/>
      <c r="IMU42" s="23"/>
      <c r="IMV42" s="23"/>
      <c r="IMW42" s="23"/>
      <c r="IMX42" s="23"/>
      <c r="IMY42" s="23"/>
      <c r="IMZ42" s="23"/>
      <c r="INA42" s="23"/>
      <c r="INB42" s="23"/>
      <c r="INC42" s="23"/>
      <c r="IND42" s="23"/>
      <c r="INE42" s="23"/>
      <c r="INF42" s="23"/>
      <c r="ING42" s="23"/>
      <c r="INH42" s="23"/>
      <c r="INI42" s="23"/>
      <c r="INJ42" s="23"/>
      <c r="INK42" s="23"/>
      <c r="INL42" s="23"/>
      <c r="INM42" s="23"/>
      <c r="INN42" s="23"/>
      <c r="INO42" s="23"/>
      <c r="INP42" s="23"/>
      <c r="INQ42" s="23"/>
      <c r="INR42" s="23"/>
      <c r="INS42" s="23"/>
      <c r="INT42" s="23"/>
      <c r="INU42" s="23"/>
      <c r="INV42" s="23"/>
      <c r="INW42" s="23"/>
      <c r="INX42" s="23"/>
      <c r="INY42" s="23"/>
      <c r="INZ42" s="23"/>
      <c r="IOA42" s="23"/>
      <c r="IOB42" s="23"/>
      <c r="IOC42" s="23"/>
      <c r="IOD42" s="23"/>
      <c r="IOE42" s="23"/>
      <c r="IOF42" s="23"/>
      <c r="IOG42" s="23"/>
      <c r="IOH42" s="23"/>
      <c r="IOI42" s="23"/>
      <c r="IOJ42" s="23"/>
      <c r="IOK42" s="23"/>
      <c r="IOL42" s="23"/>
      <c r="IOM42" s="23"/>
      <c r="ION42" s="23"/>
      <c r="IOO42" s="23"/>
      <c r="IOP42" s="23"/>
      <c r="IOQ42" s="23"/>
      <c r="IOR42" s="23"/>
      <c r="IOS42" s="23"/>
      <c r="IOT42" s="23"/>
      <c r="IOU42" s="23"/>
      <c r="IOV42" s="23"/>
      <c r="IOW42" s="23"/>
      <c r="IOX42" s="23"/>
      <c r="IOY42" s="23"/>
      <c r="IOZ42" s="23"/>
      <c r="IPA42" s="23"/>
      <c r="IPB42" s="23"/>
      <c r="IPC42" s="23"/>
      <c r="IPD42" s="23"/>
      <c r="IPE42" s="23"/>
      <c r="IPF42" s="23"/>
      <c r="IPG42" s="23"/>
      <c r="IPH42" s="23"/>
      <c r="IPI42" s="23"/>
      <c r="IPJ42" s="23"/>
      <c r="IPK42" s="23"/>
      <c r="IPL42" s="23"/>
      <c r="IPM42" s="23"/>
      <c r="IPN42" s="23"/>
      <c r="IPO42" s="23"/>
      <c r="IPP42" s="23"/>
      <c r="IPQ42" s="23"/>
      <c r="IPR42" s="23"/>
      <c r="IPS42" s="23"/>
      <c r="IPT42" s="23"/>
      <c r="IPU42" s="23"/>
      <c r="IPV42" s="23"/>
      <c r="IPW42" s="23"/>
      <c r="IPX42" s="23"/>
      <c r="IPY42" s="23"/>
      <c r="IPZ42" s="23"/>
      <c r="IQA42" s="23"/>
      <c r="IQB42" s="23"/>
      <c r="IQC42" s="23"/>
      <c r="IQD42" s="23"/>
      <c r="IQE42" s="23"/>
      <c r="IQF42" s="23"/>
      <c r="IQG42" s="23"/>
      <c r="IQH42" s="23"/>
      <c r="IQI42" s="23"/>
      <c r="IQJ42" s="23"/>
      <c r="IQK42" s="23"/>
      <c r="IQL42" s="23"/>
      <c r="IQM42" s="23"/>
      <c r="IQN42" s="23"/>
      <c r="IQO42" s="23"/>
      <c r="IQP42" s="23"/>
      <c r="IQQ42" s="23"/>
      <c r="IQR42" s="23"/>
      <c r="IQS42" s="23"/>
      <c r="IQT42" s="23"/>
      <c r="IQU42" s="23"/>
      <c r="IQV42" s="23"/>
      <c r="IQW42" s="23"/>
      <c r="IQX42" s="23"/>
      <c r="IQY42" s="23"/>
      <c r="IQZ42" s="23"/>
      <c r="IRA42" s="23"/>
      <c r="IRB42" s="23"/>
      <c r="IRC42" s="23"/>
      <c r="IRD42" s="23"/>
      <c r="IRE42" s="23"/>
      <c r="IRF42" s="23"/>
      <c r="IRG42" s="23"/>
      <c r="IRH42" s="23"/>
      <c r="IRI42" s="23"/>
      <c r="IRJ42" s="23"/>
      <c r="IRK42" s="23"/>
      <c r="IRL42" s="23"/>
      <c r="IRM42" s="23"/>
      <c r="IRN42" s="23"/>
      <c r="IRO42" s="23"/>
      <c r="IRP42" s="23"/>
      <c r="IRQ42" s="23"/>
      <c r="IRR42" s="23"/>
      <c r="IRS42" s="23"/>
      <c r="IRT42" s="23"/>
      <c r="IRU42" s="23"/>
      <c r="IRV42" s="23"/>
      <c r="IRW42" s="23"/>
      <c r="IRX42" s="23"/>
      <c r="IRY42" s="23"/>
      <c r="IRZ42" s="23"/>
      <c r="ISA42" s="23"/>
      <c r="ISB42" s="23"/>
      <c r="ISC42" s="23"/>
      <c r="ISD42" s="23"/>
      <c r="ISE42" s="23"/>
      <c r="ISF42" s="23"/>
      <c r="ISG42" s="23"/>
      <c r="ISH42" s="23"/>
      <c r="ISI42" s="23"/>
      <c r="ISJ42" s="23"/>
      <c r="ISK42" s="23"/>
      <c r="ISL42" s="23"/>
      <c r="ISM42" s="23"/>
      <c r="ISN42" s="23"/>
      <c r="ISO42" s="23"/>
      <c r="ISP42" s="23"/>
      <c r="ISQ42" s="23"/>
      <c r="ISR42" s="23"/>
      <c r="ISS42" s="23"/>
      <c r="IST42" s="23"/>
      <c r="ISU42" s="23"/>
      <c r="ISV42" s="23"/>
      <c r="ISW42" s="23"/>
      <c r="ISX42" s="23"/>
      <c r="ISY42" s="23"/>
      <c r="ISZ42" s="23"/>
      <c r="ITA42" s="23"/>
      <c r="ITB42" s="23"/>
      <c r="ITC42" s="23"/>
      <c r="ITD42" s="23"/>
      <c r="ITE42" s="23"/>
      <c r="ITF42" s="23"/>
      <c r="ITG42" s="23"/>
      <c r="ITH42" s="23"/>
      <c r="ITI42" s="23"/>
      <c r="ITJ42" s="23"/>
      <c r="ITK42" s="23"/>
      <c r="ITL42" s="23"/>
      <c r="ITM42" s="23"/>
      <c r="ITN42" s="23"/>
      <c r="ITO42" s="23"/>
      <c r="ITP42" s="23"/>
      <c r="ITQ42" s="23"/>
      <c r="ITR42" s="23"/>
      <c r="ITS42" s="23"/>
      <c r="ITT42" s="23"/>
      <c r="ITU42" s="23"/>
      <c r="ITV42" s="23"/>
      <c r="ITW42" s="23"/>
      <c r="ITX42" s="23"/>
      <c r="ITY42" s="23"/>
      <c r="ITZ42" s="23"/>
      <c r="IUA42" s="23"/>
      <c r="IUB42" s="23"/>
      <c r="IUC42" s="23"/>
      <c r="IUD42" s="23"/>
      <c r="IUE42" s="23"/>
      <c r="IUF42" s="23"/>
      <c r="IUG42" s="23"/>
      <c r="IUH42" s="23"/>
      <c r="IUI42" s="23"/>
      <c r="IUJ42" s="23"/>
      <c r="IUK42" s="23"/>
      <c r="IUL42" s="23"/>
      <c r="IUM42" s="23"/>
      <c r="IUN42" s="23"/>
      <c r="IUO42" s="23"/>
      <c r="IUP42" s="23"/>
      <c r="IUQ42" s="23"/>
      <c r="IUR42" s="23"/>
      <c r="IUS42" s="23"/>
      <c r="IUT42" s="23"/>
      <c r="IUU42" s="23"/>
      <c r="IUV42" s="23"/>
      <c r="IUW42" s="23"/>
      <c r="IUX42" s="23"/>
      <c r="IUY42" s="23"/>
      <c r="IUZ42" s="23"/>
      <c r="IVA42" s="23"/>
      <c r="IVB42" s="23"/>
      <c r="IVC42" s="23"/>
      <c r="IVD42" s="23"/>
      <c r="IVE42" s="23"/>
      <c r="IVF42" s="23"/>
      <c r="IVG42" s="23"/>
      <c r="IVH42" s="23"/>
      <c r="IVI42" s="23"/>
      <c r="IVJ42" s="23"/>
      <c r="IVK42" s="23"/>
      <c r="IVL42" s="23"/>
      <c r="IVM42" s="23"/>
      <c r="IVN42" s="23"/>
      <c r="IVO42" s="23"/>
      <c r="IVP42" s="23"/>
      <c r="IVQ42" s="23"/>
      <c r="IVR42" s="23"/>
      <c r="IVS42" s="23"/>
      <c r="IVT42" s="23"/>
      <c r="IVU42" s="23"/>
      <c r="IVV42" s="23"/>
      <c r="IVW42" s="23"/>
      <c r="IVX42" s="23"/>
      <c r="IVY42" s="23"/>
      <c r="IVZ42" s="23"/>
      <c r="IWA42" s="23"/>
      <c r="IWB42" s="23"/>
      <c r="IWC42" s="23"/>
      <c r="IWD42" s="23"/>
      <c r="IWE42" s="23"/>
      <c r="IWF42" s="23"/>
      <c r="IWG42" s="23"/>
      <c r="IWH42" s="23"/>
      <c r="IWI42" s="23"/>
      <c r="IWJ42" s="23"/>
      <c r="IWK42" s="23"/>
      <c r="IWL42" s="23"/>
      <c r="IWM42" s="23"/>
      <c r="IWN42" s="23"/>
      <c r="IWO42" s="23"/>
      <c r="IWP42" s="23"/>
      <c r="IWQ42" s="23"/>
      <c r="IWR42" s="23"/>
      <c r="IWS42" s="23"/>
      <c r="IWT42" s="23"/>
      <c r="IWU42" s="23"/>
      <c r="IWV42" s="23"/>
      <c r="IWW42" s="23"/>
      <c r="IWX42" s="23"/>
      <c r="IWY42" s="23"/>
      <c r="IWZ42" s="23"/>
      <c r="IXA42" s="23"/>
      <c r="IXB42" s="23"/>
      <c r="IXC42" s="23"/>
      <c r="IXD42" s="23"/>
      <c r="IXE42" s="23"/>
      <c r="IXF42" s="23"/>
      <c r="IXG42" s="23"/>
      <c r="IXH42" s="23"/>
      <c r="IXI42" s="23"/>
      <c r="IXJ42" s="23"/>
      <c r="IXK42" s="23"/>
      <c r="IXL42" s="23"/>
      <c r="IXM42" s="23"/>
      <c r="IXN42" s="23"/>
      <c r="IXO42" s="23"/>
      <c r="IXP42" s="23"/>
      <c r="IXQ42" s="23"/>
      <c r="IXR42" s="23"/>
      <c r="IXS42" s="23"/>
      <c r="IXT42" s="23"/>
      <c r="IXU42" s="23"/>
      <c r="IXV42" s="23"/>
      <c r="IXW42" s="23"/>
      <c r="IXX42" s="23"/>
      <c r="IXY42" s="23"/>
      <c r="IXZ42" s="23"/>
      <c r="IYA42" s="23"/>
      <c r="IYB42" s="23"/>
      <c r="IYC42" s="23"/>
      <c r="IYD42" s="23"/>
      <c r="IYE42" s="23"/>
      <c r="IYF42" s="23"/>
      <c r="IYG42" s="23"/>
      <c r="IYH42" s="23"/>
      <c r="IYI42" s="23"/>
      <c r="IYJ42" s="23"/>
      <c r="IYK42" s="23"/>
      <c r="IYL42" s="23"/>
      <c r="IYM42" s="23"/>
      <c r="IYN42" s="23"/>
      <c r="IYO42" s="23"/>
      <c r="IYP42" s="23"/>
      <c r="IYQ42" s="23"/>
      <c r="IYR42" s="23"/>
      <c r="IYS42" s="23"/>
      <c r="IYT42" s="23"/>
      <c r="IYU42" s="23"/>
      <c r="IYV42" s="23"/>
      <c r="IYW42" s="23"/>
      <c r="IYX42" s="23"/>
      <c r="IYY42" s="23"/>
      <c r="IYZ42" s="23"/>
      <c r="IZA42" s="23"/>
      <c r="IZB42" s="23"/>
      <c r="IZC42" s="23"/>
      <c r="IZD42" s="23"/>
      <c r="IZE42" s="23"/>
      <c r="IZF42" s="23"/>
      <c r="IZG42" s="23"/>
      <c r="IZH42" s="23"/>
      <c r="IZI42" s="23"/>
      <c r="IZJ42" s="23"/>
      <c r="IZK42" s="23"/>
      <c r="IZL42" s="23"/>
      <c r="IZM42" s="23"/>
      <c r="IZN42" s="23"/>
      <c r="IZO42" s="23"/>
      <c r="IZP42" s="23"/>
      <c r="IZQ42" s="23"/>
      <c r="IZR42" s="23"/>
      <c r="IZS42" s="23"/>
      <c r="IZT42" s="23"/>
      <c r="IZU42" s="23"/>
      <c r="IZV42" s="23"/>
      <c r="IZW42" s="23"/>
      <c r="IZX42" s="23"/>
      <c r="IZY42" s="23"/>
      <c r="IZZ42" s="23"/>
      <c r="JAA42" s="23"/>
      <c r="JAB42" s="23"/>
      <c r="JAC42" s="23"/>
      <c r="JAD42" s="23"/>
      <c r="JAE42" s="23"/>
      <c r="JAF42" s="23"/>
      <c r="JAG42" s="23"/>
      <c r="JAH42" s="23"/>
      <c r="JAI42" s="23"/>
      <c r="JAJ42" s="23"/>
      <c r="JAK42" s="23"/>
      <c r="JAL42" s="23"/>
      <c r="JAM42" s="23"/>
      <c r="JAN42" s="23"/>
      <c r="JAO42" s="23"/>
      <c r="JAP42" s="23"/>
      <c r="JAQ42" s="23"/>
      <c r="JAR42" s="23"/>
      <c r="JAS42" s="23"/>
      <c r="JAT42" s="23"/>
      <c r="JAU42" s="23"/>
      <c r="JAV42" s="23"/>
      <c r="JAW42" s="23"/>
      <c r="JAX42" s="23"/>
      <c r="JAY42" s="23"/>
      <c r="JAZ42" s="23"/>
      <c r="JBA42" s="23"/>
      <c r="JBB42" s="23"/>
      <c r="JBC42" s="23"/>
      <c r="JBD42" s="23"/>
      <c r="JBE42" s="23"/>
      <c r="JBF42" s="23"/>
      <c r="JBG42" s="23"/>
      <c r="JBH42" s="23"/>
      <c r="JBI42" s="23"/>
      <c r="JBJ42" s="23"/>
      <c r="JBK42" s="23"/>
      <c r="JBL42" s="23"/>
      <c r="JBM42" s="23"/>
      <c r="JBN42" s="23"/>
      <c r="JBO42" s="23"/>
      <c r="JBP42" s="23"/>
      <c r="JBQ42" s="23"/>
      <c r="JBR42" s="23"/>
      <c r="JBS42" s="23"/>
      <c r="JBT42" s="23"/>
      <c r="JBU42" s="23"/>
      <c r="JBV42" s="23"/>
      <c r="JBW42" s="23"/>
      <c r="JBX42" s="23"/>
      <c r="JBY42" s="23"/>
      <c r="JBZ42" s="23"/>
      <c r="JCA42" s="23"/>
      <c r="JCB42" s="23"/>
      <c r="JCC42" s="23"/>
      <c r="JCD42" s="23"/>
      <c r="JCE42" s="23"/>
      <c r="JCF42" s="23"/>
      <c r="JCG42" s="23"/>
      <c r="JCH42" s="23"/>
      <c r="JCI42" s="23"/>
      <c r="JCJ42" s="23"/>
      <c r="JCK42" s="23"/>
      <c r="JCL42" s="23"/>
      <c r="JCM42" s="23"/>
      <c r="JCN42" s="23"/>
      <c r="JCO42" s="23"/>
      <c r="JCP42" s="23"/>
      <c r="JCQ42" s="23"/>
      <c r="JCR42" s="23"/>
      <c r="JCS42" s="23"/>
      <c r="JCT42" s="23"/>
      <c r="JCU42" s="23"/>
      <c r="JCV42" s="23"/>
      <c r="JCW42" s="23"/>
      <c r="JCX42" s="23"/>
      <c r="JCY42" s="23"/>
      <c r="JCZ42" s="23"/>
      <c r="JDA42" s="23"/>
      <c r="JDB42" s="23"/>
      <c r="JDC42" s="23"/>
      <c r="JDD42" s="23"/>
      <c r="JDE42" s="23"/>
      <c r="JDF42" s="23"/>
      <c r="JDG42" s="23"/>
      <c r="JDH42" s="23"/>
      <c r="JDI42" s="23"/>
      <c r="JDJ42" s="23"/>
      <c r="JDK42" s="23"/>
      <c r="JDL42" s="23"/>
      <c r="JDM42" s="23"/>
      <c r="JDN42" s="23"/>
      <c r="JDO42" s="23"/>
      <c r="JDP42" s="23"/>
      <c r="JDQ42" s="23"/>
      <c r="JDR42" s="23"/>
      <c r="JDS42" s="23"/>
      <c r="JDT42" s="23"/>
      <c r="JDU42" s="23"/>
      <c r="JDV42" s="23"/>
      <c r="JDW42" s="23"/>
      <c r="JDX42" s="23"/>
      <c r="JDY42" s="23"/>
      <c r="JDZ42" s="23"/>
      <c r="JEA42" s="23"/>
      <c r="JEB42" s="23"/>
      <c r="JEC42" s="23"/>
      <c r="JED42" s="23"/>
      <c r="JEE42" s="23"/>
      <c r="JEF42" s="23"/>
      <c r="JEG42" s="23"/>
      <c r="JEH42" s="23"/>
      <c r="JEI42" s="23"/>
      <c r="JEJ42" s="23"/>
      <c r="JEK42" s="23"/>
      <c r="JEL42" s="23"/>
      <c r="JEM42" s="23"/>
      <c r="JEN42" s="23"/>
      <c r="JEO42" s="23"/>
      <c r="JEP42" s="23"/>
      <c r="JEQ42" s="23"/>
      <c r="JER42" s="23"/>
      <c r="JES42" s="23"/>
      <c r="JET42" s="23"/>
      <c r="JEU42" s="23"/>
      <c r="JEV42" s="23"/>
      <c r="JEW42" s="23"/>
      <c r="JEX42" s="23"/>
      <c r="JEY42" s="23"/>
      <c r="JEZ42" s="23"/>
      <c r="JFA42" s="23"/>
      <c r="JFB42" s="23"/>
      <c r="JFC42" s="23"/>
      <c r="JFD42" s="23"/>
      <c r="JFE42" s="23"/>
      <c r="JFF42" s="23"/>
      <c r="JFG42" s="23"/>
      <c r="JFH42" s="23"/>
      <c r="JFI42" s="23"/>
      <c r="JFJ42" s="23"/>
      <c r="JFK42" s="23"/>
      <c r="JFL42" s="23"/>
      <c r="JFM42" s="23"/>
      <c r="JFN42" s="23"/>
      <c r="JFO42" s="23"/>
      <c r="JFP42" s="23"/>
      <c r="JFQ42" s="23"/>
      <c r="JFR42" s="23"/>
      <c r="JFS42" s="23"/>
      <c r="JFT42" s="23"/>
      <c r="JFU42" s="23"/>
      <c r="JFV42" s="23"/>
      <c r="JFW42" s="23"/>
      <c r="JFX42" s="23"/>
      <c r="JFY42" s="23"/>
      <c r="JFZ42" s="23"/>
      <c r="JGA42" s="23"/>
      <c r="JGB42" s="23"/>
      <c r="JGC42" s="23"/>
      <c r="JGD42" s="23"/>
      <c r="JGE42" s="23"/>
      <c r="JGF42" s="23"/>
      <c r="JGG42" s="23"/>
      <c r="JGH42" s="23"/>
      <c r="JGI42" s="23"/>
      <c r="JGJ42" s="23"/>
      <c r="JGK42" s="23"/>
      <c r="JGL42" s="23"/>
      <c r="JGM42" s="23"/>
      <c r="JGN42" s="23"/>
      <c r="JGO42" s="23"/>
      <c r="JGP42" s="23"/>
      <c r="JGQ42" s="23"/>
      <c r="JGR42" s="23"/>
      <c r="JGS42" s="23"/>
      <c r="JGT42" s="23"/>
      <c r="JGU42" s="23"/>
      <c r="JGV42" s="23"/>
      <c r="JGW42" s="23"/>
      <c r="JGX42" s="23"/>
      <c r="JGY42" s="23"/>
      <c r="JGZ42" s="23"/>
      <c r="JHA42" s="23"/>
      <c r="JHB42" s="23"/>
      <c r="JHC42" s="23"/>
      <c r="JHD42" s="23"/>
      <c r="JHE42" s="23"/>
      <c r="JHF42" s="23"/>
      <c r="JHG42" s="23"/>
      <c r="JHH42" s="23"/>
      <c r="JHI42" s="23"/>
      <c r="JHJ42" s="23"/>
      <c r="JHK42" s="23"/>
      <c r="JHL42" s="23"/>
      <c r="JHM42" s="23"/>
      <c r="JHN42" s="23"/>
      <c r="JHO42" s="23"/>
      <c r="JHP42" s="23"/>
      <c r="JHQ42" s="23"/>
      <c r="JHR42" s="23"/>
      <c r="JHS42" s="23"/>
      <c r="JHT42" s="23"/>
      <c r="JHU42" s="23"/>
      <c r="JHV42" s="23"/>
      <c r="JHW42" s="23"/>
      <c r="JHX42" s="23"/>
      <c r="JHY42" s="23"/>
      <c r="JHZ42" s="23"/>
      <c r="JIA42" s="23"/>
      <c r="JIB42" s="23"/>
      <c r="JIC42" s="23"/>
      <c r="JID42" s="23"/>
      <c r="JIE42" s="23"/>
      <c r="JIF42" s="23"/>
      <c r="JIG42" s="23"/>
      <c r="JIH42" s="23"/>
      <c r="JII42" s="23"/>
      <c r="JIJ42" s="23"/>
      <c r="JIK42" s="23"/>
      <c r="JIL42" s="23"/>
      <c r="JIM42" s="23"/>
      <c r="JIN42" s="23"/>
      <c r="JIO42" s="23"/>
      <c r="JIP42" s="23"/>
      <c r="JIQ42" s="23"/>
      <c r="JIR42" s="23"/>
      <c r="JIS42" s="23"/>
      <c r="JIT42" s="23"/>
      <c r="JIU42" s="23"/>
      <c r="JIV42" s="23"/>
      <c r="JIW42" s="23"/>
      <c r="JIX42" s="23"/>
      <c r="JIY42" s="23"/>
      <c r="JIZ42" s="23"/>
      <c r="JJA42" s="23"/>
      <c r="JJB42" s="23"/>
      <c r="JJC42" s="23"/>
      <c r="JJD42" s="23"/>
      <c r="JJE42" s="23"/>
      <c r="JJF42" s="23"/>
      <c r="JJG42" s="23"/>
      <c r="JJH42" s="23"/>
      <c r="JJI42" s="23"/>
      <c r="JJJ42" s="23"/>
      <c r="JJK42" s="23"/>
      <c r="JJL42" s="23"/>
      <c r="JJM42" s="23"/>
      <c r="JJN42" s="23"/>
      <c r="JJO42" s="23"/>
      <c r="JJP42" s="23"/>
      <c r="JJQ42" s="23"/>
      <c r="JJR42" s="23"/>
      <c r="JJS42" s="23"/>
      <c r="JJT42" s="23"/>
      <c r="JJU42" s="23"/>
      <c r="JJV42" s="23"/>
      <c r="JJW42" s="23"/>
      <c r="JJX42" s="23"/>
      <c r="JJY42" s="23"/>
      <c r="JJZ42" s="23"/>
      <c r="JKA42" s="23"/>
      <c r="JKB42" s="23"/>
      <c r="JKC42" s="23"/>
      <c r="JKD42" s="23"/>
      <c r="JKE42" s="23"/>
      <c r="JKF42" s="23"/>
      <c r="JKG42" s="23"/>
      <c r="JKH42" s="23"/>
      <c r="JKI42" s="23"/>
      <c r="JKJ42" s="23"/>
      <c r="JKK42" s="23"/>
      <c r="JKL42" s="23"/>
      <c r="JKM42" s="23"/>
      <c r="JKN42" s="23"/>
      <c r="JKO42" s="23"/>
      <c r="JKP42" s="23"/>
      <c r="JKQ42" s="23"/>
      <c r="JKR42" s="23"/>
      <c r="JKS42" s="23"/>
      <c r="JKT42" s="23"/>
      <c r="JKU42" s="23"/>
      <c r="JKV42" s="23"/>
      <c r="JKW42" s="23"/>
      <c r="JKX42" s="23"/>
      <c r="JKY42" s="23"/>
      <c r="JKZ42" s="23"/>
      <c r="JLA42" s="23"/>
      <c r="JLB42" s="23"/>
      <c r="JLC42" s="23"/>
      <c r="JLD42" s="23"/>
      <c r="JLE42" s="23"/>
      <c r="JLF42" s="23"/>
      <c r="JLG42" s="23"/>
      <c r="JLH42" s="23"/>
      <c r="JLI42" s="23"/>
      <c r="JLJ42" s="23"/>
      <c r="JLK42" s="23"/>
      <c r="JLL42" s="23"/>
      <c r="JLM42" s="23"/>
      <c r="JLN42" s="23"/>
      <c r="JLO42" s="23"/>
      <c r="JLP42" s="23"/>
      <c r="JLQ42" s="23"/>
      <c r="JLR42" s="23"/>
      <c r="JLS42" s="23"/>
      <c r="JLT42" s="23"/>
      <c r="JLU42" s="23"/>
      <c r="JLV42" s="23"/>
      <c r="JLW42" s="23"/>
      <c r="JLX42" s="23"/>
      <c r="JLY42" s="23"/>
      <c r="JLZ42" s="23"/>
      <c r="JMA42" s="23"/>
      <c r="JMB42" s="23"/>
      <c r="JMC42" s="23"/>
      <c r="JMD42" s="23"/>
      <c r="JME42" s="23"/>
      <c r="JMF42" s="23"/>
      <c r="JMG42" s="23"/>
      <c r="JMH42" s="23"/>
      <c r="JMI42" s="23"/>
      <c r="JMJ42" s="23"/>
      <c r="JMK42" s="23"/>
      <c r="JML42" s="23"/>
      <c r="JMM42" s="23"/>
      <c r="JMN42" s="23"/>
      <c r="JMO42" s="23"/>
      <c r="JMP42" s="23"/>
      <c r="JMQ42" s="23"/>
      <c r="JMR42" s="23"/>
      <c r="JMS42" s="23"/>
      <c r="JMT42" s="23"/>
      <c r="JMU42" s="23"/>
      <c r="JMV42" s="23"/>
      <c r="JMW42" s="23"/>
      <c r="JMX42" s="23"/>
      <c r="JMY42" s="23"/>
      <c r="JMZ42" s="23"/>
      <c r="JNA42" s="23"/>
      <c r="JNB42" s="23"/>
      <c r="JNC42" s="23"/>
      <c r="JND42" s="23"/>
      <c r="JNE42" s="23"/>
      <c r="JNF42" s="23"/>
      <c r="JNG42" s="23"/>
      <c r="JNH42" s="23"/>
      <c r="JNI42" s="23"/>
      <c r="JNJ42" s="23"/>
      <c r="JNK42" s="23"/>
      <c r="JNL42" s="23"/>
      <c r="JNM42" s="23"/>
      <c r="JNN42" s="23"/>
      <c r="JNO42" s="23"/>
      <c r="JNP42" s="23"/>
      <c r="JNQ42" s="23"/>
      <c r="JNR42" s="23"/>
      <c r="JNS42" s="23"/>
      <c r="JNT42" s="23"/>
      <c r="JNU42" s="23"/>
      <c r="JNV42" s="23"/>
      <c r="JNW42" s="23"/>
      <c r="JNX42" s="23"/>
      <c r="JNY42" s="23"/>
      <c r="JNZ42" s="23"/>
      <c r="JOA42" s="23"/>
      <c r="JOB42" s="23"/>
      <c r="JOC42" s="23"/>
      <c r="JOD42" s="23"/>
      <c r="JOE42" s="23"/>
      <c r="JOF42" s="23"/>
      <c r="JOG42" s="23"/>
      <c r="JOH42" s="23"/>
      <c r="JOI42" s="23"/>
      <c r="JOJ42" s="23"/>
      <c r="JOK42" s="23"/>
      <c r="JOL42" s="23"/>
      <c r="JOM42" s="23"/>
      <c r="JON42" s="23"/>
      <c r="JOO42" s="23"/>
      <c r="JOP42" s="23"/>
      <c r="JOQ42" s="23"/>
      <c r="JOR42" s="23"/>
      <c r="JOS42" s="23"/>
      <c r="JOT42" s="23"/>
      <c r="JOU42" s="23"/>
      <c r="JOV42" s="23"/>
      <c r="JOW42" s="23"/>
      <c r="JOX42" s="23"/>
      <c r="JOY42" s="23"/>
      <c r="JOZ42" s="23"/>
      <c r="JPA42" s="23"/>
      <c r="JPB42" s="23"/>
      <c r="JPC42" s="23"/>
      <c r="JPD42" s="23"/>
      <c r="JPE42" s="23"/>
      <c r="JPF42" s="23"/>
      <c r="JPG42" s="23"/>
      <c r="JPH42" s="23"/>
      <c r="JPI42" s="23"/>
      <c r="JPJ42" s="23"/>
      <c r="JPK42" s="23"/>
      <c r="JPL42" s="23"/>
      <c r="JPM42" s="23"/>
      <c r="JPN42" s="23"/>
      <c r="JPO42" s="23"/>
      <c r="JPP42" s="23"/>
      <c r="JPQ42" s="23"/>
      <c r="JPR42" s="23"/>
      <c r="JPS42" s="23"/>
      <c r="JPT42" s="23"/>
      <c r="JPU42" s="23"/>
      <c r="JPV42" s="23"/>
      <c r="JPW42" s="23"/>
      <c r="JPX42" s="23"/>
      <c r="JPY42" s="23"/>
      <c r="JPZ42" s="23"/>
      <c r="JQA42" s="23"/>
      <c r="JQB42" s="23"/>
      <c r="JQC42" s="23"/>
      <c r="JQD42" s="23"/>
      <c r="JQE42" s="23"/>
      <c r="JQF42" s="23"/>
      <c r="JQG42" s="23"/>
      <c r="JQH42" s="23"/>
      <c r="JQI42" s="23"/>
      <c r="JQJ42" s="23"/>
      <c r="JQK42" s="23"/>
      <c r="JQL42" s="23"/>
      <c r="JQM42" s="23"/>
      <c r="JQN42" s="23"/>
      <c r="JQO42" s="23"/>
      <c r="JQP42" s="23"/>
      <c r="JQQ42" s="23"/>
      <c r="JQR42" s="23"/>
      <c r="JQS42" s="23"/>
      <c r="JQT42" s="23"/>
      <c r="JQU42" s="23"/>
      <c r="JQV42" s="23"/>
      <c r="JQW42" s="23"/>
      <c r="JQX42" s="23"/>
      <c r="JQY42" s="23"/>
      <c r="JQZ42" s="23"/>
      <c r="JRA42" s="23"/>
      <c r="JRB42" s="23"/>
      <c r="JRC42" s="23"/>
      <c r="JRD42" s="23"/>
      <c r="JRE42" s="23"/>
      <c r="JRF42" s="23"/>
      <c r="JRG42" s="23"/>
      <c r="JRH42" s="23"/>
      <c r="JRI42" s="23"/>
      <c r="JRJ42" s="23"/>
      <c r="JRK42" s="23"/>
      <c r="JRL42" s="23"/>
      <c r="JRM42" s="23"/>
      <c r="JRN42" s="23"/>
      <c r="JRO42" s="23"/>
      <c r="JRP42" s="23"/>
      <c r="JRQ42" s="23"/>
      <c r="JRR42" s="23"/>
      <c r="JRS42" s="23"/>
      <c r="JRT42" s="23"/>
      <c r="JRU42" s="23"/>
      <c r="JRV42" s="23"/>
      <c r="JRW42" s="23"/>
      <c r="JRX42" s="23"/>
      <c r="JRY42" s="23"/>
      <c r="JRZ42" s="23"/>
      <c r="JSA42" s="23"/>
      <c r="JSB42" s="23"/>
      <c r="JSC42" s="23"/>
      <c r="JSD42" s="23"/>
      <c r="JSE42" s="23"/>
      <c r="JSF42" s="23"/>
      <c r="JSG42" s="23"/>
      <c r="JSH42" s="23"/>
      <c r="JSI42" s="23"/>
      <c r="JSJ42" s="23"/>
      <c r="JSK42" s="23"/>
      <c r="JSL42" s="23"/>
      <c r="JSM42" s="23"/>
      <c r="JSN42" s="23"/>
      <c r="JSO42" s="23"/>
      <c r="JSP42" s="23"/>
      <c r="JSQ42" s="23"/>
      <c r="JSR42" s="23"/>
      <c r="JSS42" s="23"/>
      <c r="JST42" s="23"/>
      <c r="JSU42" s="23"/>
      <c r="JSV42" s="23"/>
      <c r="JSW42" s="23"/>
      <c r="JSX42" s="23"/>
      <c r="JSY42" s="23"/>
      <c r="JSZ42" s="23"/>
      <c r="JTA42" s="23"/>
      <c r="JTB42" s="23"/>
      <c r="JTC42" s="23"/>
      <c r="JTD42" s="23"/>
      <c r="JTE42" s="23"/>
      <c r="JTF42" s="23"/>
      <c r="JTG42" s="23"/>
      <c r="JTH42" s="23"/>
      <c r="JTI42" s="23"/>
      <c r="JTJ42" s="23"/>
      <c r="JTK42" s="23"/>
      <c r="JTL42" s="23"/>
      <c r="JTM42" s="23"/>
      <c r="JTN42" s="23"/>
      <c r="JTO42" s="23"/>
      <c r="JTP42" s="23"/>
      <c r="JTQ42" s="23"/>
      <c r="JTR42" s="23"/>
      <c r="JTS42" s="23"/>
      <c r="JTT42" s="23"/>
      <c r="JTU42" s="23"/>
      <c r="JTV42" s="23"/>
      <c r="JTW42" s="23"/>
      <c r="JTX42" s="23"/>
      <c r="JTY42" s="23"/>
      <c r="JTZ42" s="23"/>
      <c r="JUA42" s="23"/>
      <c r="JUB42" s="23"/>
      <c r="JUC42" s="23"/>
      <c r="JUD42" s="23"/>
      <c r="JUE42" s="23"/>
      <c r="JUF42" s="23"/>
      <c r="JUG42" s="23"/>
      <c r="JUH42" s="23"/>
      <c r="JUI42" s="23"/>
      <c r="JUJ42" s="23"/>
      <c r="JUK42" s="23"/>
      <c r="JUL42" s="23"/>
      <c r="JUM42" s="23"/>
      <c r="JUN42" s="23"/>
      <c r="JUO42" s="23"/>
      <c r="JUP42" s="23"/>
      <c r="JUQ42" s="23"/>
      <c r="JUR42" s="23"/>
      <c r="JUS42" s="23"/>
      <c r="JUT42" s="23"/>
      <c r="JUU42" s="23"/>
      <c r="JUV42" s="23"/>
      <c r="JUW42" s="23"/>
      <c r="JUX42" s="23"/>
      <c r="JUY42" s="23"/>
      <c r="JUZ42" s="23"/>
      <c r="JVA42" s="23"/>
      <c r="JVB42" s="23"/>
      <c r="JVC42" s="23"/>
      <c r="JVD42" s="23"/>
      <c r="JVE42" s="23"/>
      <c r="JVF42" s="23"/>
      <c r="JVG42" s="23"/>
      <c r="JVH42" s="23"/>
      <c r="JVI42" s="23"/>
      <c r="JVJ42" s="23"/>
      <c r="JVK42" s="23"/>
      <c r="JVL42" s="23"/>
      <c r="JVM42" s="23"/>
      <c r="JVN42" s="23"/>
      <c r="JVO42" s="23"/>
      <c r="JVP42" s="23"/>
      <c r="JVQ42" s="23"/>
      <c r="JVR42" s="23"/>
      <c r="JVS42" s="23"/>
      <c r="JVT42" s="23"/>
      <c r="JVU42" s="23"/>
      <c r="JVV42" s="23"/>
      <c r="JVW42" s="23"/>
      <c r="JVX42" s="23"/>
      <c r="JVY42" s="23"/>
      <c r="JVZ42" s="23"/>
      <c r="JWA42" s="23"/>
      <c r="JWB42" s="23"/>
      <c r="JWC42" s="23"/>
      <c r="JWD42" s="23"/>
      <c r="JWE42" s="23"/>
      <c r="JWF42" s="23"/>
      <c r="JWG42" s="23"/>
      <c r="JWH42" s="23"/>
      <c r="JWI42" s="23"/>
      <c r="JWJ42" s="23"/>
      <c r="JWK42" s="23"/>
      <c r="JWL42" s="23"/>
      <c r="JWM42" s="23"/>
      <c r="JWN42" s="23"/>
      <c r="JWO42" s="23"/>
      <c r="JWP42" s="23"/>
      <c r="JWQ42" s="23"/>
      <c r="JWR42" s="23"/>
      <c r="JWS42" s="23"/>
      <c r="JWT42" s="23"/>
      <c r="JWU42" s="23"/>
      <c r="JWV42" s="23"/>
      <c r="JWW42" s="23"/>
      <c r="JWX42" s="23"/>
      <c r="JWY42" s="23"/>
      <c r="JWZ42" s="23"/>
      <c r="JXA42" s="23"/>
      <c r="JXB42" s="23"/>
      <c r="JXC42" s="23"/>
      <c r="JXD42" s="23"/>
      <c r="JXE42" s="23"/>
      <c r="JXF42" s="23"/>
      <c r="JXG42" s="23"/>
      <c r="JXH42" s="23"/>
      <c r="JXI42" s="23"/>
      <c r="JXJ42" s="23"/>
      <c r="JXK42" s="23"/>
      <c r="JXL42" s="23"/>
      <c r="JXM42" s="23"/>
      <c r="JXN42" s="23"/>
      <c r="JXO42" s="23"/>
      <c r="JXP42" s="23"/>
      <c r="JXQ42" s="23"/>
      <c r="JXR42" s="23"/>
      <c r="JXS42" s="23"/>
      <c r="JXT42" s="23"/>
      <c r="JXU42" s="23"/>
      <c r="JXV42" s="23"/>
      <c r="JXW42" s="23"/>
      <c r="JXX42" s="23"/>
      <c r="JXY42" s="23"/>
      <c r="JXZ42" s="23"/>
      <c r="JYA42" s="23"/>
      <c r="JYB42" s="23"/>
      <c r="JYC42" s="23"/>
      <c r="JYD42" s="23"/>
      <c r="JYE42" s="23"/>
      <c r="JYF42" s="23"/>
      <c r="JYG42" s="23"/>
      <c r="JYH42" s="23"/>
      <c r="JYI42" s="23"/>
      <c r="JYJ42" s="23"/>
      <c r="JYK42" s="23"/>
      <c r="JYL42" s="23"/>
      <c r="JYM42" s="23"/>
      <c r="JYN42" s="23"/>
      <c r="JYO42" s="23"/>
      <c r="JYP42" s="23"/>
      <c r="JYQ42" s="23"/>
      <c r="JYR42" s="23"/>
      <c r="JYS42" s="23"/>
      <c r="JYT42" s="23"/>
      <c r="JYU42" s="23"/>
      <c r="JYV42" s="23"/>
      <c r="JYW42" s="23"/>
      <c r="JYX42" s="23"/>
      <c r="JYY42" s="23"/>
      <c r="JYZ42" s="23"/>
      <c r="JZA42" s="23"/>
      <c r="JZB42" s="23"/>
      <c r="JZC42" s="23"/>
      <c r="JZD42" s="23"/>
      <c r="JZE42" s="23"/>
      <c r="JZF42" s="23"/>
      <c r="JZG42" s="23"/>
      <c r="JZH42" s="23"/>
      <c r="JZI42" s="23"/>
      <c r="JZJ42" s="23"/>
      <c r="JZK42" s="23"/>
      <c r="JZL42" s="23"/>
      <c r="JZM42" s="23"/>
      <c r="JZN42" s="23"/>
      <c r="JZO42" s="23"/>
      <c r="JZP42" s="23"/>
      <c r="JZQ42" s="23"/>
      <c r="JZR42" s="23"/>
      <c r="JZS42" s="23"/>
      <c r="JZT42" s="23"/>
      <c r="JZU42" s="23"/>
      <c r="JZV42" s="23"/>
      <c r="JZW42" s="23"/>
      <c r="JZX42" s="23"/>
      <c r="JZY42" s="23"/>
      <c r="JZZ42" s="23"/>
      <c r="KAA42" s="23"/>
      <c r="KAB42" s="23"/>
      <c r="KAC42" s="23"/>
      <c r="KAD42" s="23"/>
      <c r="KAE42" s="23"/>
      <c r="KAF42" s="23"/>
      <c r="KAG42" s="23"/>
      <c r="KAH42" s="23"/>
      <c r="KAI42" s="23"/>
      <c r="KAJ42" s="23"/>
      <c r="KAK42" s="23"/>
      <c r="KAL42" s="23"/>
      <c r="KAM42" s="23"/>
      <c r="KAN42" s="23"/>
      <c r="KAO42" s="23"/>
      <c r="KAP42" s="23"/>
      <c r="KAQ42" s="23"/>
      <c r="KAR42" s="23"/>
      <c r="KAS42" s="23"/>
      <c r="KAT42" s="23"/>
      <c r="KAU42" s="23"/>
      <c r="KAV42" s="23"/>
      <c r="KAW42" s="23"/>
      <c r="KAX42" s="23"/>
      <c r="KAY42" s="23"/>
      <c r="KAZ42" s="23"/>
      <c r="KBA42" s="23"/>
      <c r="KBB42" s="23"/>
      <c r="KBC42" s="23"/>
      <c r="KBD42" s="23"/>
      <c r="KBE42" s="23"/>
      <c r="KBF42" s="23"/>
      <c r="KBG42" s="23"/>
      <c r="KBH42" s="23"/>
      <c r="KBI42" s="23"/>
      <c r="KBJ42" s="23"/>
      <c r="KBK42" s="23"/>
      <c r="KBL42" s="23"/>
      <c r="KBM42" s="23"/>
      <c r="KBN42" s="23"/>
      <c r="KBO42" s="23"/>
      <c r="KBP42" s="23"/>
      <c r="KBQ42" s="23"/>
      <c r="KBR42" s="23"/>
      <c r="KBS42" s="23"/>
      <c r="KBT42" s="23"/>
      <c r="KBU42" s="23"/>
      <c r="KBV42" s="23"/>
      <c r="KBW42" s="23"/>
      <c r="KBX42" s="23"/>
      <c r="KBY42" s="23"/>
      <c r="KBZ42" s="23"/>
      <c r="KCA42" s="23"/>
      <c r="KCB42" s="23"/>
      <c r="KCC42" s="23"/>
      <c r="KCD42" s="23"/>
      <c r="KCE42" s="23"/>
      <c r="KCF42" s="23"/>
      <c r="KCG42" s="23"/>
      <c r="KCH42" s="23"/>
      <c r="KCI42" s="23"/>
      <c r="KCJ42" s="23"/>
      <c r="KCK42" s="23"/>
      <c r="KCL42" s="23"/>
      <c r="KCM42" s="23"/>
      <c r="KCN42" s="23"/>
      <c r="KCO42" s="23"/>
      <c r="KCP42" s="23"/>
      <c r="KCQ42" s="23"/>
      <c r="KCR42" s="23"/>
      <c r="KCS42" s="23"/>
      <c r="KCT42" s="23"/>
      <c r="KCU42" s="23"/>
      <c r="KCV42" s="23"/>
      <c r="KCW42" s="23"/>
      <c r="KCX42" s="23"/>
      <c r="KCY42" s="23"/>
      <c r="KCZ42" s="23"/>
      <c r="KDA42" s="23"/>
      <c r="KDB42" s="23"/>
      <c r="KDC42" s="23"/>
      <c r="KDD42" s="23"/>
      <c r="KDE42" s="23"/>
      <c r="KDF42" s="23"/>
      <c r="KDG42" s="23"/>
      <c r="KDH42" s="23"/>
      <c r="KDI42" s="23"/>
      <c r="KDJ42" s="23"/>
      <c r="KDK42" s="23"/>
      <c r="KDL42" s="23"/>
      <c r="KDM42" s="23"/>
      <c r="KDN42" s="23"/>
      <c r="KDO42" s="23"/>
      <c r="KDP42" s="23"/>
      <c r="KDQ42" s="23"/>
      <c r="KDR42" s="23"/>
      <c r="KDS42" s="23"/>
      <c r="KDT42" s="23"/>
      <c r="KDU42" s="23"/>
      <c r="KDV42" s="23"/>
      <c r="KDW42" s="23"/>
      <c r="KDX42" s="23"/>
      <c r="KDY42" s="23"/>
      <c r="KDZ42" s="23"/>
      <c r="KEA42" s="23"/>
      <c r="KEB42" s="23"/>
      <c r="KEC42" s="23"/>
      <c r="KED42" s="23"/>
      <c r="KEE42" s="23"/>
      <c r="KEF42" s="23"/>
      <c r="KEG42" s="23"/>
      <c r="KEH42" s="23"/>
      <c r="KEI42" s="23"/>
      <c r="KEJ42" s="23"/>
      <c r="KEK42" s="23"/>
      <c r="KEL42" s="23"/>
      <c r="KEM42" s="23"/>
      <c r="KEN42" s="23"/>
      <c r="KEO42" s="23"/>
      <c r="KEP42" s="23"/>
      <c r="KEQ42" s="23"/>
      <c r="KER42" s="23"/>
      <c r="KES42" s="23"/>
      <c r="KET42" s="23"/>
      <c r="KEU42" s="23"/>
      <c r="KEV42" s="23"/>
      <c r="KEW42" s="23"/>
      <c r="KEX42" s="23"/>
      <c r="KEY42" s="23"/>
      <c r="KEZ42" s="23"/>
      <c r="KFA42" s="23"/>
      <c r="KFB42" s="23"/>
      <c r="KFC42" s="23"/>
      <c r="KFD42" s="23"/>
      <c r="KFE42" s="23"/>
      <c r="KFF42" s="23"/>
      <c r="KFG42" s="23"/>
      <c r="KFH42" s="23"/>
      <c r="KFI42" s="23"/>
      <c r="KFJ42" s="23"/>
      <c r="KFK42" s="23"/>
      <c r="KFL42" s="23"/>
      <c r="KFM42" s="23"/>
      <c r="KFN42" s="23"/>
      <c r="KFO42" s="23"/>
      <c r="KFP42" s="23"/>
      <c r="KFQ42" s="23"/>
      <c r="KFR42" s="23"/>
      <c r="KFS42" s="23"/>
      <c r="KFT42" s="23"/>
      <c r="KFU42" s="23"/>
      <c r="KFV42" s="23"/>
      <c r="KFW42" s="23"/>
      <c r="KFX42" s="23"/>
      <c r="KFY42" s="23"/>
      <c r="KFZ42" s="23"/>
      <c r="KGA42" s="23"/>
      <c r="KGB42" s="23"/>
      <c r="KGC42" s="23"/>
      <c r="KGD42" s="23"/>
      <c r="KGE42" s="23"/>
      <c r="KGF42" s="23"/>
      <c r="KGG42" s="23"/>
      <c r="KGH42" s="23"/>
      <c r="KGI42" s="23"/>
      <c r="KGJ42" s="23"/>
      <c r="KGK42" s="23"/>
      <c r="KGL42" s="23"/>
      <c r="KGM42" s="23"/>
      <c r="KGN42" s="23"/>
      <c r="KGO42" s="23"/>
      <c r="KGP42" s="23"/>
      <c r="KGQ42" s="23"/>
      <c r="KGR42" s="23"/>
      <c r="KGS42" s="23"/>
      <c r="KGT42" s="23"/>
      <c r="KGU42" s="23"/>
      <c r="KGV42" s="23"/>
      <c r="KGW42" s="23"/>
      <c r="KGX42" s="23"/>
      <c r="KGY42" s="23"/>
      <c r="KGZ42" s="23"/>
      <c r="KHA42" s="23"/>
      <c r="KHB42" s="23"/>
      <c r="KHC42" s="23"/>
      <c r="KHD42" s="23"/>
      <c r="KHE42" s="23"/>
      <c r="KHF42" s="23"/>
      <c r="KHG42" s="23"/>
      <c r="KHH42" s="23"/>
      <c r="KHI42" s="23"/>
      <c r="KHJ42" s="23"/>
      <c r="KHK42" s="23"/>
      <c r="KHL42" s="23"/>
      <c r="KHM42" s="23"/>
      <c r="KHN42" s="23"/>
      <c r="KHO42" s="23"/>
      <c r="KHP42" s="23"/>
      <c r="KHQ42" s="23"/>
      <c r="KHR42" s="23"/>
      <c r="KHS42" s="23"/>
      <c r="KHT42" s="23"/>
      <c r="KHU42" s="23"/>
      <c r="KHV42" s="23"/>
      <c r="KHW42" s="23"/>
      <c r="KHX42" s="23"/>
      <c r="KHY42" s="23"/>
      <c r="KHZ42" s="23"/>
      <c r="KIA42" s="23"/>
      <c r="KIB42" s="23"/>
      <c r="KIC42" s="23"/>
      <c r="KID42" s="23"/>
      <c r="KIE42" s="23"/>
      <c r="KIF42" s="23"/>
      <c r="KIG42" s="23"/>
      <c r="KIH42" s="23"/>
      <c r="KII42" s="23"/>
      <c r="KIJ42" s="23"/>
      <c r="KIK42" s="23"/>
      <c r="KIL42" s="23"/>
      <c r="KIM42" s="23"/>
      <c r="KIN42" s="23"/>
      <c r="KIO42" s="23"/>
      <c r="KIP42" s="23"/>
      <c r="KIQ42" s="23"/>
      <c r="KIR42" s="23"/>
      <c r="KIS42" s="23"/>
      <c r="KIT42" s="23"/>
      <c r="KIU42" s="23"/>
      <c r="KIV42" s="23"/>
      <c r="KIW42" s="23"/>
      <c r="KIX42" s="23"/>
      <c r="KIY42" s="23"/>
      <c r="KIZ42" s="23"/>
      <c r="KJA42" s="23"/>
      <c r="KJB42" s="23"/>
      <c r="KJC42" s="23"/>
      <c r="KJD42" s="23"/>
      <c r="KJE42" s="23"/>
      <c r="KJF42" s="23"/>
      <c r="KJG42" s="23"/>
      <c r="KJH42" s="23"/>
      <c r="KJI42" s="23"/>
      <c r="KJJ42" s="23"/>
      <c r="KJK42" s="23"/>
      <c r="KJL42" s="23"/>
      <c r="KJM42" s="23"/>
      <c r="KJN42" s="23"/>
      <c r="KJO42" s="23"/>
      <c r="KJP42" s="23"/>
      <c r="KJQ42" s="23"/>
      <c r="KJR42" s="23"/>
      <c r="KJS42" s="23"/>
      <c r="KJT42" s="23"/>
      <c r="KJU42" s="23"/>
      <c r="KJV42" s="23"/>
      <c r="KJW42" s="23"/>
      <c r="KJX42" s="23"/>
      <c r="KJY42" s="23"/>
      <c r="KJZ42" s="23"/>
      <c r="KKA42" s="23"/>
      <c r="KKB42" s="23"/>
      <c r="KKC42" s="23"/>
      <c r="KKD42" s="23"/>
      <c r="KKE42" s="23"/>
      <c r="KKF42" s="23"/>
      <c r="KKG42" s="23"/>
      <c r="KKH42" s="23"/>
      <c r="KKI42" s="23"/>
      <c r="KKJ42" s="23"/>
      <c r="KKK42" s="23"/>
      <c r="KKL42" s="23"/>
      <c r="KKM42" s="23"/>
      <c r="KKN42" s="23"/>
      <c r="KKO42" s="23"/>
      <c r="KKP42" s="23"/>
      <c r="KKQ42" s="23"/>
      <c r="KKR42" s="23"/>
      <c r="KKS42" s="23"/>
      <c r="KKT42" s="23"/>
      <c r="KKU42" s="23"/>
      <c r="KKV42" s="23"/>
      <c r="KKW42" s="23"/>
      <c r="KKX42" s="23"/>
      <c r="KKY42" s="23"/>
      <c r="KKZ42" s="23"/>
      <c r="KLA42" s="23"/>
      <c r="KLB42" s="23"/>
      <c r="KLC42" s="23"/>
      <c r="KLD42" s="23"/>
      <c r="KLE42" s="23"/>
      <c r="KLF42" s="23"/>
      <c r="KLG42" s="23"/>
      <c r="KLH42" s="23"/>
      <c r="KLI42" s="23"/>
      <c r="KLJ42" s="23"/>
      <c r="KLK42" s="23"/>
      <c r="KLL42" s="23"/>
      <c r="KLM42" s="23"/>
      <c r="KLN42" s="23"/>
      <c r="KLO42" s="23"/>
      <c r="KLP42" s="23"/>
      <c r="KLQ42" s="23"/>
      <c r="KLR42" s="23"/>
      <c r="KLS42" s="23"/>
      <c r="KLT42" s="23"/>
      <c r="KLU42" s="23"/>
      <c r="KLV42" s="23"/>
      <c r="KLW42" s="23"/>
      <c r="KLX42" s="23"/>
      <c r="KLY42" s="23"/>
      <c r="KLZ42" s="23"/>
      <c r="KMA42" s="23"/>
      <c r="KMB42" s="23"/>
      <c r="KMC42" s="23"/>
      <c r="KMD42" s="23"/>
      <c r="KME42" s="23"/>
      <c r="KMF42" s="23"/>
      <c r="KMG42" s="23"/>
      <c r="KMH42" s="23"/>
      <c r="KMI42" s="23"/>
      <c r="KMJ42" s="23"/>
      <c r="KMK42" s="23"/>
      <c r="KML42" s="23"/>
      <c r="KMM42" s="23"/>
      <c r="KMN42" s="23"/>
      <c r="KMO42" s="23"/>
      <c r="KMP42" s="23"/>
      <c r="KMQ42" s="23"/>
      <c r="KMR42" s="23"/>
      <c r="KMS42" s="23"/>
      <c r="KMT42" s="23"/>
      <c r="KMU42" s="23"/>
      <c r="KMV42" s="23"/>
      <c r="KMW42" s="23"/>
      <c r="KMX42" s="23"/>
      <c r="KMY42" s="23"/>
      <c r="KMZ42" s="23"/>
      <c r="KNA42" s="23"/>
      <c r="KNB42" s="23"/>
      <c r="KNC42" s="23"/>
      <c r="KND42" s="23"/>
      <c r="KNE42" s="23"/>
      <c r="KNF42" s="23"/>
      <c r="KNG42" s="23"/>
      <c r="KNH42" s="23"/>
      <c r="KNI42" s="23"/>
      <c r="KNJ42" s="23"/>
      <c r="KNK42" s="23"/>
      <c r="KNL42" s="23"/>
      <c r="KNM42" s="23"/>
      <c r="KNN42" s="23"/>
      <c r="KNO42" s="23"/>
      <c r="KNP42" s="23"/>
      <c r="KNQ42" s="23"/>
      <c r="KNR42" s="23"/>
      <c r="KNS42" s="23"/>
      <c r="KNT42" s="23"/>
      <c r="KNU42" s="23"/>
      <c r="KNV42" s="23"/>
      <c r="KNW42" s="23"/>
      <c r="KNX42" s="23"/>
      <c r="KNY42" s="23"/>
      <c r="KNZ42" s="23"/>
      <c r="KOA42" s="23"/>
      <c r="KOB42" s="23"/>
      <c r="KOC42" s="23"/>
      <c r="KOD42" s="23"/>
      <c r="KOE42" s="23"/>
      <c r="KOF42" s="23"/>
      <c r="KOG42" s="23"/>
      <c r="KOH42" s="23"/>
      <c r="KOI42" s="23"/>
      <c r="KOJ42" s="23"/>
      <c r="KOK42" s="23"/>
      <c r="KOL42" s="23"/>
      <c r="KOM42" s="23"/>
      <c r="KON42" s="23"/>
      <c r="KOO42" s="23"/>
      <c r="KOP42" s="23"/>
      <c r="KOQ42" s="23"/>
      <c r="KOR42" s="23"/>
      <c r="KOS42" s="23"/>
      <c r="KOT42" s="23"/>
      <c r="KOU42" s="23"/>
      <c r="KOV42" s="23"/>
      <c r="KOW42" s="23"/>
      <c r="KOX42" s="23"/>
      <c r="KOY42" s="23"/>
      <c r="KOZ42" s="23"/>
      <c r="KPA42" s="23"/>
      <c r="KPB42" s="23"/>
      <c r="KPC42" s="23"/>
      <c r="KPD42" s="23"/>
      <c r="KPE42" s="23"/>
      <c r="KPF42" s="23"/>
      <c r="KPG42" s="23"/>
      <c r="KPH42" s="23"/>
      <c r="KPI42" s="23"/>
      <c r="KPJ42" s="23"/>
      <c r="KPK42" s="23"/>
      <c r="KPL42" s="23"/>
      <c r="KPM42" s="23"/>
      <c r="KPN42" s="23"/>
      <c r="KPO42" s="23"/>
      <c r="KPP42" s="23"/>
      <c r="KPQ42" s="23"/>
      <c r="KPR42" s="23"/>
      <c r="KPS42" s="23"/>
      <c r="KPT42" s="23"/>
      <c r="KPU42" s="23"/>
      <c r="KPV42" s="23"/>
      <c r="KPW42" s="23"/>
      <c r="KPX42" s="23"/>
      <c r="KPY42" s="23"/>
      <c r="KPZ42" s="23"/>
      <c r="KQA42" s="23"/>
      <c r="KQB42" s="23"/>
      <c r="KQC42" s="23"/>
      <c r="KQD42" s="23"/>
      <c r="KQE42" s="23"/>
      <c r="KQF42" s="23"/>
      <c r="KQG42" s="23"/>
      <c r="KQH42" s="23"/>
      <c r="KQI42" s="23"/>
      <c r="KQJ42" s="23"/>
      <c r="KQK42" s="23"/>
      <c r="KQL42" s="23"/>
      <c r="KQM42" s="23"/>
      <c r="KQN42" s="23"/>
      <c r="KQO42" s="23"/>
      <c r="KQP42" s="23"/>
      <c r="KQQ42" s="23"/>
      <c r="KQR42" s="23"/>
      <c r="KQS42" s="23"/>
      <c r="KQT42" s="23"/>
      <c r="KQU42" s="23"/>
      <c r="KQV42" s="23"/>
      <c r="KQW42" s="23"/>
      <c r="KQX42" s="23"/>
      <c r="KQY42" s="23"/>
      <c r="KQZ42" s="23"/>
      <c r="KRA42" s="23"/>
      <c r="KRB42" s="23"/>
      <c r="KRC42" s="23"/>
      <c r="KRD42" s="23"/>
      <c r="KRE42" s="23"/>
      <c r="KRF42" s="23"/>
      <c r="KRG42" s="23"/>
      <c r="KRH42" s="23"/>
      <c r="KRI42" s="23"/>
      <c r="KRJ42" s="23"/>
      <c r="KRK42" s="23"/>
      <c r="KRL42" s="23"/>
      <c r="KRM42" s="23"/>
      <c r="KRN42" s="23"/>
      <c r="KRO42" s="23"/>
      <c r="KRP42" s="23"/>
      <c r="KRQ42" s="23"/>
      <c r="KRR42" s="23"/>
      <c r="KRS42" s="23"/>
      <c r="KRT42" s="23"/>
      <c r="KRU42" s="23"/>
      <c r="KRV42" s="23"/>
      <c r="KRW42" s="23"/>
      <c r="KRX42" s="23"/>
      <c r="KRY42" s="23"/>
      <c r="KRZ42" s="23"/>
      <c r="KSA42" s="23"/>
      <c r="KSB42" s="23"/>
      <c r="KSC42" s="23"/>
      <c r="KSD42" s="23"/>
      <c r="KSE42" s="23"/>
      <c r="KSF42" s="23"/>
      <c r="KSG42" s="23"/>
      <c r="KSH42" s="23"/>
      <c r="KSI42" s="23"/>
      <c r="KSJ42" s="23"/>
      <c r="KSK42" s="23"/>
      <c r="KSL42" s="23"/>
      <c r="KSM42" s="23"/>
      <c r="KSN42" s="23"/>
      <c r="KSO42" s="23"/>
      <c r="KSP42" s="23"/>
      <c r="KSQ42" s="23"/>
      <c r="KSR42" s="23"/>
      <c r="KSS42" s="23"/>
      <c r="KST42" s="23"/>
      <c r="KSU42" s="23"/>
      <c r="KSV42" s="23"/>
      <c r="KSW42" s="23"/>
      <c r="KSX42" s="23"/>
      <c r="KSY42" s="23"/>
      <c r="KSZ42" s="23"/>
      <c r="KTA42" s="23"/>
      <c r="KTB42" s="23"/>
      <c r="KTC42" s="23"/>
      <c r="KTD42" s="23"/>
      <c r="KTE42" s="23"/>
      <c r="KTF42" s="23"/>
      <c r="KTG42" s="23"/>
      <c r="KTH42" s="23"/>
      <c r="KTI42" s="23"/>
      <c r="KTJ42" s="23"/>
      <c r="KTK42" s="23"/>
      <c r="KTL42" s="23"/>
      <c r="KTM42" s="23"/>
      <c r="KTN42" s="23"/>
      <c r="KTO42" s="23"/>
      <c r="KTP42" s="23"/>
      <c r="KTQ42" s="23"/>
      <c r="KTR42" s="23"/>
      <c r="KTS42" s="23"/>
      <c r="KTT42" s="23"/>
      <c r="KTU42" s="23"/>
      <c r="KTV42" s="23"/>
      <c r="KTW42" s="23"/>
      <c r="KTX42" s="23"/>
      <c r="KTY42" s="23"/>
      <c r="KTZ42" s="23"/>
      <c r="KUA42" s="23"/>
      <c r="KUB42" s="23"/>
      <c r="KUC42" s="23"/>
      <c r="KUD42" s="23"/>
      <c r="KUE42" s="23"/>
      <c r="KUF42" s="23"/>
      <c r="KUG42" s="23"/>
      <c r="KUH42" s="23"/>
      <c r="KUI42" s="23"/>
      <c r="KUJ42" s="23"/>
      <c r="KUK42" s="23"/>
      <c r="KUL42" s="23"/>
      <c r="KUM42" s="23"/>
      <c r="KUN42" s="23"/>
      <c r="KUO42" s="23"/>
      <c r="KUP42" s="23"/>
      <c r="KUQ42" s="23"/>
      <c r="KUR42" s="23"/>
      <c r="KUS42" s="23"/>
      <c r="KUT42" s="23"/>
      <c r="KUU42" s="23"/>
      <c r="KUV42" s="23"/>
      <c r="KUW42" s="23"/>
      <c r="KUX42" s="23"/>
      <c r="KUY42" s="23"/>
      <c r="KUZ42" s="23"/>
      <c r="KVA42" s="23"/>
      <c r="KVB42" s="23"/>
      <c r="KVC42" s="23"/>
      <c r="KVD42" s="23"/>
      <c r="KVE42" s="23"/>
      <c r="KVF42" s="23"/>
      <c r="KVG42" s="23"/>
      <c r="KVH42" s="23"/>
      <c r="KVI42" s="23"/>
      <c r="KVJ42" s="23"/>
      <c r="KVK42" s="23"/>
      <c r="KVL42" s="23"/>
      <c r="KVM42" s="23"/>
      <c r="KVN42" s="23"/>
      <c r="KVO42" s="23"/>
      <c r="KVP42" s="23"/>
      <c r="KVQ42" s="23"/>
      <c r="KVR42" s="23"/>
      <c r="KVS42" s="23"/>
      <c r="KVT42" s="23"/>
      <c r="KVU42" s="23"/>
      <c r="KVV42" s="23"/>
      <c r="KVW42" s="23"/>
      <c r="KVX42" s="23"/>
      <c r="KVY42" s="23"/>
      <c r="KVZ42" s="23"/>
      <c r="KWA42" s="23"/>
      <c r="KWB42" s="23"/>
      <c r="KWC42" s="23"/>
      <c r="KWD42" s="23"/>
      <c r="KWE42" s="23"/>
      <c r="KWF42" s="23"/>
      <c r="KWG42" s="23"/>
      <c r="KWH42" s="23"/>
      <c r="KWI42" s="23"/>
      <c r="KWJ42" s="23"/>
      <c r="KWK42" s="23"/>
      <c r="KWL42" s="23"/>
      <c r="KWM42" s="23"/>
      <c r="KWN42" s="23"/>
      <c r="KWO42" s="23"/>
      <c r="KWP42" s="23"/>
      <c r="KWQ42" s="23"/>
      <c r="KWR42" s="23"/>
      <c r="KWS42" s="23"/>
      <c r="KWT42" s="23"/>
      <c r="KWU42" s="23"/>
      <c r="KWV42" s="23"/>
      <c r="KWW42" s="23"/>
      <c r="KWX42" s="23"/>
      <c r="KWY42" s="23"/>
      <c r="KWZ42" s="23"/>
      <c r="KXA42" s="23"/>
      <c r="KXB42" s="23"/>
      <c r="KXC42" s="23"/>
      <c r="KXD42" s="23"/>
      <c r="KXE42" s="23"/>
      <c r="KXF42" s="23"/>
      <c r="KXG42" s="23"/>
      <c r="KXH42" s="23"/>
      <c r="KXI42" s="23"/>
      <c r="KXJ42" s="23"/>
      <c r="KXK42" s="23"/>
      <c r="KXL42" s="23"/>
      <c r="KXM42" s="23"/>
      <c r="KXN42" s="23"/>
      <c r="KXO42" s="23"/>
      <c r="KXP42" s="23"/>
      <c r="KXQ42" s="23"/>
      <c r="KXR42" s="23"/>
      <c r="KXS42" s="23"/>
      <c r="KXT42" s="23"/>
      <c r="KXU42" s="23"/>
      <c r="KXV42" s="23"/>
      <c r="KXW42" s="23"/>
      <c r="KXX42" s="23"/>
      <c r="KXY42" s="23"/>
      <c r="KXZ42" s="23"/>
      <c r="KYA42" s="23"/>
      <c r="KYB42" s="23"/>
      <c r="KYC42" s="23"/>
      <c r="KYD42" s="23"/>
      <c r="KYE42" s="23"/>
      <c r="KYF42" s="23"/>
      <c r="KYG42" s="23"/>
      <c r="KYH42" s="23"/>
      <c r="KYI42" s="23"/>
      <c r="KYJ42" s="23"/>
      <c r="KYK42" s="23"/>
      <c r="KYL42" s="23"/>
      <c r="KYM42" s="23"/>
      <c r="KYN42" s="23"/>
      <c r="KYO42" s="23"/>
      <c r="KYP42" s="23"/>
      <c r="KYQ42" s="23"/>
      <c r="KYR42" s="23"/>
      <c r="KYS42" s="23"/>
      <c r="KYT42" s="23"/>
      <c r="KYU42" s="23"/>
      <c r="KYV42" s="23"/>
      <c r="KYW42" s="23"/>
      <c r="KYX42" s="23"/>
      <c r="KYY42" s="23"/>
      <c r="KYZ42" s="23"/>
      <c r="KZA42" s="23"/>
      <c r="KZB42" s="23"/>
      <c r="KZC42" s="23"/>
      <c r="KZD42" s="23"/>
      <c r="KZE42" s="23"/>
      <c r="KZF42" s="23"/>
      <c r="KZG42" s="23"/>
      <c r="KZH42" s="23"/>
      <c r="KZI42" s="23"/>
      <c r="KZJ42" s="23"/>
      <c r="KZK42" s="23"/>
      <c r="KZL42" s="23"/>
      <c r="KZM42" s="23"/>
      <c r="KZN42" s="23"/>
      <c r="KZO42" s="23"/>
      <c r="KZP42" s="23"/>
      <c r="KZQ42" s="23"/>
      <c r="KZR42" s="23"/>
      <c r="KZS42" s="23"/>
      <c r="KZT42" s="23"/>
      <c r="KZU42" s="23"/>
      <c r="KZV42" s="23"/>
      <c r="KZW42" s="23"/>
      <c r="KZX42" s="23"/>
      <c r="KZY42" s="23"/>
      <c r="KZZ42" s="23"/>
      <c r="LAA42" s="23"/>
      <c r="LAB42" s="23"/>
      <c r="LAC42" s="23"/>
      <c r="LAD42" s="23"/>
      <c r="LAE42" s="23"/>
      <c r="LAF42" s="23"/>
      <c r="LAG42" s="23"/>
      <c r="LAH42" s="23"/>
      <c r="LAI42" s="23"/>
      <c r="LAJ42" s="23"/>
      <c r="LAK42" s="23"/>
      <c r="LAL42" s="23"/>
      <c r="LAM42" s="23"/>
      <c r="LAN42" s="23"/>
      <c r="LAO42" s="23"/>
      <c r="LAP42" s="23"/>
      <c r="LAQ42" s="23"/>
      <c r="LAR42" s="23"/>
      <c r="LAS42" s="23"/>
      <c r="LAT42" s="23"/>
      <c r="LAU42" s="23"/>
      <c r="LAV42" s="23"/>
      <c r="LAW42" s="23"/>
      <c r="LAX42" s="23"/>
      <c r="LAY42" s="23"/>
      <c r="LAZ42" s="23"/>
      <c r="LBA42" s="23"/>
      <c r="LBB42" s="23"/>
      <c r="LBC42" s="23"/>
      <c r="LBD42" s="23"/>
      <c r="LBE42" s="23"/>
      <c r="LBF42" s="23"/>
      <c r="LBG42" s="23"/>
      <c r="LBH42" s="23"/>
      <c r="LBI42" s="23"/>
      <c r="LBJ42" s="23"/>
      <c r="LBK42" s="23"/>
      <c r="LBL42" s="23"/>
      <c r="LBM42" s="23"/>
      <c r="LBN42" s="23"/>
      <c r="LBO42" s="23"/>
      <c r="LBP42" s="23"/>
      <c r="LBQ42" s="23"/>
      <c r="LBR42" s="23"/>
      <c r="LBS42" s="23"/>
      <c r="LBT42" s="23"/>
      <c r="LBU42" s="23"/>
      <c r="LBV42" s="23"/>
      <c r="LBW42" s="23"/>
      <c r="LBX42" s="23"/>
      <c r="LBY42" s="23"/>
      <c r="LBZ42" s="23"/>
      <c r="LCA42" s="23"/>
      <c r="LCB42" s="23"/>
      <c r="LCC42" s="23"/>
      <c r="LCD42" s="23"/>
      <c r="LCE42" s="23"/>
      <c r="LCF42" s="23"/>
      <c r="LCG42" s="23"/>
      <c r="LCH42" s="23"/>
      <c r="LCI42" s="23"/>
      <c r="LCJ42" s="23"/>
      <c r="LCK42" s="23"/>
      <c r="LCL42" s="23"/>
      <c r="LCM42" s="23"/>
      <c r="LCN42" s="23"/>
      <c r="LCO42" s="23"/>
      <c r="LCP42" s="23"/>
      <c r="LCQ42" s="23"/>
      <c r="LCR42" s="23"/>
      <c r="LCS42" s="23"/>
      <c r="LCT42" s="23"/>
      <c r="LCU42" s="23"/>
      <c r="LCV42" s="23"/>
      <c r="LCW42" s="23"/>
      <c r="LCX42" s="23"/>
      <c r="LCY42" s="23"/>
      <c r="LCZ42" s="23"/>
      <c r="LDA42" s="23"/>
      <c r="LDB42" s="23"/>
      <c r="LDC42" s="23"/>
      <c r="LDD42" s="23"/>
      <c r="LDE42" s="23"/>
      <c r="LDF42" s="23"/>
      <c r="LDG42" s="23"/>
      <c r="LDH42" s="23"/>
      <c r="LDI42" s="23"/>
      <c r="LDJ42" s="23"/>
      <c r="LDK42" s="23"/>
      <c r="LDL42" s="23"/>
      <c r="LDM42" s="23"/>
      <c r="LDN42" s="23"/>
      <c r="LDO42" s="23"/>
      <c r="LDP42" s="23"/>
      <c r="LDQ42" s="23"/>
      <c r="LDR42" s="23"/>
      <c r="LDS42" s="23"/>
      <c r="LDT42" s="23"/>
      <c r="LDU42" s="23"/>
      <c r="LDV42" s="23"/>
      <c r="LDW42" s="23"/>
      <c r="LDX42" s="23"/>
      <c r="LDY42" s="23"/>
      <c r="LDZ42" s="23"/>
      <c r="LEA42" s="23"/>
      <c r="LEB42" s="23"/>
      <c r="LEC42" s="23"/>
      <c r="LED42" s="23"/>
      <c r="LEE42" s="23"/>
      <c r="LEF42" s="23"/>
      <c r="LEG42" s="23"/>
      <c r="LEH42" s="23"/>
      <c r="LEI42" s="23"/>
      <c r="LEJ42" s="23"/>
      <c r="LEK42" s="23"/>
      <c r="LEL42" s="23"/>
      <c r="LEM42" s="23"/>
      <c r="LEN42" s="23"/>
      <c r="LEO42" s="23"/>
      <c r="LEP42" s="23"/>
      <c r="LEQ42" s="23"/>
      <c r="LER42" s="23"/>
      <c r="LES42" s="23"/>
      <c r="LET42" s="23"/>
      <c r="LEU42" s="23"/>
      <c r="LEV42" s="23"/>
      <c r="LEW42" s="23"/>
      <c r="LEX42" s="23"/>
      <c r="LEY42" s="23"/>
      <c r="LEZ42" s="23"/>
      <c r="LFA42" s="23"/>
      <c r="LFB42" s="23"/>
      <c r="LFC42" s="23"/>
      <c r="LFD42" s="23"/>
      <c r="LFE42" s="23"/>
      <c r="LFF42" s="23"/>
      <c r="LFG42" s="23"/>
      <c r="LFH42" s="23"/>
      <c r="LFI42" s="23"/>
      <c r="LFJ42" s="23"/>
      <c r="LFK42" s="23"/>
      <c r="LFL42" s="23"/>
      <c r="LFM42" s="23"/>
      <c r="LFN42" s="23"/>
      <c r="LFO42" s="23"/>
      <c r="LFP42" s="23"/>
      <c r="LFQ42" s="23"/>
      <c r="LFR42" s="23"/>
      <c r="LFS42" s="23"/>
      <c r="LFT42" s="23"/>
      <c r="LFU42" s="23"/>
      <c r="LFV42" s="23"/>
      <c r="LFW42" s="23"/>
      <c r="LFX42" s="23"/>
      <c r="LFY42" s="23"/>
      <c r="LFZ42" s="23"/>
      <c r="LGA42" s="23"/>
      <c r="LGB42" s="23"/>
      <c r="LGC42" s="23"/>
      <c r="LGD42" s="23"/>
      <c r="LGE42" s="23"/>
      <c r="LGF42" s="23"/>
      <c r="LGG42" s="23"/>
      <c r="LGH42" s="23"/>
      <c r="LGI42" s="23"/>
      <c r="LGJ42" s="23"/>
      <c r="LGK42" s="23"/>
      <c r="LGL42" s="23"/>
      <c r="LGM42" s="23"/>
      <c r="LGN42" s="23"/>
      <c r="LGO42" s="23"/>
      <c r="LGP42" s="23"/>
      <c r="LGQ42" s="23"/>
      <c r="LGR42" s="23"/>
      <c r="LGS42" s="23"/>
      <c r="LGT42" s="23"/>
      <c r="LGU42" s="23"/>
      <c r="LGV42" s="23"/>
      <c r="LGW42" s="23"/>
      <c r="LGX42" s="23"/>
      <c r="LGY42" s="23"/>
      <c r="LGZ42" s="23"/>
      <c r="LHA42" s="23"/>
      <c r="LHB42" s="23"/>
      <c r="LHC42" s="23"/>
      <c r="LHD42" s="23"/>
      <c r="LHE42" s="23"/>
      <c r="LHF42" s="23"/>
      <c r="LHG42" s="23"/>
      <c r="LHH42" s="23"/>
      <c r="LHI42" s="23"/>
      <c r="LHJ42" s="23"/>
      <c r="LHK42" s="23"/>
      <c r="LHL42" s="23"/>
      <c r="LHM42" s="23"/>
      <c r="LHN42" s="23"/>
      <c r="LHO42" s="23"/>
      <c r="LHP42" s="23"/>
      <c r="LHQ42" s="23"/>
      <c r="LHR42" s="23"/>
      <c r="LHS42" s="23"/>
      <c r="LHT42" s="23"/>
      <c r="LHU42" s="23"/>
      <c r="LHV42" s="23"/>
      <c r="LHW42" s="23"/>
      <c r="LHX42" s="23"/>
      <c r="LHY42" s="23"/>
      <c r="LHZ42" s="23"/>
      <c r="LIA42" s="23"/>
      <c r="LIB42" s="23"/>
      <c r="LIC42" s="23"/>
      <c r="LID42" s="23"/>
      <c r="LIE42" s="23"/>
      <c r="LIF42" s="23"/>
      <c r="LIG42" s="23"/>
      <c r="LIH42" s="23"/>
      <c r="LII42" s="23"/>
      <c r="LIJ42" s="23"/>
      <c r="LIK42" s="23"/>
      <c r="LIL42" s="23"/>
      <c r="LIM42" s="23"/>
      <c r="LIN42" s="23"/>
      <c r="LIO42" s="23"/>
      <c r="LIP42" s="23"/>
      <c r="LIQ42" s="23"/>
      <c r="LIR42" s="23"/>
      <c r="LIS42" s="23"/>
      <c r="LIT42" s="23"/>
      <c r="LIU42" s="23"/>
      <c r="LIV42" s="23"/>
      <c r="LIW42" s="23"/>
      <c r="LIX42" s="23"/>
      <c r="LIY42" s="23"/>
      <c r="LIZ42" s="23"/>
      <c r="LJA42" s="23"/>
      <c r="LJB42" s="23"/>
      <c r="LJC42" s="23"/>
      <c r="LJD42" s="23"/>
      <c r="LJE42" s="23"/>
      <c r="LJF42" s="23"/>
      <c r="LJG42" s="23"/>
      <c r="LJH42" s="23"/>
      <c r="LJI42" s="23"/>
      <c r="LJJ42" s="23"/>
      <c r="LJK42" s="23"/>
      <c r="LJL42" s="23"/>
      <c r="LJM42" s="23"/>
      <c r="LJN42" s="23"/>
      <c r="LJO42" s="23"/>
      <c r="LJP42" s="23"/>
      <c r="LJQ42" s="23"/>
      <c r="LJR42" s="23"/>
      <c r="LJS42" s="23"/>
      <c r="LJT42" s="23"/>
      <c r="LJU42" s="23"/>
      <c r="LJV42" s="23"/>
      <c r="LJW42" s="23"/>
      <c r="LJX42" s="23"/>
      <c r="LJY42" s="23"/>
      <c r="LJZ42" s="23"/>
      <c r="LKA42" s="23"/>
      <c r="LKB42" s="23"/>
      <c r="LKC42" s="23"/>
      <c r="LKD42" s="23"/>
      <c r="LKE42" s="23"/>
      <c r="LKF42" s="23"/>
      <c r="LKG42" s="23"/>
      <c r="LKH42" s="23"/>
      <c r="LKI42" s="23"/>
      <c r="LKJ42" s="23"/>
      <c r="LKK42" s="23"/>
      <c r="LKL42" s="23"/>
      <c r="LKM42" s="23"/>
      <c r="LKN42" s="23"/>
      <c r="LKO42" s="23"/>
      <c r="LKP42" s="23"/>
      <c r="LKQ42" s="23"/>
      <c r="LKR42" s="23"/>
      <c r="LKS42" s="23"/>
      <c r="LKT42" s="23"/>
      <c r="LKU42" s="23"/>
      <c r="LKV42" s="23"/>
      <c r="LKW42" s="23"/>
      <c r="LKX42" s="23"/>
      <c r="LKY42" s="23"/>
      <c r="LKZ42" s="23"/>
      <c r="LLA42" s="23"/>
      <c r="LLB42" s="23"/>
      <c r="LLC42" s="23"/>
      <c r="LLD42" s="23"/>
      <c r="LLE42" s="23"/>
      <c r="LLF42" s="23"/>
      <c r="LLG42" s="23"/>
      <c r="LLH42" s="23"/>
      <c r="LLI42" s="23"/>
      <c r="LLJ42" s="23"/>
      <c r="LLK42" s="23"/>
      <c r="LLL42" s="23"/>
      <c r="LLM42" s="23"/>
      <c r="LLN42" s="23"/>
      <c r="LLO42" s="23"/>
      <c r="LLP42" s="23"/>
      <c r="LLQ42" s="23"/>
      <c r="LLR42" s="23"/>
      <c r="LLS42" s="23"/>
      <c r="LLT42" s="23"/>
      <c r="LLU42" s="23"/>
      <c r="LLV42" s="23"/>
      <c r="LLW42" s="23"/>
      <c r="LLX42" s="23"/>
      <c r="LLY42" s="23"/>
      <c r="LLZ42" s="23"/>
      <c r="LMA42" s="23"/>
      <c r="LMB42" s="23"/>
      <c r="LMC42" s="23"/>
      <c r="LMD42" s="23"/>
      <c r="LME42" s="23"/>
      <c r="LMF42" s="23"/>
      <c r="LMG42" s="23"/>
      <c r="LMH42" s="23"/>
      <c r="LMI42" s="23"/>
      <c r="LMJ42" s="23"/>
      <c r="LMK42" s="23"/>
      <c r="LML42" s="23"/>
      <c r="LMM42" s="23"/>
      <c r="LMN42" s="23"/>
      <c r="LMO42" s="23"/>
      <c r="LMP42" s="23"/>
      <c r="LMQ42" s="23"/>
      <c r="LMR42" s="23"/>
      <c r="LMS42" s="23"/>
      <c r="LMT42" s="23"/>
      <c r="LMU42" s="23"/>
      <c r="LMV42" s="23"/>
      <c r="LMW42" s="23"/>
      <c r="LMX42" s="23"/>
      <c r="LMY42" s="23"/>
      <c r="LMZ42" s="23"/>
      <c r="LNA42" s="23"/>
      <c r="LNB42" s="23"/>
      <c r="LNC42" s="23"/>
      <c r="LND42" s="23"/>
      <c r="LNE42" s="23"/>
      <c r="LNF42" s="23"/>
      <c r="LNG42" s="23"/>
      <c r="LNH42" s="23"/>
      <c r="LNI42" s="23"/>
      <c r="LNJ42" s="23"/>
      <c r="LNK42" s="23"/>
      <c r="LNL42" s="23"/>
      <c r="LNM42" s="23"/>
      <c r="LNN42" s="23"/>
      <c r="LNO42" s="23"/>
      <c r="LNP42" s="23"/>
      <c r="LNQ42" s="23"/>
      <c r="LNR42" s="23"/>
      <c r="LNS42" s="23"/>
      <c r="LNT42" s="23"/>
      <c r="LNU42" s="23"/>
      <c r="LNV42" s="23"/>
      <c r="LNW42" s="23"/>
      <c r="LNX42" s="23"/>
      <c r="LNY42" s="23"/>
      <c r="LNZ42" s="23"/>
      <c r="LOA42" s="23"/>
      <c r="LOB42" s="23"/>
      <c r="LOC42" s="23"/>
      <c r="LOD42" s="23"/>
      <c r="LOE42" s="23"/>
      <c r="LOF42" s="23"/>
      <c r="LOG42" s="23"/>
      <c r="LOH42" s="23"/>
      <c r="LOI42" s="23"/>
      <c r="LOJ42" s="23"/>
      <c r="LOK42" s="23"/>
      <c r="LOL42" s="23"/>
      <c r="LOM42" s="23"/>
      <c r="LON42" s="23"/>
      <c r="LOO42" s="23"/>
      <c r="LOP42" s="23"/>
      <c r="LOQ42" s="23"/>
      <c r="LOR42" s="23"/>
      <c r="LOS42" s="23"/>
      <c r="LOT42" s="23"/>
      <c r="LOU42" s="23"/>
      <c r="LOV42" s="23"/>
      <c r="LOW42" s="23"/>
      <c r="LOX42" s="23"/>
      <c r="LOY42" s="23"/>
      <c r="LOZ42" s="23"/>
      <c r="LPA42" s="23"/>
      <c r="LPB42" s="23"/>
      <c r="LPC42" s="23"/>
      <c r="LPD42" s="23"/>
      <c r="LPE42" s="23"/>
      <c r="LPF42" s="23"/>
      <c r="LPG42" s="23"/>
      <c r="LPH42" s="23"/>
      <c r="LPI42" s="23"/>
      <c r="LPJ42" s="23"/>
      <c r="LPK42" s="23"/>
      <c r="LPL42" s="23"/>
      <c r="LPM42" s="23"/>
      <c r="LPN42" s="23"/>
      <c r="LPO42" s="23"/>
      <c r="LPP42" s="23"/>
      <c r="LPQ42" s="23"/>
      <c r="LPR42" s="23"/>
      <c r="LPS42" s="23"/>
      <c r="LPT42" s="23"/>
      <c r="LPU42" s="23"/>
      <c r="LPV42" s="23"/>
      <c r="LPW42" s="23"/>
      <c r="LPX42" s="23"/>
      <c r="LPY42" s="23"/>
      <c r="LPZ42" s="23"/>
      <c r="LQA42" s="23"/>
      <c r="LQB42" s="23"/>
      <c r="LQC42" s="23"/>
      <c r="LQD42" s="23"/>
      <c r="LQE42" s="23"/>
      <c r="LQF42" s="23"/>
      <c r="LQG42" s="23"/>
      <c r="LQH42" s="23"/>
      <c r="LQI42" s="23"/>
      <c r="LQJ42" s="23"/>
      <c r="LQK42" s="23"/>
      <c r="LQL42" s="23"/>
      <c r="LQM42" s="23"/>
      <c r="LQN42" s="23"/>
      <c r="LQO42" s="23"/>
      <c r="LQP42" s="23"/>
      <c r="LQQ42" s="23"/>
      <c r="LQR42" s="23"/>
      <c r="LQS42" s="23"/>
      <c r="LQT42" s="23"/>
      <c r="LQU42" s="23"/>
      <c r="LQV42" s="23"/>
      <c r="LQW42" s="23"/>
      <c r="LQX42" s="23"/>
      <c r="LQY42" s="23"/>
      <c r="LQZ42" s="23"/>
      <c r="LRA42" s="23"/>
      <c r="LRB42" s="23"/>
      <c r="LRC42" s="23"/>
      <c r="LRD42" s="23"/>
      <c r="LRE42" s="23"/>
      <c r="LRF42" s="23"/>
      <c r="LRG42" s="23"/>
      <c r="LRH42" s="23"/>
      <c r="LRI42" s="23"/>
      <c r="LRJ42" s="23"/>
      <c r="LRK42" s="23"/>
      <c r="LRL42" s="23"/>
      <c r="LRM42" s="23"/>
      <c r="LRN42" s="23"/>
      <c r="LRO42" s="23"/>
      <c r="LRP42" s="23"/>
      <c r="LRQ42" s="23"/>
      <c r="LRR42" s="23"/>
      <c r="LRS42" s="23"/>
      <c r="LRT42" s="23"/>
      <c r="LRU42" s="23"/>
      <c r="LRV42" s="23"/>
      <c r="LRW42" s="23"/>
      <c r="LRX42" s="23"/>
      <c r="LRY42" s="23"/>
      <c r="LRZ42" s="23"/>
      <c r="LSA42" s="23"/>
      <c r="LSB42" s="23"/>
      <c r="LSC42" s="23"/>
      <c r="LSD42" s="23"/>
      <c r="LSE42" s="23"/>
      <c r="LSF42" s="23"/>
      <c r="LSG42" s="23"/>
      <c r="LSH42" s="23"/>
      <c r="LSI42" s="23"/>
      <c r="LSJ42" s="23"/>
      <c r="LSK42" s="23"/>
      <c r="LSL42" s="23"/>
      <c r="LSM42" s="23"/>
      <c r="LSN42" s="23"/>
      <c r="LSO42" s="23"/>
      <c r="LSP42" s="23"/>
      <c r="LSQ42" s="23"/>
      <c r="LSR42" s="23"/>
      <c r="LSS42" s="23"/>
      <c r="LST42" s="23"/>
      <c r="LSU42" s="23"/>
      <c r="LSV42" s="23"/>
      <c r="LSW42" s="23"/>
      <c r="LSX42" s="23"/>
      <c r="LSY42" s="23"/>
      <c r="LSZ42" s="23"/>
      <c r="LTA42" s="23"/>
      <c r="LTB42" s="23"/>
      <c r="LTC42" s="23"/>
      <c r="LTD42" s="23"/>
      <c r="LTE42" s="23"/>
      <c r="LTF42" s="23"/>
      <c r="LTG42" s="23"/>
      <c r="LTH42" s="23"/>
      <c r="LTI42" s="23"/>
      <c r="LTJ42" s="23"/>
      <c r="LTK42" s="23"/>
      <c r="LTL42" s="23"/>
      <c r="LTM42" s="23"/>
      <c r="LTN42" s="23"/>
      <c r="LTO42" s="23"/>
      <c r="LTP42" s="23"/>
      <c r="LTQ42" s="23"/>
      <c r="LTR42" s="23"/>
      <c r="LTS42" s="23"/>
      <c r="LTT42" s="23"/>
      <c r="LTU42" s="23"/>
      <c r="LTV42" s="23"/>
      <c r="LTW42" s="23"/>
      <c r="LTX42" s="23"/>
      <c r="LTY42" s="23"/>
      <c r="LTZ42" s="23"/>
      <c r="LUA42" s="23"/>
      <c r="LUB42" s="23"/>
      <c r="LUC42" s="23"/>
      <c r="LUD42" s="23"/>
      <c r="LUE42" s="23"/>
      <c r="LUF42" s="23"/>
      <c r="LUG42" s="23"/>
      <c r="LUH42" s="23"/>
      <c r="LUI42" s="23"/>
      <c r="LUJ42" s="23"/>
      <c r="LUK42" s="23"/>
      <c r="LUL42" s="23"/>
      <c r="LUM42" s="23"/>
      <c r="LUN42" s="23"/>
      <c r="LUO42" s="23"/>
      <c r="LUP42" s="23"/>
      <c r="LUQ42" s="23"/>
      <c r="LUR42" s="23"/>
      <c r="LUS42" s="23"/>
      <c r="LUT42" s="23"/>
      <c r="LUU42" s="23"/>
      <c r="LUV42" s="23"/>
      <c r="LUW42" s="23"/>
      <c r="LUX42" s="23"/>
      <c r="LUY42" s="23"/>
      <c r="LUZ42" s="23"/>
      <c r="LVA42" s="23"/>
      <c r="LVB42" s="23"/>
      <c r="LVC42" s="23"/>
      <c r="LVD42" s="23"/>
      <c r="LVE42" s="23"/>
      <c r="LVF42" s="23"/>
      <c r="LVG42" s="23"/>
      <c r="LVH42" s="23"/>
      <c r="LVI42" s="23"/>
      <c r="LVJ42" s="23"/>
      <c r="LVK42" s="23"/>
      <c r="LVL42" s="23"/>
      <c r="LVM42" s="23"/>
      <c r="LVN42" s="23"/>
      <c r="LVO42" s="23"/>
      <c r="LVP42" s="23"/>
      <c r="LVQ42" s="23"/>
      <c r="LVR42" s="23"/>
      <c r="LVS42" s="23"/>
      <c r="LVT42" s="23"/>
      <c r="LVU42" s="23"/>
      <c r="LVV42" s="23"/>
      <c r="LVW42" s="23"/>
      <c r="LVX42" s="23"/>
      <c r="LVY42" s="23"/>
      <c r="LVZ42" s="23"/>
      <c r="LWA42" s="23"/>
      <c r="LWB42" s="23"/>
      <c r="LWC42" s="23"/>
      <c r="LWD42" s="23"/>
      <c r="LWE42" s="23"/>
      <c r="LWF42" s="23"/>
      <c r="LWG42" s="23"/>
      <c r="LWH42" s="23"/>
      <c r="LWI42" s="23"/>
      <c r="LWJ42" s="23"/>
      <c r="LWK42" s="23"/>
      <c r="LWL42" s="23"/>
      <c r="LWM42" s="23"/>
      <c r="LWN42" s="23"/>
      <c r="LWO42" s="23"/>
      <c r="LWP42" s="23"/>
      <c r="LWQ42" s="23"/>
      <c r="LWR42" s="23"/>
      <c r="LWS42" s="23"/>
      <c r="LWT42" s="23"/>
      <c r="LWU42" s="23"/>
      <c r="LWV42" s="23"/>
      <c r="LWW42" s="23"/>
      <c r="LWX42" s="23"/>
      <c r="LWY42" s="23"/>
      <c r="LWZ42" s="23"/>
      <c r="LXA42" s="23"/>
      <c r="LXB42" s="23"/>
      <c r="LXC42" s="23"/>
      <c r="LXD42" s="23"/>
      <c r="LXE42" s="23"/>
      <c r="LXF42" s="23"/>
      <c r="LXG42" s="23"/>
      <c r="LXH42" s="23"/>
      <c r="LXI42" s="23"/>
      <c r="LXJ42" s="23"/>
      <c r="LXK42" s="23"/>
      <c r="LXL42" s="23"/>
      <c r="LXM42" s="23"/>
      <c r="LXN42" s="23"/>
      <c r="LXO42" s="23"/>
      <c r="LXP42" s="23"/>
      <c r="LXQ42" s="23"/>
      <c r="LXR42" s="23"/>
      <c r="LXS42" s="23"/>
      <c r="LXT42" s="23"/>
      <c r="LXU42" s="23"/>
      <c r="LXV42" s="23"/>
      <c r="LXW42" s="23"/>
      <c r="LXX42" s="23"/>
      <c r="LXY42" s="23"/>
      <c r="LXZ42" s="23"/>
      <c r="LYA42" s="23"/>
      <c r="LYB42" s="23"/>
      <c r="LYC42" s="23"/>
      <c r="LYD42" s="23"/>
      <c r="LYE42" s="23"/>
      <c r="LYF42" s="23"/>
      <c r="LYG42" s="23"/>
      <c r="LYH42" s="23"/>
      <c r="LYI42" s="23"/>
      <c r="LYJ42" s="23"/>
      <c r="LYK42" s="23"/>
      <c r="LYL42" s="23"/>
      <c r="LYM42" s="23"/>
      <c r="LYN42" s="23"/>
      <c r="LYO42" s="23"/>
      <c r="LYP42" s="23"/>
      <c r="LYQ42" s="23"/>
      <c r="LYR42" s="23"/>
      <c r="LYS42" s="23"/>
      <c r="LYT42" s="23"/>
      <c r="LYU42" s="23"/>
      <c r="LYV42" s="23"/>
      <c r="LYW42" s="23"/>
      <c r="LYX42" s="23"/>
      <c r="LYY42" s="23"/>
      <c r="LYZ42" s="23"/>
      <c r="LZA42" s="23"/>
      <c r="LZB42" s="23"/>
      <c r="LZC42" s="23"/>
      <c r="LZD42" s="23"/>
      <c r="LZE42" s="23"/>
      <c r="LZF42" s="23"/>
      <c r="LZG42" s="23"/>
      <c r="LZH42" s="23"/>
      <c r="LZI42" s="23"/>
      <c r="LZJ42" s="23"/>
      <c r="LZK42" s="23"/>
      <c r="LZL42" s="23"/>
      <c r="LZM42" s="23"/>
      <c r="LZN42" s="23"/>
      <c r="LZO42" s="23"/>
      <c r="LZP42" s="23"/>
      <c r="LZQ42" s="23"/>
      <c r="LZR42" s="23"/>
      <c r="LZS42" s="23"/>
      <c r="LZT42" s="23"/>
      <c r="LZU42" s="23"/>
      <c r="LZV42" s="23"/>
      <c r="LZW42" s="23"/>
      <c r="LZX42" s="23"/>
      <c r="LZY42" s="23"/>
      <c r="LZZ42" s="23"/>
      <c r="MAA42" s="23"/>
      <c r="MAB42" s="23"/>
      <c r="MAC42" s="23"/>
      <c r="MAD42" s="23"/>
      <c r="MAE42" s="23"/>
      <c r="MAF42" s="23"/>
      <c r="MAG42" s="23"/>
      <c r="MAH42" s="23"/>
      <c r="MAI42" s="23"/>
      <c r="MAJ42" s="23"/>
      <c r="MAK42" s="23"/>
      <c r="MAL42" s="23"/>
      <c r="MAM42" s="23"/>
      <c r="MAN42" s="23"/>
      <c r="MAO42" s="23"/>
      <c r="MAP42" s="23"/>
      <c r="MAQ42" s="23"/>
      <c r="MAR42" s="23"/>
      <c r="MAS42" s="23"/>
      <c r="MAT42" s="23"/>
      <c r="MAU42" s="23"/>
      <c r="MAV42" s="23"/>
      <c r="MAW42" s="23"/>
      <c r="MAX42" s="23"/>
      <c r="MAY42" s="23"/>
      <c r="MAZ42" s="23"/>
      <c r="MBA42" s="23"/>
      <c r="MBB42" s="23"/>
      <c r="MBC42" s="23"/>
      <c r="MBD42" s="23"/>
      <c r="MBE42" s="23"/>
      <c r="MBF42" s="23"/>
      <c r="MBG42" s="23"/>
      <c r="MBH42" s="23"/>
      <c r="MBI42" s="23"/>
      <c r="MBJ42" s="23"/>
      <c r="MBK42" s="23"/>
      <c r="MBL42" s="23"/>
      <c r="MBM42" s="23"/>
      <c r="MBN42" s="23"/>
      <c r="MBO42" s="23"/>
      <c r="MBP42" s="23"/>
      <c r="MBQ42" s="23"/>
      <c r="MBR42" s="23"/>
      <c r="MBS42" s="23"/>
      <c r="MBT42" s="23"/>
      <c r="MBU42" s="23"/>
      <c r="MBV42" s="23"/>
      <c r="MBW42" s="23"/>
      <c r="MBX42" s="23"/>
      <c r="MBY42" s="23"/>
      <c r="MBZ42" s="23"/>
      <c r="MCA42" s="23"/>
      <c r="MCB42" s="23"/>
      <c r="MCC42" s="23"/>
      <c r="MCD42" s="23"/>
      <c r="MCE42" s="23"/>
      <c r="MCF42" s="23"/>
      <c r="MCG42" s="23"/>
      <c r="MCH42" s="23"/>
      <c r="MCI42" s="23"/>
      <c r="MCJ42" s="23"/>
      <c r="MCK42" s="23"/>
      <c r="MCL42" s="23"/>
      <c r="MCM42" s="23"/>
      <c r="MCN42" s="23"/>
      <c r="MCO42" s="23"/>
      <c r="MCP42" s="23"/>
      <c r="MCQ42" s="23"/>
      <c r="MCR42" s="23"/>
      <c r="MCS42" s="23"/>
      <c r="MCT42" s="23"/>
      <c r="MCU42" s="23"/>
      <c r="MCV42" s="23"/>
      <c r="MCW42" s="23"/>
      <c r="MCX42" s="23"/>
      <c r="MCY42" s="23"/>
      <c r="MCZ42" s="23"/>
      <c r="MDA42" s="23"/>
      <c r="MDB42" s="23"/>
      <c r="MDC42" s="23"/>
      <c r="MDD42" s="23"/>
      <c r="MDE42" s="23"/>
      <c r="MDF42" s="23"/>
      <c r="MDG42" s="23"/>
      <c r="MDH42" s="23"/>
      <c r="MDI42" s="23"/>
      <c r="MDJ42" s="23"/>
      <c r="MDK42" s="23"/>
      <c r="MDL42" s="23"/>
      <c r="MDM42" s="23"/>
      <c r="MDN42" s="23"/>
      <c r="MDO42" s="23"/>
      <c r="MDP42" s="23"/>
      <c r="MDQ42" s="23"/>
      <c r="MDR42" s="23"/>
      <c r="MDS42" s="23"/>
      <c r="MDT42" s="23"/>
      <c r="MDU42" s="23"/>
      <c r="MDV42" s="23"/>
      <c r="MDW42" s="23"/>
      <c r="MDX42" s="23"/>
      <c r="MDY42" s="23"/>
      <c r="MDZ42" s="23"/>
      <c r="MEA42" s="23"/>
      <c r="MEB42" s="23"/>
      <c r="MEC42" s="23"/>
      <c r="MED42" s="23"/>
      <c r="MEE42" s="23"/>
      <c r="MEF42" s="23"/>
      <c r="MEG42" s="23"/>
      <c r="MEH42" s="23"/>
      <c r="MEI42" s="23"/>
      <c r="MEJ42" s="23"/>
      <c r="MEK42" s="23"/>
      <c r="MEL42" s="23"/>
      <c r="MEM42" s="23"/>
      <c r="MEN42" s="23"/>
      <c r="MEO42" s="23"/>
      <c r="MEP42" s="23"/>
      <c r="MEQ42" s="23"/>
      <c r="MER42" s="23"/>
      <c r="MES42" s="23"/>
      <c r="MET42" s="23"/>
      <c r="MEU42" s="23"/>
      <c r="MEV42" s="23"/>
      <c r="MEW42" s="23"/>
      <c r="MEX42" s="23"/>
      <c r="MEY42" s="23"/>
      <c r="MEZ42" s="23"/>
      <c r="MFA42" s="23"/>
      <c r="MFB42" s="23"/>
      <c r="MFC42" s="23"/>
      <c r="MFD42" s="23"/>
      <c r="MFE42" s="23"/>
      <c r="MFF42" s="23"/>
      <c r="MFG42" s="23"/>
      <c r="MFH42" s="23"/>
      <c r="MFI42" s="23"/>
      <c r="MFJ42" s="23"/>
      <c r="MFK42" s="23"/>
      <c r="MFL42" s="23"/>
      <c r="MFM42" s="23"/>
      <c r="MFN42" s="23"/>
      <c r="MFO42" s="23"/>
      <c r="MFP42" s="23"/>
      <c r="MFQ42" s="23"/>
      <c r="MFR42" s="23"/>
      <c r="MFS42" s="23"/>
      <c r="MFT42" s="23"/>
      <c r="MFU42" s="23"/>
      <c r="MFV42" s="23"/>
      <c r="MFW42" s="23"/>
      <c r="MFX42" s="23"/>
      <c r="MFY42" s="23"/>
      <c r="MFZ42" s="23"/>
      <c r="MGA42" s="23"/>
      <c r="MGB42" s="23"/>
      <c r="MGC42" s="23"/>
      <c r="MGD42" s="23"/>
      <c r="MGE42" s="23"/>
      <c r="MGF42" s="23"/>
      <c r="MGG42" s="23"/>
      <c r="MGH42" s="23"/>
      <c r="MGI42" s="23"/>
      <c r="MGJ42" s="23"/>
      <c r="MGK42" s="23"/>
      <c r="MGL42" s="23"/>
      <c r="MGM42" s="23"/>
      <c r="MGN42" s="23"/>
      <c r="MGO42" s="23"/>
      <c r="MGP42" s="23"/>
      <c r="MGQ42" s="23"/>
      <c r="MGR42" s="23"/>
      <c r="MGS42" s="23"/>
      <c r="MGT42" s="23"/>
      <c r="MGU42" s="23"/>
      <c r="MGV42" s="23"/>
      <c r="MGW42" s="23"/>
      <c r="MGX42" s="23"/>
      <c r="MGY42" s="23"/>
      <c r="MGZ42" s="23"/>
      <c r="MHA42" s="23"/>
      <c r="MHB42" s="23"/>
      <c r="MHC42" s="23"/>
      <c r="MHD42" s="23"/>
      <c r="MHE42" s="23"/>
      <c r="MHF42" s="23"/>
      <c r="MHG42" s="23"/>
      <c r="MHH42" s="23"/>
      <c r="MHI42" s="23"/>
      <c r="MHJ42" s="23"/>
      <c r="MHK42" s="23"/>
      <c r="MHL42" s="23"/>
      <c r="MHM42" s="23"/>
      <c r="MHN42" s="23"/>
      <c r="MHO42" s="23"/>
      <c r="MHP42" s="23"/>
      <c r="MHQ42" s="23"/>
      <c r="MHR42" s="23"/>
      <c r="MHS42" s="23"/>
      <c r="MHT42" s="23"/>
      <c r="MHU42" s="23"/>
      <c r="MHV42" s="23"/>
      <c r="MHW42" s="23"/>
      <c r="MHX42" s="23"/>
      <c r="MHY42" s="23"/>
      <c r="MHZ42" s="23"/>
      <c r="MIA42" s="23"/>
      <c r="MIB42" s="23"/>
      <c r="MIC42" s="23"/>
      <c r="MID42" s="23"/>
      <c r="MIE42" s="23"/>
      <c r="MIF42" s="23"/>
      <c r="MIG42" s="23"/>
      <c r="MIH42" s="23"/>
      <c r="MII42" s="23"/>
      <c r="MIJ42" s="23"/>
      <c r="MIK42" s="23"/>
      <c r="MIL42" s="23"/>
      <c r="MIM42" s="23"/>
      <c r="MIN42" s="23"/>
      <c r="MIO42" s="23"/>
      <c r="MIP42" s="23"/>
      <c r="MIQ42" s="23"/>
      <c r="MIR42" s="23"/>
      <c r="MIS42" s="23"/>
      <c r="MIT42" s="23"/>
      <c r="MIU42" s="23"/>
      <c r="MIV42" s="23"/>
      <c r="MIW42" s="23"/>
      <c r="MIX42" s="23"/>
      <c r="MIY42" s="23"/>
      <c r="MIZ42" s="23"/>
      <c r="MJA42" s="23"/>
      <c r="MJB42" s="23"/>
      <c r="MJC42" s="23"/>
      <c r="MJD42" s="23"/>
      <c r="MJE42" s="23"/>
      <c r="MJF42" s="23"/>
      <c r="MJG42" s="23"/>
      <c r="MJH42" s="23"/>
      <c r="MJI42" s="23"/>
      <c r="MJJ42" s="23"/>
      <c r="MJK42" s="23"/>
      <c r="MJL42" s="23"/>
      <c r="MJM42" s="23"/>
      <c r="MJN42" s="23"/>
      <c r="MJO42" s="23"/>
      <c r="MJP42" s="23"/>
      <c r="MJQ42" s="23"/>
      <c r="MJR42" s="23"/>
      <c r="MJS42" s="23"/>
      <c r="MJT42" s="23"/>
      <c r="MJU42" s="23"/>
      <c r="MJV42" s="23"/>
      <c r="MJW42" s="23"/>
      <c r="MJX42" s="23"/>
      <c r="MJY42" s="23"/>
      <c r="MJZ42" s="23"/>
      <c r="MKA42" s="23"/>
      <c r="MKB42" s="23"/>
      <c r="MKC42" s="23"/>
      <c r="MKD42" s="23"/>
      <c r="MKE42" s="23"/>
      <c r="MKF42" s="23"/>
      <c r="MKG42" s="23"/>
      <c r="MKH42" s="23"/>
      <c r="MKI42" s="23"/>
      <c r="MKJ42" s="23"/>
      <c r="MKK42" s="23"/>
      <c r="MKL42" s="23"/>
      <c r="MKM42" s="23"/>
      <c r="MKN42" s="23"/>
      <c r="MKO42" s="23"/>
      <c r="MKP42" s="23"/>
      <c r="MKQ42" s="23"/>
      <c r="MKR42" s="23"/>
      <c r="MKS42" s="23"/>
      <c r="MKT42" s="23"/>
      <c r="MKU42" s="23"/>
      <c r="MKV42" s="23"/>
      <c r="MKW42" s="23"/>
      <c r="MKX42" s="23"/>
      <c r="MKY42" s="23"/>
      <c r="MKZ42" s="23"/>
      <c r="MLA42" s="23"/>
      <c r="MLB42" s="23"/>
      <c r="MLC42" s="23"/>
      <c r="MLD42" s="23"/>
      <c r="MLE42" s="23"/>
      <c r="MLF42" s="23"/>
      <c r="MLG42" s="23"/>
      <c r="MLH42" s="23"/>
      <c r="MLI42" s="23"/>
      <c r="MLJ42" s="23"/>
      <c r="MLK42" s="23"/>
      <c r="MLL42" s="23"/>
      <c r="MLM42" s="23"/>
      <c r="MLN42" s="23"/>
      <c r="MLO42" s="23"/>
      <c r="MLP42" s="23"/>
      <c r="MLQ42" s="23"/>
      <c r="MLR42" s="23"/>
      <c r="MLS42" s="23"/>
      <c r="MLT42" s="23"/>
      <c r="MLU42" s="23"/>
      <c r="MLV42" s="23"/>
      <c r="MLW42" s="23"/>
      <c r="MLX42" s="23"/>
      <c r="MLY42" s="23"/>
      <c r="MLZ42" s="23"/>
      <c r="MMA42" s="23"/>
      <c r="MMB42" s="23"/>
      <c r="MMC42" s="23"/>
      <c r="MMD42" s="23"/>
      <c r="MME42" s="23"/>
      <c r="MMF42" s="23"/>
      <c r="MMG42" s="23"/>
      <c r="MMH42" s="23"/>
      <c r="MMI42" s="23"/>
      <c r="MMJ42" s="23"/>
      <c r="MMK42" s="23"/>
      <c r="MML42" s="23"/>
      <c r="MMM42" s="23"/>
      <c r="MMN42" s="23"/>
      <c r="MMO42" s="23"/>
      <c r="MMP42" s="23"/>
      <c r="MMQ42" s="23"/>
      <c r="MMR42" s="23"/>
      <c r="MMS42" s="23"/>
      <c r="MMT42" s="23"/>
      <c r="MMU42" s="23"/>
      <c r="MMV42" s="23"/>
      <c r="MMW42" s="23"/>
      <c r="MMX42" s="23"/>
      <c r="MMY42" s="23"/>
      <c r="MMZ42" s="23"/>
      <c r="MNA42" s="23"/>
      <c r="MNB42" s="23"/>
      <c r="MNC42" s="23"/>
      <c r="MND42" s="23"/>
      <c r="MNE42" s="23"/>
      <c r="MNF42" s="23"/>
      <c r="MNG42" s="23"/>
      <c r="MNH42" s="23"/>
      <c r="MNI42" s="23"/>
      <c r="MNJ42" s="23"/>
      <c r="MNK42" s="23"/>
      <c r="MNL42" s="23"/>
      <c r="MNM42" s="23"/>
      <c r="MNN42" s="23"/>
      <c r="MNO42" s="23"/>
      <c r="MNP42" s="23"/>
      <c r="MNQ42" s="23"/>
      <c r="MNR42" s="23"/>
      <c r="MNS42" s="23"/>
      <c r="MNT42" s="23"/>
      <c r="MNU42" s="23"/>
      <c r="MNV42" s="23"/>
      <c r="MNW42" s="23"/>
      <c r="MNX42" s="23"/>
      <c r="MNY42" s="23"/>
      <c r="MNZ42" s="23"/>
      <c r="MOA42" s="23"/>
      <c r="MOB42" s="23"/>
      <c r="MOC42" s="23"/>
      <c r="MOD42" s="23"/>
      <c r="MOE42" s="23"/>
      <c r="MOF42" s="23"/>
      <c r="MOG42" s="23"/>
      <c r="MOH42" s="23"/>
      <c r="MOI42" s="23"/>
      <c r="MOJ42" s="23"/>
      <c r="MOK42" s="23"/>
      <c r="MOL42" s="23"/>
      <c r="MOM42" s="23"/>
      <c r="MON42" s="23"/>
      <c r="MOO42" s="23"/>
      <c r="MOP42" s="23"/>
      <c r="MOQ42" s="23"/>
      <c r="MOR42" s="23"/>
      <c r="MOS42" s="23"/>
      <c r="MOT42" s="23"/>
      <c r="MOU42" s="23"/>
      <c r="MOV42" s="23"/>
      <c r="MOW42" s="23"/>
      <c r="MOX42" s="23"/>
      <c r="MOY42" s="23"/>
      <c r="MOZ42" s="23"/>
      <c r="MPA42" s="23"/>
      <c r="MPB42" s="23"/>
      <c r="MPC42" s="23"/>
      <c r="MPD42" s="23"/>
      <c r="MPE42" s="23"/>
      <c r="MPF42" s="23"/>
      <c r="MPG42" s="23"/>
      <c r="MPH42" s="23"/>
      <c r="MPI42" s="23"/>
      <c r="MPJ42" s="23"/>
      <c r="MPK42" s="23"/>
      <c r="MPL42" s="23"/>
      <c r="MPM42" s="23"/>
      <c r="MPN42" s="23"/>
      <c r="MPO42" s="23"/>
      <c r="MPP42" s="23"/>
      <c r="MPQ42" s="23"/>
      <c r="MPR42" s="23"/>
      <c r="MPS42" s="23"/>
      <c r="MPT42" s="23"/>
      <c r="MPU42" s="23"/>
      <c r="MPV42" s="23"/>
      <c r="MPW42" s="23"/>
      <c r="MPX42" s="23"/>
      <c r="MPY42" s="23"/>
      <c r="MPZ42" s="23"/>
      <c r="MQA42" s="23"/>
      <c r="MQB42" s="23"/>
      <c r="MQC42" s="23"/>
      <c r="MQD42" s="23"/>
      <c r="MQE42" s="23"/>
      <c r="MQF42" s="23"/>
      <c r="MQG42" s="23"/>
      <c r="MQH42" s="23"/>
      <c r="MQI42" s="23"/>
      <c r="MQJ42" s="23"/>
      <c r="MQK42" s="23"/>
      <c r="MQL42" s="23"/>
      <c r="MQM42" s="23"/>
      <c r="MQN42" s="23"/>
      <c r="MQO42" s="23"/>
      <c r="MQP42" s="23"/>
      <c r="MQQ42" s="23"/>
      <c r="MQR42" s="23"/>
      <c r="MQS42" s="23"/>
      <c r="MQT42" s="23"/>
      <c r="MQU42" s="23"/>
      <c r="MQV42" s="23"/>
      <c r="MQW42" s="23"/>
      <c r="MQX42" s="23"/>
      <c r="MQY42" s="23"/>
      <c r="MQZ42" s="23"/>
      <c r="MRA42" s="23"/>
      <c r="MRB42" s="23"/>
      <c r="MRC42" s="23"/>
      <c r="MRD42" s="23"/>
      <c r="MRE42" s="23"/>
      <c r="MRF42" s="23"/>
      <c r="MRG42" s="23"/>
      <c r="MRH42" s="23"/>
      <c r="MRI42" s="23"/>
      <c r="MRJ42" s="23"/>
      <c r="MRK42" s="23"/>
      <c r="MRL42" s="23"/>
      <c r="MRM42" s="23"/>
      <c r="MRN42" s="23"/>
      <c r="MRO42" s="23"/>
      <c r="MRP42" s="23"/>
      <c r="MRQ42" s="23"/>
      <c r="MRR42" s="23"/>
      <c r="MRS42" s="23"/>
      <c r="MRT42" s="23"/>
      <c r="MRU42" s="23"/>
      <c r="MRV42" s="23"/>
      <c r="MRW42" s="23"/>
      <c r="MRX42" s="23"/>
      <c r="MRY42" s="23"/>
      <c r="MRZ42" s="23"/>
      <c r="MSA42" s="23"/>
      <c r="MSB42" s="23"/>
      <c r="MSC42" s="23"/>
      <c r="MSD42" s="23"/>
      <c r="MSE42" s="23"/>
      <c r="MSF42" s="23"/>
      <c r="MSG42" s="23"/>
      <c r="MSH42" s="23"/>
      <c r="MSI42" s="23"/>
      <c r="MSJ42" s="23"/>
      <c r="MSK42" s="23"/>
      <c r="MSL42" s="23"/>
      <c r="MSM42" s="23"/>
      <c r="MSN42" s="23"/>
      <c r="MSO42" s="23"/>
      <c r="MSP42" s="23"/>
      <c r="MSQ42" s="23"/>
      <c r="MSR42" s="23"/>
      <c r="MSS42" s="23"/>
      <c r="MST42" s="23"/>
      <c r="MSU42" s="23"/>
      <c r="MSV42" s="23"/>
      <c r="MSW42" s="23"/>
      <c r="MSX42" s="23"/>
      <c r="MSY42" s="23"/>
      <c r="MSZ42" s="23"/>
      <c r="MTA42" s="23"/>
      <c r="MTB42" s="23"/>
      <c r="MTC42" s="23"/>
      <c r="MTD42" s="23"/>
      <c r="MTE42" s="23"/>
      <c r="MTF42" s="23"/>
      <c r="MTG42" s="23"/>
      <c r="MTH42" s="23"/>
      <c r="MTI42" s="23"/>
      <c r="MTJ42" s="23"/>
      <c r="MTK42" s="23"/>
      <c r="MTL42" s="23"/>
      <c r="MTM42" s="23"/>
      <c r="MTN42" s="23"/>
      <c r="MTO42" s="23"/>
      <c r="MTP42" s="23"/>
      <c r="MTQ42" s="23"/>
      <c r="MTR42" s="23"/>
      <c r="MTS42" s="23"/>
      <c r="MTT42" s="23"/>
      <c r="MTU42" s="23"/>
      <c r="MTV42" s="23"/>
      <c r="MTW42" s="23"/>
      <c r="MTX42" s="23"/>
      <c r="MTY42" s="23"/>
      <c r="MTZ42" s="23"/>
      <c r="MUA42" s="23"/>
      <c r="MUB42" s="23"/>
      <c r="MUC42" s="23"/>
      <c r="MUD42" s="23"/>
      <c r="MUE42" s="23"/>
      <c r="MUF42" s="23"/>
      <c r="MUG42" s="23"/>
      <c r="MUH42" s="23"/>
      <c r="MUI42" s="23"/>
      <c r="MUJ42" s="23"/>
      <c r="MUK42" s="23"/>
      <c r="MUL42" s="23"/>
      <c r="MUM42" s="23"/>
      <c r="MUN42" s="23"/>
      <c r="MUO42" s="23"/>
      <c r="MUP42" s="23"/>
      <c r="MUQ42" s="23"/>
      <c r="MUR42" s="23"/>
      <c r="MUS42" s="23"/>
      <c r="MUT42" s="23"/>
      <c r="MUU42" s="23"/>
      <c r="MUV42" s="23"/>
      <c r="MUW42" s="23"/>
      <c r="MUX42" s="23"/>
      <c r="MUY42" s="23"/>
      <c r="MUZ42" s="23"/>
      <c r="MVA42" s="23"/>
      <c r="MVB42" s="23"/>
      <c r="MVC42" s="23"/>
      <c r="MVD42" s="23"/>
      <c r="MVE42" s="23"/>
      <c r="MVF42" s="23"/>
      <c r="MVG42" s="23"/>
      <c r="MVH42" s="23"/>
      <c r="MVI42" s="23"/>
      <c r="MVJ42" s="23"/>
      <c r="MVK42" s="23"/>
      <c r="MVL42" s="23"/>
      <c r="MVM42" s="23"/>
      <c r="MVN42" s="23"/>
      <c r="MVO42" s="23"/>
      <c r="MVP42" s="23"/>
      <c r="MVQ42" s="23"/>
      <c r="MVR42" s="23"/>
      <c r="MVS42" s="23"/>
      <c r="MVT42" s="23"/>
      <c r="MVU42" s="23"/>
      <c r="MVV42" s="23"/>
      <c r="MVW42" s="23"/>
      <c r="MVX42" s="23"/>
      <c r="MVY42" s="23"/>
      <c r="MVZ42" s="23"/>
      <c r="MWA42" s="23"/>
      <c r="MWB42" s="23"/>
      <c r="MWC42" s="23"/>
      <c r="MWD42" s="23"/>
      <c r="MWE42" s="23"/>
      <c r="MWF42" s="23"/>
      <c r="MWG42" s="23"/>
      <c r="MWH42" s="23"/>
      <c r="MWI42" s="23"/>
      <c r="MWJ42" s="23"/>
      <c r="MWK42" s="23"/>
      <c r="MWL42" s="23"/>
      <c r="MWM42" s="23"/>
      <c r="MWN42" s="23"/>
      <c r="MWO42" s="23"/>
      <c r="MWP42" s="23"/>
      <c r="MWQ42" s="23"/>
      <c r="MWR42" s="23"/>
      <c r="MWS42" s="23"/>
      <c r="MWT42" s="23"/>
      <c r="MWU42" s="23"/>
      <c r="MWV42" s="23"/>
      <c r="MWW42" s="23"/>
      <c r="MWX42" s="23"/>
      <c r="MWY42" s="23"/>
      <c r="MWZ42" s="23"/>
      <c r="MXA42" s="23"/>
      <c r="MXB42" s="23"/>
      <c r="MXC42" s="23"/>
      <c r="MXD42" s="23"/>
      <c r="MXE42" s="23"/>
      <c r="MXF42" s="23"/>
      <c r="MXG42" s="23"/>
      <c r="MXH42" s="23"/>
      <c r="MXI42" s="23"/>
      <c r="MXJ42" s="23"/>
      <c r="MXK42" s="23"/>
      <c r="MXL42" s="23"/>
      <c r="MXM42" s="23"/>
      <c r="MXN42" s="23"/>
      <c r="MXO42" s="23"/>
      <c r="MXP42" s="23"/>
      <c r="MXQ42" s="23"/>
      <c r="MXR42" s="23"/>
      <c r="MXS42" s="23"/>
      <c r="MXT42" s="23"/>
      <c r="MXU42" s="23"/>
      <c r="MXV42" s="23"/>
      <c r="MXW42" s="23"/>
      <c r="MXX42" s="23"/>
      <c r="MXY42" s="23"/>
      <c r="MXZ42" s="23"/>
      <c r="MYA42" s="23"/>
      <c r="MYB42" s="23"/>
      <c r="MYC42" s="23"/>
      <c r="MYD42" s="23"/>
      <c r="MYE42" s="23"/>
      <c r="MYF42" s="23"/>
      <c r="MYG42" s="23"/>
      <c r="MYH42" s="23"/>
      <c r="MYI42" s="23"/>
      <c r="MYJ42" s="23"/>
      <c r="MYK42" s="23"/>
      <c r="MYL42" s="23"/>
      <c r="MYM42" s="23"/>
      <c r="MYN42" s="23"/>
      <c r="MYO42" s="23"/>
      <c r="MYP42" s="23"/>
      <c r="MYQ42" s="23"/>
      <c r="MYR42" s="23"/>
      <c r="MYS42" s="23"/>
      <c r="MYT42" s="23"/>
      <c r="MYU42" s="23"/>
      <c r="MYV42" s="23"/>
      <c r="MYW42" s="23"/>
      <c r="MYX42" s="23"/>
      <c r="MYY42" s="23"/>
      <c r="MYZ42" s="23"/>
      <c r="MZA42" s="23"/>
      <c r="MZB42" s="23"/>
      <c r="MZC42" s="23"/>
      <c r="MZD42" s="23"/>
      <c r="MZE42" s="23"/>
      <c r="MZF42" s="23"/>
      <c r="MZG42" s="23"/>
      <c r="MZH42" s="23"/>
      <c r="MZI42" s="23"/>
      <c r="MZJ42" s="23"/>
      <c r="MZK42" s="23"/>
      <c r="MZL42" s="23"/>
      <c r="MZM42" s="23"/>
      <c r="MZN42" s="23"/>
      <c r="MZO42" s="23"/>
      <c r="MZP42" s="23"/>
      <c r="MZQ42" s="23"/>
      <c r="MZR42" s="23"/>
      <c r="MZS42" s="23"/>
      <c r="MZT42" s="23"/>
      <c r="MZU42" s="23"/>
      <c r="MZV42" s="23"/>
      <c r="MZW42" s="23"/>
      <c r="MZX42" s="23"/>
      <c r="MZY42" s="23"/>
      <c r="MZZ42" s="23"/>
      <c r="NAA42" s="23"/>
      <c r="NAB42" s="23"/>
      <c r="NAC42" s="23"/>
      <c r="NAD42" s="23"/>
      <c r="NAE42" s="23"/>
      <c r="NAF42" s="23"/>
      <c r="NAG42" s="23"/>
      <c r="NAH42" s="23"/>
      <c r="NAI42" s="23"/>
      <c r="NAJ42" s="23"/>
      <c r="NAK42" s="23"/>
      <c r="NAL42" s="23"/>
      <c r="NAM42" s="23"/>
      <c r="NAN42" s="23"/>
      <c r="NAO42" s="23"/>
      <c r="NAP42" s="23"/>
      <c r="NAQ42" s="23"/>
      <c r="NAR42" s="23"/>
      <c r="NAS42" s="23"/>
      <c r="NAT42" s="23"/>
      <c r="NAU42" s="23"/>
      <c r="NAV42" s="23"/>
      <c r="NAW42" s="23"/>
      <c r="NAX42" s="23"/>
      <c r="NAY42" s="23"/>
      <c r="NAZ42" s="23"/>
      <c r="NBA42" s="23"/>
      <c r="NBB42" s="23"/>
      <c r="NBC42" s="23"/>
      <c r="NBD42" s="23"/>
      <c r="NBE42" s="23"/>
      <c r="NBF42" s="23"/>
      <c r="NBG42" s="23"/>
      <c r="NBH42" s="23"/>
      <c r="NBI42" s="23"/>
      <c r="NBJ42" s="23"/>
      <c r="NBK42" s="23"/>
      <c r="NBL42" s="23"/>
      <c r="NBM42" s="23"/>
      <c r="NBN42" s="23"/>
      <c r="NBO42" s="23"/>
      <c r="NBP42" s="23"/>
      <c r="NBQ42" s="23"/>
      <c r="NBR42" s="23"/>
      <c r="NBS42" s="23"/>
      <c r="NBT42" s="23"/>
      <c r="NBU42" s="23"/>
      <c r="NBV42" s="23"/>
      <c r="NBW42" s="23"/>
      <c r="NBX42" s="23"/>
      <c r="NBY42" s="23"/>
      <c r="NBZ42" s="23"/>
      <c r="NCA42" s="23"/>
      <c r="NCB42" s="23"/>
      <c r="NCC42" s="23"/>
      <c r="NCD42" s="23"/>
      <c r="NCE42" s="23"/>
      <c r="NCF42" s="23"/>
      <c r="NCG42" s="23"/>
      <c r="NCH42" s="23"/>
      <c r="NCI42" s="23"/>
      <c r="NCJ42" s="23"/>
      <c r="NCK42" s="23"/>
      <c r="NCL42" s="23"/>
      <c r="NCM42" s="23"/>
      <c r="NCN42" s="23"/>
      <c r="NCO42" s="23"/>
      <c r="NCP42" s="23"/>
      <c r="NCQ42" s="23"/>
      <c r="NCR42" s="23"/>
      <c r="NCS42" s="23"/>
      <c r="NCT42" s="23"/>
      <c r="NCU42" s="23"/>
      <c r="NCV42" s="23"/>
      <c r="NCW42" s="23"/>
      <c r="NCX42" s="23"/>
      <c r="NCY42" s="23"/>
      <c r="NCZ42" s="23"/>
      <c r="NDA42" s="23"/>
      <c r="NDB42" s="23"/>
      <c r="NDC42" s="23"/>
      <c r="NDD42" s="23"/>
      <c r="NDE42" s="23"/>
      <c r="NDF42" s="23"/>
      <c r="NDG42" s="23"/>
      <c r="NDH42" s="23"/>
      <c r="NDI42" s="23"/>
      <c r="NDJ42" s="23"/>
      <c r="NDK42" s="23"/>
      <c r="NDL42" s="23"/>
      <c r="NDM42" s="23"/>
      <c r="NDN42" s="23"/>
      <c r="NDO42" s="23"/>
      <c r="NDP42" s="23"/>
      <c r="NDQ42" s="23"/>
      <c r="NDR42" s="23"/>
      <c r="NDS42" s="23"/>
      <c r="NDT42" s="23"/>
      <c r="NDU42" s="23"/>
      <c r="NDV42" s="23"/>
      <c r="NDW42" s="23"/>
      <c r="NDX42" s="23"/>
      <c r="NDY42" s="23"/>
      <c r="NDZ42" s="23"/>
      <c r="NEA42" s="23"/>
      <c r="NEB42" s="23"/>
      <c r="NEC42" s="23"/>
      <c r="NED42" s="23"/>
      <c r="NEE42" s="23"/>
      <c r="NEF42" s="23"/>
      <c r="NEG42" s="23"/>
      <c r="NEH42" s="23"/>
      <c r="NEI42" s="23"/>
      <c r="NEJ42" s="23"/>
      <c r="NEK42" s="23"/>
      <c r="NEL42" s="23"/>
      <c r="NEM42" s="23"/>
      <c r="NEN42" s="23"/>
      <c r="NEO42" s="23"/>
      <c r="NEP42" s="23"/>
      <c r="NEQ42" s="23"/>
      <c r="NER42" s="23"/>
      <c r="NES42" s="23"/>
      <c r="NET42" s="23"/>
      <c r="NEU42" s="23"/>
      <c r="NEV42" s="23"/>
      <c r="NEW42" s="23"/>
      <c r="NEX42" s="23"/>
      <c r="NEY42" s="23"/>
      <c r="NEZ42" s="23"/>
      <c r="NFA42" s="23"/>
      <c r="NFB42" s="23"/>
      <c r="NFC42" s="23"/>
      <c r="NFD42" s="23"/>
      <c r="NFE42" s="23"/>
      <c r="NFF42" s="23"/>
      <c r="NFG42" s="23"/>
      <c r="NFH42" s="23"/>
      <c r="NFI42" s="23"/>
      <c r="NFJ42" s="23"/>
      <c r="NFK42" s="23"/>
      <c r="NFL42" s="23"/>
      <c r="NFM42" s="23"/>
      <c r="NFN42" s="23"/>
      <c r="NFO42" s="23"/>
      <c r="NFP42" s="23"/>
      <c r="NFQ42" s="23"/>
      <c r="NFR42" s="23"/>
      <c r="NFS42" s="23"/>
      <c r="NFT42" s="23"/>
      <c r="NFU42" s="23"/>
      <c r="NFV42" s="23"/>
      <c r="NFW42" s="23"/>
      <c r="NFX42" s="23"/>
      <c r="NFY42" s="23"/>
      <c r="NFZ42" s="23"/>
      <c r="NGA42" s="23"/>
      <c r="NGB42" s="23"/>
      <c r="NGC42" s="23"/>
      <c r="NGD42" s="23"/>
      <c r="NGE42" s="23"/>
      <c r="NGF42" s="23"/>
      <c r="NGG42" s="23"/>
      <c r="NGH42" s="23"/>
      <c r="NGI42" s="23"/>
      <c r="NGJ42" s="23"/>
      <c r="NGK42" s="23"/>
      <c r="NGL42" s="23"/>
      <c r="NGM42" s="23"/>
      <c r="NGN42" s="23"/>
      <c r="NGO42" s="23"/>
      <c r="NGP42" s="23"/>
      <c r="NGQ42" s="23"/>
      <c r="NGR42" s="23"/>
      <c r="NGS42" s="23"/>
      <c r="NGT42" s="23"/>
      <c r="NGU42" s="23"/>
      <c r="NGV42" s="23"/>
      <c r="NGW42" s="23"/>
      <c r="NGX42" s="23"/>
      <c r="NGY42" s="23"/>
      <c r="NGZ42" s="23"/>
      <c r="NHA42" s="23"/>
      <c r="NHB42" s="23"/>
      <c r="NHC42" s="23"/>
      <c r="NHD42" s="23"/>
      <c r="NHE42" s="23"/>
      <c r="NHF42" s="23"/>
      <c r="NHG42" s="23"/>
      <c r="NHH42" s="23"/>
      <c r="NHI42" s="23"/>
      <c r="NHJ42" s="23"/>
      <c r="NHK42" s="23"/>
      <c r="NHL42" s="23"/>
      <c r="NHM42" s="23"/>
      <c r="NHN42" s="23"/>
      <c r="NHO42" s="23"/>
      <c r="NHP42" s="23"/>
      <c r="NHQ42" s="23"/>
      <c r="NHR42" s="23"/>
      <c r="NHS42" s="23"/>
      <c r="NHT42" s="23"/>
      <c r="NHU42" s="23"/>
      <c r="NHV42" s="23"/>
      <c r="NHW42" s="23"/>
      <c r="NHX42" s="23"/>
      <c r="NHY42" s="23"/>
      <c r="NHZ42" s="23"/>
      <c r="NIA42" s="23"/>
      <c r="NIB42" s="23"/>
      <c r="NIC42" s="23"/>
      <c r="NID42" s="23"/>
      <c r="NIE42" s="23"/>
      <c r="NIF42" s="23"/>
      <c r="NIG42" s="23"/>
      <c r="NIH42" s="23"/>
      <c r="NII42" s="23"/>
      <c r="NIJ42" s="23"/>
      <c r="NIK42" s="23"/>
      <c r="NIL42" s="23"/>
      <c r="NIM42" s="23"/>
      <c r="NIN42" s="23"/>
      <c r="NIO42" s="23"/>
      <c r="NIP42" s="23"/>
      <c r="NIQ42" s="23"/>
      <c r="NIR42" s="23"/>
      <c r="NIS42" s="23"/>
      <c r="NIT42" s="23"/>
      <c r="NIU42" s="23"/>
      <c r="NIV42" s="23"/>
      <c r="NIW42" s="23"/>
      <c r="NIX42" s="23"/>
      <c r="NIY42" s="23"/>
      <c r="NIZ42" s="23"/>
      <c r="NJA42" s="23"/>
      <c r="NJB42" s="23"/>
      <c r="NJC42" s="23"/>
      <c r="NJD42" s="23"/>
      <c r="NJE42" s="23"/>
      <c r="NJF42" s="23"/>
      <c r="NJG42" s="23"/>
      <c r="NJH42" s="23"/>
      <c r="NJI42" s="23"/>
      <c r="NJJ42" s="23"/>
      <c r="NJK42" s="23"/>
      <c r="NJL42" s="23"/>
      <c r="NJM42" s="23"/>
      <c r="NJN42" s="23"/>
      <c r="NJO42" s="23"/>
      <c r="NJP42" s="23"/>
      <c r="NJQ42" s="23"/>
      <c r="NJR42" s="23"/>
      <c r="NJS42" s="23"/>
      <c r="NJT42" s="23"/>
      <c r="NJU42" s="23"/>
      <c r="NJV42" s="23"/>
      <c r="NJW42" s="23"/>
      <c r="NJX42" s="23"/>
      <c r="NJY42" s="23"/>
      <c r="NJZ42" s="23"/>
      <c r="NKA42" s="23"/>
      <c r="NKB42" s="23"/>
      <c r="NKC42" s="23"/>
      <c r="NKD42" s="23"/>
      <c r="NKE42" s="23"/>
      <c r="NKF42" s="23"/>
      <c r="NKG42" s="23"/>
      <c r="NKH42" s="23"/>
      <c r="NKI42" s="23"/>
      <c r="NKJ42" s="23"/>
      <c r="NKK42" s="23"/>
      <c r="NKL42" s="23"/>
      <c r="NKM42" s="23"/>
      <c r="NKN42" s="23"/>
      <c r="NKO42" s="23"/>
      <c r="NKP42" s="23"/>
      <c r="NKQ42" s="23"/>
      <c r="NKR42" s="23"/>
      <c r="NKS42" s="23"/>
      <c r="NKT42" s="23"/>
      <c r="NKU42" s="23"/>
      <c r="NKV42" s="23"/>
      <c r="NKW42" s="23"/>
      <c r="NKX42" s="23"/>
      <c r="NKY42" s="23"/>
      <c r="NKZ42" s="23"/>
      <c r="NLA42" s="23"/>
      <c r="NLB42" s="23"/>
      <c r="NLC42" s="23"/>
      <c r="NLD42" s="23"/>
      <c r="NLE42" s="23"/>
      <c r="NLF42" s="23"/>
      <c r="NLG42" s="23"/>
      <c r="NLH42" s="23"/>
      <c r="NLI42" s="23"/>
      <c r="NLJ42" s="23"/>
      <c r="NLK42" s="23"/>
      <c r="NLL42" s="23"/>
      <c r="NLM42" s="23"/>
      <c r="NLN42" s="23"/>
      <c r="NLO42" s="23"/>
      <c r="NLP42" s="23"/>
      <c r="NLQ42" s="23"/>
      <c r="NLR42" s="23"/>
      <c r="NLS42" s="23"/>
      <c r="NLT42" s="23"/>
      <c r="NLU42" s="23"/>
      <c r="NLV42" s="23"/>
      <c r="NLW42" s="23"/>
      <c r="NLX42" s="23"/>
      <c r="NLY42" s="23"/>
      <c r="NLZ42" s="23"/>
      <c r="NMA42" s="23"/>
      <c r="NMB42" s="23"/>
      <c r="NMC42" s="23"/>
      <c r="NMD42" s="23"/>
      <c r="NME42" s="23"/>
      <c r="NMF42" s="23"/>
      <c r="NMG42" s="23"/>
      <c r="NMH42" s="23"/>
      <c r="NMI42" s="23"/>
      <c r="NMJ42" s="23"/>
      <c r="NMK42" s="23"/>
      <c r="NML42" s="23"/>
      <c r="NMM42" s="23"/>
      <c r="NMN42" s="23"/>
      <c r="NMO42" s="23"/>
      <c r="NMP42" s="23"/>
      <c r="NMQ42" s="23"/>
      <c r="NMR42" s="23"/>
      <c r="NMS42" s="23"/>
      <c r="NMT42" s="23"/>
      <c r="NMU42" s="23"/>
      <c r="NMV42" s="23"/>
      <c r="NMW42" s="23"/>
      <c r="NMX42" s="23"/>
      <c r="NMY42" s="23"/>
      <c r="NMZ42" s="23"/>
      <c r="NNA42" s="23"/>
      <c r="NNB42" s="23"/>
      <c r="NNC42" s="23"/>
      <c r="NND42" s="23"/>
      <c r="NNE42" s="23"/>
      <c r="NNF42" s="23"/>
      <c r="NNG42" s="23"/>
      <c r="NNH42" s="23"/>
      <c r="NNI42" s="23"/>
      <c r="NNJ42" s="23"/>
      <c r="NNK42" s="23"/>
      <c r="NNL42" s="23"/>
      <c r="NNM42" s="23"/>
      <c r="NNN42" s="23"/>
      <c r="NNO42" s="23"/>
      <c r="NNP42" s="23"/>
      <c r="NNQ42" s="23"/>
      <c r="NNR42" s="23"/>
      <c r="NNS42" s="23"/>
      <c r="NNT42" s="23"/>
      <c r="NNU42" s="23"/>
      <c r="NNV42" s="23"/>
      <c r="NNW42" s="23"/>
      <c r="NNX42" s="23"/>
      <c r="NNY42" s="23"/>
      <c r="NNZ42" s="23"/>
      <c r="NOA42" s="23"/>
      <c r="NOB42" s="23"/>
      <c r="NOC42" s="23"/>
      <c r="NOD42" s="23"/>
      <c r="NOE42" s="23"/>
      <c r="NOF42" s="23"/>
      <c r="NOG42" s="23"/>
      <c r="NOH42" s="23"/>
      <c r="NOI42" s="23"/>
      <c r="NOJ42" s="23"/>
      <c r="NOK42" s="23"/>
      <c r="NOL42" s="23"/>
      <c r="NOM42" s="23"/>
      <c r="NON42" s="23"/>
      <c r="NOO42" s="23"/>
      <c r="NOP42" s="23"/>
      <c r="NOQ42" s="23"/>
      <c r="NOR42" s="23"/>
      <c r="NOS42" s="23"/>
      <c r="NOT42" s="23"/>
      <c r="NOU42" s="23"/>
      <c r="NOV42" s="23"/>
      <c r="NOW42" s="23"/>
      <c r="NOX42" s="23"/>
      <c r="NOY42" s="23"/>
      <c r="NOZ42" s="23"/>
      <c r="NPA42" s="23"/>
      <c r="NPB42" s="23"/>
      <c r="NPC42" s="23"/>
      <c r="NPD42" s="23"/>
      <c r="NPE42" s="23"/>
      <c r="NPF42" s="23"/>
      <c r="NPG42" s="23"/>
      <c r="NPH42" s="23"/>
      <c r="NPI42" s="23"/>
      <c r="NPJ42" s="23"/>
      <c r="NPK42" s="23"/>
      <c r="NPL42" s="23"/>
      <c r="NPM42" s="23"/>
      <c r="NPN42" s="23"/>
      <c r="NPO42" s="23"/>
      <c r="NPP42" s="23"/>
      <c r="NPQ42" s="23"/>
      <c r="NPR42" s="23"/>
      <c r="NPS42" s="23"/>
      <c r="NPT42" s="23"/>
      <c r="NPU42" s="23"/>
      <c r="NPV42" s="23"/>
      <c r="NPW42" s="23"/>
      <c r="NPX42" s="23"/>
      <c r="NPY42" s="23"/>
      <c r="NPZ42" s="23"/>
      <c r="NQA42" s="23"/>
      <c r="NQB42" s="23"/>
      <c r="NQC42" s="23"/>
      <c r="NQD42" s="23"/>
      <c r="NQE42" s="23"/>
      <c r="NQF42" s="23"/>
      <c r="NQG42" s="23"/>
      <c r="NQH42" s="23"/>
      <c r="NQI42" s="23"/>
      <c r="NQJ42" s="23"/>
      <c r="NQK42" s="23"/>
      <c r="NQL42" s="23"/>
      <c r="NQM42" s="23"/>
      <c r="NQN42" s="23"/>
      <c r="NQO42" s="23"/>
      <c r="NQP42" s="23"/>
      <c r="NQQ42" s="23"/>
      <c r="NQR42" s="23"/>
      <c r="NQS42" s="23"/>
      <c r="NQT42" s="23"/>
      <c r="NQU42" s="23"/>
      <c r="NQV42" s="23"/>
      <c r="NQW42" s="23"/>
      <c r="NQX42" s="23"/>
      <c r="NQY42" s="23"/>
      <c r="NQZ42" s="23"/>
      <c r="NRA42" s="23"/>
      <c r="NRB42" s="23"/>
      <c r="NRC42" s="23"/>
      <c r="NRD42" s="23"/>
      <c r="NRE42" s="23"/>
      <c r="NRF42" s="23"/>
      <c r="NRG42" s="23"/>
      <c r="NRH42" s="23"/>
      <c r="NRI42" s="23"/>
      <c r="NRJ42" s="23"/>
      <c r="NRK42" s="23"/>
      <c r="NRL42" s="23"/>
      <c r="NRM42" s="23"/>
      <c r="NRN42" s="23"/>
      <c r="NRO42" s="23"/>
      <c r="NRP42" s="23"/>
      <c r="NRQ42" s="23"/>
      <c r="NRR42" s="23"/>
      <c r="NRS42" s="23"/>
      <c r="NRT42" s="23"/>
      <c r="NRU42" s="23"/>
      <c r="NRV42" s="23"/>
      <c r="NRW42" s="23"/>
      <c r="NRX42" s="23"/>
      <c r="NRY42" s="23"/>
      <c r="NRZ42" s="23"/>
      <c r="NSA42" s="23"/>
      <c r="NSB42" s="23"/>
      <c r="NSC42" s="23"/>
      <c r="NSD42" s="23"/>
      <c r="NSE42" s="23"/>
      <c r="NSF42" s="23"/>
      <c r="NSG42" s="23"/>
      <c r="NSH42" s="23"/>
      <c r="NSI42" s="23"/>
      <c r="NSJ42" s="23"/>
      <c r="NSK42" s="23"/>
      <c r="NSL42" s="23"/>
      <c r="NSM42" s="23"/>
      <c r="NSN42" s="23"/>
      <c r="NSO42" s="23"/>
      <c r="NSP42" s="23"/>
      <c r="NSQ42" s="23"/>
      <c r="NSR42" s="23"/>
      <c r="NSS42" s="23"/>
      <c r="NST42" s="23"/>
      <c r="NSU42" s="23"/>
      <c r="NSV42" s="23"/>
      <c r="NSW42" s="23"/>
      <c r="NSX42" s="23"/>
      <c r="NSY42" s="23"/>
      <c r="NSZ42" s="23"/>
      <c r="NTA42" s="23"/>
      <c r="NTB42" s="23"/>
      <c r="NTC42" s="23"/>
      <c r="NTD42" s="23"/>
      <c r="NTE42" s="23"/>
      <c r="NTF42" s="23"/>
      <c r="NTG42" s="23"/>
      <c r="NTH42" s="23"/>
      <c r="NTI42" s="23"/>
      <c r="NTJ42" s="23"/>
      <c r="NTK42" s="23"/>
      <c r="NTL42" s="23"/>
      <c r="NTM42" s="23"/>
      <c r="NTN42" s="23"/>
      <c r="NTO42" s="23"/>
      <c r="NTP42" s="23"/>
      <c r="NTQ42" s="23"/>
      <c r="NTR42" s="23"/>
      <c r="NTS42" s="23"/>
      <c r="NTT42" s="23"/>
      <c r="NTU42" s="23"/>
      <c r="NTV42" s="23"/>
      <c r="NTW42" s="23"/>
      <c r="NTX42" s="23"/>
      <c r="NTY42" s="23"/>
      <c r="NTZ42" s="23"/>
      <c r="NUA42" s="23"/>
      <c r="NUB42" s="23"/>
      <c r="NUC42" s="23"/>
      <c r="NUD42" s="23"/>
      <c r="NUE42" s="23"/>
      <c r="NUF42" s="23"/>
      <c r="NUG42" s="23"/>
      <c r="NUH42" s="23"/>
      <c r="NUI42" s="23"/>
      <c r="NUJ42" s="23"/>
      <c r="NUK42" s="23"/>
      <c r="NUL42" s="23"/>
      <c r="NUM42" s="23"/>
      <c r="NUN42" s="23"/>
      <c r="NUO42" s="23"/>
      <c r="NUP42" s="23"/>
      <c r="NUQ42" s="23"/>
      <c r="NUR42" s="23"/>
      <c r="NUS42" s="23"/>
      <c r="NUT42" s="23"/>
      <c r="NUU42" s="23"/>
      <c r="NUV42" s="23"/>
      <c r="NUW42" s="23"/>
      <c r="NUX42" s="23"/>
      <c r="NUY42" s="23"/>
      <c r="NUZ42" s="23"/>
      <c r="NVA42" s="23"/>
      <c r="NVB42" s="23"/>
      <c r="NVC42" s="23"/>
      <c r="NVD42" s="23"/>
      <c r="NVE42" s="23"/>
      <c r="NVF42" s="23"/>
      <c r="NVG42" s="23"/>
      <c r="NVH42" s="23"/>
      <c r="NVI42" s="23"/>
      <c r="NVJ42" s="23"/>
      <c r="NVK42" s="23"/>
      <c r="NVL42" s="23"/>
      <c r="NVM42" s="23"/>
      <c r="NVN42" s="23"/>
      <c r="NVO42" s="23"/>
      <c r="NVP42" s="23"/>
      <c r="NVQ42" s="23"/>
      <c r="NVR42" s="23"/>
      <c r="NVS42" s="23"/>
      <c r="NVT42" s="23"/>
      <c r="NVU42" s="23"/>
      <c r="NVV42" s="23"/>
      <c r="NVW42" s="23"/>
      <c r="NVX42" s="23"/>
      <c r="NVY42" s="23"/>
      <c r="NVZ42" s="23"/>
      <c r="NWA42" s="23"/>
      <c r="NWB42" s="23"/>
      <c r="NWC42" s="23"/>
      <c r="NWD42" s="23"/>
      <c r="NWE42" s="23"/>
      <c r="NWF42" s="23"/>
      <c r="NWG42" s="23"/>
      <c r="NWH42" s="23"/>
      <c r="NWI42" s="23"/>
      <c r="NWJ42" s="23"/>
      <c r="NWK42" s="23"/>
      <c r="NWL42" s="23"/>
      <c r="NWM42" s="23"/>
      <c r="NWN42" s="23"/>
      <c r="NWO42" s="23"/>
      <c r="NWP42" s="23"/>
      <c r="NWQ42" s="23"/>
      <c r="NWR42" s="23"/>
      <c r="NWS42" s="23"/>
      <c r="NWT42" s="23"/>
      <c r="NWU42" s="23"/>
      <c r="NWV42" s="23"/>
      <c r="NWW42" s="23"/>
      <c r="NWX42" s="23"/>
      <c r="NWY42" s="23"/>
      <c r="NWZ42" s="23"/>
      <c r="NXA42" s="23"/>
      <c r="NXB42" s="23"/>
      <c r="NXC42" s="23"/>
      <c r="NXD42" s="23"/>
      <c r="NXE42" s="23"/>
      <c r="NXF42" s="23"/>
      <c r="NXG42" s="23"/>
      <c r="NXH42" s="23"/>
      <c r="NXI42" s="23"/>
      <c r="NXJ42" s="23"/>
      <c r="NXK42" s="23"/>
      <c r="NXL42" s="23"/>
      <c r="NXM42" s="23"/>
      <c r="NXN42" s="23"/>
      <c r="NXO42" s="23"/>
      <c r="NXP42" s="23"/>
      <c r="NXQ42" s="23"/>
      <c r="NXR42" s="23"/>
      <c r="NXS42" s="23"/>
      <c r="NXT42" s="23"/>
      <c r="NXU42" s="23"/>
      <c r="NXV42" s="23"/>
      <c r="NXW42" s="23"/>
      <c r="NXX42" s="23"/>
      <c r="NXY42" s="23"/>
      <c r="NXZ42" s="23"/>
      <c r="NYA42" s="23"/>
      <c r="NYB42" s="23"/>
      <c r="NYC42" s="23"/>
      <c r="NYD42" s="23"/>
      <c r="NYE42" s="23"/>
      <c r="NYF42" s="23"/>
      <c r="NYG42" s="23"/>
      <c r="NYH42" s="23"/>
      <c r="NYI42" s="23"/>
      <c r="NYJ42" s="23"/>
      <c r="NYK42" s="23"/>
      <c r="NYL42" s="23"/>
      <c r="NYM42" s="23"/>
      <c r="NYN42" s="23"/>
      <c r="NYO42" s="23"/>
      <c r="NYP42" s="23"/>
      <c r="NYQ42" s="23"/>
      <c r="NYR42" s="23"/>
      <c r="NYS42" s="23"/>
      <c r="NYT42" s="23"/>
      <c r="NYU42" s="23"/>
      <c r="NYV42" s="23"/>
      <c r="NYW42" s="23"/>
      <c r="NYX42" s="23"/>
      <c r="NYY42" s="23"/>
      <c r="NYZ42" s="23"/>
      <c r="NZA42" s="23"/>
      <c r="NZB42" s="23"/>
      <c r="NZC42" s="23"/>
      <c r="NZD42" s="23"/>
      <c r="NZE42" s="23"/>
      <c r="NZF42" s="23"/>
      <c r="NZG42" s="23"/>
      <c r="NZH42" s="23"/>
      <c r="NZI42" s="23"/>
      <c r="NZJ42" s="23"/>
      <c r="NZK42" s="23"/>
      <c r="NZL42" s="23"/>
      <c r="NZM42" s="23"/>
      <c r="NZN42" s="23"/>
      <c r="NZO42" s="23"/>
      <c r="NZP42" s="23"/>
      <c r="NZQ42" s="23"/>
      <c r="NZR42" s="23"/>
      <c r="NZS42" s="23"/>
      <c r="NZT42" s="23"/>
      <c r="NZU42" s="23"/>
      <c r="NZV42" s="23"/>
      <c r="NZW42" s="23"/>
      <c r="NZX42" s="23"/>
      <c r="NZY42" s="23"/>
      <c r="NZZ42" s="23"/>
      <c r="OAA42" s="23"/>
      <c r="OAB42" s="23"/>
      <c r="OAC42" s="23"/>
      <c r="OAD42" s="23"/>
      <c r="OAE42" s="23"/>
      <c r="OAF42" s="23"/>
      <c r="OAG42" s="23"/>
      <c r="OAH42" s="23"/>
      <c r="OAI42" s="23"/>
      <c r="OAJ42" s="23"/>
      <c r="OAK42" s="23"/>
      <c r="OAL42" s="23"/>
      <c r="OAM42" s="23"/>
      <c r="OAN42" s="23"/>
      <c r="OAO42" s="23"/>
      <c r="OAP42" s="23"/>
      <c r="OAQ42" s="23"/>
      <c r="OAR42" s="23"/>
      <c r="OAS42" s="23"/>
      <c r="OAT42" s="23"/>
      <c r="OAU42" s="23"/>
      <c r="OAV42" s="23"/>
      <c r="OAW42" s="23"/>
      <c r="OAX42" s="23"/>
      <c r="OAY42" s="23"/>
      <c r="OAZ42" s="23"/>
      <c r="OBA42" s="23"/>
      <c r="OBB42" s="23"/>
      <c r="OBC42" s="23"/>
      <c r="OBD42" s="23"/>
      <c r="OBE42" s="23"/>
      <c r="OBF42" s="23"/>
      <c r="OBG42" s="23"/>
      <c r="OBH42" s="23"/>
      <c r="OBI42" s="23"/>
      <c r="OBJ42" s="23"/>
      <c r="OBK42" s="23"/>
      <c r="OBL42" s="23"/>
      <c r="OBM42" s="23"/>
      <c r="OBN42" s="23"/>
      <c r="OBO42" s="23"/>
      <c r="OBP42" s="23"/>
      <c r="OBQ42" s="23"/>
      <c r="OBR42" s="23"/>
      <c r="OBS42" s="23"/>
      <c r="OBT42" s="23"/>
      <c r="OBU42" s="23"/>
      <c r="OBV42" s="23"/>
      <c r="OBW42" s="23"/>
      <c r="OBX42" s="23"/>
      <c r="OBY42" s="23"/>
      <c r="OBZ42" s="23"/>
      <c r="OCA42" s="23"/>
      <c r="OCB42" s="23"/>
      <c r="OCC42" s="23"/>
      <c r="OCD42" s="23"/>
      <c r="OCE42" s="23"/>
      <c r="OCF42" s="23"/>
      <c r="OCG42" s="23"/>
      <c r="OCH42" s="23"/>
      <c r="OCI42" s="23"/>
      <c r="OCJ42" s="23"/>
      <c r="OCK42" s="23"/>
      <c r="OCL42" s="23"/>
      <c r="OCM42" s="23"/>
      <c r="OCN42" s="23"/>
      <c r="OCO42" s="23"/>
      <c r="OCP42" s="23"/>
      <c r="OCQ42" s="23"/>
      <c r="OCR42" s="23"/>
      <c r="OCS42" s="23"/>
      <c r="OCT42" s="23"/>
      <c r="OCU42" s="23"/>
      <c r="OCV42" s="23"/>
      <c r="OCW42" s="23"/>
      <c r="OCX42" s="23"/>
      <c r="OCY42" s="23"/>
      <c r="OCZ42" s="23"/>
      <c r="ODA42" s="23"/>
      <c r="ODB42" s="23"/>
      <c r="ODC42" s="23"/>
      <c r="ODD42" s="23"/>
      <c r="ODE42" s="23"/>
      <c r="ODF42" s="23"/>
      <c r="ODG42" s="23"/>
      <c r="ODH42" s="23"/>
      <c r="ODI42" s="23"/>
      <c r="ODJ42" s="23"/>
      <c r="ODK42" s="23"/>
      <c r="ODL42" s="23"/>
      <c r="ODM42" s="23"/>
      <c r="ODN42" s="23"/>
      <c r="ODO42" s="23"/>
      <c r="ODP42" s="23"/>
      <c r="ODQ42" s="23"/>
      <c r="ODR42" s="23"/>
      <c r="ODS42" s="23"/>
      <c r="ODT42" s="23"/>
      <c r="ODU42" s="23"/>
      <c r="ODV42" s="23"/>
      <c r="ODW42" s="23"/>
      <c r="ODX42" s="23"/>
      <c r="ODY42" s="23"/>
      <c r="ODZ42" s="23"/>
      <c r="OEA42" s="23"/>
      <c r="OEB42" s="23"/>
      <c r="OEC42" s="23"/>
      <c r="OED42" s="23"/>
      <c r="OEE42" s="23"/>
      <c r="OEF42" s="23"/>
      <c r="OEG42" s="23"/>
      <c r="OEH42" s="23"/>
      <c r="OEI42" s="23"/>
      <c r="OEJ42" s="23"/>
      <c r="OEK42" s="23"/>
      <c r="OEL42" s="23"/>
      <c r="OEM42" s="23"/>
      <c r="OEN42" s="23"/>
      <c r="OEO42" s="23"/>
      <c r="OEP42" s="23"/>
      <c r="OEQ42" s="23"/>
      <c r="OER42" s="23"/>
      <c r="OES42" s="23"/>
      <c r="OET42" s="23"/>
      <c r="OEU42" s="23"/>
      <c r="OEV42" s="23"/>
      <c r="OEW42" s="23"/>
      <c r="OEX42" s="23"/>
      <c r="OEY42" s="23"/>
      <c r="OEZ42" s="23"/>
      <c r="OFA42" s="23"/>
      <c r="OFB42" s="23"/>
      <c r="OFC42" s="23"/>
      <c r="OFD42" s="23"/>
      <c r="OFE42" s="23"/>
      <c r="OFF42" s="23"/>
      <c r="OFG42" s="23"/>
      <c r="OFH42" s="23"/>
      <c r="OFI42" s="23"/>
      <c r="OFJ42" s="23"/>
      <c r="OFK42" s="23"/>
      <c r="OFL42" s="23"/>
      <c r="OFM42" s="23"/>
      <c r="OFN42" s="23"/>
      <c r="OFO42" s="23"/>
      <c r="OFP42" s="23"/>
      <c r="OFQ42" s="23"/>
      <c r="OFR42" s="23"/>
      <c r="OFS42" s="23"/>
      <c r="OFT42" s="23"/>
      <c r="OFU42" s="23"/>
      <c r="OFV42" s="23"/>
      <c r="OFW42" s="23"/>
      <c r="OFX42" s="23"/>
      <c r="OFY42" s="23"/>
      <c r="OFZ42" s="23"/>
      <c r="OGA42" s="23"/>
      <c r="OGB42" s="23"/>
      <c r="OGC42" s="23"/>
      <c r="OGD42" s="23"/>
      <c r="OGE42" s="23"/>
      <c r="OGF42" s="23"/>
      <c r="OGG42" s="23"/>
      <c r="OGH42" s="23"/>
      <c r="OGI42" s="23"/>
      <c r="OGJ42" s="23"/>
      <c r="OGK42" s="23"/>
      <c r="OGL42" s="23"/>
      <c r="OGM42" s="23"/>
      <c r="OGN42" s="23"/>
      <c r="OGO42" s="23"/>
      <c r="OGP42" s="23"/>
      <c r="OGQ42" s="23"/>
      <c r="OGR42" s="23"/>
      <c r="OGS42" s="23"/>
      <c r="OGT42" s="23"/>
      <c r="OGU42" s="23"/>
      <c r="OGV42" s="23"/>
      <c r="OGW42" s="23"/>
      <c r="OGX42" s="23"/>
      <c r="OGY42" s="23"/>
      <c r="OGZ42" s="23"/>
      <c r="OHA42" s="23"/>
      <c r="OHB42" s="23"/>
      <c r="OHC42" s="23"/>
      <c r="OHD42" s="23"/>
      <c r="OHE42" s="23"/>
      <c r="OHF42" s="23"/>
      <c r="OHG42" s="23"/>
      <c r="OHH42" s="23"/>
      <c r="OHI42" s="23"/>
      <c r="OHJ42" s="23"/>
      <c r="OHK42" s="23"/>
      <c r="OHL42" s="23"/>
      <c r="OHM42" s="23"/>
      <c r="OHN42" s="23"/>
      <c r="OHO42" s="23"/>
      <c r="OHP42" s="23"/>
      <c r="OHQ42" s="23"/>
      <c r="OHR42" s="23"/>
      <c r="OHS42" s="23"/>
      <c r="OHT42" s="23"/>
      <c r="OHU42" s="23"/>
      <c r="OHV42" s="23"/>
      <c r="OHW42" s="23"/>
      <c r="OHX42" s="23"/>
      <c r="OHY42" s="23"/>
      <c r="OHZ42" s="23"/>
      <c r="OIA42" s="23"/>
      <c r="OIB42" s="23"/>
      <c r="OIC42" s="23"/>
      <c r="OID42" s="23"/>
      <c r="OIE42" s="23"/>
      <c r="OIF42" s="23"/>
      <c r="OIG42" s="23"/>
      <c r="OIH42" s="23"/>
      <c r="OII42" s="23"/>
      <c r="OIJ42" s="23"/>
      <c r="OIK42" s="23"/>
      <c r="OIL42" s="23"/>
      <c r="OIM42" s="23"/>
      <c r="OIN42" s="23"/>
      <c r="OIO42" s="23"/>
      <c r="OIP42" s="23"/>
      <c r="OIQ42" s="23"/>
      <c r="OIR42" s="23"/>
      <c r="OIS42" s="23"/>
      <c r="OIT42" s="23"/>
      <c r="OIU42" s="23"/>
      <c r="OIV42" s="23"/>
      <c r="OIW42" s="23"/>
      <c r="OIX42" s="23"/>
      <c r="OIY42" s="23"/>
      <c r="OIZ42" s="23"/>
      <c r="OJA42" s="23"/>
      <c r="OJB42" s="23"/>
      <c r="OJC42" s="23"/>
      <c r="OJD42" s="23"/>
      <c r="OJE42" s="23"/>
      <c r="OJF42" s="23"/>
      <c r="OJG42" s="23"/>
      <c r="OJH42" s="23"/>
      <c r="OJI42" s="23"/>
      <c r="OJJ42" s="23"/>
      <c r="OJK42" s="23"/>
      <c r="OJL42" s="23"/>
      <c r="OJM42" s="23"/>
      <c r="OJN42" s="23"/>
      <c r="OJO42" s="23"/>
      <c r="OJP42" s="23"/>
      <c r="OJQ42" s="23"/>
      <c r="OJR42" s="23"/>
      <c r="OJS42" s="23"/>
      <c r="OJT42" s="23"/>
      <c r="OJU42" s="23"/>
      <c r="OJV42" s="23"/>
      <c r="OJW42" s="23"/>
      <c r="OJX42" s="23"/>
      <c r="OJY42" s="23"/>
      <c r="OJZ42" s="23"/>
      <c r="OKA42" s="23"/>
      <c r="OKB42" s="23"/>
      <c r="OKC42" s="23"/>
      <c r="OKD42" s="23"/>
      <c r="OKE42" s="23"/>
      <c r="OKF42" s="23"/>
      <c r="OKG42" s="23"/>
      <c r="OKH42" s="23"/>
      <c r="OKI42" s="23"/>
      <c r="OKJ42" s="23"/>
      <c r="OKK42" s="23"/>
      <c r="OKL42" s="23"/>
      <c r="OKM42" s="23"/>
      <c r="OKN42" s="23"/>
      <c r="OKO42" s="23"/>
      <c r="OKP42" s="23"/>
      <c r="OKQ42" s="23"/>
      <c r="OKR42" s="23"/>
      <c r="OKS42" s="23"/>
      <c r="OKT42" s="23"/>
      <c r="OKU42" s="23"/>
      <c r="OKV42" s="23"/>
      <c r="OKW42" s="23"/>
      <c r="OKX42" s="23"/>
      <c r="OKY42" s="23"/>
      <c r="OKZ42" s="23"/>
      <c r="OLA42" s="23"/>
      <c r="OLB42" s="23"/>
      <c r="OLC42" s="23"/>
      <c r="OLD42" s="23"/>
      <c r="OLE42" s="23"/>
      <c r="OLF42" s="23"/>
      <c r="OLG42" s="23"/>
      <c r="OLH42" s="23"/>
      <c r="OLI42" s="23"/>
      <c r="OLJ42" s="23"/>
      <c r="OLK42" s="23"/>
      <c r="OLL42" s="23"/>
      <c r="OLM42" s="23"/>
      <c r="OLN42" s="23"/>
      <c r="OLO42" s="23"/>
      <c r="OLP42" s="23"/>
      <c r="OLQ42" s="23"/>
      <c r="OLR42" s="23"/>
      <c r="OLS42" s="23"/>
      <c r="OLT42" s="23"/>
      <c r="OLU42" s="23"/>
      <c r="OLV42" s="23"/>
      <c r="OLW42" s="23"/>
      <c r="OLX42" s="23"/>
      <c r="OLY42" s="23"/>
      <c r="OLZ42" s="23"/>
      <c r="OMA42" s="23"/>
      <c r="OMB42" s="23"/>
      <c r="OMC42" s="23"/>
      <c r="OMD42" s="23"/>
      <c r="OME42" s="23"/>
      <c r="OMF42" s="23"/>
      <c r="OMG42" s="23"/>
      <c r="OMH42" s="23"/>
      <c r="OMI42" s="23"/>
      <c r="OMJ42" s="23"/>
      <c r="OMK42" s="23"/>
      <c r="OML42" s="23"/>
      <c r="OMM42" s="23"/>
      <c r="OMN42" s="23"/>
      <c r="OMO42" s="23"/>
      <c r="OMP42" s="23"/>
      <c r="OMQ42" s="23"/>
      <c r="OMR42" s="23"/>
      <c r="OMS42" s="23"/>
      <c r="OMT42" s="23"/>
      <c r="OMU42" s="23"/>
      <c r="OMV42" s="23"/>
      <c r="OMW42" s="23"/>
      <c r="OMX42" s="23"/>
      <c r="OMY42" s="23"/>
      <c r="OMZ42" s="23"/>
      <c r="ONA42" s="23"/>
      <c r="ONB42" s="23"/>
      <c r="ONC42" s="23"/>
      <c r="OND42" s="23"/>
      <c r="ONE42" s="23"/>
      <c r="ONF42" s="23"/>
      <c r="ONG42" s="23"/>
      <c r="ONH42" s="23"/>
      <c r="ONI42" s="23"/>
      <c r="ONJ42" s="23"/>
      <c r="ONK42" s="23"/>
      <c r="ONL42" s="23"/>
      <c r="ONM42" s="23"/>
      <c r="ONN42" s="23"/>
      <c r="ONO42" s="23"/>
      <c r="ONP42" s="23"/>
      <c r="ONQ42" s="23"/>
      <c r="ONR42" s="23"/>
      <c r="ONS42" s="23"/>
      <c r="ONT42" s="23"/>
      <c r="ONU42" s="23"/>
      <c r="ONV42" s="23"/>
      <c r="ONW42" s="23"/>
      <c r="ONX42" s="23"/>
      <c r="ONY42" s="23"/>
      <c r="ONZ42" s="23"/>
      <c r="OOA42" s="23"/>
      <c r="OOB42" s="23"/>
      <c r="OOC42" s="23"/>
      <c r="OOD42" s="23"/>
      <c r="OOE42" s="23"/>
      <c r="OOF42" s="23"/>
      <c r="OOG42" s="23"/>
      <c r="OOH42" s="23"/>
      <c r="OOI42" s="23"/>
      <c r="OOJ42" s="23"/>
      <c r="OOK42" s="23"/>
      <c r="OOL42" s="23"/>
      <c r="OOM42" s="23"/>
      <c r="OON42" s="23"/>
      <c r="OOO42" s="23"/>
      <c r="OOP42" s="23"/>
      <c r="OOQ42" s="23"/>
      <c r="OOR42" s="23"/>
      <c r="OOS42" s="23"/>
      <c r="OOT42" s="23"/>
      <c r="OOU42" s="23"/>
      <c r="OOV42" s="23"/>
      <c r="OOW42" s="23"/>
      <c r="OOX42" s="23"/>
      <c r="OOY42" s="23"/>
      <c r="OOZ42" s="23"/>
      <c r="OPA42" s="23"/>
      <c r="OPB42" s="23"/>
      <c r="OPC42" s="23"/>
      <c r="OPD42" s="23"/>
      <c r="OPE42" s="23"/>
      <c r="OPF42" s="23"/>
      <c r="OPG42" s="23"/>
      <c r="OPH42" s="23"/>
      <c r="OPI42" s="23"/>
      <c r="OPJ42" s="23"/>
      <c r="OPK42" s="23"/>
      <c r="OPL42" s="23"/>
      <c r="OPM42" s="23"/>
      <c r="OPN42" s="23"/>
      <c r="OPO42" s="23"/>
      <c r="OPP42" s="23"/>
      <c r="OPQ42" s="23"/>
      <c r="OPR42" s="23"/>
      <c r="OPS42" s="23"/>
      <c r="OPT42" s="23"/>
      <c r="OPU42" s="23"/>
      <c r="OPV42" s="23"/>
      <c r="OPW42" s="23"/>
      <c r="OPX42" s="23"/>
      <c r="OPY42" s="23"/>
      <c r="OPZ42" s="23"/>
      <c r="OQA42" s="23"/>
      <c r="OQB42" s="23"/>
      <c r="OQC42" s="23"/>
      <c r="OQD42" s="23"/>
      <c r="OQE42" s="23"/>
      <c r="OQF42" s="23"/>
      <c r="OQG42" s="23"/>
      <c r="OQH42" s="23"/>
      <c r="OQI42" s="23"/>
      <c r="OQJ42" s="23"/>
      <c r="OQK42" s="23"/>
      <c r="OQL42" s="23"/>
      <c r="OQM42" s="23"/>
      <c r="OQN42" s="23"/>
      <c r="OQO42" s="23"/>
      <c r="OQP42" s="23"/>
      <c r="OQQ42" s="23"/>
      <c r="OQR42" s="23"/>
      <c r="OQS42" s="23"/>
      <c r="OQT42" s="23"/>
      <c r="OQU42" s="23"/>
      <c r="OQV42" s="23"/>
      <c r="OQW42" s="23"/>
      <c r="OQX42" s="23"/>
      <c r="OQY42" s="23"/>
      <c r="OQZ42" s="23"/>
      <c r="ORA42" s="23"/>
      <c r="ORB42" s="23"/>
      <c r="ORC42" s="23"/>
      <c r="ORD42" s="23"/>
      <c r="ORE42" s="23"/>
      <c r="ORF42" s="23"/>
      <c r="ORG42" s="23"/>
      <c r="ORH42" s="23"/>
      <c r="ORI42" s="23"/>
      <c r="ORJ42" s="23"/>
      <c r="ORK42" s="23"/>
      <c r="ORL42" s="23"/>
      <c r="ORM42" s="23"/>
      <c r="ORN42" s="23"/>
      <c r="ORO42" s="23"/>
      <c r="ORP42" s="23"/>
      <c r="ORQ42" s="23"/>
      <c r="ORR42" s="23"/>
      <c r="ORS42" s="23"/>
      <c r="ORT42" s="23"/>
      <c r="ORU42" s="23"/>
      <c r="ORV42" s="23"/>
      <c r="ORW42" s="23"/>
      <c r="ORX42" s="23"/>
      <c r="ORY42" s="23"/>
      <c r="ORZ42" s="23"/>
      <c r="OSA42" s="23"/>
      <c r="OSB42" s="23"/>
      <c r="OSC42" s="23"/>
      <c r="OSD42" s="23"/>
      <c r="OSE42" s="23"/>
      <c r="OSF42" s="23"/>
      <c r="OSG42" s="23"/>
      <c r="OSH42" s="23"/>
      <c r="OSI42" s="23"/>
      <c r="OSJ42" s="23"/>
      <c r="OSK42" s="23"/>
      <c r="OSL42" s="23"/>
      <c r="OSM42" s="23"/>
      <c r="OSN42" s="23"/>
      <c r="OSO42" s="23"/>
      <c r="OSP42" s="23"/>
      <c r="OSQ42" s="23"/>
      <c r="OSR42" s="23"/>
      <c r="OSS42" s="23"/>
      <c r="OST42" s="23"/>
      <c r="OSU42" s="23"/>
      <c r="OSV42" s="23"/>
      <c r="OSW42" s="23"/>
      <c r="OSX42" s="23"/>
      <c r="OSY42" s="23"/>
      <c r="OSZ42" s="23"/>
      <c r="OTA42" s="23"/>
      <c r="OTB42" s="23"/>
      <c r="OTC42" s="23"/>
      <c r="OTD42" s="23"/>
      <c r="OTE42" s="23"/>
      <c r="OTF42" s="23"/>
      <c r="OTG42" s="23"/>
      <c r="OTH42" s="23"/>
      <c r="OTI42" s="23"/>
      <c r="OTJ42" s="23"/>
      <c r="OTK42" s="23"/>
      <c r="OTL42" s="23"/>
      <c r="OTM42" s="23"/>
      <c r="OTN42" s="23"/>
      <c r="OTO42" s="23"/>
      <c r="OTP42" s="23"/>
      <c r="OTQ42" s="23"/>
      <c r="OTR42" s="23"/>
      <c r="OTS42" s="23"/>
      <c r="OTT42" s="23"/>
      <c r="OTU42" s="23"/>
      <c r="OTV42" s="23"/>
      <c r="OTW42" s="23"/>
      <c r="OTX42" s="23"/>
      <c r="OTY42" s="23"/>
      <c r="OTZ42" s="23"/>
      <c r="OUA42" s="23"/>
      <c r="OUB42" s="23"/>
      <c r="OUC42" s="23"/>
      <c r="OUD42" s="23"/>
      <c r="OUE42" s="23"/>
      <c r="OUF42" s="23"/>
      <c r="OUG42" s="23"/>
      <c r="OUH42" s="23"/>
      <c r="OUI42" s="23"/>
      <c r="OUJ42" s="23"/>
      <c r="OUK42" s="23"/>
      <c r="OUL42" s="23"/>
      <c r="OUM42" s="23"/>
      <c r="OUN42" s="23"/>
      <c r="OUO42" s="23"/>
      <c r="OUP42" s="23"/>
      <c r="OUQ42" s="23"/>
      <c r="OUR42" s="23"/>
      <c r="OUS42" s="23"/>
      <c r="OUT42" s="23"/>
      <c r="OUU42" s="23"/>
      <c r="OUV42" s="23"/>
      <c r="OUW42" s="23"/>
      <c r="OUX42" s="23"/>
      <c r="OUY42" s="23"/>
      <c r="OUZ42" s="23"/>
      <c r="OVA42" s="23"/>
      <c r="OVB42" s="23"/>
      <c r="OVC42" s="23"/>
      <c r="OVD42" s="23"/>
      <c r="OVE42" s="23"/>
      <c r="OVF42" s="23"/>
      <c r="OVG42" s="23"/>
      <c r="OVH42" s="23"/>
      <c r="OVI42" s="23"/>
      <c r="OVJ42" s="23"/>
      <c r="OVK42" s="23"/>
      <c r="OVL42" s="23"/>
      <c r="OVM42" s="23"/>
      <c r="OVN42" s="23"/>
      <c r="OVO42" s="23"/>
      <c r="OVP42" s="23"/>
      <c r="OVQ42" s="23"/>
      <c r="OVR42" s="23"/>
      <c r="OVS42" s="23"/>
      <c r="OVT42" s="23"/>
      <c r="OVU42" s="23"/>
      <c r="OVV42" s="23"/>
      <c r="OVW42" s="23"/>
      <c r="OVX42" s="23"/>
      <c r="OVY42" s="23"/>
      <c r="OVZ42" s="23"/>
      <c r="OWA42" s="23"/>
      <c r="OWB42" s="23"/>
      <c r="OWC42" s="23"/>
      <c r="OWD42" s="23"/>
      <c r="OWE42" s="23"/>
      <c r="OWF42" s="23"/>
      <c r="OWG42" s="23"/>
      <c r="OWH42" s="23"/>
      <c r="OWI42" s="23"/>
      <c r="OWJ42" s="23"/>
      <c r="OWK42" s="23"/>
      <c r="OWL42" s="23"/>
      <c r="OWM42" s="23"/>
      <c r="OWN42" s="23"/>
      <c r="OWO42" s="23"/>
      <c r="OWP42" s="23"/>
      <c r="OWQ42" s="23"/>
      <c r="OWR42" s="23"/>
      <c r="OWS42" s="23"/>
      <c r="OWT42" s="23"/>
      <c r="OWU42" s="23"/>
      <c r="OWV42" s="23"/>
      <c r="OWW42" s="23"/>
      <c r="OWX42" s="23"/>
      <c r="OWY42" s="23"/>
      <c r="OWZ42" s="23"/>
      <c r="OXA42" s="23"/>
      <c r="OXB42" s="23"/>
      <c r="OXC42" s="23"/>
      <c r="OXD42" s="23"/>
      <c r="OXE42" s="23"/>
      <c r="OXF42" s="23"/>
      <c r="OXG42" s="23"/>
      <c r="OXH42" s="23"/>
      <c r="OXI42" s="23"/>
      <c r="OXJ42" s="23"/>
      <c r="OXK42" s="23"/>
      <c r="OXL42" s="23"/>
      <c r="OXM42" s="23"/>
      <c r="OXN42" s="23"/>
      <c r="OXO42" s="23"/>
      <c r="OXP42" s="23"/>
      <c r="OXQ42" s="23"/>
      <c r="OXR42" s="23"/>
      <c r="OXS42" s="23"/>
      <c r="OXT42" s="23"/>
      <c r="OXU42" s="23"/>
      <c r="OXV42" s="23"/>
      <c r="OXW42" s="23"/>
      <c r="OXX42" s="23"/>
      <c r="OXY42" s="23"/>
      <c r="OXZ42" s="23"/>
      <c r="OYA42" s="23"/>
      <c r="OYB42" s="23"/>
      <c r="OYC42" s="23"/>
      <c r="OYD42" s="23"/>
      <c r="OYE42" s="23"/>
      <c r="OYF42" s="23"/>
      <c r="OYG42" s="23"/>
      <c r="OYH42" s="23"/>
      <c r="OYI42" s="23"/>
      <c r="OYJ42" s="23"/>
      <c r="OYK42" s="23"/>
      <c r="OYL42" s="23"/>
      <c r="OYM42" s="23"/>
      <c r="OYN42" s="23"/>
      <c r="OYO42" s="23"/>
      <c r="OYP42" s="23"/>
      <c r="OYQ42" s="23"/>
      <c r="OYR42" s="23"/>
      <c r="OYS42" s="23"/>
      <c r="OYT42" s="23"/>
      <c r="OYU42" s="23"/>
      <c r="OYV42" s="23"/>
      <c r="OYW42" s="23"/>
      <c r="OYX42" s="23"/>
      <c r="OYY42" s="23"/>
      <c r="OYZ42" s="23"/>
      <c r="OZA42" s="23"/>
      <c r="OZB42" s="23"/>
      <c r="OZC42" s="23"/>
      <c r="OZD42" s="23"/>
      <c r="OZE42" s="23"/>
      <c r="OZF42" s="23"/>
      <c r="OZG42" s="23"/>
      <c r="OZH42" s="23"/>
      <c r="OZI42" s="23"/>
      <c r="OZJ42" s="23"/>
      <c r="OZK42" s="23"/>
      <c r="OZL42" s="23"/>
      <c r="OZM42" s="23"/>
      <c r="OZN42" s="23"/>
      <c r="OZO42" s="23"/>
      <c r="OZP42" s="23"/>
      <c r="OZQ42" s="23"/>
      <c r="OZR42" s="23"/>
      <c r="OZS42" s="23"/>
      <c r="OZT42" s="23"/>
      <c r="OZU42" s="23"/>
      <c r="OZV42" s="23"/>
      <c r="OZW42" s="23"/>
      <c r="OZX42" s="23"/>
      <c r="OZY42" s="23"/>
      <c r="OZZ42" s="23"/>
      <c r="PAA42" s="23"/>
      <c r="PAB42" s="23"/>
      <c r="PAC42" s="23"/>
      <c r="PAD42" s="23"/>
      <c r="PAE42" s="23"/>
      <c r="PAF42" s="23"/>
      <c r="PAG42" s="23"/>
      <c r="PAH42" s="23"/>
      <c r="PAI42" s="23"/>
      <c r="PAJ42" s="23"/>
      <c r="PAK42" s="23"/>
      <c r="PAL42" s="23"/>
      <c r="PAM42" s="23"/>
      <c r="PAN42" s="23"/>
      <c r="PAO42" s="23"/>
      <c r="PAP42" s="23"/>
      <c r="PAQ42" s="23"/>
      <c r="PAR42" s="23"/>
      <c r="PAS42" s="23"/>
      <c r="PAT42" s="23"/>
      <c r="PAU42" s="23"/>
      <c r="PAV42" s="23"/>
      <c r="PAW42" s="23"/>
      <c r="PAX42" s="23"/>
      <c r="PAY42" s="23"/>
      <c r="PAZ42" s="23"/>
      <c r="PBA42" s="23"/>
      <c r="PBB42" s="23"/>
      <c r="PBC42" s="23"/>
      <c r="PBD42" s="23"/>
      <c r="PBE42" s="23"/>
      <c r="PBF42" s="23"/>
      <c r="PBG42" s="23"/>
      <c r="PBH42" s="23"/>
      <c r="PBI42" s="23"/>
      <c r="PBJ42" s="23"/>
      <c r="PBK42" s="23"/>
      <c r="PBL42" s="23"/>
      <c r="PBM42" s="23"/>
      <c r="PBN42" s="23"/>
      <c r="PBO42" s="23"/>
      <c r="PBP42" s="23"/>
      <c r="PBQ42" s="23"/>
      <c r="PBR42" s="23"/>
      <c r="PBS42" s="23"/>
      <c r="PBT42" s="23"/>
      <c r="PBU42" s="23"/>
      <c r="PBV42" s="23"/>
      <c r="PBW42" s="23"/>
      <c r="PBX42" s="23"/>
      <c r="PBY42" s="23"/>
      <c r="PBZ42" s="23"/>
      <c r="PCA42" s="23"/>
      <c r="PCB42" s="23"/>
      <c r="PCC42" s="23"/>
      <c r="PCD42" s="23"/>
      <c r="PCE42" s="23"/>
      <c r="PCF42" s="23"/>
      <c r="PCG42" s="23"/>
      <c r="PCH42" s="23"/>
      <c r="PCI42" s="23"/>
      <c r="PCJ42" s="23"/>
      <c r="PCK42" s="23"/>
      <c r="PCL42" s="23"/>
      <c r="PCM42" s="23"/>
      <c r="PCN42" s="23"/>
      <c r="PCO42" s="23"/>
      <c r="PCP42" s="23"/>
      <c r="PCQ42" s="23"/>
      <c r="PCR42" s="23"/>
      <c r="PCS42" s="23"/>
      <c r="PCT42" s="23"/>
      <c r="PCU42" s="23"/>
      <c r="PCV42" s="23"/>
      <c r="PCW42" s="23"/>
      <c r="PCX42" s="23"/>
      <c r="PCY42" s="23"/>
      <c r="PCZ42" s="23"/>
      <c r="PDA42" s="23"/>
      <c r="PDB42" s="23"/>
      <c r="PDC42" s="23"/>
      <c r="PDD42" s="23"/>
      <c r="PDE42" s="23"/>
      <c r="PDF42" s="23"/>
      <c r="PDG42" s="23"/>
      <c r="PDH42" s="23"/>
      <c r="PDI42" s="23"/>
      <c r="PDJ42" s="23"/>
      <c r="PDK42" s="23"/>
      <c r="PDL42" s="23"/>
      <c r="PDM42" s="23"/>
      <c r="PDN42" s="23"/>
      <c r="PDO42" s="23"/>
      <c r="PDP42" s="23"/>
      <c r="PDQ42" s="23"/>
      <c r="PDR42" s="23"/>
      <c r="PDS42" s="23"/>
      <c r="PDT42" s="23"/>
      <c r="PDU42" s="23"/>
      <c r="PDV42" s="23"/>
      <c r="PDW42" s="23"/>
      <c r="PDX42" s="23"/>
      <c r="PDY42" s="23"/>
      <c r="PDZ42" s="23"/>
      <c r="PEA42" s="23"/>
      <c r="PEB42" s="23"/>
      <c r="PEC42" s="23"/>
      <c r="PED42" s="23"/>
      <c r="PEE42" s="23"/>
      <c r="PEF42" s="23"/>
      <c r="PEG42" s="23"/>
      <c r="PEH42" s="23"/>
      <c r="PEI42" s="23"/>
      <c r="PEJ42" s="23"/>
      <c r="PEK42" s="23"/>
      <c r="PEL42" s="23"/>
      <c r="PEM42" s="23"/>
      <c r="PEN42" s="23"/>
      <c r="PEO42" s="23"/>
      <c r="PEP42" s="23"/>
      <c r="PEQ42" s="23"/>
      <c r="PER42" s="23"/>
      <c r="PES42" s="23"/>
      <c r="PET42" s="23"/>
      <c r="PEU42" s="23"/>
      <c r="PEV42" s="23"/>
      <c r="PEW42" s="23"/>
      <c r="PEX42" s="23"/>
      <c r="PEY42" s="23"/>
      <c r="PEZ42" s="23"/>
      <c r="PFA42" s="23"/>
      <c r="PFB42" s="23"/>
      <c r="PFC42" s="23"/>
      <c r="PFD42" s="23"/>
      <c r="PFE42" s="23"/>
      <c r="PFF42" s="23"/>
      <c r="PFG42" s="23"/>
      <c r="PFH42" s="23"/>
      <c r="PFI42" s="23"/>
      <c r="PFJ42" s="23"/>
      <c r="PFK42" s="23"/>
      <c r="PFL42" s="23"/>
      <c r="PFM42" s="23"/>
      <c r="PFN42" s="23"/>
      <c r="PFO42" s="23"/>
      <c r="PFP42" s="23"/>
      <c r="PFQ42" s="23"/>
      <c r="PFR42" s="23"/>
      <c r="PFS42" s="23"/>
      <c r="PFT42" s="23"/>
      <c r="PFU42" s="23"/>
      <c r="PFV42" s="23"/>
      <c r="PFW42" s="23"/>
      <c r="PFX42" s="23"/>
      <c r="PFY42" s="23"/>
      <c r="PFZ42" s="23"/>
      <c r="PGA42" s="23"/>
      <c r="PGB42" s="23"/>
      <c r="PGC42" s="23"/>
      <c r="PGD42" s="23"/>
      <c r="PGE42" s="23"/>
      <c r="PGF42" s="23"/>
      <c r="PGG42" s="23"/>
      <c r="PGH42" s="23"/>
      <c r="PGI42" s="23"/>
      <c r="PGJ42" s="23"/>
      <c r="PGK42" s="23"/>
      <c r="PGL42" s="23"/>
      <c r="PGM42" s="23"/>
      <c r="PGN42" s="23"/>
      <c r="PGO42" s="23"/>
      <c r="PGP42" s="23"/>
      <c r="PGQ42" s="23"/>
      <c r="PGR42" s="23"/>
      <c r="PGS42" s="23"/>
      <c r="PGT42" s="23"/>
      <c r="PGU42" s="23"/>
      <c r="PGV42" s="23"/>
      <c r="PGW42" s="23"/>
      <c r="PGX42" s="23"/>
      <c r="PGY42" s="23"/>
      <c r="PGZ42" s="23"/>
      <c r="PHA42" s="23"/>
      <c r="PHB42" s="23"/>
      <c r="PHC42" s="23"/>
      <c r="PHD42" s="23"/>
      <c r="PHE42" s="23"/>
      <c r="PHF42" s="23"/>
      <c r="PHG42" s="23"/>
      <c r="PHH42" s="23"/>
      <c r="PHI42" s="23"/>
      <c r="PHJ42" s="23"/>
      <c r="PHK42" s="23"/>
      <c r="PHL42" s="23"/>
      <c r="PHM42" s="23"/>
      <c r="PHN42" s="23"/>
      <c r="PHO42" s="23"/>
      <c r="PHP42" s="23"/>
      <c r="PHQ42" s="23"/>
      <c r="PHR42" s="23"/>
      <c r="PHS42" s="23"/>
      <c r="PHT42" s="23"/>
      <c r="PHU42" s="23"/>
      <c r="PHV42" s="23"/>
      <c r="PHW42" s="23"/>
      <c r="PHX42" s="23"/>
      <c r="PHY42" s="23"/>
      <c r="PHZ42" s="23"/>
      <c r="PIA42" s="23"/>
      <c r="PIB42" s="23"/>
      <c r="PIC42" s="23"/>
      <c r="PID42" s="23"/>
      <c r="PIE42" s="23"/>
      <c r="PIF42" s="23"/>
      <c r="PIG42" s="23"/>
      <c r="PIH42" s="23"/>
      <c r="PII42" s="23"/>
      <c r="PIJ42" s="23"/>
      <c r="PIK42" s="23"/>
      <c r="PIL42" s="23"/>
      <c r="PIM42" s="23"/>
      <c r="PIN42" s="23"/>
      <c r="PIO42" s="23"/>
      <c r="PIP42" s="23"/>
      <c r="PIQ42" s="23"/>
      <c r="PIR42" s="23"/>
      <c r="PIS42" s="23"/>
      <c r="PIT42" s="23"/>
      <c r="PIU42" s="23"/>
      <c r="PIV42" s="23"/>
      <c r="PIW42" s="23"/>
      <c r="PIX42" s="23"/>
      <c r="PIY42" s="23"/>
      <c r="PIZ42" s="23"/>
      <c r="PJA42" s="23"/>
      <c r="PJB42" s="23"/>
      <c r="PJC42" s="23"/>
      <c r="PJD42" s="23"/>
      <c r="PJE42" s="23"/>
      <c r="PJF42" s="23"/>
      <c r="PJG42" s="23"/>
      <c r="PJH42" s="23"/>
      <c r="PJI42" s="23"/>
      <c r="PJJ42" s="23"/>
      <c r="PJK42" s="23"/>
      <c r="PJL42" s="23"/>
      <c r="PJM42" s="23"/>
      <c r="PJN42" s="23"/>
      <c r="PJO42" s="23"/>
      <c r="PJP42" s="23"/>
      <c r="PJQ42" s="23"/>
      <c r="PJR42" s="23"/>
      <c r="PJS42" s="23"/>
      <c r="PJT42" s="23"/>
      <c r="PJU42" s="23"/>
      <c r="PJV42" s="23"/>
      <c r="PJW42" s="23"/>
      <c r="PJX42" s="23"/>
      <c r="PJY42" s="23"/>
      <c r="PJZ42" s="23"/>
      <c r="PKA42" s="23"/>
      <c r="PKB42" s="23"/>
      <c r="PKC42" s="23"/>
      <c r="PKD42" s="23"/>
      <c r="PKE42" s="23"/>
      <c r="PKF42" s="23"/>
      <c r="PKG42" s="23"/>
      <c r="PKH42" s="23"/>
      <c r="PKI42" s="23"/>
      <c r="PKJ42" s="23"/>
      <c r="PKK42" s="23"/>
      <c r="PKL42" s="23"/>
      <c r="PKM42" s="23"/>
      <c r="PKN42" s="23"/>
      <c r="PKO42" s="23"/>
      <c r="PKP42" s="23"/>
      <c r="PKQ42" s="23"/>
      <c r="PKR42" s="23"/>
      <c r="PKS42" s="23"/>
      <c r="PKT42" s="23"/>
      <c r="PKU42" s="23"/>
      <c r="PKV42" s="23"/>
      <c r="PKW42" s="23"/>
      <c r="PKX42" s="23"/>
      <c r="PKY42" s="23"/>
      <c r="PKZ42" s="23"/>
      <c r="PLA42" s="23"/>
      <c r="PLB42" s="23"/>
      <c r="PLC42" s="23"/>
      <c r="PLD42" s="23"/>
      <c r="PLE42" s="23"/>
      <c r="PLF42" s="23"/>
      <c r="PLG42" s="23"/>
      <c r="PLH42" s="23"/>
      <c r="PLI42" s="23"/>
      <c r="PLJ42" s="23"/>
      <c r="PLK42" s="23"/>
      <c r="PLL42" s="23"/>
      <c r="PLM42" s="23"/>
      <c r="PLN42" s="23"/>
      <c r="PLO42" s="23"/>
      <c r="PLP42" s="23"/>
      <c r="PLQ42" s="23"/>
      <c r="PLR42" s="23"/>
      <c r="PLS42" s="23"/>
      <c r="PLT42" s="23"/>
      <c r="PLU42" s="23"/>
      <c r="PLV42" s="23"/>
      <c r="PLW42" s="23"/>
      <c r="PLX42" s="23"/>
      <c r="PLY42" s="23"/>
      <c r="PLZ42" s="23"/>
      <c r="PMA42" s="23"/>
      <c r="PMB42" s="23"/>
      <c r="PMC42" s="23"/>
      <c r="PMD42" s="23"/>
      <c r="PME42" s="23"/>
      <c r="PMF42" s="23"/>
      <c r="PMG42" s="23"/>
      <c r="PMH42" s="23"/>
      <c r="PMI42" s="23"/>
      <c r="PMJ42" s="23"/>
      <c r="PMK42" s="23"/>
      <c r="PML42" s="23"/>
      <c r="PMM42" s="23"/>
      <c r="PMN42" s="23"/>
      <c r="PMO42" s="23"/>
      <c r="PMP42" s="23"/>
      <c r="PMQ42" s="23"/>
      <c r="PMR42" s="23"/>
      <c r="PMS42" s="23"/>
      <c r="PMT42" s="23"/>
      <c r="PMU42" s="23"/>
      <c r="PMV42" s="23"/>
      <c r="PMW42" s="23"/>
      <c r="PMX42" s="23"/>
      <c r="PMY42" s="23"/>
      <c r="PMZ42" s="23"/>
      <c r="PNA42" s="23"/>
      <c r="PNB42" s="23"/>
      <c r="PNC42" s="23"/>
      <c r="PND42" s="23"/>
      <c r="PNE42" s="23"/>
      <c r="PNF42" s="23"/>
      <c r="PNG42" s="23"/>
      <c r="PNH42" s="23"/>
      <c r="PNI42" s="23"/>
      <c r="PNJ42" s="23"/>
      <c r="PNK42" s="23"/>
      <c r="PNL42" s="23"/>
      <c r="PNM42" s="23"/>
      <c r="PNN42" s="23"/>
      <c r="PNO42" s="23"/>
      <c r="PNP42" s="23"/>
      <c r="PNQ42" s="23"/>
      <c r="PNR42" s="23"/>
      <c r="PNS42" s="23"/>
      <c r="PNT42" s="23"/>
      <c r="PNU42" s="23"/>
      <c r="PNV42" s="23"/>
      <c r="PNW42" s="23"/>
      <c r="PNX42" s="23"/>
      <c r="PNY42" s="23"/>
      <c r="PNZ42" s="23"/>
      <c r="POA42" s="23"/>
      <c r="POB42" s="23"/>
      <c r="POC42" s="23"/>
      <c r="POD42" s="23"/>
      <c r="POE42" s="23"/>
      <c r="POF42" s="23"/>
      <c r="POG42" s="23"/>
      <c r="POH42" s="23"/>
      <c r="POI42" s="23"/>
      <c r="POJ42" s="23"/>
      <c r="POK42" s="23"/>
      <c r="POL42" s="23"/>
      <c r="POM42" s="23"/>
      <c r="PON42" s="23"/>
      <c r="POO42" s="23"/>
      <c r="POP42" s="23"/>
      <c r="POQ42" s="23"/>
      <c r="POR42" s="23"/>
      <c r="POS42" s="23"/>
      <c r="POT42" s="23"/>
      <c r="POU42" s="23"/>
      <c r="POV42" s="23"/>
      <c r="POW42" s="23"/>
      <c r="POX42" s="23"/>
      <c r="POY42" s="23"/>
      <c r="POZ42" s="23"/>
      <c r="PPA42" s="23"/>
      <c r="PPB42" s="23"/>
      <c r="PPC42" s="23"/>
      <c r="PPD42" s="23"/>
      <c r="PPE42" s="23"/>
      <c r="PPF42" s="23"/>
      <c r="PPG42" s="23"/>
      <c r="PPH42" s="23"/>
      <c r="PPI42" s="23"/>
      <c r="PPJ42" s="23"/>
      <c r="PPK42" s="23"/>
      <c r="PPL42" s="23"/>
      <c r="PPM42" s="23"/>
      <c r="PPN42" s="23"/>
      <c r="PPO42" s="23"/>
      <c r="PPP42" s="23"/>
      <c r="PPQ42" s="23"/>
      <c r="PPR42" s="23"/>
      <c r="PPS42" s="23"/>
      <c r="PPT42" s="23"/>
      <c r="PPU42" s="23"/>
      <c r="PPV42" s="23"/>
      <c r="PPW42" s="23"/>
      <c r="PPX42" s="23"/>
      <c r="PPY42" s="23"/>
      <c r="PPZ42" s="23"/>
      <c r="PQA42" s="23"/>
      <c r="PQB42" s="23"/>
      <c r="PQC42" s="23"/>
      <c r="PQD42" s="23"/>
      <c r="PQE42" s="23"/>
      <c r="PQF42" s="23"/>
      <c r="PQG42" s="23"/>
      <c r="PQH42" s="23"/>
      <c r="PQI42" s="23"/>
      <c r="PQJ42" s="23"/>
      <c r="PQK42" s="23"/>
      <c r="PQL42" s="23"/>
      <c r="PQM42" s="23"/>
      <c r="PQN42" s="23"/>
      <c r="PQO42" s="23"/>
      <c r="PQP42" s="23"/>
      <c r="PQQ42" s="23"/>
      <c r="PQR42" s="23"/>
      <c r="PQS42" s="23"/>
      <c r="PQT42" s="23"/>
      <c r="PQU42" s="23"/>
      <c r="PQV42" s="23"/>
      <c r="PQW42" s="23"/>
      <c r="PQX42" s="23"/>
      <c r="PQY42" s="23"/>
      <c r="PQZ42" s="23"/>
      <c r="PRA42" s="23"/>
      <c r="PRB42" s="23"/>
      <c r="PRC42" s="23"/>
      <c r="PRD42" s="23"/>
      <c r="PRE42" s="23"/>
      <c r="PRF42" s="23"/>
      <c r="PRG42" s="23"/>
      <c r="PRH42" s="23"/>
      <c r="PRI42" s="23"/>
      <c r="PRJ42" s="23"/>
      <c r="PRK42" s="23"/>
      <c r="PRL42" s="23"/>
      <c r="PRM42" s="23"/>
      <c r="PRN42" s="23"/>
      <c r="PRO42" s="23"/>
      <c r="PRP42" s="23"/>
      <c r="PRQ42" s="23"/>
      <c r="PRR42" s="23"/>
      <c r="PRS42" s="23"/>
      <c r="PRT42" s="23"/>
      <c r="PRU42" s="23"/>
      <c r="PRV42" s="23"/>
      <c r="PRW42" s="23"/>
      <c r="PRX42" s="23"/>
      <c r="PRY42" s="23"/>
      <c r="PRZ42" s="23"/>
      <c r="PSA42" s="23"/>
      <c r="PSB42" s="23"/>
      <c r="PSC42" s="23"/>
      <c r="PSD42" s="23"/>
      <c r="PSE42" s="23"/>
      <c r="PSF42" s="23"/>
      <c r="PSG42" s="23"/>
      <c r="PSH42" s="23"/>
      <c r="PSI42" s="23"/>
      <c r="PSJ42" s="23"/>
      <c r="PSK42" s="23"/>
      <c r="PSL42" s="23"/>
      <c r="PSM42" s="23"/>
      <c r="PSN42" s="23"/>
      <c r="PSO42" s="23"/>
      <c r="PSP42" s="23"/>
      <c r="PSQ42" s="23"/>
      <c r="PSR42" s="23"/>
      <c r="PSS42" s="23"/>
      <c r="PST42" s="23"/>
      <c r="PSU42" s="23"/>
      <c r="PSV42" s="23"/>
      <c r="PSW42" s="23"/>
      <c r="PSX42" s="23"/>
      <c r="PSY42" s="23"/>
      <c r="PSZ42" s="23"/>
      <c r="PTA42" s="23"/>
      <c r="PTB42" s="23"/>
      <c r="PTC42" s="23"/>
      <c r="PTD42" s="23"/>
      <c r="PTE42" s="23"/>
      <c r="PTF42" s="23"/>
      <c r="PTG42" s="23"/>
      <c r="PTH42" s="23"/>
      <c r="PTI42" s="23"/>
      <c r="PTJ42" s="23"/>
      <c r="PTK42" s="23"/>
      <c r="PTL42" s="23"/>
      <c r="PTM42" s="23"/>
      <c r="PTN42" s="23"/>
      <c r="PTO42" s="23"/>
      <c r="PTP42" s="23"/>
      <c r="PTQ42" s="23"/>
      <c r="PTR42" s="23"/>
      <c r="PTS42" s="23"/>
      <c r="PTT42" s="23"/>
      <c r="PTU42" s="23"/>
      <c r="PTV42" s="23"/>
      <c r="PTW42" s="23"/>
      <c r="PTX42" s="23"/>
      <c r="PTY42" s="23"/>
      <c r="PTZ42" s="23"/>
      <c r="PUA42" s="23"/>
      <c r="PUB42" s="23"/>
      <c r="PUC42" s="23"/>
      <c r="PUD42" s="23"/>
      <c r="PUE42" s="23"/>
      <c r="PUF42" s="23"/>
      <c r="PUG42" s="23"/>
      <c r="PUH42" s="23"/>
      <c r="PUI42" s="23"/>
      <c r="PUJ42" s="23"/>
      <c r="PUK42" s="23"/>
      <c r="PUL42" s="23"/>
      <c r="PUM42" s="23"/>
      <c r="PUN42" s="23"/>
      <c r="PUO42" s="23"/>
      <c r="PUP42" s="23"/>
      <c r="PUQ42" s="23"/>
      <c r="PUR42" s="23"/>
      <c r="PUS42" s="23"/>
      <c r="PUT42" s="23"/>
      <c r="PUU42" s="23"/>
      <c r="PUV42" s="23"/>
      <c r="PUW42" s="23"/>
      <c r="PUX42" s="23"/>
      <c r="PUY42" s="23"/>
      <c r="PUZ42" s="23"/>
      <c r="PVA42" s="23"/>
      <c r="PVB42" s="23"/>
      <c r="PVC42" s="23"/>
      <c r="PVD42" s="23"/>
      <c r="PVE42" s="23"/>
      <c r="PVF42" s="23"/>
      <c r="PVG42" s="23"/>
      <c r="PVH42" s="23"/>
      <c r="PVI42" s="23"/>
      <c r="PVJ42" s="23"/>
      <c r="PVK42" s="23"/>
      <c r="PVL42" s="23"/>
      <c r="PVM42" s="23"/>
      <c r="PVN42" s="23"/>
      <c r="PVO42" s="23"/>
      <c r="PVP42" s="23"/>
      <c r="PVQ42" s="23"/>
      <c r="PVR42" s="23"/>
      <c r="PVS42" s="23"/>
      <c r="PVT42" s="23"/>
      <c r="PVU42" s="23"/>
      <c r="PVV42" s="23"/>
      <c r="PVW42" s="23"/>
      <c r="PVX42" s="23"/>
      <c r="PVY42" s="23"/>
      <c r="PVZ42" s="23"/>
      <c r="PWA42" s="23"/>
      <c r="PWB42" s="23"/>
      <c r="PWC42" s="23"/>
      <c r="PWD42" s="23"/>
      <c r="PWE42" s="23"/>
      <c r="PWF42" s="23"/>
      <c r="PWG42" s="23"/>
      <c r="PWH42" s="23"/>
      <c r="PWI42" s="23"/>
      <c r="PWJ42" s="23"/>
      <c r="PWK42" s="23"/>
      <c r="PWL42" s="23"/>
      <c r="PWM42" s="23"/>
      <c r="PWN42" s="23"/>
      <c r="PWO42" s="23"/>
      <c r="PWP42" s="23"/>
      <c r="PWQ42" s="23"/>
      <c r="PWR42" s="23"/>
      <c r="PWS42" s="23"/>
      <c r="PWT42" s="23"/>
      <c r="PWU42" s="23"/>
      <c r="PWV42" s="23"/>
      <c r="PWW42" s="23"/>
      <c r="PWX42" s="23"/>
      <c r="PWY42" s="23"/>
      <c r="PWZ42" s="23"/>
      <c r="PXA42" s="23"/>
      <c r="PXB42" s="23"/>
      <c r="PXC42" s="23"/>
      <c r="PXD42" s="23"/>
      <c r="PXE42" s="23"/>
      <c r="PXF42" s="23"/>
      <c r="PXG42" s="23"/>
      <c r="PXH42" s="23"/>
      <c r="PXI42" s="23"/>
      <c r="PXJ42" s="23"/>
      <c r="PXK42" s="23"/>
      <c r="PXL42" s="23"/>
      <c r="PXM42" s="23"/>
      <c r="PXN42" s="23"/>
      <c r="PXO42" s="23"/>
      <c r="PXP42" s="23"/>
      <c r="PXQ42" s="23"/>
      <c r="PXR42" s="23"/>
      <c r="PXS42" s="23"/>
      <c r="PXT42" s="23"/>
      <c r="PXU42" s="23"/>
      <c r="PXV42" s="23"/>
      <c r="PXW42" s="23"/>
      <c r="PXX42" s="23"/>
      <c r="PXY42" s="23"/>
      <c r="PXZ42" s="23"/>
      <c r="PYA42" s="23"/>
      <c r="PYB42" s="23"/>
      <c r="PYC42" s="23"/>
      <c r="PYD42" s="23"/>
      <c r="PYE42" s="23"/>
      <c r="PYF42" s="23"/>
      <c r="PYG42" s="23"/>
      <c r="PYH42" s="23"/>
      <c r="PYI42" s="23"/>
      <c r="PYJ42" s="23"/>
      <c r="PYK42" s="23"/>
      <c r="PYL42" s="23"/>
      <c r="PYM42" s="23"/>
      <c r="PYN42" s="23"/>
      <c r="PYO42" s="23"/>
      <c r="PYP42" s="23"/>
      <c r="PYQ42" s="23"/>
      <c r="PYR42" s="23"/>
      <c r="PYS42" s="23"/>
      <c r="PYT42" s="23"/>
      <c r="PYU42" s="23"/>
      <c r="PYV42" s="23"/>
      <c r="PYW42" s="23"/>
      <c r="PYX42" s="23"/>
      <c r="PYY42" s="23"/>
      <c r="PYZ42" s="23"/>
      <c r="PZA42" s="23"/>
      <c r="PZB42" s="23"/>
      <c r="PZC42" s="23"/>
      <c r="PZD42" s="23"/>
      <c r="PZE42" s="23"/>
      <c r="PZF42" s="23"/>
      <c r="PZG42" s="23"/>
      <c r="PZH42" s="23"/>
      <c r="PZI42" s="23"/>
      <c r="PZJ42" s="23"/>
      <c r="PZK42" s="23"/>
      <c r="PZL42" s="23"/>
      <c r="PZM42" s="23"/>
      <c r="PZN42" s="23"/>
      <c r="PZO42" s="23"/>
      <c r="PZP42" s="23"/>
      <c r="PZQ42" s="23"/>
      <c r="PZR42" s="23"/>
      <c r="PZS42" s="23"/>
      <c r="PZT42" s="23"/>
      <c r="PZU42" s="23"/>
      <c r="PZV42" s="23"/>
      <c r="PZW42" s="23"/>
      <c r="PZX42" s="23"/>
      <c r="PZY42" s="23"/>
      <c r="PZZ42" s="23"/>
      <c r="QAA42" s="23"/>
      <c r="QAB42" s="23"/>
      <c r="QAC42" s="23"/>
      <c r="QAD42" s="23"/>
      <c r="QAE42" s="23"/>
      <c r="QAF42" s="23"/>
      <c r="QAG42" s="23"/>
      <c r="QAH42" s="23"/>
      <c r="QAI42" s="23"/>
      <c r="QAJ42" s="23"/>
      <c r="QAK42" s="23"/>
      <c r="QAL42" s="23"/>
      <c r="QAM42" s="23"/>
      <c r="QAN42" s="23"/>
      <c r="QAO42" s="23"/>
      <c r="QAP42" s="23"/>
      <c r="QAQ42" s="23"/>
      <c r="QAR42" s="23"/>
      <c r="QAS42" s="23"/>
      <c r="QAT42" s="23"/>
      <c r="QAU42" s="23"/>
      <c r="QAV42" s="23"/>
      <c r="QAW42" s="23"/>
      <c r="QAX42" s="23"/>
      <c r="QAY42" s="23"/>
      <c r="QAZ42" s="23"/>
      <c r="QBA42" s="23"/>
      <c r="QBB42" s="23"/>
      <c r="QBC42" s="23"/>
      <c r="QBD42" s="23"/>
      <c r="QBE42" s="23"/>
      <c r="QBF42" s="23"/>
      <c r="QBG42" s="23"/>
      <c r="QBH42" s="23"/>
      <c r="QBI42" s="23"/>
      <c r="QBJ42" s="23"/>
      <c r="QBK42" s="23"/>
      <c r="QBL42" s="23"/>
      <c r="QBM42" s="23"/>
      <c r="QBN42" s="23"/>
      <c r="QBO42" s="23"/>
      <c r="QBP42" s="23"/>
      <c r="QBQ42" s="23"/>
      <c r="QBR42" s="23"/>
      <c r="QBS42" s="23"/>
      <c r="QBT42" s="23"/>
      <c r="QBU42" s="23"/>
      <c r="QBV42" s="23"/>
      <c r="QBW42" s="23"/>
      <c r="QBX42" s="23"/>
      <c r="QBY42" s="23"/>
      <c r="QBZ42" s="23"/>
      <c r="QCA42" s="23"/>
      <c r="QCB42" s="23"/>
      <c r="QCC42" s="23"/>
      <c r="QCD42" s="23"/>
      <c r="QCE42" s="23"/>
      <c r="QCF42" s="23"/>
      <c r="QCG42" s="23"/>
      <c r="QCH42" s="23"/>
      <c r="QCI42" s="23"/>
      <c r="QCJ42" s="23"/>
      <c r="QCK42" s="23"/>
      <c r="QCL42" s="23"/>
      <c r="QCM42" s="23"/>
      <c r="QCN42" s="23"/>
      <c r="QCO42" s="23"/>
      <c r="QCP42" s="23"/>
      <c r="QCQ42" s="23"/>
      <c r="QCR42" s="23"/>
      <c r="QCS42" s="23"/>
      <c r="QCT42" s="23"/>
      <c r="QCU42" s="23"/>
      <c r="QCV42" s="23"/>
      <c r="QCW42" s="23"/>
      <c r="QCX42" s="23"/>
      <c r="QCY42" s="23"/>
      <c r="QCZ42" s="23"/>
      <c r="QDA42" s="23"/>
      <c r="QDB42" s="23"/>
      <c r="QDC42" s="23"/>
      <c r="QDD42" s="23"/>
      <c r="QDE42" s="23"/>
      <c r="QDF42" s="23"/>
      <c r="QDG42" s="23"/>
      <c r="QDH42" s="23"/>
      <c r="QDI42" s="23"/>
      <c r="QDJ42" s="23"/>
      <c r="QDK42" s="23"/>
      <c r="QDL42" s="23"/>
      <c r="QDM42" s="23"/>
      <c r="QDN42" s="23"/>
      <c r="QDO42" s="23"/>
      <c r="QDP42" s="23"/>
      <c r="QDQ42" s="23"/>
      <c r="QDR42" s="23"/>
      <c r="QDS42" s="23"/>
      <c r="QDT42" s="23"/>
      <c r="QDU42" s="23"/>
      <c r="QDV42" s="23"/>
      <c r="QDW42" s="23"/>
      <c r="QDX42" s="23"/>
      <c r="QDY42" s="23"/>
      <c r="QDZ42" s="23"/>
      <c r="QEA42" s="23"/>
      <c r="QEB42" s="23"/>
      <c r="QEC42" s="23"/>
      <c r="QED42" s="23"/>
      <c r="QEE42" s="23"/>
      <c r="QEF42" s="23"/>
      <c r="QEG42" s="23"/>
      <c r="QEH42" s="23"/>
      <c r="QEI42" s="23"/>
      <c r="QEJ42" s="23"/>
      <c r="QEK42" s="23"/>
      <c r="QEL42" s="23"/>
      <c r="QEM42" s="23"/>
      <c r="QEN42" s="23"/>
      <c r="QEO42" s="23"/>
      <c r="QEP42" s="23"/>
      <c r="QEQ42" s="23"/>
      <c r="QER42" s="23"/>
      <c r="QES42" s="23"/>
      <c r="QET42" s="23"/>
      <c r="QEU42" s="23"/>
      <c r="QEV42" s="23"/>
      <c r="QEW42" s="23"/>
      <c r="QEX42" s="23"/>
      <c r="QEY42" s="23"/>
      <c r="QEZ42" s="23"/>
      <c r="QFA42" s="23"/>
      <c r="QFB42" s="23"/>
      <c r="QFC42" s="23"/>
      <c r="QFD42" s="23"/>
      <c r="QFE42" s="23"/>
      <c r="QFF42" s="23"/>
      <c r="QFG42" s="23"/>
      <c r="QFH42" s="23"/>
      <c r="QFI42" s="23"/>
      <c r="QFJ42" s="23"/>
      <c r="QFK42" s="23"/>
      <c r="QFL42" s="23"/>
      <c r="QFM42" s="23"/>
      <c r="QFN42" s="23"/>
      <c r="QFO42" s="23"/>
      <c r="QFP42" s="23"/>
      <c r="QFQ42" s="23"/>
      <c r="QFR42" s="23"/>
      <c r="QFS42" s="23"/>
      <c r="QFT42" s="23"/>
      <c r="QFU42" s="23"/>
      <c r="QFV42" s="23"/>
      <c r="QFW42" s="23"/>
      <c r="QFX42" s="23"/>
      <c r="QFY42" s="23"/>
      <c r="QFZ42" s="23"/>
      <c r="QGA42" s="23"/>
      <c r="QGB42" s="23"/>
      <c r="QGC42" s="23"/>
      <c r="QGD42" s="23"/>
      <c r="QGE42" s="23"/>
      <c r="QGF42" s="23"/>
      <c r="QGG42" s="23"/>
      <c r="QGH42" s="23"/>
      <c r="QGI42" s="23"/>
      <c r="QGJ42" s="23"/>
      <c r="QGK42" s="23"/>
      <c r="QGL42" s="23"/>
      <c r="QGM42" s="23"/>
      <c r="QGN42" s="23"/>
      <c r="QGO42" s="23"/>
      <c r="QGP42" s="23"/>
      <c r="QGQ42" s="23"/>
      <c r="QGR42" s="23"/>
      <c r="QGS42" s="23"/>
      <c r="QGT42" s="23"/>
      <c r="QGU42" s="23"/>
      <c r="QGV42" s="23"/>
      <c r="QGW42" s="23"/>
      <c r="QGX42" s="23"/>
      <c r="QGY42" s="23"/>
      <c r="QGZ42" s="23"/>
      <c r="QHA42" s="23"/>
      <c r="QHB42" s="23"/>
      <c r="QHC42" s="23"/>
      <c r="QHD42" s="23"/>
      <c r="QHE42" s="23"/>
      <c r="QHF42" s="23"/>
      <c r="QHG42" s="23"/>
      <c r="QHH42" s="23"/>
      <c r="QHI42" s="23"/>
      <c r="QHJ42" s="23"/>
      <c r="QHK42" s="23"/>
      <c r="QHL42" s="23"/>
      <c r="QHM42" s="23"/>
      <c r="QHN42" s="23"/>
      <c r="QHO42" s="23"/>
      <c r="QHP42" s="23"/>
      <c r="QHQ42" s="23"/>
      <c r="QHR42" s="23"/>
      <c r="QHS42" s="23"/>
      <c r="QHT42" s="23"/>
      <c r="QHU42" s="23"/>
      <c r="QHV42" s="23"/>
      <c r="QHW42" s="23"/>
      <c r="QHX42" s="23"/>
      <c r="QHY42" s="23"/>
      <c r="QHZ42" s="23"/>
      <c r="QIA42" s="23"/>
      <c r="QIB42" s="23"/>
      <c r="QIC42" s="23"/>
      <c r="QID42" s="23"/>
      <c r="QIE42" s="23"/>
      <c r="QIF42" s="23"/>
      <c r="QIG42" s="23"/>
      <c r="QIH42" s="23"/>
      <c r="QII42" s="23"/>
      <c r="QIJ42" s="23"/>
      <c r="QIK42" s="23"/>
      <c r="QIL42" s="23"/>
      <c r="QIM42" s="23"/>
      <c r="QIN42" s="23"/>
      <c r="QIO42" s="23"/>
      <c r="QIP42" s="23"/>
      <c r="QIQ42" s="23"/>
      <c r="QIR42" s="23"/>
      <c r="QIS42" s="23"/>
      <c r="QIT42" s="23"/>
      <c r="QIU42" s="23"/>
      <c r="QIV42" s="23"/>
      <c r="QIW42" s="23"/>
      <c r="QIX42" s="23"/>
      <c r="QIY42" s="23"/>
      <c r="QIZ42" s="23"/>
      <c r="QJA42" s="23"/>
      <c r="QJB42" s="23"/>
      <c r="QJC42" s="23"/>
      <c r="QJD42" s="23"/>
      <c r="QJE42" s="23"/>
      <c r="QJF42" s="23"/>
      <c r="QJG42" s="23"/>
      <c r="QJH42" s="23"/>
      <c r="QJI42" s="23"/>
      <c r="QJJ42" s="23"/>
      <c r="QJK42" s="23"/>
      <c r="QJL42" s="23"/>
      <c r="QJM42" s="23"/>
      <c r="QJN42" s="23"/>
      <c r="QJO42" s="23"/>
      <c r="QJP42" s="23"/>
      <c r="QJQ42" s="23"/>
      <c r="QJR42" s="23"/>
      <c r="QJS42" s="23"/>
      <c r="QJT42" s="23"/>
      <c r="QJU42" s="23"/>
      <c r="QJV42" s="23"/>
      <c r="QJW42" s="23"/>
      <c r="QJX42" s="23"/>
      <c r="QJY42" s="23"/>
      <c r="QJZ42" s="23"/>
      <c r="QKA42" s="23"/>
      <c r="QKB42" s="23"/>
      <c r="QKC42" s="23"/>
      <c r="QKD42" s="23"/>
      <c r="QKE42" s="23"/>
      <c r="QKF42" s="23"/>
      <c r="QKG42" s="23"/>
      <c r="QKH42" s="23"/>
      <c r="QKI42" s="23"/>
      <c r="QKJ42" s="23"/>
      <c r="QKK42" s="23"/>
      <c r="QKL42" s="23"/>
      <c r="QKM42" s="23"/>
      <c r="QKN42" s="23"/>
      <c r="QKO42" s="23"/>
      <c r="QKP42" s="23"/>
      <c r="QKQ42" s="23"/>
      <c r="QKR42" s="23"/>
      <c r="QKS42" s="23"/>
      <c r="QKT42" s="23"/>
      <c r="QKU42" s="23"/>
      <c r="QKV42" s="23"/>
      <c r="QKW42" s="23"/>
      <c r="QKX42" s="23"/>
      <c r="QKY42" s="23"/>
      <c r="QKZ42" s="23"/>
      <c r="QLA42" s="23"/>
      <c r="QLB42" s="23"/>
      <c r="QLC42" s="23"/>
      <c r="QLD42" s="23"/>
      <c r="QLE42" s="23"/>
      <c r="QLF42" s="23"/>
      <c r="QLG42" s="23"/>
      <c r="QLH42" s="23"/>
      <c r="QLI42" s="23"/>
      <c r="QLJ42" s="23"/>
      <c r="QLK42" s="23"/>
      <c r="QLL42" s="23"/>
      <c r="QLM42" s="23"/>
      <c r="QLN42" s="23"/>
      <c r="QLO42" s="23"/>
      <c r="QLP42" s="23"/>
      <c r="QLQ42" s="23"/>
      <c r="QLR42" s="23"/>
      <c r="QLS42" s="23"/>
      <c r="QLT42" s="23"/>
      <c r="QLU42" s="23"/>
      <c r="QLV42" s="23"/>
      <c r="QLW42" s="23"/>
      <c r="QLX42" s="23"/>
      <c r="QLY42" s="23"/>
      <c r="QLZ42" s="23"/>
      <c r="QMA42" s="23"/>
      <c r="QMB42" s="23"/>
      <c r="QMC42" s="23"/>
      <c r="QMD42" s="23"/>
      <c r="QME42" s="23"/>
      <c r="QMF42" s="23"/>
      <c r="QMG42" s="23"/>
      <c r="QMH42" s="23"/>
      <c r="QMI42" s="23"/>
      <c r="QMJ42" s="23"/>
      <c r="QMK42" s="23"/>
      <c r="QML42" s="23"/>
      <c r="QMM42" s="23"/>
      <c r="QMN42" s="23"/>
      <c r="QMO42" s="23"/>
      <c r="QMP42" s="23"/>
      <c r="QMQ42" s="23"/>
      <c r="QMR42" s="23"/>
      <c r="QMS42" s="23"/>
      <c r="QMT42" s="23"/>
      <c r="QMU42" s="23"/>
      <c r="QMV42" s="23"/>
      <c r="QMW42" s="23"/>
      <c r="QMX42" s="23"/>
      <c r="QMY42" s="23"/>
      <c r="QMZ42" s="23"/>
      <c r="QNA42" s="23"/>
      <c r="QNB42" s="23"/>
      <c r="QNC42" s="23"/>
      <c r="QND42" s="23"/>
      <c r="QNE42" s="23"/>
      <c r="QNF42" s="23"/>
      <c r="QNG42" s="23"/>
      <c r="QNH42" s="23"/>
      <c r="QNI42" s="23"/>
      <c r="QNJ42" s="23"/>
      <c r="QNK42" s="23"/>
      <c r="QNL42" s="23"/>
      <c r="QNM42" s="23"/>
      <c r="QNN42" s="23"/>
      <c r="QNO42" s="23"/>
      <c r="QNP42" s="23"/>
      <c r="QNQ42" s="23"/>
      <c r="QNR42" s="23"/>
      <c r="QNS42" s="23"/>
      <c r="QNT42" s="23"/>
      <c r="QNU42" s="23"/>
      <c r="QNV42" s="23"/>
      <c r="QNW42" s="23"/>
      <c r="QNX42" s="23"/>
      <c r="QNY42" s="23"/>
      <c r="QNZ42" s="23"/>
      <c r="QOA42" s="23"/>
      <c r="QOB42" s="23"/>
      <c r="QOC42" s="23"/>
      <c r="QOD42" s="23"/>
      <c r="QOE42" s="23"/>
      <c r="QOF42" s="23"/>
      <c r="QOG42" s="23"/>
      <c r="QOH42" s="23"/>
      <c r="QOI42" s="23"/>
      <c r="QOJ42" s="23"/>
      <c r="QOK42" s="23"/>
      <c r="QOL42" s="23"/>
      <c r="QOM42" s="23"/>
      <c r="QON42" s="23"/>
      <c r="QOO42" s="23"/>
      <c r="QOP42" s="23"/>
      <c r="QOQ42" s="23"/>
      <c r="QOR42" s="23"/>
      <c r="QOS42" s="23"/>
      <c r="QOT42" s="23"/>
      <c r="QOU42" s="23"/>
      <c r="QOV42" s="23"/>
      <c r="QOW42" s="23"/>
      <c r="QOX42" s="23"/>
      <c r="QOY42" s="23"/>
      <c r="QOZ42" s="23"/>
      <c r="QPA42" s="23"/>
      <c r="QPB42" s="23"/>
      <c r="QPC42" s="23"/>
      <c r="QPD42" s="23"/>
      <c r="QPE42" s="23"/>
      <c r="QPF42" s="23"/>
      <c r="QPG42" s="23"/>
      <c r="QPH42" s="23"/>
      <c r="QPI42" s="23"/>
      <c r="QPJ42" s="23"/>
      <c r="QPK42" s="23"/>
      <c r="QPL42" s="23"/>
      <c r="QPM42" s="23"/>
      <c r="QPN42" s="23"/>
      <c r="QPO42" s="23"/>
      <c r="QPP42" s="23"/>
      <c r="QPQ42" s="23"/>
      <c r="QPR42" s="23"/>
      <c r="QPS42" s="23"/>
      <c r="QPT42" s="23"/>
      <c r="QPU42" s="23"/>
      <c r="QPV42" s="23"/>
      <c r="QPW42" s="23"/>
      <c r="QPX42" s="23"/>
      <c r="QPY42" s="23"/>
      <c r="QPZ42" s="23"/>
      <c r="QQA42" s="23"/>
      <c r="QQB42" s="23"/>
      <c r="QQC42" s="23"/>
      <c r="QQD42" s="23"/>
      <c r="QQE42" s="23"/>
      <c r="QQF42" s="23"/>
      <c r="QQG42" s="23"/>
      <c r="QQH42" s="23"/>
      <c r="QQI42" s="23"/>
      <c r="QQJ42" s="23"/>
      <c r="QQK42" s="23"/>
      <c r="QQL42" s="23"/>
      <c r="QQM42" s="23"/>
      <c r="QQN42" s="23"/>
      <c r="QQO42" s="23"/>
      <c r="QQP42" s="23"/>
      <c r="QQQ42" s="23"/>
      <c r="QQR42" s="23"/>
      <c r="QQS42" s="23"/>
      <c r="QQT42" s="23"/>
      <c r="QQU42" s="23"/>
      <c r="QQV42" s="23"/>
      <c r="QQW42" s="23"/>
      <c r="QQX42" s="23"/>
      <c r="QQY42" s="23"/>
      <c r="QQZ42" s="23"/>
      <c r="QRA42" s="23"/>
      <c r="QRB42" s="23"/>
      <c r="QRC42" s="23"/>
      <c r="QRD42" s="23"/>
      <c r="QRE42" s="23"/>
      <c r="QRF42" s="23"/>
      <c r="QRG42" s="23"/>
      <c r="QRH42" s="23"/>
      <c r="QRI42" s="23"/>
      <c r="QRJ42" s="23"/>
      <c r="QRK42" s="23"/>
      <c r="QRL42" s="23"/>
      <c r="QRM42" s="23"/>
      <c r="QRN42" s="23"/>
      <c r="QRO42" s="23"/>
      <c r="QRP42" s="23"/>
      <c r="QRQ42" s="23"/>
      <c r="QRR42" s="23"/>
      <c r="QRS42" s="23"/>
      <c r="QRT42" s="23"/>
      <c r="QRU42" s="23"/>
      <c r="QRV42" s="23"/>
      <c r="QRW42" s="23"/>
      <c r="QRX42" s="23"/>
      <c r="QRY42" s="23"/>
      <c r="QRZ42" s="23"/>
      <c r="QSA42" s="23"/>
      <c r="QSB42" s="23"/>
      <c r="QSC42" s="23"/>
      <c r="QSD42" s="23"/>
      <c r="QSE42" s="23"/>
      <c r="QSF42" s="23"/>
      <c r="QSG42" s="23"/>
      <c r="QSH42" s="23"/>
      <c r="QSI42" s="23"/>
      <c r="QSJ42" s="23"/>
      <c r="QSK42" s="23"/>
      <c r="QSL42" s="23"/>
      <c r="QSM42" s="23"/>
      <c r="QSN42" s="23"/>
      <c r="QSO42" s="23"/>
      <c r="QSP42" s="23"/>
      <c r="QSQ42" s="23"/>
      <c r="QSR42" s="23"/>
      <c r="QSS42" s="23"/>
      <c r="QST42" s="23"/>
      <c r="QSU42" s="23"/>
      <c r="QSV42" s="23"/>
      <c r="QSW42" s="23"/>
      <c r="QSX42" s="23"/>
      <c r="QSY42" s="23"/>
      <c r="QSZ42" s="23"/>
      <c r="QTA42" s="23"/>
      <c r="QTB42" s="23"/>
      <c r="QTC42" s="23"/>
      <c r="QTD42" s="23"/>
      <c r="QTE42" s="23"/>
      <c r="QTF42" s="23"/>
      <c r="QTG42" s="23"/>
      <c r="QTH42" s="23"/>
      <c r="QTI42" s="23"/>
      <c r="QTJ42" s="23"/>
      <c r="QTK42" s="23"/>
      <c r="QTL42" s="23"/>
      <c r="QTM42" s="23"/>
      <c r="QTN42" s="23"/>
      <c r="QTO42" s="23"/>
      <c r="QTP42" s="23"/>
      <c r="QTQ42" s="23"/>
      <c r="QTR42" s="23"/>
      <c r="QTS42" s="23"/>
      <c r="QTT42" s="23"/>
      <c r="QTU42" s="23"/>
      <c r="QTV42" s="23"/>
      <c r="QTW42" s="23"/>
      <c r="QTX42" s="23"/>
      <c r="QTY42" s="23"/>
      <c r="QTZ42" s="23"/>
      <c r="QUA42" s="23"/>
      <c r="QUB42" s="23"/>
      <c r="QUC42" s="23"/>
      <c r="QUD42" s="23"/>
      <c r="QUE42" s="23"/>
      <c r="QUF42" s="23"/>
      <c r="QUG42" s="23"/>
      <c r="QUH42" s="23"/>
      <c r="QUI42" s="23"/>
      <c r="QUJ42" s="23"/>
      <c r="QUK42" s="23"/>
      <c r="QUL42" s="23"/>
      <c r="QUM42" s="23"/>
      <c r="QUN42" s="23"/>
      <c r="QUO42" s="23"/>
      <c r="QUP42" s="23"/>
      <c r="QUQ42" s="23"/>
      <c r="QUR42" s="23"/>
      <c r="QUS42" s="23"/>
      <c r="QUT42" s="23"/>
      <c r="QUU42" s="23"/>
      <c r="QUV42" s="23"/>
      <c r="QUW42" s="23"/>
      <c r="QUX42" s="23"/>
      <c r="QUY42" s="23"/>
      <c r="QUZ42" s="23"/>
      <c r="QVA42" s="23"/>
      <c r="QVB42" s="23"/>
      <c r="QVC42" s="23"/>
      <c r="QVD42" s="23"/>
      <c r="QVE42" s="23"/>
      <c r="QVF42" s="23"/>
      <c r="QVG42" s="23"/>
      <c r="QVH42" s="23"/>
      <c r="QVI42" s="23"/>
      <c r="QVJ42" s="23"/>
      <c r="QVK42" s="23"/>
      <c r="QVL42" s="23"/>
      <c r="QVM42" s="23"/>
      <c r="QVN42" s="23"/>
      <c r="QVO42" s="23"/>
      <c r="QVP42" s="23"/>
      <c r="QVQ42" s="23"/>
      <c r="QVR42" s="23"/>
      <c r="QVS42" s="23"/>
      <c r="QVT42" s="23"/>
      <c r="QVU42" s="23"/>
      <c r="QVV42" s="23"/>
      <c r="QVW42" s="23"/>
      <c r="QVX42" s="23"/>
      <c r="QVY42" s="23"/>
      <c r="QVZ42" s="23"/>
      <c r="QWA42" s="23"/>
      <c r="QWB42" s="23"/>
      <c r="QWC42" s="23"/>
      <c r="QWD42" s="23"/>
      <c r="QWE42" s="23"/>
      <c r="QWF42" s="23"/>
      <c r="QWG42" s="23"/>
      <c r="QWH42" s="23"/>
      <c r="QWI42" s="23"/>
      <c r="QWJ42" s="23"/>
      <c r="QWK42" s="23"/>
      <c r="QWL42" s="23"/>
      <c r="QWM42" s="23"/>
      <c r="QWN42" s="23"/>
      <c r="QWO42" s="23"/>
      <c r="QWP42" s="23"/>
      <c r="QWQ42" s="23"/>
      <c r="QWR42" s="23"/>
      <c r="QWS42" s="23"/>
      <c r="QWT42" s="23"/>
      <c r="QWU42" s="23"/>
      <c r="QWV42" s="23"/>
      <c r="QWW42" s="23"/>
      <c r="QWX42" s="23"/>
      <c r="QWY42" s="23"/>
      <c r="QWZ42" s="23"/>
      <c r="QXA42" s="23"/>
      <c r="QXB42" s="23"/>
      <c r="QXC42" s="23"/>
      <c r="QXD42" s="23"/>
      <c r="QXE42" s="23"/>
      <c r="QXF42" s="23"/>
      <c r="QXG42" s="23"/>
      <c r="QXH42" s="23"/>
      <c r="QXI42" s="23"/>
      <c r="QXJ42" s="23"/>
      <c r="QXK42" s="23"/>
      <c r="QXL42" s="23"/>
      <c r="QXM42" s="23"/>
      <c r="QXN42" s="23"/>
      <c r="QXO42" s="23"/>
      <c r="QXP42" s="23"/>
      <c r="QXQ42" s="23"/>
      <c r="QXR42" s="23"/>
      <c r="QXS42" s="23"/>
      <c r="QXT42" s="23"/>
      <c r="QXU42" s="23"/>
      <c r="QXV42" s="23"/>
      <c r="QXW42" s="23"/>
      <c r="QXX42" s="23"/>
      <c r="QXY42" s="23"/>
      <c r="QXZ42" s="23"/>
      <c r="QYA42" s="23"/>
      <c r="QYB42" s="23"/>
      <c r="QYC42" s="23"/>
      <c r="QYD42" s="23"/>
      <c r="QYE42" s="23"/>
      <c r="QYF42" s="23"/>
      <c r="QYG42" s="23"/>
      <c r="QYH42" s="23"/>
      <c r="QYI42" s="23"/>
      <c r="QYJ42" s="23"/>
      <c r="QYK42" s="23"/>
      <c r="QYL42" s="23"/>
      <c r="QYM42" s="23"/>
      <c r="QYN42" s="23"/>
      <c r="QYO42" s="23"/>
      <c r="QYP42" s="23"/>
      <c r="QYQ42" s="23"/>
      <c r="QYR42" s="23"/>
      <c r="QYS42" s="23"/>
      <c r="QYT42" s="23"/>
      <c r="QYU42" s="23"/>
      <c r="QYV42" s="23"/>
      <c r="QYW42" s="23"/>
      <c r="QYX42" s="23"/>
      <c r="QYY42" s="23"/>
      <c r="QYZ42" s="23"/>
      <c r="QZA42" s="23"/>
      <c r="QZB42" s="23"/>
      <c r="QZC42" s="23"/>
      <c r="QZD42" s="23"/>
      <c r="QZE42" s="23"/>
      <c r="QZF42" s="23"/>
      <c r="QZG42" s="23"/>
      <c r="QZH42" s="23"/>
      <c r="QZI42" s="23"/>
      <c r="QZJ42" s="23"/>
      <c r="QZK42" s="23"/>
      <c r="QZL42" s="23"/>
      <c r="QZM42" s="23"/>
      <c r="QZN42" s="23"/>
      <c r="QZO42" s="23"/>
      <c r="QZP42" s="23"/>
      <c r="QZQ42" s="23"/>
      <c r="QZR42" s="23"/>
      <c r="QZS42" s="23"/>
      <c r="QZT42" s="23"/>
      <c r="QZU42" s="23"/>
      <c r="QZV42" s="23"/>
      <c r="QZW42" s="23"/>
      <c r="QZX42" s="23"/>
      <c r="QZY42" s="23"/>
      <c r="QZZ42" s="23"/>
      <c r="RAA42" s="23"/>
      <c r="RAB42" s="23"/>
      <c r="RAC42" s="23"/>
      <c r="RAD42" s="23"/>
      <c r="RAE42" s="23"/>
      <c r="RAF42" s="23"/>
      <c r="RAG42" s="23"/>
      <c r="RAH42" s="23"/>
      <c r="RAI42" s="23"/>
      <c r="RAJ42" s="23"/>
      <c r="RAK42" s="23"/>
      <c r="RAL42" s="23"/>
      <c r="RAM42" s="23"/>
      <c r="RAN42" s="23"/>
      <c r="RAO42" s="23"/>
      <c r="RAP42" s="23"/>
      <c r="RAQ42" s="23"/>
      <c r="RAR42" s="23"/>
      <c r="RAS42" s="23"/>
      <c r="RAT42" s="23"/>
      <c r="RAU42" s="23"/>
      <c r="RAV42" s="23"/>
      <c r="RAW42" s="23"/>
      <c r="RAX42" s="23"/>
      <c r="RAY42" s="23"/>
      <c r="RAZ42" s="23"/>
      <c r="RBA42" s="23"/>
      <c r="RBB42" s="23"/>
      <c r="RBC42" s="23"/>
      <c r="RBD42" s="23"/>
      <c r="RBE42" s="23"/>
      <c r="RBF42" s="23"/>
      <c r="RBG42" s="23"/>
      <c r="RBH42" s="23"/>
      <c r="RBI42" s="23"/>
      <c r="RBJ42" s="23"/>
      <c r="RBK42" s="23"/>
      <c r="RBL42" s="23"/>
      <c r="RBM42" s="23"/>
      <c r="RBN42" s="23"/>
      <c r="RBO42" s="23"/>
      <c r="RBP42" s="23"/>
      <c r="RBQ42" s="23"/>
      <c r="RBR42" s="23"/>
      <c r="RBS42" s="23"/>
      <c r="RBT42" s="23"/>
      <c r="RBU42" s="23"/>
      <c r="RBV42" s="23"/>
      <c r="RBW42" s="23"/>
      <c r="RBX42" s="23"/>
      <c r="RBY42" s="23"/>
      <c r="RBZ42" s="23"/>
      <c r="RCA42" s="23"/>
      <c r="RCB42" s="23"/>
      <c r="RCC42" s="23"/>
      <c r="RCD42" s="23"/>
      <c r="RCE42" s="23"/>
      <c r="RCF42" s="23"/>
      <c r="RCG42" s="23"/>
      <c r="RCH42" s="23"/>
      <c r="RCI42" s="23"/>
      <c r="RCJ42" s="23"/>
      <c r="RCK42" s="23"/>
      <c r="RCL42" s="23"/>
      <c r="RCM42" s="23"/>
      <c r="RCN42" s="23"/>
      <c r="RCO42" s="23"/>
      <c r="RCP42" s="23"/>
      <c r="RCQ42" s="23"/>
      <c r="RCR42" s="23"/>
      <c r="RCS42" s="23"/>
      <c r="RCT42" s="23"/>
      <c r="RCU42" s="23"/>
      <c r="RCV42" s="23"/>
      <c r="RCW42" s="23"/>
      <c r="RCX42" s="23"/>
      <c r="RCY42" s="23"/>
      <c r="RCZ42" s="23"/>
      <c r="RDA42" s="23"/>
      <c r="RDB42" s="23"/>
      <c r="RDC42" s="23"/>
      <c r="RDD42" s="23"/>
      <c r="RDE42" s="23"/>
      <c r="RDF42" s="23"/>
      <c r="RDG42" s="23"/>
      <c r="RDH42" s="23"/>
      <c r="RDI42" s="23"/>
      <c r="RDJ42" s="23"/>
      <c r="RDK42" s="23"/>
      <c r="RDL42" s="23"/>
      <c r="RDM42" s="23"/>
      <c r="RDN42" s="23"/>
      <c r="RDO42" s="23"/>
      <c r="RDP42" s="23"/>
      <c r="RDQ42" s="23"/>
      <c r="RDR42" s="23"/>
      <c r="RDS42" s="23"/>
      <c r="RDT42" s="23"/>
      <c r="RDU42" s="23"/>
      <c r="RDV42" s="23"/>
      <c r="RDW42" s="23"/>
      <c r="RDX42" s="23"/>
      <c r="RDY42" s="23"/>
      <c r="RDZ42" s="23"/>
      <c r="REA42" s="23"/>
      <c r="REB42" s="23"/>
      <c r="REC42" s="23"/>
      <c r="RED42" s="23"/>
      <c r="REE42" s="23"/>
      <c r="REF42" s="23"/>
      <c r="REG42" s="23"/>
      <c r="REH42" s="23"/>
      <c r="REI42" s="23"/>
      <c r="REJ42" s="23"/>
      <c r="REK42" s="23"/>
      <c r="REL42" s="23"/>
      <c r="REM42" s="23"/>
      <c r="REN42" s="23"/>
      <c r="REO42" s="23"/>
      <c r="REP42" s="23"/>
      <c r="REQ42" s="23"/>
      <c r="RER42" s="23"/>
      <c r="RES42" s="23"/>
      <c r="RET42" s="23"/>
      <c r="REU42" s="23"/>
      <c r="REV42" s="23"/>
      <c r="REW42" s="23"/>
      <c r="REX42" s="23"/>
      <c r="REY42" s="23"/>
      <c r="REZ42" s="23"/>
      <c r="RFA42" s="23"/>
      <c r="RFB42" s="23"/>
      <c r="RFC42" s="23"/>
      <c r="RFD42" s="23"/>
      <c r="RFE42" s="23"/>
      <c r="RFF42" s="23"/>
      <c r="RFG42" s="23"/>
      <c r="RFH42" s="23"/>
      <c r="RFI42" s="23"/>
      <c r="RFJ42" s="23"/>
      <c r="RFK42" s="23"/>
      <c r="RFL42" s="23"/>
      <c r="RFM42" s="23"/>
      <c r="RFN42" s="23"/>
      <c r="RFO42" s="23"/>
      <c r="RFP42" s="23"/>
      <c r="RFQ42" s="23"/>
      <c r="RFR42" s="23"/>
      <c r="RFS42" s="23"/>
      <c r="RFT42" s="23"/>
      <c r="RFU42" s="23"/>
      <c r="RFV42" s="23"/>
      <c r="RFW42" s="23"/>
      <c r="RFX42" s="23"/>
      <c r="RFY42" s="23"/>
      <c r="RFZ42" s="23"/>
      <c r="RGA42" s="23"/>
      <c r="RGB42" s="23"/>
      <c r="RGC42" s="23"/>
      <c r="RGD42" s="23"/>
      <c r="RGE42" s="23"/>
      <c r="RGF42" s="23"/>
      <c r="RGG42" s="23"/>
      <c r="RGH42" s="23"/>
      <c r="RGI42" s="23"/>
      <c r="RGJ42" s="23"/>
      <c r="RGK42" s="23"/>
      <c r="RGL42" s="23"/>
      <c r="RGM42" s="23"/>
      <c r="RGN42" s="23"/>
      <c r="RGO42" s="23"/>
      <c r="RGP42" s="23"/>
      <c r="RGQ42" s="23"/>
      <c r="RGR42" s="23"/>
      <c r="RGS42" s="23"/>
      <c r="RGT42" s="23"/>
      <c r="RGU42" s="23"/>
      <c r="RGV42" s="23"/>
      <c r="RGW42" s="23"/>
      <c r="RGX42" s="23"/>
      <c r="RGY42" s="23"/>
      <c r="RGZ42" s="23"/>
      <c r="RHA42" s="23"/>
      <c r="RHB42" s="23"/>
      <c r="RHC42" s="23"/>
      <c r="RHD42" s="23"/>
      <c r="RHE42" s="23"/>
      <c r="RHF42" s="23"/>
      <c r="RHG42" s="23"/>
      <c r="RHH42" s="23"/>
      <c r="RHI42" s="23"/>
      <c r="RHJ42" s="23"/>
      <c r="RHK42" s="23"/>
      <c r="RHL42" s="23"/>
      <c r="RHM42" s="23"/>
      <c r="RHN42" s="23"/>
      <c r="RHO42" s="23"/>
      <c r="RHP42" s="23"/>
      <c r="RHQ42" s="23"/>
      <c r="RHR42" s="23"/>
      <c r="RHS42" s="23"/>
      <c r="RHT42" s="23"/>
      <c r="RHU42" s="23"/>
      <c r="RHV42" s="23"/>
      <c r="RHW42" s="23"/>
      <c r="RHX42" s="23"/>
      <c r="RHY42" s="23"/>
      <c r="RHZ42" s="23"/>
      <c r="RIA42" s="23"/>
      <c r="RIB42" s="23"/>
      <c r="RIC42" s="23"/>
      <c r="RID42" s="23"/>
      <c r="RIE42" s="23"/>
      <c r="RIF42" s="23"/>
      <c r="RIG42" s="23"/>
      <c r="RIH42" s="23"/>
      <c r="RII42" s="23"/>
      <c r="RIJ42" s="23"/>
      <c r="RIK42" s="23"/>
      <c r="RIL42" s="23"/>
      <c r="RIM42" s="23"/>
      <c r="RIN42" s="23"/>
      <c r="RIO42" s="23"/>
      <c r="RIP42" s="23"/>
      <c r="RIQ42" s="23"/>
      <c r="RIR42" s="23"/>
      <c r="RIS42" s="23"/>
      <c r="RIT42" s="23"/>
      <c r="RIU42" s="23"/>
      <c r="RIV42" s="23"/>
      <c r="RIW42" s="23"/>
      <c r="RIX42" s="23"/>
      <c r="RIY42" s="23"/>
      <c r="RIZ42" s="23"/>
      <c r="RJA42" s="23"/>
      <c r="RJB42" s="23"/>
      <c r="RJC42" s="23"/>
      <c r="RJD42" s="23"/>
      <c r="RJE42" s="23"/>
      <c r="RJF42" s="23"/>
      <c r="RJG42" s="23"/>
      <c r="RJH42" s="23"/>
      <c r="RJI42" s="23"/>
      <c r="RJJ42" s="23"/>
      <c r="RJK42" s="23"/>
      <c r="RJL42" s="23"/>
      <c r="RJM42" s="23"/>
      <c r="RJN42" s="23"/>
      <c r="RJO42" s="23"/>
      <c r="RJP42" s="23"/>
      <c r="RJQ42" s="23"/>
      <c r="RJR42" s="23"/>
      <c r="RJS42" s="23"/>
      <c r="RJT42" s="23"/>
      <c r="RJU42" s="23"/>
      <c r="RJV42" s="23"/>
      <c r="RJW42" s="23"/>
      <c r="RJX42" s="23"/>
      <c r="RJY42" s="23"/>
      <c r="RJZ42" s="23"/>
      <c r="RKA42" s="23"/>
      <c r="RKB42" s="23"/>
      <c r="RKC42" s="23"/>
      <c r="RKD42" s="23"/>
      <c r="RKE42" s="23"/>
      <c r="RKF42" s="23"/>
      <c r="RKG42" s="23"/>
      <c r="RKH42" s="23"/>
      <c r="RKI42" s="23"/>
      <c r="RKJ42" s="23"/>
      <c r="RKK42" s="23"/>
      <c r="RKL42" s="23"/>
      <c r="RKM42" s="23"/>
      <c r="RKN42" s="23"/>
      <c r="RKO42" s="23"/>
      <c r="RKP42" s="23"/>
      <c r="RKQ42" s="23"/>
      <c r="RKR42" s="23"/>
      <c r="RKS42" s="23"/>
      <c r="RKT42" s="23"/>
      <c r="RKU42" s="23"/>
      <c r="RKV42" s="23"/>
      <c r="RKW42" s="23"/>
      <c r="RKX42" s="23"/>
      <c r="RKY42" s="23"/>
      <c r="RKZ42" s="23"/>
      <c r="RLA42" s="23"/>
      <c r="RLB42" s="23"/>
      <c r="RLC42" s="23"/>
      <c r="RLD42" s="23"/>
      <c r="RLE42" s="23"/>
      <c r="RLF42" s="23"/>
      <c r="RLG42" s="23"/>
      <c r="RLH42" s="23"/>
      <c r="RLI42" s="23"/>
      <c r="RLJ42" s="23"/>
      <c r="RLK42" s="23"/>
      <c r="RLL42" s="23"/>
      <c r="RLM42" s="23"/>
      <c r="RLN42" s="23"/>
      <c r="RLO42" s="23"/>
      <c r="RLP42" s="23"/>
      <c r="RLQ42" s="23"/>
      <c r="RLR42" s="23"/>
      <c r="RLS42" s="23"/>
      <c r="RLT42" s="23"/>
      <c r="RLU42" s="23"/>
      <c r="RLV42" s="23"/>
      <c r="RLW42" s="23"/>
      <c r="RLX42" s="23"/>
      <c r="RLY42" s="23"/>
      <c r="RLZ42" s="23"/>
      <c r="RMA42" s="23"/>
      <c r="RMB42" s="23"/>
      <c r="RMC42" s="23"/>
      <c r="RMD42" s="23"/>
      <c r="RME42" s="23"/>
      <c r="RMF42" s="23"/>
      <c r="RMG42" s="23"/>
      <c r="RMH42" s="23"/>
      <c r="RMI42" s="23"/>
      <c r="RMJ42" s="23"/>
      <c r="RMK42" s="23"/>
      <c r="RML42" s="23"/>
      <c r="RMM42" s="23"/>
      <c r="RMN42" s="23"/>
      <c r="RMO42" s="23"/>
      <c r="RMP42" s="23"/>
      <c r="RMQ42" s="23"/>
      <c r="RMR42" s="23"/>
      <c r="RMS42" s="23"/>
      <c r="RMT42" s="23"/>
      <c r="RMU42" s="23"/>
      <c r="RMV42" s="23"/>
      <c r="RMW42" s="23"/>
      <c r="RMX42" s="23"/>
      <c r="RMY42" s="23"/>
      <c r="RMZ42" s="23"/>
      <c r="RNA42" s="23"/>
      <c r="RNB42" s="23"/>
      <c r="RNC42" s="23"/>
      <c r="RND42" s="23"/>
      <c r="RNE42" s="23"/>
      <c r="RNF42" s="23"/>
      <c r="RNG42" s="23"/>
      <c r="RNH42" s="23"/>
      <c r="RNI42" s="23"/>
      <c r="RNJ42" s="23"/>
      <c r="RNK42" s="23"/>
      <c r="RNL42" s="23"/>
      <c r="RNM42" s="23"/>
      <c r="RNN42" s="23"/>
      <c r="RNO42" s="23"/>
      <c r="RNP42" s="23"/>
      <c r="RNQ42" s="23"/>
      <c r="RNR42" s="23"/>
      <c r="RNS42" s="23"/>
      <c r="RNT42" s="23"/>
      <c r="RNU42" s="23"/>
      <c r="RNV42" s="23"/>
      <c r="RNW42" s="23"/>
      <c r="RNX42" s="23"/>
      <c r="RNY42" s="23"/>
      <c r="RNZ42" s="23"/>
      <c r="ROA42" s="23"/>
      <c r="ROB42" s="23"/>
      <c r="ROC42" s="23"/>
      <c r="ROD42" s="23"/>
      <c r="ROE42" s="23"/>
      <c r="ROF42" s="23"/>
      <c r="ROG42" s="23"/>
      <c r="ROH42" s="23"/>
      <c r="ROI42" s="23"/>
      <c r="ROJ42" s="23"/>
      <c r="ROK42" s="23"/>
      <c r="ROL42" s="23"/>
      <c r="ROM42" s="23"/>
      <c r="RON42" s="23"/>
      <c r="ROO42" s="23"/>
      <c r="ROP42" s="23"/>
      <c r="ROQ42" s="23"/>
      <c r="ROR42" s="23"/>
      <c r="ROS42" s="23"/>
      <c r="ROT42" s="23"/>
      <c r="ROU42" s="23"/>
      <c r="ROV42" s="23"/>
      <c r="ROW42" s="23"/>
      <c r="ROX42" s="23"/>
      <c r="ROY42" s="23"/>
      <c r="ROZ42" s="23"/>
      <c r="RPA42" s="23"/>
      <c r="RPB42" s="23"/>
      <c r="RPC42" s="23"/>
      <c r="RPD42" s="23"/>
      <c r="RPE42" s="23"/>
      <c r="RPF42" s="23"/>
      <c r="RPG42" s="23"/>
      <c r="RPH42" s="23"/>
      <c r="RPI42" s="23"/>
      <c r="RPJ42" s="23"/>
      <c r="RPK42" s="23"/>
      <c r="RPL42" s="23"/>
      <c r="RPM42" s="23"/>
      <c r="RPN42" s="23"/>
      <c r="RPO42" s="23"/>
      <c r="RPP42" s="23"/>
      <c r="RPQ42" s="23"/>
      <c r="RPR42" s="23"/>
      <c r="RPS42" s="23"/>
      <c r="RPT42" s="23"/>
      <c r="RPU42" s="23"/>
      <c r="RPV42" s="23"/>
      <c r="RPW42" s="23"/>
      <c r="RPX42" s="23"/>
      <c r="RPY42" s="23"/>
      <c r="RPZ42" s="23"/>
      <c r="RQA42" s="23"/>
      <c r="RQB42" s="23"/>
      <c r="RQC42" s="23"/>
      <c r="RQD42" s="23"/>
      <c r="RQE42" s="23"/>
      <c r="RQF42" s="23"/>
      <c r="RQG42" s="23"/>
      <c r="RQH42" s="23"/>
      <c r="RQI42" s="23"/>
      <c r="RQJ42" s="23"/>
      <c r="RQK42" s="23"/>
      <c r="RQL42" s="23"/>
      <c r="RQM42" s="23"/>
      <c r="RQN42" s="23"/>
      <c r="RQO42" s="23"/>
      <c r="RQP42" s="23"/>
      <c r="RQQ42" s="23"/>
      <c r="RQR42" s="23"/>
      <c r="RQS42" s="23"/>
      <c r="RQT42" s="23"/>
      <c r="RQU42" s="23"/>
      <c r="RQV42" s="23"/>
      <c r="RQW42" s="23"/>
      <c r="RQX42" s="23"/>
      <c r="RQY42" s="23"/>
      <c r="RQZ42" s="23"/>
      <c r="RRA42" s="23"/>
      <c r="RRB42" s="23"/>
      <c r="RRC42" s="23"/>
      <c r="RRD42" s="23"/>
      <c r="RRE42" s="23"/>
      <c r="RRF42" s="23"/>
      <c r="RRG42" s="23"/>
      <c r="RRH42" s="23"/>
      <c r="RRI42" s="23"/>
      <c r="RRJ42" s="23"/>
      <c r="RRK42" s="23"/>
      <c r="RRL42" s="23"/>
      <c r="RRM42" s="23"/>
      <c r="RRN42" s="23"/>
      <c r="RRO42" s="23"/>
      <c r="RRP42" s="23"/>
      <c r="RRQ42" s="23"/>
      <c r="RRR42" s="23"/>
      <c r="RRS42" s="23"/>
      <c r="RRT42" s="23"/>
      <c r="RRU42" s="23"/>
      <c r="RRV42" s="23"/>
      <c r="RRW42" s="23"/>
      <c r="RRX42" s="23"/>
      <c r="RRY42" s="23"/>
      <c r="RRZ42" s="23"/>
      <c r="RSA42" s="23"/>
      <c r="RSB42" s="23"/>
      <c r="RSC42" s="23"/>
      <c r="RSD42" s="23"/>
      <c r="RSE42" s="23"/>
      <c r="RSF42" s="23"/>
      <c r="RSG42" s="23"/>
      <c r="RSH42" s="23"/>
      <c r="RSI42" s="23"/>
      <c r="RSJ42" s="23"/>
      <c r="RSK42" s="23"/>
      <c r="RSL42" s="23"/>
      <c r="RSM42" s="23"/>
      <c r="RSN42" s="23"/>
      <c r="RSO42" s="23"/>
      <c r="RSP42" s="23"/>
      <c r="RSQ42" s="23"/>
      <c r="RSR42" s="23"/>
      <c r="RSS42" s="23"/>
      <c r="RST42" s="23"/>
      <c r="RSU42" s="23"/>
      <c r="RSV42" s="23"/>
      <c r="RSW42" s="23"/>
      <c r="RSX42" s="23"/>
      <c r="RSY42" s="23"/>
      <c r="RSZ42" s="23"/>
      <c r="RTA42" s="23"/>
      <c r="RTB42" s="23"/>
      <c r="RTC42" s="23"/>
      <c r="RTD42" s="23"/>
      <c r="RTE42" s="23"/>
      <c r="RTF42" s="23"/>
      <c r="RTG42" s="23"/>
      <c r="RTH42" s="23"/>
      <c r="RTI42" s="23"/>
      <c r="RTJ42" s="23"/>
      <c r="RTK42" s="23"/>
      <c r="RTL42" s="23"/>
      <c r="RTM42" s="23"/>
      <c r="RTN42" s="23"/>
      <c r="RTO42" s="23"/>
      <c r="RTP42" s="23"/>
      <c r="RTQ42" s="23"/>
      <c r="RTR42" s="23"/>
      <c r="RTS42" s="23"/>
      <c r="RTT42" s="23"/>
      <c r="RTU42" s="23"/>
      <c r="RTV42" s="23"/>
      <c r="RTW42" s="23"/>
      <c r="RTX42" s="23"/>
      <c r="RTY42" s="23"/>
      <c r="RTZ42" s="23"/>
      <c r="RUA42" s="23"/>
      <c r="RUB42" s="23"/>
      <c r="RUC42" s="23"/>
      <c r="RUD42" s="23"/>
      <c r="RUE42" s="23"/>
      <c r="RUF42" s="23"/>
      <c r="RUG42" s="23"/>
      <c r="RUH42" s="23"/>
      <c r="RUI42" s="23"/>
      <c r="RUJ42" s="23"/>
      <c r="RUK42" s="23"/>
      <c r="RUL42" s="23"/>
      <c r="RUM42" s="23"/>
      <c r="RUN42" s="23"/>
      <c r="RUO42" s="23"/>
      <c r="RUP42" s="23"/>
      <c r="RUQ42" s="23"/>
      <c r="RUR42" s="23"/>
      <c r="RUS42" s="23"/>
      <c r="RUT42" s="23"/>
      <c r="RUU42" s="23"/>
      <c r="RUV42" s="23"/>
      <c r="RUW42" s="23"/>
      <c r="RUX42" s="23"/>
      <c r="RUY42" s="23"/>
      <c r="RUZ42" s="23"/>
      <c r="RVA42" s="23"/>
      <c r="RVB42" s="23"/>
      <c r="RVC42" s="23"/>
      <c r="RVD42" s="23"/>
      <c r="RVE42" s="23"/>
      <c r="RVF42" s="23"/>
      <c r="RVG42" s="23"/>
      <c r="RVH42" s="23"/>
      <c r="RVI42" s="23"/>
      <c r="RVJ42" s="23"/>
      <c r="RVK42" s="23"/>
      <c r="RVL42" s="23"/>
      <c r="RVM42" s="23"/>
      <c r="RVN42" s="23"/>
      <c r="RVO42" s="23"/>
      <c r="RVP42" s="23"/>
      <c r="RVQ42" s="23"/>
      <c r="RVR42" s="23"/>
      <c r="RVS42" s="23"/>
      <c r="RVT42" s="23"/>
      <c r="RVU42" s="23"/>
      <c r="RVV42" s="23"/>
      <c r="RVW42" s="23"/>
      <c r="RVX42" s="23"/>
      <c r="RVY42" s="23"/>
      <c r="RVZ42" s="23"/>
      <c r="RWA42" s="23"/>
      <c r="RWB42" s="23"/>
      <c r="RWC42" s="23"/>
      <c r="RWD42" s="23"/>
      <c r="RWE42" s="23"/>
      <c r="RWF42" s="23"/>
      <c r="RWG42" s="23"/>
      <c r="RWH42" s="23"/>
      <c r="RWI42" s="23"/>
      <c r="RWJ42" s="23"/>
      <c r="RWK42" s="23"/>
      <c r="RWL42" s="23"/>
      <c r="RWM42" s="23"/>
      <c r="RWN42" s="23"/>
      <c r="RWO42" s="23"/>
      <c r="RWP42" s="23"/>
      <c r="RWQ42" s="23"/>
      <c r="RWR42" s="23"/>
      <c r="RWS42" s="23"/>
      <c r="RWT42" s="23"/>
      <c r="RWU42" s="23"/>
      <c r="RWV42" s="23"/>
      <c r="RWW42" s="23"/>
      <c r="RWX42" s="23"/>
      <c r="RWY42" s="23"/>
      <c r="RWZ42" s="23"/>
      <c r="RXA42" s="23"/>
      <c r="RXB42" s="23"/>
      <c r="RXC42" s="23"/>
      <c r="RXD42" s="23"/>
      <c r="RXE42" s="23"/>
      <c r="RXF42" s="23"/>
      <c r="RXG42" s="23"/>
      <c r="RXH42" s="23"/>
      <c r="RXI42" s="23"/>
      <c r="RXJ42" s="23"/>
      <c r="RXK42" s="23"/>
      <c r="RXL42" s="23"/>
      <c r="RXM42" s="23"/>
      <c r="RXN42" s="23"/>
      <c r="RXO42" s="23"/>
      <c r="RXP42" s="23"/>
      <c r="RXQ42" s="23"/>
      <c r="RXR42" s="23"/>
      <c r="RXS42" s="23"/>
      <c r="RXT42" s="23"/>
      <c r="RXU42" s="23"/>
      <c r="RXV42" s="23"/>
      <c r="RXW42" s="23"/>
      <c r="RXX42" s="23"/>
      <c r="RXY42" s="23"/>
      <c r="RXZ42" s="23"/>
      <c r="RYA42" s="23"/>
      <c r="RYB42" s="23"/>
      <c r="RYC42" s="23"/>
      <c r="RYD42" s="23"/>
      <c r="RYE42" s="23"/>
      <c r="RYF42" s="23"/>
      <c r="RYG42" s="23"/>
      <c r="RYH42" s="23"/>
      <c r="RYI42" s="23"/>
      <c r="RYJ42" s="23"/>
      <c r="RYK42" s="23"/>
      <c r="RYL42" s="23"/>
      <c r="RYM42" s="23"/>
      <c r="RYN42" s="23"/>
      <c r="RYO42" s="23"/>
      <c r="RYP42" s="23"/>
      <c r="RYQ42" s="23"/>
      <c r="RYR42" s="23"/>
      <c r="RYS42" s="23"/>
      <c r="RYT42" s="23"/>
      <c r="RYU42" s="23"/>
      <c r="RYV42" s="23"/>
      <c r="RYW42" s="23"/>
      <c r="RYX42" s="23"/>
      <c r="RYY42" s="23"/>
      <c r="RYZ42" s="23"/>
      <c r="RZA42" s="23"/>
      <c r="RZB42" s="23"/>
      <c r="RZC42" s="23"/>
      <c r="RZD42" s="23"/>
      <c r="RZE42" s="23"/>
      <c r="RZF42" s="23"/>
      <c r="RZG42" s="23"/>
      <c r="RZH42" s="23"/>
      <c r="RZI42" s="23"/>
      <c r="RZJ42" s="23"/>
      <c r="RZK42" s="23"/>
      <c r="RZL42" s="23"/>
      <c r="RZM42" s="23"/>
      <c r="RZN42" s="23"/>
      <c r="RZO42" s="23"/>
      <c r="RZP42" s="23"/>
      <c r="RZQ42" s="23"/>
      <c r="RZR42" s="23"/>
      <c r="RZS42" s="23"/>
      <c r="RZT42" s="23"/>
      <c r="RZU42" s="23"/>
      <c r="RZV42" s="23"/>
      <c r="RZW42" s="23"/>
      <c r="RZX42" s="23"/>
      <c r="RZY42" s="23"/>
      <c r="RZZ42" s="23"/>
      <c r="SAA42" s="23"/>
      <c r="SAB42" s="23"/>
      <c r="SAC42" s="23"/>
      <c r="SAD42" s="23"/>
      <c r="SAE42" s="23"/>
      <c r="SAF42" s="23"/>
      <c r="SAG42" s="23"/>
      <c r="SAH42" s="23"/>
      <c r="SAI42" s="23"/>
      <c r="SAJ42" s="23"/>
      <c r="SAK42" s="23"/>
      <c r="SAL42" s="23"/>
      <c r="SAM42" s="23"/>
      <c r="SAN42" s="23"/>
      <c r="SAO42" s="23"/>
      <c r="SAP42" s="23"/>
      <c r="SAQ42" s="23"/>
      <c r="SAR42" s="23"/>
      <c r="SAS42" s="23"/>
      <c r="SAT42" s="23"/>
      <c r="SAU42" s="23"/>
      <c r="SAV42" s="23"/>
      <c r="SAW42" s="23"/>
      <c r="SAX42" s="23"/>
      <c r="SAY42" s="23"/>
      <c r="SAZ42" s="23"/>
      <c r="SBA42" s="23"/>
      <c r="SBB42" s="23"/>
      <c r="SBC42" s="23"/>
      <c r="SBD42" s="23"/>
      <c r="SBE42" s="23"/>
      <c r="SBF42" s="23"/>
      <c r="SBG42" s="23"/>
      <c r="SBH42" s="23"/>
      <c r="SBI42" s="23"/>
      <c r="SBJ42" s="23"/>
      <c r="SBK42" s="23"/>
      <c r="SBL42" s="23"/>
      <c r="SBM42" s="23"/>
      <c r="SBN42" s="23"/>
      <c r="SBO42" s="23"/>
      <c r="SBP42" s="23"/>
      <c r="SBQ42" s="23"/>
      <c r="SBR42" s="23"/>
      <c r="SBS42" s="23"/>
      <c r="SBT42" s="23"/>
      <c r="SBU42" s="23"/>
      <c r="SBV42" s="23"/>
      <c r="SBW42" s="23"/>
      <c r="SBX42" s="23"/>
      <c r="SBY42" s="23"/>
      <c r="SBZ42" s="23"/>
      <c r="SCA42" s="23"/>
      <c r="SCB42" s="23"/>
      <c r="SCC42" s="23"/>
      <c r="SCD42" s="23"/>
      <c r="SCE42" s="23"/>
      <c r="SCF42" s="23"/>
      <c r="SCG42" s="23"/>
      <c r="SCH42" s="23"/>
      <c r="SCI42" s="23"/>
      <c r="SCJ42" s="23"/>
      <c r="SCK42" s="23"/>
      <c r="SCL42" s="23"/>
      <c r="SCM42" s="23"/>
      <c r="SCN42" s="23"/>
      <c r="SCO42" s="23"/>
      <c r="SCP42" s="23"/>
      <c r="SCQ42" s="23"/>
      <c r="SCR42" s="23"/>
      <c r="SCS42" s="23"/>
      <c r="SCT42" s="23"/>
      <c r="SCU42" s="23"/>
      <c r="SCV42" s="23"/>
      <c r="SCW42" s="23"/>
      <c r="SCX42" s="23"/>
      <c r="SCY42" s="23"/>
      <c r="SCZ42" s="23"/>
      <c r="SDA42" s="23"/>
      <c r="SDB42" s="23"/>
      <c r="SDC42" s="23"/>
      <c r="SDD42" s="23"/>
      <c r="SDE42" s="23"/>
      <c r="SDF42" s="23"/>
      <c r="SDG42" s="23"/>
      <c r="SDH42" s="23"/>
      <c r="SDI42" s="23"/>
      <c r="SDJ42" s="23"/>
      <c r="SDK42" s="23"/>
      <c r="SDL42" s="23"/>
      <c r="SDM42" s="23"/>
      <c r="SDN42" s="23"/>
      <c r="SDO42" s="23"/>
      <c r="SDP42" s="23"/>
      <c r="SDQ42" s="23"/>
      <c r="SDR42" s="23"/>
      <c r="SDS42" s="23"/>
      <c r="SDT42" s="23"/>
      <c r="SDU42" s="23"/>
      <c r="SDV42" s="23"/>
      <c r="SDW42" s="23"/>
      <c r="SDX42" s="23"/>
      <c r="SDY42" s="23"/>
      <c r="SDZ42" s="23"/>
      <c r="SEA42" s="23"/>
      <c r="SEB42" s="23"/>
      <c r="SEC42" s="23"/>
      <c r="SED42" s="23"/>
      <c r="SEE42" s="23"/>
      <c r="SEF42" s="23"/>
      <c r="SEG42" s="23"/>
      <c r="SEH42" s="23"/>
      <c r="SEI42" s="23"/>
      <c r="SEJ42" s="23"/>
      <c r="SEK42" s="23"/>
      <c r="SEL42" s="23"/>
      <c r="SEM42" s="23"/>
      <c r="SEN42" s="23"/>
      <c r="SEO42" s="23"/>
      <c r="SEP42" s="23"/>
      <c r="SEQ42" s="23"/>
      <c r="SER42" s="23"/>
      <c r="SES42" s="23"/>
      <c r="SET42" s="23"/>
      <c r="SEU42" s="23"/>
      <c r="SEV42" s="23"/>
      <c r="SEW42" s="23"/>
      <c r="SEX42" s="23"/>
      <c r="SEY42" s="23"/>
      <c r="SEZ42" s="23"/>
      <c r="SFA42" s="23"/>
      <c r="SFB42" s="23"/>
      <c r="SFC42" s="23"/>
      <c r="SFD42" s="23"/>
      <c r="SFE42" s="23"/>
      <c r="SFF42" s="23"/>
      <c r="SFG42" s="23"/>
      <c r="SFH42" s="23"/>
      <c r="SFI42" s="23"/>
      <c r="SFJ42" s="23"/>
      <c r="SFK42" s="23"/>
      <c r="SFL42" s="23"/>
      <c r="SFM42" s="23"/>
      <c r="SFN42" s="23"/>
      <c r="SFO42" s="23"/>
      <c r="SFP42" s="23"/>
      <c r="SFQ42" s="23"/>
      <c r="SFR42" s="23"/>
      <c r="SFS42" s="23"/>
      <c r="SFT42" s="23"/>
      <c r="SFU42" s="23"/>
      <c r="SFV42" s="23"/>
      <c r="SFW42" s="23"/>
      <c r="SFX42" s="23"/>
      <c r="SFY42" s="23"/>
      <c r="SFZ42" s="23"/>
      <c r="SGA42" s="23"/>
      <c r="SGB42" s="23"/>
      <c r="SGC42" s="23"/>
      <c r="SGD42" s="23"/>
      <c r="SGE42" s="23"/>
      <c r="SGF42" s="23"/>
      <c r="SGG42" s="23"/>
      <c r="SGH42" s="23"/>
      <c r="SGI42" s="23"/>
      <c r="SGJ42" s="23"/>
      <c r="SGK42" s="23"/>
      <c r="SGL42" s="23"/>
      <c r="SGM42" s="23"/>
      <c r="SGN42" s="23"/>
      <c r="SGO42" s="23"/>
      <c r="SGP42" s="23"/>
      <c r="SGQ42" s="23"/>
      <c r="SGR42" s="23"/>
      <c r="SGS42" s="23"/>
      <c r="SGT42" s="23"/>
      <c r="SGU42" s="23"/>
      <c r="SGV42" s="23"/>
      <c r="SGW42" s="23"/>
      <c r="SGX42" s="23"/>
      <c r="SGY42" s="23"/>
      <c r="SGZ42" s="23"/>
      <c r="SHA42" s="23"/>
      <c r="SHB42" s="23"/>
      <c r="SHC42" s="23"/>
      <c r="SHD42" s="23"/>
      <c r="SHE42" s="23"/>
      <c r="SHF42" s="23"/>
      <c r="SHG42" s="23"/>
      <c r="SHH42" s="23"/>
      <c r="SHI42" s="23"/>
      <c r="SHJ42" s="23"/>
      <c r="SHK42" s="23"/>
      <c r="SHL42" s="23"/>
      <c r="SHM42" s="23"/>
      <c r="SHN42" s="23"/>
      <c r="SHO42" s="23"/>
      <c r="SHP42" s="23"/>
      <c r="SHQ42" s="23"/>
      <c r="SHR42" s="23"/>
      <c r="SHS42" s="23"/>
      <c r="SHT42" s="23"/>
      <c r="SHU42" s="23"/>
      <c r="SHV42" s="23"/>
      <c r="SHW42" s="23"/>
      <c r="SHX42" s="23"/>
      <c r="SHY42" s="23"/>
      <c r="SHZ42" s="23"/>
      <c r="SIA42" s="23"/>
      <c r="SIB42" s="23"/>
      <c r="SIC42" s="23"/>
      <c r="SID42" s="23"/>
      <c r="SIE42" s="23"/>
      <c r="SIF42" s="23"/>
      <c r="SIG42" s="23"/>
      <c r="SIH42" s="23"/>
      <c r="SII42" s="23"/>
      <c r="SIJ42" s="23"/>
      <c r="SIK42" s="23"/>
      <c r="SIL42" s="23"/>
      <c r="SIM42" s="23"/>
      <c r="SIN42" s="23"/>
      <c r="SIO42" s="23"/>
      <c r="SIP42" s="23"/>
      <c r="SIQ42" s="23"/>
      <c r="SIR42" s="23"/>
      <c r="SIS42" s="23"/>
      <c r="SIT42" s="23"/>
      <c r="SIU42" s="23"/>
      <c r="SIV42" s="23"/>
      <c r="SIW42" s="23"/>
      <c r="SIX42" s="23"/>
      <c r="SIY42" s="23"/>
      <c r="SIZ42" s="23"/>
      <c r="SJA42" s="23"/>
      <c r="SJB42" s="23"/>
      <c r="SJC42" s="23"/>
      <c r="SJD42" s="23"/>
      <c r="SJE42" s="23"/>
      <c r="SJF42" s="23"/>
      <c r="SJG42" s="23"/>
      <c r="SJH42" s="23"/>
      <c r="SJI42" s="23"/>
      <c r="SJJ42" s="23"/>
      <c r="SJK42" s="23"/>
      <c r="SJL42" s="23"/>
      <c r="SJM42" s="23"/>
      <c r="SJN42" s="23"/>
      <c r="SJO42" s="23"/>
      <c r="SJP42" s="23"/>
      <c r="SJQ42" s="23"/>
      <c r="SJR42" s="23"/>
      <c r="SJS42" s="23"/>
      <c r="SJT42" s="23"/>
      <c r="SJU42" s="23"/>
      <c r="SJV42" s="23"/>
      <c r="SJW42" s="23"/>
      <c r="SJX42" s="23"/>
      <c r="SJY42" s="23"/>
      <c r="SJZ42" s="23"/>
      <c r="SKA42" s="23"/>
      <c r="SKB42" s="23"/>
      <c r="SKC42" s="23"/>
      <c r="SKD42" s="23"/>
      <c r="SKE42" s="23"/>
      <c r="SKF42" s="23"/>
      <c r="SKG42" s="23"/>
      <c r="SKH42" s="23"/>
      <c r="SKI42" s="23"/>
      <c r="SKJ42" s="23"/>
      <c r="SKK42" s="23"/>
      <c r="SKL42" s="23"/>
      <c r="SKM42" s="23"/>
      <c r="SKN42" s="23"/>
      <c r="SKO42" s="23"/>
      <c r="SKP42" s="23"/>
      <c r="SKQ42" s="23"/>
      <c r="SKR42" s="23"/>
      <c r="SKS42" s="23"/>
      <c r="SKT42" s="23"/>
      <c r="SKU42" s="23"/>
      <c r="SKV42" s="23"/>
      <c r="SKW42" s="23"/>
      <c r="SKX42" s="23"/>
      <c r="SKY42" s="23"/>
      <c r="SKZ42" s="23"/>
      <c r="SLA42" s="23"/>
      <c r="SLB42" s="23"/>
      <c r="SLC42" s="23"/>
      <c r="SLD42" s="23"/>
      <c r="SLE42" s="23"/>
      <c r="SLF42" s="23"/>
      <c r="SLG42" s="23"/>
      <c r="SLH42" s="23"/>
      <c r="SLI42" s="23"/>
      <c r="SLJ42" s="23"/>
      <c r="SLK42" s="23"/>
      <c r="SLL42" s="23"/>
      <c r="SLM42" s="23"/>
      <c r="SLN42" s="23"/>
      <c r="SLO42" s="23"/>
      <c r="SLP42" s="23"/>
      <c r="SLQ42" s="23"/>
      <c r="SLR42" s="23"/>
      <c r="SLS42" s="23"/>
      <c r="SLT42" s="23"/>
      <c r="SLU42" s="23"/>
      <c r="SLV42" s="23"/>
      <c r="SLW42" s="23"/>
      <c r="SLX42" s="23"/>
      <c r="SLY42" s="23"/>
      <c r="SLZ42" s="23"/>
      <c r="SMA42" s="23"/>
      <c r="SMB42" s="23"/>
      <c r="SMC42" s="23"/>
      <c r="SMD42" s="23"/>
      <c r="SME42" s="23"/>
      <c r="SMF42" s="23"/>
      <c r="SMG42" s="23"/>
      <c r="SMH42" s="23"/>
      <c r="SMI42" s="23"/>
      <c r="SMJ42" s="23"/>
      <c r="SMK42" s="23"/>
      <c r="SML42" s="23"/>
      <c r="SMM42" s="23"/>
      <c r="SMN42" s="23"/>
      <c r="SMO42" s="23"/>
      <c r="SMP42" s="23"/>
      <c r="SMQ42" s="23"/>
      <c r="SMR42" s="23"/>
      <c r="SMS42" s="23"/>
      <c r="SMT42" s="23"/>
      <c r="SMU42" s="23"/>
      <c r="SMV42" s="23"/>
      <c r="SMW42" s="23"/>
      <c r="SMX42" s="23"/>
      <c r="SMY42" s="23"/>
      <c r="SMZ42" s="23"/>
      <c r="SNA42" s="23"/>
      <c r="SNB42" s="23"/>
      <c r="SNC42" s="23"/>
      <c r="SND42" s="23"/>
      <c r="SNE42" s="23"/>
      <c r="SNF42" s="23"/>
      <c r="SNG42" s="23"/>
      <c r="SNH42" s="23"/>
      <c r="SNI42" s="23"/>
      <c r="SNJ42" s="23"/>
      <c r="SNK42" s="23"/>
      <c r="SNL42" s="23"/>
      <c r="SNM42" s="23"/>
      <c r="SNN42" s="23"/>
      <c r="SNO42" s="23"/>
      <c r="SNP42" s="23"/>
      <c r="SNQ42" s="23"/>
      <c r="SNR42" s="23"/>
      <c r="SNS42" s="23"/>
      <c r="SNT42" s="23"/>
      <c r="SNU42" s="23"/>
      <c r="SNV42" s="23"/>
      <c r="SNW42" s="23"/>
      <c r="SNX42" s="23"/>
      <c r="SNY42" s="23"/>
      <c r="SNZ42" s="23"/>
      <c r="SOA42" s="23"/>
      <c r="SOB42" s="23"/>
      <c r="SOC42" s="23"/>
      <c r="SOD42" s="23"/>
      <c r="SOE42" s="23"/>
      <c r="SOF42" s="23"/>
      <c r="SOG42" s="23"/>
      <c r="SOH42" s="23"/>
      <c r="SOI42" s="23"/>
      <c r="SOJ42" s="23"/>
      <c r="SOK42" s="23"/>
      <c r="SOL42" s="23"/>
      <c r="SOM42" s="23"/>
      <c r="SON42" s="23"/>
      <c r="SOO42" s="23"/>
      <c r="SOP42" s="23"/>
      <c r="SOQ42" s="23"/>
      <c r="SOR42" s="23"/>
      <c r="SOS42" s="23"/>
      <c r="SOT42" s="23"/>
      <c r="SOU42" s="23"/>
      <c r="SOV42" s="23"/>
      <c r="SOW42" s="23"/>
      <c r="SOX42" s="23"/>
      <c r="SOY42" s="23"/>
      <c r="SOZ42" s="23"/>
      <c r="SPA42" s="23"/>
      <c r="SPB42" s="23"/>
      <c r="SPC42" s="23"/>
      <c r="SPD42" s="23"/>
      <c r="SPE42" s="23"/>
      <c r="SPF42" s="23"/>
      <c r="SPG42" s="23"/>
      <c r="SPH42" s="23"/>
      <c r="SPI42" s="23"/>
      <c r="SPJ42" s="23"/>
      <c r="SPK42" s="23"/>
      <c r="SPL42" s="23"/>
      <c r="SPM42" s="23"/>
      <c r="SPN42" s="23"/>
      <c r="SPO42" s="23"/>
      <c r="SPP42" s="23"/>
      <c r="SPQ42" s="23"/>
      <c r="SPR42" s="23"/>
      <c r="SPS42" s="23"/>
      <c r="SPT42" s="23"/>
      <c r="SPU42" s="23"/>
      <c r="SPV42" s="23"/>
      <c r="SPW42" s="23"/>
      <c r="SPX42" s="23"/>
      <c r="SPY42" s="23"/>
      <c r="SPZ42" s="23"/>
      <c r="SQA42" s="23"/>
      <c r="SQB42" s="23"/>
      <c r="SQC42" s="23"/>
      <c r="SQD42" s="23"/>
      <c r="SQE42" s="23"/>
      <c r="SQF42" s="23"/>
      <c r="SQG42" s="23"/>
      <c r="SQH42" s="23"/>
      <c r="SQI42" s="23"/>
      <c r="SQJ42" s="23"/>
      <c r="SQK42" s="23"/>
      <c r="SQL42" s="23"/>
      <c r="SQM42" s="23"/>
      <c r="SQN42" s="23"/>
      <c r="SQO42" s="23"/>
      <c r="SQP42" s="23"/>
      <c r="SQQ42" s="23"/>
      <c r="SQR42" s="23"/>
      <c r="SQS42" s="23"/>
      <c r="SQT42" s="23"/>
      <c r="SQU42" s="23"/>
      <c r="SQV42" s="23"/>
      <c r="SQW42" s="23"/>
      <c r="SQX42" s="23"/>
      <c r="SQY42" s="23"/>
      <c r="SQZ42" s="23"/>
      <c r="SRA42" s="23"/>
      <c r="SRB42" s="23"/>
      <c r="SRC42" s="23"/>
      <c r="SRD42" s="23"/>
      <c r="SRE42" s="23"/>
      <c r="SRF42" s="23"/>
      <c r="SRG42" s="23"/>
      <c r="SRH42" s="23"/>
      <c r="SRI42" s="23"/>
      <c r="SRJ42" s="23"/>
      <c r="SRK42" s="23"/>
      <c r="SRL42" s="23"/>
      <c r="SRM42" s="23"/>
      <c r="SRN42" s="23"/>
      <c r="SRO42" s="23"/>
      <c r="SRP42" s="23"/>
      <c r="SRQ42" s="23"/>
      <c r="SRR42" s="23"/>
      <c r="SRS42" s="23"/>
      <c r="SRT42" s="23"/>
      <c r="SRU42" s="23"/>
      <c r="SRV42" s="23"/>
      <c r="SRW42" s="23"/>
      <c r="SRX42" s="23"/>
      <c r="SRY42" s="23"/>
      <c r="SRZ42" s="23"/>
      <c r="SSA42" s="23"/>
      <c r="SSB42" s="23"/>
      <c r="SSC42" s="23"/>
      <c r="SSD42" s="23"/>
      <c r="SSE42" s="23"/>
      <c r="SSF42" s="23"/>
      <c r="SSG42" s="23"/>
      <c r="SSH42" s="23"/>
      <c r="SSI42" s="23"/>
      <c r="SSJ42" s="23"/>
      <c r="SSK42" s="23"/>
      <c r="SSL42" s="23"/>
      <c r="SSM42" s="23"/>
      <c r="SSN42" s="23"/>
      <c r="SSO42" s="23"/>
      <c r="SSP42" s="23"/>
      <c r="SSQ42" s="23"/>
      <c r="SSR42" s="23"/>
      <c r="SSS42" s="23"/>
      <c r="SST42" s="23"/>
      <c r="SSU42" s="23"/>
      <c r="SSV42" s="23"/>
      <c r="SSW42" s="23"/>
      <c r="SSX42" s="23"/>
      <c r="SSY42" s="23"/>
      <c r="SSZ42" s="23"/>
      <c r="STA42" s="23"/>
      <c r="STB42" s="23"/>
      <c r="STC42" s="23"/>
      <c r="STD42" s="23"/>
      <c r="STE42" s="23"/>
      <c r="STF42" s="23"/>
      <c r="STG42" s="23"/>
      <c r="STH42" s="23"/>
      <c r="STI42" s="23"/>
      <c r="STJ42" s="23"/>
      <c r="STK42" s="23"/>
      <c r="STL42" s="23"/>
      <c r="STM42" s="23"/>
      <c r="STN42" s="23"/>
      <c r="STO42" s="23"/>
      <c r="STP42" s="23"/>
      <c r="STQ42" s="23"/>
      <c r="STR42" s="23"/>
      <c r="STS42" s="23"/>
      <c r="STT42" s="23"/>
      <c r="STU42" s="23"/>
      <c r="STV42" s="23"/>
      <c r="STW42" s="23"/>
      <c r="STX42" s="23"/>
      <c r="STY42" s="23"/>
      <c r="STZ42" s="23"/>
      <c r="SUA42" s="23"/>
      <c r="SUB42" s="23"/>
      <c r="SUC42" s="23"/>
      <c r="SUD42" s="23"/>
      <c r="SUE42" s="23"/>
      <c r="SUF42" s="23"/>
      <c r="SUG42" s="23"/>
      <c r="SUH42" s="23"/>
      <c r="SUI42" s="23"/>
      <c r="SUJ42" s="23"/>
      <c r="SUK42" s="23"/>
      <c r="SUL42" s="23"/>
      <c r="SUM42" s="23"/>
      <c r="SUN42" s="23"/>
      <c r="SUO42" s="23"/>
      <c r="SUP42" s="23"/>
      <c r="SUQ42" s="23"/>
      <c r="SUR42" s="23"/>
      <c r="SUS42" s="23"/>
      <c r="SUT42" s="23"/>
      <c r="SUU42" s="23"/>
      <c r="SUV42" s="23"/>
      <c r="SUW42" s="23"/>
      <c r="SUX42" s="23"/>
      <c r="SUY42" s="23"/>
      <c r="SUZ42" s="23"/>
      <c r="SVA42" s="23"/>
      <c r="SVB42" s="23"/>
      <c r="SVC42" s="23"/>
      <c r="SVD42" s="23"/>
      <c r="SVE42" s="23"/>
      <c r="SVF42" s="23"/>
      <c r="SVG42" s="23"/>
      <c r="SVH42" s="23"/>
      <c r="SVI42" s="23"/>
      <c r="SVJ42" s="23"/>
      <c r="SVK42" s="23"/>
      <c r="SVL42" s="23"/>
      <c r="SVM42" s="23"/>
      <c r="SVN42" s="23"/>
      <c r="SVO42" s="23"/>
      <c r="SVP42" s="23"/>
      <c r="SVQ42" s="23"/>
      <c r="SVR42" s="23"/>
      <c r="SVS42" s="23"/>
      <c r="SVT42" s="23"/>
      <c r="SVU42" s="23"/>
      <c r="SVV42" s="23"/>
      <c r="SVW42" s="23"/>
      <c r="SVX42" s="23"/>
      <c r="SVY42" s="23"/>
      <c r="SVZ42" s="23"/>
      <c r="SWA42" s="23"/>
      <c r="SWB42" s="23"/>
      <c r="SWC42" s="23"/>
      <c r="SWD42" s="23"/>
      <c r="SWE42" s="23"/>
      <c r="SWF42" s="23"/>
      <c r="SWG42" s="23"/>
      <c r="SWH42" s="23"/>
      <c r="SWI42" s="23"/>
      <c r="SWJ42" s="23"/>
      <c r="SWK42" s="23"/>
      <c r="SWL42" s="23"/>
      <c r="SWM42" s="23"/>
      <c r="SWN42" s="23"/>
      <c r="SWO42" s="23"/>
      <c r="SWP42" s="23"/>
      <c r="SWQ42" s="23"/>
      <c r="SWR42" s="23"/>
      <c r="SWS42" s="23"/>
      <c r="SWT42" s="23"/>
      <c r="SWU42" s="23"/>
      <c r="SWV42" s="23"/>
      <c r="SWW42" s="23"/>
      <c r="SWX42" s="23"/>
      <c r="SWY42" s="23"/>
      <c r="SWZ42" s="23"/>
      <c r="SXA42" s="23"/>
      <c r="SXB42" s="23"/>
      <c r="SXC42" s="23"/>
      <c r="SXD42" s="23"/>
      <c r="SXE42" s="23"/>
      <c r="SXF42" s="23"/>
      <c r="SXG42" s="23"/>
      <c r="SXH42" s="23"/>
      <c r="SXI42" s="23"/>
      <c r="SXJ42" s="23"/>
      <c r="SXK42" s="23"/>
      <c r="SXL42" s="23"/>
      <c r="SXM42" s="23"/>
      <c r="SXN42" s="23"/>
      <c r="SXO42" s="23"/>
      <c r="SXP42" s="23"/>
      <c r="SXQ42" s="23"/>
      <c r="SXR42" s="23"/>
      <c r="SXS42" s="23"/>
      <c r="SXT42" s="23"/>
      <c r="SXU42" s="23"/>
      <c r="SXV42" s="23"/>
      <c r="SXW42" s="23"/>
      <c r="SXX42" s="23"/>
      <c r="SXY42" s="23"/>
      <c r="SXZ42" s="23"/>
      <c r="SYA42" s="23"/>
      <c r="SYB42" s="23"/>
      <c r="SYC42" s="23"/>
      <c r="SYD42" s="23"/>
      <c r="SYE42" s="23"/>
      <c r="SYF42" s="23"/>
      <c r="SYG42" s="23"/>
      <c r="SYH42" s="23"/>
      <c r="SYI42" s="23"/>
      <c r="SYJ42" s="23"/>
      <c r="SYK42" s="23"/>
      <c r="SYL42" s="23"/>
      <c r="SYM42" s="23"/>
      <c r="SYN42" s="23"/>
      <c r="SYO42" s="23"/>
      <c r="SYP42" s="23"/>
      <c r="SYQ42" s="23"/>
      <c r="SYR42" s="23"/>
      <c r="SYS42" s="23"/>
      <c r="SYT42" s="23"/>
      <c r="SYU42" s="23"/>
      <c r="SYV42" s="23"/>
      <c r="SYW42" s="23"/>
      <c r="SYX42" s="23"/>
      <c r="SYY42" s="23"/>
      <c r="SYZ42" s="23"/>
      <c r="SZA42" s="23"/>
      <c r="SZB42" s="23"/>
      <c r="SZC42" s="23"/>
      <c r="SZD42" s="23"/>
      <c r="SZE42" s="23"/>
      <c r="SZF42" s="23"/>
      <c r="SZG42" s="23"/>
      <c r="SZH42" s="23"/>
      <c r="SZI42" s="23"/>
      <c r="SZJ42" s="23"/>
      <c r="SZK42" s="23"/>
      <c r="SZL42" s="23"/>
      <c r="SZM42" s="23"/>
      <c r="SZN42" s="23"/>
      <c r="SZO42" s="23"/>
      <c r="SZP42" s="23"/>
      <c r="SZQ42" s="23"/>
      <c r="SZR42" s="23"/>
      <c r="SZS42" s="23"/>
      <c r="SZT42" s="23"/>
      <c r="SZU42" s="23"/>
      <c r="SZV42" s="23"/>
      <c r="SZW42" s="23"/>
      <c r="SZX42" s="23"/>
      <c r="SZY42" s="23"/>
      <c r="SZZ42" s="23"/>
      <c r="TAA42" s="23"/>
      <c r="TAB42" s="23"/>
      <c r="TAC42" s="23"/>
      <c r="TAD42" s="23"/>
      <c r="TAE42" s="23"/>
      <c r="TAF42" s="23"/>
      <c r="TAG42" s="23"/>
      <c r="TAH42" s="23"/>
      <c r="TAI42" s="23"/>
      <c r="TAJ42" s="23"/>
      <c r="TAK42" s="23"/>
      <c r="TAL42" s="23"/>
      <c r="TAM42" s="23"/>
      <c r="TAN42" s="23"/>
      <c r="TAO42" s="23"/>
      <c r="TAP42" s="23"/>
      <c r="TAQ42" s="23"/>
      <c r="TAR42" s="23"/>
      <c r="TAS42" s="23"/>
      <c r="TAT42" s="23"/>
      <c r="TAU42" s="23"/>
      <c r="TAV42" s="23"/>
      <c r="TAW42" s="23"/>
      <c r="TAX42" s="23"/>
      <c r="TAY42" s="23"/>
      <c r="TAZ42" s="23"/>
      <c r="TBA42" s="23"/>
      <c r="TBB42" s="23"/>
      <c r="TBC42" s="23"/>
      <c r="TBD42" s="23"/>
      <c r="TBE42" s="23"/>
      <c r="TBF42" s="23"/>
      <c r="TBG42" s="23"/>
      <c r="TBH42" s="23"/>
      <c r="TBI42" s="23"/>
      <c r="TBJ42" s="23"/>
      <c r="TBK42" s="23"/>
      <c r="TBL42" s="23"/>
      <c r="TBM42" s="23"/>
      <c r="TBN42" s="23"/>
      <c r="TBO42" s="23"/>
      <c r="TBP42" s="23"/>
      <c r="TBQ42" s="23"/>
      <c r="TBR42" s="23"/>
      <c r="TBS42" s="23"/>
      <c r="TBT42" s="23"/>
      <c r="TBU42" s="23"/>
      <c r="TBV42" s="23"/>
      <c r="TBW42" s="23"/>
      <c r="TBX42" s="23"/>
      <c r="TBY42" s="23"/>
      <c r="TBZ42" s="23"/>
      <c r="TCA42" s="23"/>
      <c r="TCB42" s="23"/>
      <c r="TCC42" s="23"/>
      <c r="TCD42" s="23"/>
      <c r="TCE42" s="23"/>
      <c r="TCF42" s="23"/>
      <c r="TCG42" s="23"/>
      <c r="TCH42" s="23"/>
      <c r="TCI42" s="23"/>
      <c r="TCJ42" s="23"/>
      <c r="TCK42" s="23"/>
      <c r="TCL42" s="23"/>
      <c r="TCM42" s="23"/>
      <c r="TCN42" s="23"/>
      <c r="TCO42" s="23"/>
      <c r="TCP42" s="23"/>
      <c r="TCQ42" s="23"/>
      <c r="TCR42" s="23"/>
      <c r="TCS42" s="23"/>
      <c r="TCT42" s="23"/>
      <c r="TCU42" s="23"/>
      <c r="TCV42" s="23"/>
      <c r="TCW42" s="23"/>
      <c r="TCX42" s="23"/>
      <c r="TCY42" s="23"/>
      <c r="TCZ42" s="23"/>
      <c r="TDA42" s="23"/>
      <c r="TDB42" s="23"/>
      <c r="TDC42" s="23"/>
      <c r="TDD42" s="23"/>
      <c r="TDE42" s="23"/>
      <c r="TDF42" s="23"/>
      <c r="TDG42" s="23"/>
      <c r="TDH42" s="23"/>
      <c r="TDI42" s="23"/>
      <c r="TDJ42" s="23"/>
      <c r="TDK42" s="23"/>
      <c r="TDL42" s="23"/>
      <c r="TDM42" s="23"/>
      <c r="TDN42" s="23"/>
      <c r="TDO42" s="23"/>
      <c r="TDP42" s="23"/>
      <c r="TDQ42" s="23"/>
      <c r="TDR42" s="23"/>
      <c r="TDS42" s="23"/>
      <c r="TDT42" s="23"/>
      <c r="TDU42" s="23"/>
      <c r="TDV42" s="23"/>
      <c r="TDW42" s="23"/>
      <c r="TDX42" s="23"/>
      <c r="TDY42" s="23"/>
      <c r="TDZ42" s="23"/>
      <c r="TEA42" s="23"/>
      <c r="TEB42" s="23"/>
      <c r="TEC42" s="23"/>
      <c r="TED42" s="23"/>
      <c r="TEE42" s="23"/>
      <c r="TEF42" s="23"/>
      <c r="TEG42" s="23"/>
      <c r="TEH42" s="23"/>
      <c r="TEI42" s="23"/>
      <c r="TEJ42" s="23"/>
      <c r="TEK42" s="23"/>
      <c r="TEL42" s="23"/>
      <c r="TEM42" s="23"/>
      <c r="TEN42" s="23"/>
      <c r="TEO42" s="23"/>
      <c r="TEP42" s="23"/>
      <c r="TEQ42" s="23"/>
      <c r="TER42" s="23"/>
      <c r="TES42" s="23"/>
      <c r="TET42" s="23"/>
      <c r="TEU42" s="23"/>
      <c r="TEV42" s="23"/>
      <c r="TEW42" s="23"/>
      <c r="TEX42" s="23"/>
      <c r="TEY42" s="23"/>
      <c r="TEZ42" s="23"/>
      <c r="TFA42" s="23"/>
      <c r="TFB42" s="23"/>
      <c r="TFC42" s="23"/>
      <c r="TFD42" s="23"/>
      <c r="TFE42" s="23"/>
      <c r="TFF42" s="23"/>
      <c r="TFG42" s="23"/>
      <c r="TFH42" s="23"/>
      <c r="TFI42" s="23"/>
      <c r="TFJ42" s="23"/>
      <c r="TFK42" s="23"/>
      <c r="TFL42" s="23"/>
      <c r="TFM42" s="23"/>
      <c r="TFN42" s="23"/>
      <c r="TFO42" s="23"/>
      <c r="TFP42" s="23"/>
      <c r="TFQ42" s="23"/>
      <c r="TFR42" s="23"/>
      <c r="TFS42" s="23"/>
      <c r="TFT42" s="23"/>
      <c r="TFU42" s="23"/>
      <c r="TFV42" s="23"/>
      <c r="TFW42" s="23"/>
      <c r="TFX42" s="23"/>
      <c r="TFY42" s="23"/>
      <c r="TFZ42" s="23"/>
      <c r="TGA42" s="23"/>
      <c r="TGB42" s="23"/>
      <c r="TGC42" s="23"/>
      <c r="TGD42" s="23"/>
      <c r="TGE42" s="23"/>
      <c r="TGF42" s="23"/>
      <c r="TGG42" s="23"/>
      <c r="TGH42" s="23"/>
      <c r="TGI42" s="23"/>
      <c r="TGJ42" s="23"/>
      <c r="TGK42" s="23"/>
      <c r="TGL42" s="23"/>
      <c r="TGM42" s="23"/>
      <c r="TGN42" s="23"/>
      <c r="TGO42" s="23"/>
      <c r="TGP42" s="23"/>
      <c r="TGQ42" s="23"/>
      <c r="TGR42" s="23"/>
      <c r="TGS42" s="23"/>
      <c r="TGT42" s="23"/>
      <c r="TGU42" s="23"/>
      <c r="TGV42" s="23"/>
      <c r="TGW42" s="23"/>
      <c r="TGX42" s="23"/>
      <c r="TGY42" s="23"/>
      <c r="TGZ42" s="23"/>
      <c r="THA42" s="23"/>
      <c r="THB42" s="23"/>
      <c r="THC42" s="23"/>
      <c r="THD42" s="23"/>
      <c r="THE42" s="23"/>
      <c r="THF42" s="23"/>
      <c r="THG42" s="23"/>
      <c r="THH42" s="23"/>
      <c r="THI42" s="23"/>
      <c r="THJ42" s="23"/>
      <c r="THK42" s="23"/>
      <c r="THL42" s="23"/>
      <c r="THM42" s="23"/>
      <c r="THN42" s="23"/>
      <c r="THO42" s="23"/>
      <c r="THP42" s="23"/>
      <c r="THQ42" s="23"/>
      <c r="THR42" s="23"/>
      <c r="THS42" s="23"/>
      <c r="THT42" s="23"/>
      <c r="THU42" s="23"/>
      <c r="THV42" s="23"/>
      <c r="THW42" s="23"/>
      <c r="THX42" s="23"/>
      <c r="THY42" s="23"/>
      <c r="THZ42" s="23"/>
      <c r="TIA42" s="23"/>
      <c r="TIB42" s="23"/>
      <c r="TIC42" s="23"/>
      <c r="TID42" s="23"/>
      <c r="TIE42" s="23"/>
      <c r="TIF42" s="23"/>
      <c r="TIG42" s="23"/>
      <c r="TIH42" s="23"/>
      <c r="TII42" s="23"/>
      <c r="TIJ42" s="23"/>
      <c r="TIK42" s="23"/>
      <c r="TIL42" s="23"/>
      <c r="TIM42" s="23"/>
      <c r="TIN42" s="23"/>
      <c r="TIO42" s="23"/>
      <c r="TIP42" s="23"/>
      <c r="TIQ42" s="23"/>
      <c r="TIR42" s="23"/>
      <c r="TIS42" s="23"/>
      <c r="TIT42" s="23"/>
      <c r="TIU42" s="23"/>
      <c r="TIV42" s="23"/>
      <c r="TIW42" s="23"/>
      <c r="TIX42" s="23"/>
      <c r="TIY42" s="23"/>
      <c r="TIZ42" s="23"/>
      <c r="TJA42" s="23"/>
      <c r="TJB42" s="23"/>
      <c r="TJC42" s="23"/>
      <c r="TJD42" s="23"/>
      <c r="TJE42" s="23"/>
      <c r="TJF42" s="23"/>
      <c r="TJG42" s="23"/>
      <c r="TJH42" s="23"/>
      <c r="TJI42" s="23"/>
      <c r="TJJ42" s="23"/>
      <c r="TJK42" s="23"/>
      <c r="TJL42" s="23"/>
      <c r="TJM42" s="23"/>
      <c r="TJN42" s="23"/>
      <c r="TJO42" s="23"/>
      <c r="TJP42" s="23"/>
      <c r="TJQ42" s="23"/>
      <c r="TJR42" s="23"/>
      <c r="TJS42" s="23"/>
      <c r="TJT42" s="23"/>
      <c r="TJU42" s="23"/>
      <c r="TJV42" s="23"/>
      <c r="TJW42" s="23"/>
      <c r="TJX42" s="23"/>
      <c r="TJY42" s="23"/>
      <c r="TJZ42" s="23"/>
      <c r="TKA42" s="23"/>
      <c r="TKB42" s="23"/>
      <c r="TKC42" s="23"/>
      <c r="TKD42" s="23"/>
      <c r="TKE42" s="23"/>
      <c r="TKF42" s="23"/>
      <c r="TKG42" s="23"/>
      <c r="TKH42" s="23"/>
      <c r="TKI42" s="23"/>
      <c r="TKJ42" s="23"/>
      <c r="TKK42" s="23"/>
      <c r="TKL42" s="23"/>
      <c r="TKM42" s="23"/>
      <c r="TKN42" s="23"/>
      <c r="TKO42" s="23"/>
      <c r="TKP42" s="23"/>
      <c r="TKQ42" s="23"/>
      <c r="TKR42" s="23"/>
      <c r="TKS42" s="23"/>
      <c r="TKT42" s="23"/>
      <c r="TKU42" s="23"/>
      <c r="TKV42" s="23"/>
      <c r="TKW42" s="23"/>
      <c r="TKX42" s="23"/>
      <c r="TKY42" s="23"/>
      <c r="TKZ42" s="23"/>
      <c r="TLA42" s="23"/>
      <c r="TLB42" s="23"/>
      <c r="TLC42" s="23"/>
      <c r="TLD42" s="23"/>
      <c r="TLE42" s="23"/>
      <c r="TLF42" s="23"/>
      <c r="TLG42" s="23"/>
      <c r="TLH42" s="23"/>
      <c r="TLI42" s="23"/>
      <c r="TLJ42" s="23"/>
      <c r="TLK42" s="23"/>
      <c r="TLL42" s="23"/>
      <c r="TLM42" s="23"/>
      <c r="TLN42" s="23"/>
      <c r="TLO42" s="23"/>
      <c r="TLP42" s="23"/>
      <c r="TLQ42" s="23"/>
      <c r="TLR42" s="23"/>
      <c r="TLS42" s="23"/>
      <c r="TLT42" s="23"/>
      <c r="TLU42" s="23"/>
      <c r="TLV42" s="23"/>
      <c r="TLW42" s="23"/>
      <c r="TLX42" s="23"/>
      <c r="TLY42" s="23"/>
      <c r="TLZ42" s="23"/>
      <c r="TMA42" s="23"/>
      <c r="TMB42" s="23"/>
      <c r="TMC42" s="23"/>
      <c r="TMD42" s="23"/>
      <c r="TME42" s="23"/>
      <c r="TMF42" s="23"/>
      <c r="TMG42" s="23"/>
      <c r="TMH42" s="23"/>
      <c r="TMI42" s="23"/>
      <c r="TMJ42" s="23"/>
      <c r="TMK42" s="23"/>
      <c r="TML42" s="23"/>
      <c r="TMM42" s="23"/>
      <c r="TMN42" s="23"/>
      <c r="TMO42" s="23"/>
      <c r="TMP42" s="23"/>
      <c r="TMQ42" s="23"/>
      <c r="TMR42" s="23"/>
      <c r="TMS42" s="23"/>
      <c r="TMT42" s="23"/>
      <c r="TMU42" s="23"/>
      <c r="TMV42" s="23"/>
      <c r="TMW42" s="23"/>
      <c r="TMX42" s="23"/>
      <c r="TMY42" s="23"/>
      <c r="TMZ42" s="23"/>
      <c r="TNA42" s="23"/>
      <c r="TNB42" s="23"/>
      <c r="TNC42" s="23"/>
      <c r="TND42" s="23"/>
      <c r="TNE42" s="23"/>
      <c r="TNF42" s="23"/>
      <c r="TNG42" s="23"/>
      <c r="TNH42" s="23"/>
      <c r="TNI42" s="23"/>
      <c r="TNJ42" s="23"/>
      <c r="TNK42" s="23"/>
      <c r="TNL42" s="23"/>
      <c r="TNM42" s="23"/>
      <c r="TNN42" s="23"/>
      <c r="TNO42" s="23"/>
      <c r="TNP42" s="23"/>
      <c r="TNQ42" s="23"/>
      <c r="TNR42" s="23"/>
      <c r="TNS42" s="23"/>
      <c r="TNT42" s="23"/>
      <c r="TNU42" s="23"/>
      <c r="TNV42" s="23"/>
      <c r="TNW42" s="23"/>
      <c r="TNX42" s="23"/>
      <c r="TNY42" s="23"/>
      <c r="TNZ42" s="23"/>
      <c r="TOA42" s="23"/>
      <c r="TOB42" s="23"/>
      <c r="TOC42" s="23"/>
      <c r="TOD42" s="23"/>
      <c r="TOE42" s="23"/>
      <c r="TOF42" s="23"/>
      <c r="TOG42" s="23"/>
      <c r="TOH42" s="23"/>
      <c r="TOI42" s="23"/>
      <c r="TOJ42" s="23"/>
      <c r="TOK42" s="23"/>
      <c r="TOL42" s="23"/>
      <c r="TOM42" s="23"/>
      <c r="TON42" s="23"/>
      <c r="TOO42" s="23"/>
      <c r="TOP42" s="23"/>
      <c r="TOQ42" s="23"/>
      <c r="TOR42" s="23"/>
      <c r="TOS42" s="23"/>
      <c r="TOT42" s="23"/>
      <c r="TOU42" s="23"/>
      <c r="TOV42" s="23"/>
      <c r="TOW42" s="23"/>
      <c r="TOX42" s="23"/>
      <c r="TOY42" s="23"/>
      <c r="TOZ42" s="23"/>
      <c r="TPA42" s="23"/>
      <c r="TPB42" s="23"/>
      <c r="TPC42" s="23"/>
      <c r="TPD42" s="23"/>
      <c r="TPE42" s="23"/>
      <c r="TPF42" s="23"/>
      <c r="TPG42" s="23"/>
      <c r="TPH42" s="23"/>
      <c r="TPI42" s="23"/>
      <c r="TPJ42" s="23"/>
      <c r="TPK42" s="23"/>
      <c r="TPL42" s="23"/>
      <c r="TPM42" s="23"/>
      <c r="TPN42" s="23"/>
      <c r="TPO42" s="23"/>
      <c r="TPP42" s="23"/>
      <c r="TPQ42" s="23"/>
      <c r="TPR42" s="23"/>
      <c r="TPS42" s="23"/>
      <c r="TPT42" s="23"/>
      <c r="TPU42" s="23"/>
      <c r="TPV42" s="23"/>
      <c r="TPW42" s="23"/>
      <c r="TPX42" s="23"/>
      <c r="TPY42" s="23"/>
      <c r="TPZ42" s="23"/>
      <c r="TQA42" s="23"/>
      <c r="TQB42" s="23"/>
      <c r="TQC42" s="23"/>
      <c r="TQD42" s="23"/>
      <c r="TQE42" s="23"/>
      <c r="TQF42" s="23"/>
      <c r="TQG42" s="23"/>
      <c r="TQH42" s="23"/>
      <c r="TQI42" s="23"/>
      <c r="TQJ42" s="23"/>
      <c r="TQK42" s="23"/>
      <c r="TQL42" s="23"/>
      <c r="TQM42" s="23"/>
      <c r="TQN42" s="23"/>
      <c r="TQO42" s="23"/>
      <c r="TQP42" s="23"/>
      <c r="TQQ42" s="23"/>
      <c r="TQR42" s="23"/>
      <c r="TQS42" s="23"/>
      <c r="TQT42" s="23"/>
      <c r="TQU42" s="23"/>
      <c r="TQV42" s="23"/>
      <c r="TQW42" s="23"/>
      <c r="TQX42" s="23"/>
      <c r="TQY42" s="23"/>
      <c r="TQZ42" s="23"/>
      <c r="TRA42" s="23"/>
      <c r="TRB42" s="23"/>
      <c r="TRC42" s="23"/>
      <c r="TRD42" s="23"/>
      <c r="TRE42" s="23"/>
      <c r="TRF42" s="23"/>
      <c r="TRG42" s="23"/>
      <c r="TRH42" s="23"/>
      <c r="TRI42" s="23"/>
      <c r="TRJ42" s="23"/>
      <c r="TRK42" s="23"/>
      <c r="TRL42" s="23"/>
      <c r="TRM42" s="23"/>
      <c r="TRN42" s="23"/>
      <c r="TRO42" s="23"/>
      <c r="TRP42" s="23"/>
      <c r="TRQ42" s="23"/>
      <c r="TRR42" s="23"/>
      <c r="TRS42" s="23"/>
      <c r="TRT42" s="23"/>
      <c r="TRU42" s="23"/>
      <c r="TRV42" s="23"/>
      <c r="TRW42" s="23"/>
      <c r="TRX42" s="23"/>
      <c r="TRY42" s="23"/>
      <c r="TRZ42" s="23"/>
      <c r="TSA42" s="23"/>
      <c r="TSB42" s="23"/>
      <c r="TSC42" s="23"/>
      <c r="TSD42" s="23"/>
      <c r="TSE42" s="23"/>
      <c r="TSF42" s="23"/>
      <c r="TSG42" s="23"/>
      <c r="TSH42" s="23"/>
      <c r="TSI42" s="23"/>
      <c r="TSJ42" s="23"/>
      <c r="TSK42" s="23"/>
      <c r="TSL42" s="23"/>
      <c r="TSM42" s="23"/>
      <c r="TSN42" s="23"/>
      <c r="TSO42" s="23"/>
      <c r="TSP42" s="23"/>
      <c r="TSQ42" s="23"/>
      <c r="TSR42" s="23"/>
      <c r="TSS42" s="23"/>
      <c r="TST42" s="23"/>
      <c r="TSU42" s="23"/>
      <c r="TSV42" s="23"/>
      <c r="TSW42" s="23"/>
      <c r="TSX42" s="23"/>
      <c r="TSY42" s="23"/>
      <c r="TSZ42" s="23"/>
      <c r="TTA42" s="23"/>
      <c r="TTB42" s="23"/>
      <c r="TTC42" s="23"/>
      <c r="TTD42" s="23"/>
      <c r="TTE42" s="23"/>
      <c r="TTF42" s="23"/>
      <c r="TTG42" s="23"/>
      <c r="TTH42" s="23"/>
      <c r="TTI42" s="23"/>
      <c r="TTJ42" s="23"/>
      <c r="TTK42" s="23"/>
      <c r="TTL42" s="23"/>
      <c r="TTM42" s="23"/>
      <c r="TTN42" s="23"/>
      <c r="TTO42" s="23"/>
      <c r="TTP42" s="23"/>
      <c r="TTQ42" s="23"/>
      <c r="TTR42" s="23"/>
      <c r="TTS42" s="23"/>
      <c r="TTT42" s="23"/>
      <c r="TTU42" s="23"/>
      <c r="TTV42" s="23"/>
      <c r="TTW42" s="23"/>
      <c r="TTX42" s="23"/>
      <c r="TTY42" s="23"/>
      <c r="TTZ42" s="23"/>
      <c r="TUA42" s="23"/>
      <c r="TUB42" s="23"/>
      <c r="TUC42" s="23"/>
      <c r="TUD42" s="23"/>
      <c r="TUE42" s="23"/>
      <c r="TUF42" s="23"/>
      <c r="TUG42" s="23"/>
      <c r="TUH42" s="23"/>
      <c r="TUI42" s="23"/>
      <c r="TUJ42" s="23"/>
      <c r="TUK42" s="23"/>
      <c r="TUL42" s="23"/>
      <c r="TUM42" s="23"/>
      <c r="TUN42" s="23"/>
      <c r="TUO42" s="23"/>
      <c r="TUP42" s="23"/>
      <c r="TUQ42" s="23"/>
      <c r="TUR42" s="23"/>
      <c r="TUS42" s="23"/>
      <c r="TUT42" s="23"/>
      <c r="TUU42" s="23"/>
      <c r="TUV42" s="23"/>
      <c r="TUW42" s="23"/>
      <c r="TUX42" s="23"/>
      <c r="TUY42" s="23"/>
      <c r="TUZ42" s="23"/>
      <c r="TVA42" s="23"/>
      <c r="TVB42" s="23"/>
      <c r="TVC42" s="23"/>
      <c r="TVD42" s="23"/>
      <c r="TVE42" s="23"/>
      <c r="TVF42" s="23"/>
      <c r="TVG42" s="23"/>
      <c r="TVH42" s="23"/>
      <c r="TVI42" s="23"/>
      <c r="TVJ42" s="23"/>
      <c r="TVK42" s="23"/>
      <c r="TVL42" s="23"/>
      <c r="TVM42" s="23"/>
      <c r="TVN42" s="23"/>
      <c r="TVO42" s="23"/>
      <c r="TVP42" s="23"/>
      <c r="TVQ42" s="23"/>
      <c r="TVR42" s="23"/>
      <c r="TVS42" s="23"/>
      <c r="TVT42" s="23"/>
      <c r="TVU42" s="23"/>
      <c r="TVV42" s="23"/>
      <c r="TVW42" s="23"/>
      <c r="TVX42" s="23"/>
      <c r="TVY42" s="23"/>
      <c r="TVZ42" s="23"/>
      <c r="TWA42" s="23"/>
      <c r="TWB42" s="23"/>
      <c r="TWC42" s="23"/>
      <c r="TWD42" s="23"/>
      <c r="TWE42" s="23"/>
      <c r="TWF42" s="23"/>
      <c r="TWG42" s="23"/>
      <c r="TWH42" s="23"/>
      <c r="TWI42" s="23"/>
      <c r="TWJ42" s="23"/>
      <c r="TWK42" s="23"/>
      <c r="TWL42" s="23"/>
      <c r="TWM42" s="23"/>
      <c r="TWN42" s="23"/>
      <c r="TWO42" s="23"/>
      <c r="TWP42" s="23"/>
      <c r="TWQ42" s="23"/>
      <c r="TWR42" s="23"/>
      <c r="TWS42" s="23"/>
      <c r="TWT42" s="23"/>
      <c r="TWU42" s="23"/>
      <c r="TWV42" s="23"/>
      <c r="TWW42" s="23"/>
      <c r="TWX42" s="23"/>
      <c r="TWY42" s="23"/>
      <c r="TWZ42" s="23"/>
      <c r="TXA42" s="23"/>
      <c r="TXB42" s="23"/>
      <c r="TXC42" s="23"/>
      <c r="TXD42" s="23"/>
      <c r="TXE42" s="23"/>
      <c r="TXF42" s="23"/>
      <c r="TXG42" s="23"/>
      <c r="TXH42" s="23"/>
      <c r="TXI42" s="23"/>
      <c r="TXJ42" s="23"/>
      <c r="TXK42" s="23"/>
      <c r="TXL42" s="23"/>
      <c r="TXM42" s="23"/>
      <c r="TXN42" s="23"/>
      <c r="TXO42" s="23"/>
      <c r="TXP42" s="23"/>
      <c r="TXQ42" s="23"/>
      <c r="TXR42" s="23"/>
      <c r="TXS42" s="23"/>
      <c r="TXT42" s="23"/>
      <c r="TXU42" s="23"/>
      <c r="TXV42" s="23"/>
      <c r="TXW42" s="23"/>
      <c r="TXX42" s="23"/>
      <c r="TXY42" s="23"/>
      <c r="TXZ42" s="23"/>
      <c r="TYA42" s="23"/>
      <c r="TYB42" s="23"/>
      <c r="TYC42" s="23"/>
      <c r="TYD42" s="23"/>
      <c r="TYE42" s="23"/>
      <c r="TYF42" s="23"/>
      <c r="TYG42" s="23"/>
      <c r="TYH42" s="23"/>
      <c r="TYI42" s="23"/>
      <c r="TYJ42" s="23"/>
      <c r="TYK42" s="23"/>
      <c r="TYL42" s="23"/>
      <c r="TYM42" s="23"/>
      <c r="TYN42" s="23"/>
      <c r="TYO42" s="23"/>
      <c r="TYP42" s="23"/>
      <c r="TYQ42" s="23"/>
      <c r="TYR42" s="23"/>
      <c r="TYS42" s="23"/>
      <c r="TYT42" s="23"/>
      <c r="TYU42" s="23"/>
      <c r="TYV42" s="23"/>
      <c r="TYW42" s="23"/>
      <c r="TYX42" s="23"/>
      <c r="TYY42" s="23"/>
      <c r="TYZ42" s="23"/>
      <c r="TZA42" s="23"/>
      <c r="TZB42" s="23"/>
      <c r="TZC42" s="23"/>
      <c r="TZD42" s="23"/>
      <c r="TZE42" s="23"/>
      <c r="TZF42" s="23"/>
      <c r="TZG42" s="23"/>
      <c r="TZH42" s="23"/>
      <c r="TZI42" s="23"/>
      <c r="TZJ42" s="23"/>
      <c r="TZK42" s="23"/>
      <c r="TZL42" s="23"/>
      <c r="TZM42" s="23"/>
      <c r="TZN42" s="23"/>
      <c r="TZO42" s="23"/>
      <c r="TZP42" s="23"/>
      <c r="TZQ42" s="23"/>
      <c r="TZR42" s="23"/>
      <c r="TZS42" s="23"/>
      <c r="TZT42" s="23"/>
      <c r="TZU42" s="23"/>
      <c r="TZV42" s="23"/>
      <c r="TZW42" s="23"/>
      <c r="TZX42" s="23"/>
      <c r="TZY42" s="23"/>
      <c r="TZZ42" s="23"/>
      <c r="UAA42" s="23"/>
      <c r="UAB42" s="23"/>
      <c r="UAC42" s="23"/>
      <c r="UAD42" s="23"/>
      <c r="UAE42" s="23"/>
      <c r="UAF42" s="23"/>
      <c r="UAG42" s="23"/>
      <c r="UAH42" s="23"/>
      <c r="UAI42" s="23"/>
      <c r="UAJ42" s="23"/>
      <c r="UAK42" s="23"/>
      <c r="UAL42" s="23"/>
      <c r="UAM42" s="23"/>
      <c r="UAN42" s="23"/>
      <c r="UAO42" s="23"/>
      <c r="UAP42" s="23"/>
      <c r="UAQ42" s="23"/>
      <c r="UAR42" s="23"/>
      <c r="UAS42" s="23"/>
      <c r="UAT42" s="23"/>
      <c r="UAU42" s="23"/>
      <c r="UAV42" s="23"/>
      <c r="UAW42" s="23"/>
      <c r="UAX42" s="23"/>
      <c r="UAY42" s="23"/>
      <c r="UAZ42" s="23"/>
      <c r="UBA42" s="23"/>
      <c r="UBB42" s="23"/>
      <c r="UBC42" s="23"/>
      <c r="UBD42" s="23"/>
      <c r="UBE42" s="23"/>
      <c r="UBF42" s="23"/>
      <c r="UBG42" s="23"/>
      <c r="UBH42" s="23"/>
      <c r="UBI42" s="23"/>
      <c r="UBJ42" s="23"/>
      <c r="UBK42" s="23"/>
      <c r="UBL42" s="23"/>
      <c r="UBM42" s="23"/>
      <c r="UBN42" s="23"/>
      <c r="UBO42" s="23"/>
      <c r="UBP42" s="23"/>
      <c r="UBQ42" s="23"/>
      <c r="UBR42" s="23"/>
      <c r="UBS42" s="23"/>
      <c r="UBT42" s="23"/>
      <c r="UBU42" s="23"/>
      <c r="UBV42" s="23"/>
      <c r="UBW42" s="23"/>
      <c r="UBX42" s="23"/>
      <c r="UBY42" s="23"/>
      <c r="UBZ42" s="23"/>
      <c r="UCA42" s="23"/>
      <c r="UCB42" s="23"/>
      <c r="UCC42" s="23"/>
      <c r="UCD42" s="23"/>
      <c r="UCE42" s="23"/>
      <c r="UCF42" s="23"/>
      <c r="UCG42" s="23"/>
      <c r="UCH42" s="23"/>
      <c r="UCI42" s="23"/>
      <c r="UCJ42" s="23"/>
      <c r="UCK42" s="23"/>
      <c r="UCL42" s="23"/>
      <c r="UCM42" s="23"/>
      <c r="UCN42" s="23"/>
      <c r="UCO42" s="23"/>
      <c r="UCP42" s="23"/>
      <c r="UCQ42" s="23"/>
      <c r="UCR42" s="23"/>
      <c r="UCS42" s="23"/>
      <c r="UCT42" s="23"/>
      <c r="UCU42" s="23"/>
      <c r="UCV42" s="23"/>
      <c r="UCW42" s="23"/>
      <c r="UCX42" s="23"/>
      <c r="UCY42" s="23"/>
      <c r="UCZ42" s="23"/>
      <c r="UDA42" s="23"/>
      <c r="UDB42" s="23"/>
      <c r="UDC42" s="23"/>
      <c r="UDD42" s="23"/>
      <c r="UDE42" s="23"/>
      <c r="UDF42" s="23"/>
      <c r="UDG42" s="23"/>
      <c r="UDH42" s="23"/>
      <c r="UDI42" s="23"/>
      <c r="UDJ42" s="23"/>
      <c r="UDK42" s="23"/>
      <c r="UDL42" s="23"/>
      <c r="UDM42" s="23"/>
      <c r="UDN42" s="23"/>
      <c r="UDO42" s="23"/>
      <c r="UDP42" s="23"/>
      <c r="UDQ42" s="23"/>
      <c r="UDR42" s="23"/>
      <c r="UDS42" s="23"/>
      <c r="UDT42" s="23"/>
      <c r="UDU42" s="23"/>
      <c r="UDV42" s="23"/>
      <c r="UDW42" s="23"/>
      <c r="UDX42" s="23"/>
      <c r="UDY42" s="23"/>
      <c r="UDZ42" s="23"/>
      <c r="UEA42" s="23"/>
      <c r="UEB42" s="23"/>
      <c r="UEC42" s="23"/>
      <c r="UED42" s="23"/>
      <c r="UEE42" s="23"/>
      <c r="UEF42" s="23"/>
      <c r="UEG42" s="23"/>
      <c r="UEH42" s="23"/>
      <c r="UEI42" s="23"/>
      <c r="UEJ42" s="23"/>
      <c r="UEK42" s="23"/>
      <c r="UEL42" s="23"/>
      <c r="UEM42" s="23"/>
      <c r="UEN42" s="23"/>
      <c r="UEO42" s="23"/>
      <c r="UEP42" s="23"/>
      <c r="UEQ42" s="23"/>
      <c r="UER42" s="23"/>
      <c r="UES42" s="23"/>
      <c r="UET42" s="23"/>
      <c r="UEU42" s="23"/>
      <c r="UEV42" s="23"/>
      <c r="UEW42" s="23"/>
      <c r="UEX42" s="23"/>
      <c r="UEY42" s="23"/>
      <c r="UEZ42" s="23"/>
      <c r="UFA42" s="23"/>
      <c r="UFB42" s="23"/>
      <c r="UFC42" s="23"/>
      <c r="UFD42" s="23"/>
      <c r="UFE42" s="23"/>
      <c r="UFF42" s="23"/>
      <c r="UFG42" s="23"/>
      <c r="UFH42" s="23"/>
      <c r="UFI42" s="23"/>
      <c r="UFJ42" s="23"/>
      <c r="UFK42" s="23"/>
      <c r="UFL42" s="23"/>
      <c r="UFM42" s="23"/>
      <c r="UFN42" s="23"/>
      <c r="UFO42" s="23"/>
      <c r="UFP42" s="23"/>
      <c r="UFQ42" s="23"/>
      <c r="UFR42" s="23"/>
      <c r="UFS42" s="23"/>
      <c r="UFT42" s="23"/>
      <c r="UFU42" s="23"/>
      <c r="UFV42" s="23"/>
      <c r="UFW42" s="23"/>
      <c r="UFX42" s="23"/>
      <c r="UFY42" s="23"/>
      <c r="UFZ42" s="23"/>
      <c r="UGA42" s="23"/>
      <c r="UGB42" s="23"/>
      <c r="UGC42" s="23"/>
      <c r="UGD42" s="23"/>
      <c r="UGE42" s="23"/>
      <c r="UGF42" s="23"/>
      <c r="UGG42" s="23"/>
      <c r="UGH42" s="23"/>
      <c r="UGI42" s="23"/>
      <c r="UGJ42" s="23"/>
      <c r="UGK42" s="23"/>
      <c r="UGL42" s="23"/>
      <c r="UGM42" s="23"/>
      <c r="UGN42" s="23"/>
      <c r="UGO42" s="23"/>
      <c r="UGP42" s="23"/>
      <c r="UGQ42" s="23"/>
      <c r="UGR42" s="23"/>
      <c r="UGS42" s="23"/>
      <c r="UGT42" s="23"/>
      <c r="UGU42" s="23"/>
      <c r="UGV42" s="23"/>
      <c r="UGW42" s="23"/>
      <c r="UGX42" s="23"/>
      <c r="UGY42" s="23"/>
      <c r="UGZ42" s="23"/>
      <c r="UHA42" s="23"/>
      <c r="UHB42" s="23"/>
      <c r="UHC42" s="23"/>
      <c r="UHD42" s="23"/>
      <c r="UHE42" s="23"/>
      <c r="UHF42" s="23"/>
      <c r="UHG42" s="23"/>
      <c r="UHH42" s="23"/>
      <c r="UHI42" s="23"/>
      <c r="UHJ42" s="23"/>
      <c r="UHK42" s="23"/>
      <c r="UHL42" s="23"/>
      <c r="UHM42" s="23"/>
      <c r="UHN42" s="23"/>
      <c r="UHO42" s="23"/>
      <c r="UHP42" s="23"/>
      <c r="UHQ42" s="23"/>
      <c r="UHR42" s="23"/>
      <c r="UHS42" s="23"/>
      <c r="UHT42" s="23"/>
      <c r="UHU42" s="23"/>
      <c r="UHV42" s="23"/>
      <c r="UHW42" s="23"/>
      <c r="UHX42" s="23"/>
      <c r="UHY42" s="23"/>
      <c r="UHZ42" s="23"/>
      <c r="UIA42" s="23"/>
      <c r="UIB42" s="23"/>
      <c r="UIC42" s="23"/>
      <c r="UID42" s="23"/>
      <c r="UIE42" s="23"/>
      <c r="UIF42" s="23"/>
      <c r="UIG42" s="23"/>
      <c r="UIH42" s="23"/>
      <c r="UII42" s="23"/>
      <c r="UIJ42" s="23"/>
      <c r="UIK42" s="23"/>
      <c r="UIL42" s="23"/>
      <c r="UIM42" s="23"/>
      <c r="UIN42" s="23"/>
      <c r="UIO42" s="23"/>
      <c r="UIP42" s="23"/>
      <c r="UIQ42" s="23"/>
      <c r="UIR42" s="23"/>
      <c r="UIS42" s="23"/>
      <c r="UIT42" s="23"/>
      <c r="UIU42" s="23"/>
      <c r="UIV42" s="23"/>
      <c r="UIW42" s="23"/>
      <c r="UIX42" s="23"/>
      <c r="UIY42" s="23"/>
      <c r="UIZ42" s="23"/>
      <c r="UJA42" s="23"/>
      <c r="UJB42" s="23"/>
      <c r="UJC42" s="23"/>
      <c r="UJD42" s="23"/>
      <c r="UJE42" s="23"/>
      <c r="UJF42" s="23"/>
      <c r="UJG42" s="23"/>
      <c r="UJH42" s="23"/>
      <c r="UJI42" s="23"/>
      <c r="UJJ42" s="23"/>
      <c r="UJK42" s="23"/>
      <c r="UJL42" s="23"/>
      <c r="UJM42" s="23"/>
      <c r="UJN42" s="23"/>
      <c r="UJO42" s="23"/>
      <c r="UJP42" s="23"/>
      <c r="UJQ42" s="23"/>
      <c r="UJR42" s="23"/>
      <c r="UJS42" s="23"/>
      <c r="UJT42" s="23"/>
      <c r="UJU42" s="23"/>
      <c r="UJV42" s="23"/>
      <c r="UJW42" s="23"/>
      <c r="UJX42" s="23"/>
      <c r="UJY42" s="23"/>
      <c r="UJZ42" s="23"/>
      <c r="UKA42" s="23"/>
      <c r="UKB42" s="23"/>
      <c r="UKC42" s="23"/>
      <c r="UKD42" s="23"/>
      <c r="UKE42" s="23"/>
      <c r="UKF42" s="23"/>
      <c r="UKG42" s="23"/>
      <c r="UKH42" s="23"/>
      <c r="UKI42" s="23"/>
      <c r="UKJ42" s="23"/>
      <c r="UKK42" s="23"/>
      <c r="UKL42" s="23"/>
      <c r="UKM42" s="23"/>
      <c r="UKN42" s="23"/>
      <c r="UKO42" s="23"/>
      <c r="UKP42" s="23"/>
      <c r="UKQ42" s="23"/>
      <c r="UKR42" s="23"/>
      <c r="UKS42" s="23"/>
      <c r="UKT42" s="23"/>
      <c r="UKU42" s="23"/>
      <c r="UKV42" s="23"/>
      <c r="UKW42" s="23"/>
      <c r="UKX42" s="23"/>
      <c r="UKY42" s="23"/>
      <c r="UKZ42" s="23"/>
      <c r="ULA42" s="23"/>
      <c r="ULB42" s="23"/>
      <c r="ULC42" s="23"/>
      <c r="ULD42" s="23"/>
      <c r="ULE42" s="23"/>
      <c r="ULF42" s="23"/>
      <c r="ULG42" s="23"/>
      <c r="ULH42" s="23"/>
      <c r="ULI42" s="23"/>
      <c r="ULJ42" s="23"/>
      <c r="ULK42" s="23"/>
      <c r="ULL42" s="23"/>
      <c r="ULM42" s="23"/>
      <c r="ULN42" s="23"/>
      <c r="ULO42" s="23"/>
      <c r="ULP42" s="23"/>
      <c r="ULQ42" s="23"/>
      <c r="ULR42" s="23"/>
      <c r="ULS42" s="23"/>
      <c r="ULT42" s="23"/>
      <c r="ULU42" s="23"/>
      <c r="ULV42" s="23"/>
      <c r="ULW42" s="23"/>
      <c r="ULX42" s="23"/>
      <c r="ULY42" s="23"/>
      <c r="ULZ42" s="23"/>
      <c r="UMA42" s="23"/>
      <c r="UMB42" s="23"/>
      <c r="UMC42" s="23"/>
      <c r="UMD42" s="23"/>
      <c r="UME42" s="23"/>
      <c r="UMF42" s="23"/>
      <c r="UMG42" s="23"/>
      <c r="UMH42" s="23"/>
      <c r="UMI42" s="23"/>
      <c r="UMJ42" s="23"/>
      <c r="UMK42" s="23"/>
      <c r="UML42" s="23"/>
      <c r="UMM42" s="23"/>
      <c r="UMN42" s="23"/>
      <c r="UMO42" s="23"/>
      <c r="UMP42" s="23"/>
      <c r="UMQ42" s="23"/>
      <c r="UMR42" s="23"/>
      <c r="UMS42" s="23"/>
      <c r="UMT42" s="23"/>
      <c r="UMU42" s="23"/>
      <c r="UMV42" s="23"/>
      <c r="UMW42" s="23"/>
      <c r="UMX42" s="23"/>
      <c r="UMY42" s="23"/>
      <c r="UMZ42" s="23"/>
      <c r="UNA42" s="23"/>
      <c r="UNB42" s="23"/>
      <c r="UNC42" s="23"/>
      <c r="UND42" s="23"/>
      <c r="UNE42" s="23"/>
      <c r="UNF42" s="23"/>
      <c r="UNG42" s="23"/>
      <c r="UNH42" s="23"/>
      <c r="UNI42" s="23"/>
      <c r="UNJ42" s="23"/>
      <c r="UNK42" s="23"/>
      <c r="UNL42" s="23"/>
      <c r="UNM42" s="23"/>
      <c r="UNN42" s="23"/>
      <c r="UNO42" s="23"/>
      <c r="UNP42" s="23"/>
      <c r="UNQ42" s="23"/>
      <c r="UNR42" s="23"/>
      <c r="UNS42" s="23"/>
      <c r="UNT42" s="23"/>
      <c r="UNU42" s="23"/>
      <c r="UNV42" s="23"/>
      <c r="UNW42" s="23"/>
      <c r="UNX42" s="23"/>
      <c r="UNY42" s="23"/>
      <c r="UNZ42" s="23"/>
      <c r="UOA42" s="23"/>
      <c r="UOB42" s="23"/>
      <c r="UOC42" s="23"/>
      <c r="UOD42" s="23"/>
      <c r="UOE42" s="23"/>
      <c r="UOF42" s="23"/>
      <c r="UOG42" s="23"/>
      <c r="UOH42" s="23"/>
      <c r="UOI42" s="23"/>
      <c r="UOJ42" s="23"/>
      <c r="UOK42" s="23"/>
      <c r="UOL42" s="23"/>
      <c r="UOM42" s="23"/>
      <c r="UON42" s="23"/>
      <c r="UOO42" s="23"/>
      <c r="UOP42" s="23"/>
      <c r="UOQ42" s="23"/>
      <c r="UOR42" s="23"/>
      <c r="UOS42" s="23"/>
      <c r="UOT42" s="23"/>
      <c r="UOU42" s="23"/>
      <c r="UOV42" s="23"/>
      <c r="UOW42" s="23"/>
      <c r="UOX42" s="23"/>
      <c r="UOY42" s="23"/>
      <c r="UOZ42" s="23"/>
      <c r="UPA42" s="23"/>
      <c r="UPB42" s="23"/>
      <c r="UPC42" s="23"/>
      <c r="UPD42" s="23"/>
      <c r="UPE42" s="23"/>
      <c r="UPF42" s="23"/>
      <c r="UPG42" s="23"/>
      <c r="UPH42" s="23"/>
      <c r="UPI42" s="23"/>
      <c r="UPJ42" s="23"/>
      <c r="UPK42" s="23"/>
      <c r="UPL42" s="23"/>
      <c r="UPM42" s="23"/>
      <c r="UPN42" s="23"/>
      <c r="UPO42" s="23"/>
      <c r="UPP42" s="23"/>
      <c r="UPQ42" s="23"/>
      <c r="UPR42" s="23"/>
      <c r="UPS42" s="23"/>
      <c r="UPT42" s="23"/>
      <c r="UPU42" s="23"/>
      <c r="UPV42" s="23"/>
      <c r="UPW42" s="23"/>
      <c r="UPX42" s="23"/>
      <c r="UPY42" s="23"/>
      <c r="UPZ42" s="23"/>
      <c r="UQA42" s="23"/>
      <c r="UQB42" s="23"/>
      <c r="UQC42" s="23"/>
      <c r="UQD42" s="23"/>
      <c r="UQE42" s="23"/>
      <c r="UQF42" s="23"/>
      <c r="UQG42" s="23"/>
      <c r="UQH42" s="23"/>
      <c r="UQI42" s="23"/>
      <c r="UQJ42" s="23"/>
      <c r="UQK42" s="23"/>
      <c r="UQL42" s="23"/>
      <c r="UQM42" s="23"/>
      <c r="UQN42" s="23"/>
      <c r="UQO42" s="23"/>
      <c r="UQP42" s="23"/>
      <c r="UQQ42" s="23"/>
      <c r="UQR42" s="23"/>
      <c r="UQS42" s="23"/>
      <c r="UQT42" s="23"/>
      <c r="UQU42" s="23"/>
      <c r="UQV42" s="23"/>
      <c r="UQW42" s="23"/>
      <c r="UQX42" s="23"/>
      <c r="UQY42" s="23"/>
      <c r="UQZ42" s="23"/>
      <c r="URA42" s="23"/>
      <c r="URB42" s="23"/>
      <c r="URC42" s="23"/>
      <c r="URD42" s="23"/>
      <c r="URE42" s="23"/>
      <c r="URF42" s="23"/>
      <c r="URG42" s="23"/>
      <c r="URH42" s="23"/>
      <c r="URI42" s="23"/>
      <c r="URJ42" s="23"/>
      <c r="URK42" s="23"/>
      <c r="URL42" s="23"/>
      <c r="URM42" s="23"/>
      <c r="URN42" s="23"/>
      <c r="URO42" s="23"/>
      <c r="URP42" s="23"/>
      <c r="URQ42" s="23"/>
      <c r="URR42" s="23"/>
      <c r="URS42" s="23"/>
      <c r="URT42" s="23"/>
      <c r="URU42" s="23"/>
      <c r="URV42" s="23"/>
      <c r="URW42" s="23"/>
      <c r="URX42" s="23"/>
      <c r="URY42" s="23"/>
      <c r="URZ42" s="23"/>
      <c r="USA42" s="23"/>
      <c r="USB42" s="23"/>
      <c r="USC42" s="23"/>
      <c r="USD42" s="23"/>
      <c r="USE42" s="23"/>
      <c r="USF42" s="23"/>
      <c r="USG42" s="23"/>
      <c r="USH42" s="23"/>
      <c r="USI42" s="23"/>
      <c r="USJ42" s="23"/>
      <c r="USK42" s="23"/>
      <c r="USL42" s="23"/>
      <c r="USM42" s="23"/>
      <c r="USN42" s="23"/>
      <c r="USO42" s="23"/>
      <c r="USP42" s="23"/>
      <c r="USQ42" s="23"/>
      <c r="USR42" s="23"/>
      <c r="USS42" s="23"/>
      <c r="UST42" s="23"/>
      <c r="USU42" s="23"/>
      <c r="USV42" s="23"/>
      <c r="USW42" s="23"/>
      <c r="USX42" s="23"/>
      <c r="USY42" s="23"/>
      <c r="USZ42" s="23"/>
      <c r="UTA42" s="23"/>
      <c r="UTB42" s="23"/>
      <c r="UTC42" s="23"/>
      <c r="UTD42" s="23"/>
      <c r="UTE42" s="23"/>
      <c r="UTF42" s="23"/>
      <c r="UTG42" s="23"/>
      <c r="UTH42" s="23"/>
      <c r="UTI42" s="23"/>
      <c r="UTJ42" s="23"/>
      <c r="UTK42" s="23"/>
      <c r="UTL42" s="23"/>
      <c r="UTM42" s="23"/>
      <c r="UTN42" s="23"/>
      <c r="UTO42" s="23"/>
      <c r="UTP42" s="23"/>
      <c r="UTQ42" s="23"/>
      <c r="UTR42" s="23"/>
      <c r="UTS42" s="23"/>
      <c r="UTT42" s="23"/>
      <c r="UTU42" s="23"/>
      <c r="UTV42" s="23"/>
      <c r="UTW42" s="23"/>
      <c r="UTX42" s="23"/>
      <c r="UTY42" s="23"/>
      <c r="UTZ42" s="23"/>
      <c r="UUA42" s="23"/>
      <c r="UUB42" s="23"/>
      <c r="UUC42" s="23"/>
      <c r="UUD42" s="23"/>
      <c r="UUE42" s="23"/>
      <c r="UUF42" s="23"/>
      <c r="UUG42" s="23"/>
      <c r="UUH42" s="23"/>
      <c r="UUI42" s="23"/>
      <c r="UUJ42" s="23"/>
      <c r="UUK42" s="23"/>
      <c r="UUL42" s="23"/>
      <c r="UUM42" s="23"/>
      <c r="UUN42" s="23"/>
      <c r="UUO42" s="23"/>
      <c r="UUP42" s="23"/>
      <c r="UUQ42" s="23"/>
      <c r="UUR42" s="23"/>
      <c r="UUS42" s="23"/>
      <c r="UUT42" s="23"/>
      <c r="UUU42" s="23"/>
      <c r="UUV42" s="23"/>
      <c r="UUW42" s="23"/>
      <c r="UUX42" s="23"/>
      <c r="UUY42" s="23"/>
      <c r="UUZ42" s="23"/>
      <c r="UVA42" s="23"/>
      <c r="UVB42" s="23"/>
      <c r="UVC42" s="23"/>
      <c r="UVD42" s="23"/>
      <c r="UVE42" s="23"/>
      <c r="UVF42" s="23"/>
      <c r="UVG42" s="23"/>
      <c r="UVH42" s="23"/>
      <c r="UVI42" s="23"/>
      <c r="UVJ42" s="23"/>
      <c r="UVK42" s="23"/>
      <c r="UVL42" s="23"/>
      <c r="UVM42" s="23"/>
      <c r="UVN42" s="23"/>
      <c r="UVO42" s="23"/>
      <c r="UVP42" s="23"/>
      <c r="UVQ42" s="23"/>
      <c r="UVR42" s="23"/>
      <c r="UVS42" s="23"/>
      <c r="UVT42" s="23"/>
      <c r="UVU42" s="23"/>
      <c r="UVV42" s="23"/>
      <c r="UVW42" s="23"/>
      <c r="UVX42" s="23"/>
      <c r="UVY42" s="23"/>
      <c r="UVZ42" s="23"/>
      <c r="UWA42" s="23"/>
      <c r="UWB42" s="23"/>
      <c r="UWC42" s="23"/>
      <c r="UWD42" s="23"/>
      <c r="UWE42" s="23"/>
      <c r="UWF42" s="23"/>
      <c r="UWG42" s="23"/>
      <c r="UWH42" s="23"/>
      <c r="UWI42" s="23"/>
      <c r="UWJ42" s="23"/>
      <c r="UWK42" s="23"/>
      <c r="UWL42" s="23"/>
      <c r="UWM42" s="23"/>
      <c r="UWN42" s="23"/>
      <c r="UWO42" s="23"/>
      <c r="UWP42" s="23"/>
      <c r="UWQ42" s="23"/>
      <c r="UWR42" s="23"/>
      <c r="UWS42" s="23"/>
      <c r="UWT42" s="23"/>
      <c r="UWU42" s="23"/>
      <c r="UWV42" s="23"/>
      <c r="UWW42" s="23"/>
      <c r="UWX42" s="23"/>
      <c r="UWY42" s="23"/>
      <c r="UWZ42" s="23"/>
      <c r="UXA42" s="23"/>
      <c r="UXB42" s="23"/>
      <c r="UXC42" s="23"/>
      <c r="UXD42" s="23"/>
      <c r="UXE42" s="23"/>
      <c r="UXF42" s="23"/>
      <c r="UXG42" s="23"/>
      <c r="UXH42" s="23"/>
      <c r="UXI42" s="23"/>
      <c r="UXJ42" s="23"/>
      <c r="UXK42" s="23"/>
      <c r="UXL42" s="23"/>
      <c r="UXM42" s="23"/>
      <c r="UXN42" s="23"/>
      <c r="UXO42" s="23"/>
      <c r="UXP42" s="23"/>
      <c r="UXQ42" s="23"/>
      <c r="UXR42" s="23"/>
      <c r="UXS42" s="23"/>
      <c r="UXT42" s="23"/>
      <c r="UXU42" s="23"/>
      <c r="UXV42" s="23"/>
      <c r="UXW42" s="23"/>
      <c r="UXX42" s="23"/>
      <c r="UXY42" s="23"/>
      <c r="UXZ42" s="23"/>
      <c r="UYA42" s="23"/>
      <c r="UYB42" s="23"/>
      <c r="UYC42" s="23"/>
      <c r="UYD42" s="23"/>
      <c r="UYE42" s="23"/>
      <c r="UYF42" s="23"/>
      <c r="UYG42" s="23"/>
      <c r="UYH42" s="23"/>
      <c r="UYI42" s="23"/>
      <c r="UYJ42" s="23"/>
      <c r="UYK42" s="23"/>
      <c r="UYL42" s="23"/>
      <c r="UYM42" s="23"/>
      <c r="UYN42" s="23"/>
      <c r="UYO42" s="23"/>
      <c r="UYP42" s="23"/>
      <c r="UYQ42" s="23"/>
      <c r="UYR42" s="23"/>
      <c r="UYS42" s="23"/>
      <c r="UYT42" s="23"/>
      <c r="UYU42" s="23"/>
      <c r="UYV42" s="23"/>
      <c r="UYW42" s="23"/>
      <c r="UYX42" s="23"/>
      <c r="UYY42" s="23"/>
      <c r="UYZ42" s="23"/>
      <c r="UZA42" s="23"/>
      <c r="UZB42" s="23"/>
      <c r="UZC42" s="23"/>
      <c r="UZD42" s="23"/>
      <c r="UZE42" s="23"/>
      <c r="UZF42" s="23"/>
      <c r="UZG42" s="23"/>
      <c r="UZH42" s="23"/>
      <c r="UZI42" s="23"/>
      <c r="UZJ42" s="23"/>
      <c r="UZK42" s="23"/>
      <c r="UZL42" s="23"/>
      <c r="UZM42" s="23"/>
      <c r="UZN42" s="23"/>
      <c r="UZO42" s="23"/>
      <c r="UZP42" s="23"/>
      <c r="UZQ42" s="23"/>
      <c r="UZR42" s="23"/>
      <c r="UZS42" s="23"/>
      <c r="UZT42" s="23"/>
      <c r="UZU42" s="23"/>
      <c r="UZV42" s="23"/>
      <c r="UZW42" s="23"/>
      <c r="UZX42" s="23"/>
      <c r="UZY42" s="23"/>
      <c r="UZZ42" s="23"/>
      <c r="VAA42" s="23"/>
      <c r="VAB42" s="23"/>
      <c r="VAC42" s="23"/>
      <c r="VAD42" s="23"/>
      <c r="VAE42" s="23"/>
      <c r="VAF42" s="23"/>
      <c r="VAG42" s="23"/>
      <c r="VAH42" s="23"/>
      <c r="VAI42" s="23"/>
      <c r="VAJ42" s="23"/>
      <c r="VAK42" s="23"/>
      <c r="VAL42" s="23"/>
      <c r="VAM42" s="23"/>
      <c r="VAN42" s="23"/>
      <c r="VAO42" s="23"/>
      <c r="VAP42" s="23"/>
      <c r="VAQ42" s="23"/>
      <c r="VAR42" s="23"/>
      <c r="VAS42" s="23"/>
      <c r="VAT42" s="23"/>
      <c r="VAU42" s="23"/>
      <c r="VAV42" s="23"/>
      <c r="VAW42" s="23"/>
      <c r="VAX42" s="23"/>
      <c r="VAY42" s="23"/>
      <c r="VAZ42" s="23"/>
      <c r="VBA42" s="23"/>
      <c r="VBB42" s="23"/>
      <c r="VBC42" s="23"/>
      <c r="VBD42" s="23"/>
      <c r="VBE42" s="23"/>
      <c r="VBF42" s="23"/>
      <c r="VBG42" s="23"/>
      <c r="VBH42" s="23"/>
      <c r="VBI42" s="23"/>
      <c r="VBJ42" s="23"/>
      <c r="VBK42" s="23"/>
      <c r="VBL42" s="23"/>
      <c r="VBM42" s="23"/>
      <c r="VBN42" s="23"/>
      <c r="VBO42" s="23"/>
      <c r="VBP42" s="23"/>
      <c r="VBQ42" s="23"/>
      <c r="VBR42" s="23"/>
      <c r="VBS42" s="23"/>
      <c r="VBT42" s="23"/>
      <c r="VBU42" s="23"/>
      <c r="VBV42" s="23"/>
      <c r="VBW42" s="23"/>
      <c r="VBX42" s="23"/>
      <c r="VBY42" s="23"/>
      <c r="VBZ42" s="23"/>
      <c r="VCA42" s="23"/>
      <c r="VCB42" s="23"/>
      <c r="VCC42" s="23"/>
      <c r="VCD42" s="23"/>
      <c r="VCE42" s="23"/>
      <c r="VCF42" s="23"/>
      <c r="VCG42" s="23"/>
      <c r="VCH42" s="23"/>
      <c r="VCI42" s="23"/>
      <c r="VCJ42" s="23"/>
      <c r="VCK42" s="23"/>
      <c r="VCL42" s="23"/>
      <c r="VCM42" s="23"/>
      <c r="VCN42" s="23"/>
      <c r="VCO42" s="23"/>
      <c r="VCP42" s="23"/>
      <c r="VCQ42" s="23"/>
      <c r="VCR42" s="23"/>
      <c r="VCS42" s="23"/>
      <c r="VCT42" s="23"/>
      <c r="VCU42" s="23"/>
      <c r="VCV42" s="23"/>
      <c r="VCW42" s="23"/>
      <c r="VCX42" s="23"/>
      <c r="VCY42" s="23"/>
      <c r="VCZ42" s="23"/>
      <c r="VDA42" s="23"/>
      <c r="VDB42" s="23"/>
      <c r="VDC42" s="23"/>
      <c r="VDD42" s="23"/>
      <c r="VDE42" s="23"/>
      <c r="VDF42" s="23"/>
      <c r="VDG42" s="23"/>
      <c r="VDH42" s="23"/>
      <c r="VDI42" s="23"/>
      <c r="VDJ42" s="23"/>
      <c r="VDK42" s="23"/>
      <c r="VDL42" s="23"/>
      <c r="VDM42" s="23"/>
      <c r="VDN42" s="23"/>
      <c r="VDO42" s="23"/>
      <c r="VDP42" s="23"/>
      <c r="VDQ42" s="23"/>
      <c r="VDR42" s="23"/>
      <c r="VDS42" s="23"/>
      <c r="VDT42" s="23"/>
      <c r="VDU42" s="23"/>
      <c r="VDV42" s="23"/>
      <c r="VDW42" s="23"/>
      <c r="VDX42" s="23"/>
      <c r="VDY42" s="23"/>
      <c r="VDZ42" s="23"/>
      <c r="VEA42" s="23"/>
      <c r="VEB42" s="23"/>
      <c r="VEC42" s="23"/>
      <c r="VED42" s="23"/>
      <c r="VEE42" s="23"/>
      <c r="VEF42" s="23"/>
      <c r="VEG42" s="23"/>
      <c r="VEH42" s="23"/>
      <c r="VEI42" s="23"/>
      <c r="VEJ42" s="23"/>
      <c r="VEK42" s="23"/>
      <c r="VEL42" s="23"/>
      <c r="VEM42" s="23"/>
      <c r="VEN42" s="23"/>
      <c r="VEO42" s="23"/>
      <c r="VEP42" s="23"/>
      <c r="VEQ42" s="23"/>
      <c r="VER42" s="23"/>
      <c r="VES42" s="23"/>
      <c r="VET42" s="23"/>
      <c r="VEU42" s="23"/>
      <c r="VEV42" s="23"/>
      <c r="VEW42" s="23"/>
      <c r="VEX42" s="23"/>
      <c r="VEY42" s="23"/>
      <c r="VEZ42" s="23"/>
      <c r="VFA42" s="23"/>
      <c r="VFB42" s="23"/>
      <c r="VFC42" s="23"/>
      <c r="VFD42" s="23"/>
      <c r="VFE42" s="23"/>
      <c r="VFF42" s="23"/>
      <c r="VFG42" s="23"/>
      <c r="VFH42" s="23"/>
      <c r="VFI42" s="23"/>
      <c r="VFJ42" s="23"/>
      <c r="VFK42" s="23"/>
      <c r="VFL42" s="23"/>
      <c r="VFM42" s="23"/>
      <c r="VFN42" s="23"/>
      <c r="VFO42" s="23"/>
      <c r="VFP42" s="23"/>
      <c r="VFQ42" s="23"/>
      <c r="VFR42" s="23"/>
      <c r="VFS42" s="23"/>
      <c r="VFT42" s="23"/>
      <c r="VFU42" s="23"/>
      <c r="VFV42" s="23"/>
      <c r="VFW42" s="23"/>
      <c r="VFX42" s="23"/>
      <c r="VFY42" s="23"/>
      <c r="VFZ42" s="23"/>
      <c r="VGA42" s="23"/>
      <c r="VGB42" s="23"/>
      <c r="VGC42" s="23"/>
      <c r="VGD42" s="23"/>
      <c r="VGE42" s="23"/>
      <c r="VGF42" s="23"/>
      <c r="VGG42" s="23"/>
      <c r="VGH42" s="23"/>
      <c r="VGI42" s="23"/>
      <c r="VGJ42" s="23"/>
      <c r="VGK42" s="23"/>
      <c r="VGL42" s="23"/>
      <c r="VGM42" s="23"/>
      <c r="VGN42" s="23"/>
      <c r="VGO42" s="23"/>
      <c r="VGP42" s="23"/>
      <c r="VGQ42" s="23"/>
      <c r="VGR42" s="23"/>
      <c r="VGS42" s="23"/>
      <c r="VGT42" s="23"/>
      <c r="VGU42" s="23"/>
      <c r="VGV42" s="23"/>
      <c r="VGW42" s="23"/>
      <c r="VGX42" s="23"/>
      <c r="VGY42" s="23"/>
      <c r="VGZ42" s="23"/>
      <c r="VHA42" s="23"/>
      <c r="VHB42" s="23"/>
      <c r="VHC42" s="23"/>
      <c r="VHD42" s="23"/>
      <c r="VHE42" s="23"/>
      <c r="VHF42" s="23"/>
      <c r="VHG42" s="23"/>
      <c r="VHH42" s="23"/>
      <c r="VHI42" s="23"/>
      <c r="VHJ42" s="23"/>
      <c r="VHK42" s="23"/>
      <c r="VHL42" s="23"/>
      <c r="VHM42" s="23"/>
      <c r="VHN42" s="23"/>
      <c r="VHO42" s="23"/>
      <c r="VHP42" s="23"/>
      <c r="VHQ42" s="23"/>
      <c r="VHR42" s="23"/>
      <c r="VHS42" s="23"/>
      <c r="VHT42" s="23"/>
      <c r="VHU42" s="23"/>
      <c r="VHV42" s="23"/>
      <c r="VHW42" s="23"/>
      <c r="VHX42" s="23"/>
      <c r="VHY42" s="23"/>
      <c r="VHZ42" s="23"/>
      <c r="VIA42" s="23"/>
      <c r="VIB42" s="23"/>
      <c r="VIC42" s="23"/>
      <c r="VID42" s="23"/>
      <c r="VIE42" s="23"/>
      <c r="VIF42" s="23"/>
      <c r="VIG42" s="23"/>
      <c r="VIH42" s="23"/>
      <c r="VII42" s="23"/>
      <c r="VIJ42" s="23"/>
      <c r="VIK42" s="23"/>
      <c r="VIL42" s="23"/>
      <c r="VIM42" s="23"/>
      <c r="VIN42" s="23"/>
      <c r="VIO42" s="23"/>
      <c r="VIP42" s="23"/>
      <c r="VIQ42" s="23"/>
      <c r="VIR42" s="23"/>
      <c r="VIS42" s="23"/>
      <c r="VIT42" s="23"/>
      <c r="VIU42" s="23"/>
      <c r="VIV42" s="23"/>
      <c r="VIW42" s="23"/>
      <c r="VIX42" s="23"/>
      <c r="VIY42" s="23"/>
      <c r="VIZ42" s="23"/>
      <c r="VJA42" s="23"/>
      <c r="VJB42" s="23"/>
      <c r="VJC42" s="23"/>
      <c r="VJD42" s="23"/>
      <c r="VJE42" s="23"/>
      <c r="VJF42" s="23"/>
      <c r="VJG42" s="23"/>
      <c r="VJH42" s="23"/>
      <c r="VJI42" s="23"/>
      <c r="VJJ42" s="23"/>
      <c r="VJK42" s="23"/>
      <c r="VJL42" s="23"/>
      <c r="VJM42" s="23"/>
      <c r="VJN42" s="23"/>
      <c r="VJO42" s="23"/>
      <c r="VJP42" s="23"/>
      <c r="VJQ42" s="23"/>
      <c r="VJR42" s="23"/>
      <c r="VJS42" s="23"/>
      <c r="VJT42" s="23"/>
      <c r="VJU42" s="23"/>
      <c r="VJV42" s="23"/>
      <c r="VJW42" s="23"/>
      <c r="VJX42" s="23"/>
      <c r="VJY42" s="23"/>
      <c r="VJZ42" s="23"/>
      <c r="VKA42" s="23"/>
      <c r="VKB42" s="23"/>
      <c r="VKC42" s="23"/>
      <c r="VKD42" s="23"/>
      <c r="VKE42" s="23"/>
      <c r="VKF42" s="23"/>
      <c r="VKG42" s="23"/>
      <c r="VKH42" s="23"/>
      <c r="VKI42" s="23"/>
      <c r="VKJ42" s="23"/>
      <c r="VKK42" s="23"/>
      <c r="VKL42" s="23"/>
      <c r="VKM42" s="23"/>
      <c r="VKN42" s="23"/>
      <c r="VKO42" s="23"/>
      <c r="VKP42" s="23"/>
      <c r="VKQ42" s="23"/>
      <c r="VKR42" s="23"/>
      <c r="VKS42" s="23"/>
      <c r="VKT42" s="23"/>
      <c r="VKU42" s="23"/>
      <c r="VKV42" s="23"/>
      <c r="VKW42" s="23"/>
      <c r="VKX42" s="23"/>
      <c r="VKY42" s="23"/>
      <c r="VKZ42" s="23"/>
      <c r="VLA42" s="23"/>
      <c r="VLB42" s="23"/>
      <c r="VLC42" s="23"/>
      <c r="VLD42" s="23"/>
      <c r="VLE42" s="23"/>
      <c r="VLF42" s="23"/>
      <c r="VLG42" s="23"/>
      <c r="VLH42" s="23"/>
      <c r="VLI42" s="23"/>
      <c r="VLJ42" s="23"/>
      <c r="VLK42" s="23"/>
      <c r="VLL42" s="23"/>
      <c r="VLM42" s="23"/>
      <c r="VLN42" s="23"/>
      <c r="VLO42" s="23"/>
      <c r="VLP42" s="23"/>
      <c r="VLQ42" s="23"/>
      <c r="VLR42" s="23"/>
      <c r="VLS42" s="23"/>
      <c r="VLT42" s="23"/>
      <c r="VLU42" s="23"/>
      <c r="VLV42" s="23"/>
      <c r="VLW42" s="23"/>
      <c r="VLX42" s="23"/>
      <c r="VLY42" s="23"/>
      <c r="VLZ42" s="23"/>
      <c r="VMA42" s="23"/>
      <c r="VMB42" s="23"/>
      <c r="VMC42" s="23"/>
      <c r="VMD42" s="23"/>
      <c r="VME42" s="23"/>
      <c r="VMF42" s="23"/>
      <c r="VMG42" s="23"/>
      <c r="VMH42" s="23"/>
      <c r="VMI42" s="23"/>
      <c r="VMJ42" s="23"/>
      <c r="VMK42" s="23"/>
      <c r="VML42" s="23"/>
      <c r="VMM42" s="23"/>
      <c r="VMN42" s="23"/>
      <c r="VMO42" s="23"/>
      <c r="VMP42" s="23"/>
      <c r="VMQ42" s="23"/>
      <c r="VMR42" s="23"/>
      <c r="VMS42" s="23"/>
      <c r="VMT42" s="23"/>
      <c r="VMU42" s="23"/>
      <c r="VMV42" s="23"/>
      <c r="VMW42" s="23"/>
      <c r="VMX42" s="23"/>
      <c r="VMY42" s="23"/>
      <c r="VMZ42" s="23"/>
      <c r="VNA42" s="23"/>
      <c r="VNB42" s="23"/>
      <c r="VNC42" s="23"/>
      <c r="VND42" s="23"/>
      <c r="VNE42" s="23"/>
      <c r="VNF42" s="23"/>
      <c r="VNG42" s="23"/>
      <c r="VNH42" s="23"/>
      <c r="VNI42" s="23"/>
      <c r="VNJ42" s="23"/>
      <c r="VNK42" s="23"/>
      <c r="VNL42" s="23"/>
      <c r="VNM42" s="23"/>
      <c r="VNN42" s="23"/>
      <c r="VNO42" s="23"/>
      <c r="VNP42" s="23"/>
      <c r="VNQ42" s="23"/>
      <c r="VNR42" s="23"/>
      <c r="VNS42" s="23"/>
      <c r="VNT42" s="23"/>
      <c r="VNU42" s="23"/>
      <c r="VNV42" s="23"/>
      <c r="VNW42" s="23"/>
      <c r="VNX42" s="23"/>
      <c r="VNY42" s="23"/>
      <c r="VNZ42" s="23"/>
      <c r="VOA42" s="23"/>
      <c r="VOB42" s="23"/>
      <c r="VOC42" s="23"/>
      <c r="VOD42" s="23"/>
      <c r="VOE42" s="23"/>
      <c r="VOF42" s="23"/>
      <c r="VOG42" s="23"/>
      <c r="VOH42" s="23"/>
      <c r="VOI42" s="23"/>
      <c r="VOJ42" s="23"/>
      <c r="VOK42" s="23"/>
      <c r="VOL42" s="23"/>
      <c r="VOM42" s="23"/>
      <c r="VON42" s="23"/>
      <c r="VOO42" s="23"/>
      <c r="VOP42" s="23"/>
      <c r="VOQ42" s="23"/>
      <c r="VOR42" s="23"/>
      <c r="VOS42" s="23"/>
      <c r="VOT42" s="23"/>
      <c r="VOU42" s="23"/>
      <c r="VOV42" s="23"/>
      <c r="VOW42" s="23"/>
      <c r="VOX42" s="23"/>
      <c r="VOY42" s="23"/>
      <c r="VOZ42" s="23"/>
      <c r="VPA42" s="23"/>
      <c r="VPB42" s="23"/>
      <c r="VPC42" s="23"/>
      <c r="VPD42" s="23"/>
      <c r="VPE42" s="23"/>
      <c r="VPF42" s="23"/>
      <c r="VPG42" s="23"/>
      <c r="VPH42" s="23"/>
      <c r="VPI42" s="23"/>
      <c r="VPJ42" s="23"/>
      <c r="VPK42" s="23"/>
      <c r="VPL42" s="23"/>
      <c r="VPM42" s="23"/>
      <c r="VPN42" s="23"/>
      <c r="VPO42" s="23"/>
      <c r="VPP42" s="23"/>
      <c r="VPQ42" s="23"/>
      <c r="VPR42" s="23"/>
      <c r="VPS42" s="23"/>
      <c r="VPT42" s="23"/>
      <c r="VPU42" s="23"/>
      <c r="VPV42" s="23"/>
      <c r="VPW42" s="23"/>
      <c r="VPX42" s="23"/>
      <c r="VPY42" s="23"/>
      <c r="VPZ42" s="23"/>
      <c r="VQA42" s="23"/>
      <c r="VQB42" s="23"/>
      <c r="VQC42" s="23"/>
      <c r="VQD42" s="23"/>
      <c r="VQE42" s="23"/>
      <c r="VQF42" s="23"/>
      <c r="VQG42" s="23"/>
      <c r="VQH42" s="23"/>
      <c r="VQI42" s="23"/>
      <c r="VQJ42" s="23"/>
      <c r="VQK42" s="23"/>
      <c r="VQL42" s="23"/>
      <c r="VQM42" s="23"/>
      <c r="VQN42" s="23"/>
      <c r="VQO42" s="23"/>
      <c r="VQP42" s="23"/>
      <c r="VQQ42" s="23"/>
      <c r="VQR42" s="23"/>
      <c r="VQS42" s="23"/>
      <c r="VQT42" s="23"/>
      <c r="VQU42" s="23"/>
      <c r="VQV42" s="23"/>
      <c r="VQW42" s="23"/>
      <c r="VQX42" s="23"/>
      <c r="VQY42" s="23"/>
      <c r="VQZ42" s="23"/>
      <c r="VRA42" s="23"/>
      <c r="VRB42" s="23"/>
      <c r="VRC42" s="23"/>
      <c r="VRD42" s="23"/>
      <c r="VRE42" s="23"/>
      <c r="VRF42" s="23"/>
      <c r="VRG42" s="23"/>
      <c r="VRH42" s="23"/>
      <c r="VRI42" s="23"/>
      <c r="VRJ42" s="23"/>
      <c r="VRK42" s="23"/>
      <c r="VRL42" s="23"/>
      <c r="VRM42" s="23"/>
      <c r="VRN42" s="23"/>
      <c r="VRO42" s="23"/>
      <c r="VRP42" s="23"/>
      <c r="VRQ42" s="23"/>
      <c r="VRR42" s="23"/>
      <c r="VRS42" s="23"/>
      <c r="VRT42" s="23"/>
      <c r="VRU42" s="23"/>
      <c r="VRV42" s="23"/>
      <c r="VRW42" s="23"/>
      <c r="VRX42" s="23"/>
      <c r="VRY42" s="23"/>
      <c r="VRZ42" s="23"/>
      <c r="VSA42" s="23"/>
      <c r="VSB42" s="23"/>
      <c r="VSC42" s="23"/>
      <c r="VSD42" s="23"/>
      <c r="VSE42" s="23"/>
      <c r="VSF42" s="23"/>
      <c r="VSG42" s="23"/>
      <c r="VSH42" s="23"/>
      <c r="VSI42" s="23"/>
      <c r="VSJ42" s="23"/>
      <c r="VSK42" s="23"/>
      <c r="VSL42" s="23"/>
      <c r="VSM42" s="23"/>
      <c r="VSN42" s="23"/>
      <c r="VSO42" s="23"/>
      <c r="VSP42" s="23"/>
      <c r="VSQ42" s="23"/>
      <c r="VSR42" s="23"/>
      <c r="VSS42" s="23"/>
      <c r="VST42" s="23"/>
      <c r="VSU42" s="23"/>
      <c r="VSV42" s="23"/>
      <c r="VSW42" s="23"/>
      <c r="VSX42" s="23"/>
      <c r="VSY42" s="23"/>
      <c r="VSZ42" s="23"/>
      <c r="VTA42" s="23"/>
      <c r="VTB42" s="23"/>
      <c r="VTC42" s="23"/>
      <c r="VTD42" s="23"/>
      <c r="VTE42" s="23"/>
      <c r="VTF42" s="23"/>
      <c r="VTG42" s="23"/>
      <c r="VTH42" s="23"/>
      <c r="VTI42" s="23"/>
      <c r="VTJ42" s="23"/>
      <c r="VTK42" s="23"/>
      <c r="VTL42" s="23"/>
      <c r="VTM42" s="23"/>
      <c r="VTN42" s="23"/>
      <c r="VTO42" s="23"/>
      <c r="VTP42" s="23"/>
      <c r="VTQ42" s="23"/>
      <c r="VTR42" s="23"/>
      <c r="VTS42" s="23"/>
      <c r="VTT42" s="23"/>
      <c r="VTU42" s="23"/>
      <c r="VTV42" s="23"/>
      <c r="VTW42" s="23"/>
      <c r="VTX42" s="23"/>
      <c r="VTY42" s="23"/>
      <c r="VTZ42" s="23"/>
      <c r="VUA42" s="23"/>
      <c r="VUB42" s="23"/>
      <c r="VUC42" s="23"/>
      <c r="VUD42" s="23"/>
      <c r="VUE42" s="23"/>
      <c r="VUF42" s="23"/>
      <c r="VUG42" s="23"/>
      <c r="VUH42" s="23"/>
      <c r="VUI42" s="23"/>
      <c r="VUJ42" s="23"/>
      <c r="VUK42" s="23"/>
      <c r="VUL42" s="23"/>
      <c r="VUM42" s="23"/>
      <c r="VUN42" s="23"/>
      <c r="VUO42" s="23"/>
      <c r="VUP42" s="23"/>
      <c r="VUQ42" s="23"/>
      <c r="VUR42" s="23"/>
      <c r="VUS42" s="23"/>
      <c r="VUT42" s="23"/>
      <c r="VUU42" s="23"/>
      <c r="VUV42" s="23"/>
      <c r="VUW42" s="23"/>
      <c r="VUX42" s="23"/>
      <c r="VUY42" s="23"/>
      <c r="VUZ42" s="23"/>
      <c r="VVA42" s="23"/>
      <c r="VVB42" s="23"/>
      <c r="VVC42" s="23"/>
      <c r="VVD42" s="23"/>
      <c r="VVE42" s="23"/>
      <c r="VVF42" s="23"/>
      <c r="VVG42" s="23"/>
      <c r="VVH42" s="23"/>
      <c r="VVI42" s="23"/>
      <c r="VVJ42" s="23"/>
      <c r="VVK42" s="23"/>
      <c r="VVL42" s="23"/>
      <c r="VVM42" s="23"/>
      <c r="VVN42" s="23"/>
      <c r="VVO42" s="23"/>
      <c r="VVP42" s="23"/>
      <c r="VVQ42" s="23"/>
      <c r="VVR42" s="23"/>
      <c r="VVS42" s="23"/>
      <c r="VVT42" s="23"/>
      <c r="VVU42" s="23"/>
      <c r="VVV42" s="23"/>
      <c r="VVW42" s="23"/>
      <c r="VVX42" s="23"/>
      <c r="VVY42" s="23"/>
      <c r="VVZ42" s="23"/>
      <c r="VWA42" s="23"/>
      <c r="VWB42" s="23"/>
      <c r="VWC42" s="23"/>
      <c r="VWD42" s="23"/>
      <c r="VWE42" s="23"/>
      <c r="VWF42" s="23"/>
      <c r="VWG42" s="23"/>
      <c r="VWH42" s="23"/>
      <c r="VWI42" s="23"/>
      <c r="VWJ42" s="23"/>
      <c r="VWK42" s="23"/>
      <c r="VWL42" s="23"/>
      <c r="VWM42" s="23"/>
      <c r="VWN42" s="23"/>
      <c r="VWO42" s="23"/>
      <c r="VWP42" s="23"/>
      <c r="VWQ42" s="23"/>
      <c r="VWR42" s="23"/>
      <c r="VWS42" s="23"/>
      <c r="VWT42" s="23"/>
      <c r="VWU42" s="23"/>
      <c r="VWV42" s="23"/>
      <c r="VWW42" s="23"/>
      <c r="VWX42" s="23"/>
      <c r="VWY42" s="23"/>
      <c r="VWZ42" s="23"/>
      <c r="VXA42" s="23"/>
      <c r="VXB42" s="23"/>
      <c r="VXC42" s="23"/>
      <c r="VXD42" s="23"/>
      <c r="VXE42" s="23"/>
      <c r="VXF42" s="23"/>
      <c r="VXG42" s="23"/>
      <c r="VXH42" s="23"/>
      <c r="VXI42" s="23"/>
      <c r="VXJ42" s="23"/>
      <c r="VXK42" s="23"/>
      <c r="VXL42" s="23"/>
      <c r="VXM42" s="23"/>
      <c r="VXN42" s="23"/>
      <c r="VXO42" s="23"/>
      <c r="VXP42" s="23"/>
      <c r="VXQ42" s="23"/>
      <c r="VXR42" s="23"/>
      <c r="VXS42" s="23"/>
      <c r="VXT42" s="23"/>
      <c r="VXU42" s="23"/>
      <c r="VXV42" s="23"/>
      <c r="VXW42" s="23"/>
      <c r="VXX42" s="23"/>
      <c r="VXY42" s="23"/>
      <c r="VXZ42" s="23"/>
      <c r="VYA42" s="23"/>
      <c r="VYB42" s="23"/>
      <c r="VYC42" s="23"/>
      <c r="VYD42" s="23"/>
      <c r="VYE42" s="23"/>
      <c r="VYF42" s="23"/>
      <c r="VYG42" s="23"/>
      <c r="VYH42" s="23"/>
      <c r="VYI42" s="23"/>
      <c r="VYJ42" s="23"/>
      <c r="VYK42" s="23"/>
      <c r="VYL42" s="23"/>
      <c r="VYM42" s="23"/>
      <c r="VYN42" s="23"/>
      <c r="VYO42" s="23"/>
      <c r="VYP42" s="23"/>
      <c r="VYQ42" s="23"/>
      <c r="VYR42" s="23"/>
      <c r="VYS42" s="23"/>
      <c r="VYT42" s="23"/>
      <c r="VYU42" s="23"/>
      <c r="VYV42" s="23"/>
      <c r="VYW42" s="23"/>
      <c r="VYX42" s="23"/>
      <c r="VYY42" s="23"/>
      <c r="VYZ42" s="23"/>
      <c r="VZA42" s="23"/>
      <c r="VZB42" s="23"/>
      <c r="VZC42" s="23"/>
      <c r="VZD42" s="23"/>
      <c r="VZE42" s="23"/>
      <c r="VZF42" s="23"/>
      <c r="VZG42" s="23"/>
      <c r="VZH42" s="23"/>
      <c r="VZI42" s="23"/>
      <c r="VZJ42" s="23"/>
      <c r="VZK42" s="23"/>
      <c r="VZL42" s="23"/>
      <c r="VZM42" s="23"/>
      <c r="VZN42" s="23"/>
      <c r="VZO42" s="23"/>
      <c r="VZP42" s="23"/>
      <c r="VZQ42" s="23"/>
      <c r="VZR42" s="23"/>
      <c r="VZS42" s="23"/>
      <c r="VZT42" s="23"/>
      <c r="VZU42" s="23"/>
      <c r="VZV42" s="23"/>
      <c r="VZW42" s="23"/>
      <c r="VZX42" s="23"/>
      <c r="VZY42" s="23"/>
      <c r="VZZ42" s="23"/>
      <c r="WAA42" s="23"/>
      <c r="WAB42" s="23"/>
      <c r="WAC42" s="23"/>
      <c r="WAD42" s="23"/>
      <c r="WAE42" s="23"/>
      <c r="WAF42" s="23"/>
      <c r="WAG42" s="23"/>
      <c r="WAH42" s="23"/>
      <c r="WAI42" s="23"/>
      <c r="WAJ42" s="23"/>
      <c r="WAK42" s="23"/>
      <c r="WAL42" s="23"/>
      <c r="WAM42" s="23"/>
      <c r="WAN42" s="23"/>
      <c r="WAO42" s="23"/>
      <c r="WAP42" s="23"/>
      <c r="WAQ42" s="23"/>
      <c r="WAR42" s="23"/>
      <c r="WAS42" s="23"/>
      <c r="WAT42" s="23"/>
      <c r="WAU42" s="23"/>
      <c r="WAV42" s="23"/>
      <c r="WAW42" s="23"/>
      <c r="WAX42" s="23"/>
      <c r="WAY42" s="23"/>
      <c r="WAZ42" s="23"/>
      <c r="WBA42" s="23"/>
      <c r="WBB42" s="23"/>
      <c r="WBC42" s="23"/>
      <c r="WBD42" s="23"/>
      <c r="WBE42" s="23"/>
      <c r="WBF42" s="23"/>
      <c r="WBG42" s="23"/>
      <c r="WBH42" s="23"/>
      <c r="WBI42" s="23"/>
      <c r="WBJ42" s="23"/>
      <c r="WBK42" s="23"/>
      <c r="WBL42" s="23"/>
      <c r="WBM42" s="23"/>
      <c r="WBN42" s="23"/>
      <c r="WBO42" s="23"/>
      <c r="WBP42" s="23"/>
      <c r="WBQ42" s="23"/>
      <c r="WBR42" s="23"/>
      <c r="WBS42" s="23"/>
      <c r="WBT42" s="23"/>
      <c r="WBU42" s="23"/>
      <c r="WBV42" s="23"/>
      <c r="WBW42" s="23"/>
      <c r="WBX42" s="23"/>
      <c r="WBY42" s="23"/>
      <c r="WBZ42" s="23"/>
      <c r="WCA42" s="23"/>
      <c r="WCB42" s="23"/>
      <c r="WCC42" s="23"/>
      <c r="WCD42" s="23"/>
      <c r="WCE42" s="23"/>
      <c r="WCF42" s="23"/>
      <c r="WCG42" s="23"/>
      <c r="WCH42" s="23"/>
      <c r="WCI42" s="23"/>
      <c r="WCJ42" s="23"/>
      <c r="WCK42" s="23"/>
      <c r="WCL42" s="23"/>
      <c r="WCM42" s="23"/>
      <c r="WCN42" s="23"/>
      <c r="WCO42" s="23"/>
      <c r="WCP42" s="23"/>
      <c r="WCQ42" s="23"/>
      <c r="WCR42" s="23"/>
      <c r="WCS42" s="23"/>
      <c r="WCT42" s="23"/>
      <c r="WCU42" s="23"/>
      <c r="WCV42" s="23"/>
      <c r="WCW42" s="23"/>
      <c r="WCX42" s="23"/>
      <c r="WCY42" s="23"/>
      <c r="WCZ42" s="23"/>
      <c r="WDA42" s="23"/>
      <c r="WDB42" s="23"/>
      <c r="WDC42" s="23"/>
      <c r="WDD42" s="23"/>
      <c r="WDE42" s="23"/>
      <c r="WDF42" s="23"/>
      <c r="WDG42" s="23"/>
      <c r="WDH42" s="23"/>
      <c r="WDI42" s="23"/>
      <c r="WDJ42" s="23"/>
      <c r="WDK42" s="23"/>
      <c r="WDL42" s="23"/>
      <c r="WDM42" s="23"/>
      <c r="WDN42" s="23"/>
      <c r="WDO42" s="23"/>
      <c r="WDP42" s="23"/>
      <c r="WDQ42" s="23"/>
      <c r="WDR42" s="23"/>
      <c r="WDS42" s="23"/>
      <c r="WDT42" s="23"/>
      <c r="WDU42" s="23"/>
      <c r="WDV42" s="23"/>
      <c r="WDW42" s="23"/>
      <c r="WDX42" s="23"/>
      <c r="WDY42" s="23"/>
      <c r="WDZ42" s="23"/>
      <c r="WEA42" s="23"/>
      <c r="WEB42" s="23"/>
      <c r="WEC42" s="23"/>
      <c r="WED42" s="23"/>
      <c r="WEE42" s="23"/>
      <c r="WEF42" s="23"/>
      <c r="WEG42" s="23"/>
      <c r="WEH42" s="23"/>
      <c r="WEI42" s="23"/>
      <c r="WEJ42" s="23"/>
      <c r="WEK42" s="23"/>
      <c r="WEL42" s="23"/>
      <c r="WEM42" s="23"/>
      <c r="WEN42" s="23"/>
      <c r="WEO42" s="23"/>
      <c r="WEP42" s="23"/>
      <c r="WEQ42" s="23"/>
      <c r="WER42" s="23"/>
      <c r="WES42" s="23"/>
      <c r="WET42" s="23"/>
      <c r="WEU42" s="23"/>
      <c r="WEV42" s="23"/>
      <c r="WEW42" s="23"/>
      <c r="WEX42" s="23"/>
      <c r="WEY42" s="23"/>
      <c r="WEZ42" s="23"/>
      <c r="WFA42" s="23"/>
      <c r="WFB42" s="23"/>
      <c r="WFC42" s="23"/>
      <c r="WFD42" s="23"/>
      <c r="WFE42" s="23"/>
      <c r="WFF42" s="23"/>
      <c r="WFG42" s="23"/>
      <c r="WFH42" s="23"/>
      <c r="WFI42" s="23"/>
      <c r="WFJ42" s="23"/>
      <c r="WFK42" s="23"/>
      <c r="WFL42" s="23"/>
      <c r="WFM42" s="23"/>
      <c r="WFN42" s="23"/>
      <c r="WFO42" s="23"/>
      <c r="WFP42" s="23"/>
      <c r="WFQ42" s="23"/>
      <c r="WFR42" s="23"/>
      <c r="WFS42" s="23"/>
      <c r="WFT42" s="23"/>
      <c r="WFU42" s="23"/>
      <c r="WFV42" s="23"/>
      <c r="WFW42" s="23"/>
      <c r="WFX42" s="23"/>
      <c r="WFY42" s="23"/>
      <c r="WFZ42" s="23"/>
      <c r="WGA42" s="23"/>
      <c r="WGB42" s="23"/>
      <c r="WGC42" s="23"/>
      <c r="WGD42" s="23"/>
      <c r="WGE42" s="23"/>
      <c r="WGF42" s="23"/>
      <c r="WGG42" s="23"/>
      <c r="WGH42" s="23"/>
      <c r="WGI42" s="23"/>
      <c r="WGJ42" s="23"/>
      <c r="WGK42" s="23"/>
      <c r="WGL42" s="23"/>
      <c r="WGM42" s="23"/>
      <c r="WGN42" s="23"/>
      <c r="WGO42" s="23"/>
      <c r="WGP42" s="23"/>
      <c r="WGQ42" s="23"/>
      <c r="WGR42" s="23"/>
      <c r="WGS42" s="23"/>
      <c r="WGT42" s="23"/>
      <c r="WGU42" s="23"/>
      <c r="WGV42" s="23"/>
      <c r="WGW42" s="23"/>
      <c r="WGX42" s="23"/>
      <c r="WGY42" s="23"/>
      <c r="WGZ42" s="23"/>
      <c r="WHA42" s="23"/>
      <c r="WHB42" s="23"/>
      <c r="WHC42" s="23"/>
      <c r="WHD42" s="23"/>
      <c r="WHE42" s="23"/>
      <c r="WHF42" s="23"/>
      <c r="WHG42" s="23"/>
      <c r="WHH42" s="23"/>
      <c r="WHI42" s="23"/>
      <c r="WHJ42" s="23"/>
      <c r="WHK42" s="23"/>
      <c r="WHL42" s="23"/>
      <c r="WHM42" s="23"/>
      <c r="WHN42" s="23"/>
      <c r="WHO42" s="23"/>
      <c r="WHP42" s="23"/>
      <c r="WHQ42" s="23"/>
      <c r="WHR42" s="23"/>
      <c r="WHS42" s="23"/>
      <c r="WHT42" s="23"/>
      <c r="WHU42" s="23"/>
      <c r="WHV42" s="23"/>
      <c r="WHW42" s="23"/>
      <c r="WHX42" s="23"/>
      <c r="WHY42" s="23"/>
      <c r="WHZ42" s="23"/>
      <c r="WIA42" s="23"/>
      <c r="WIB42" s="23"/>
      <c r="WIC42" s="23"/>
      <c r="WID42" s="23"/>
      <c r="WIE42" s="23"/>
      <c r="WIF42" s="23"/>
      <c r="WIG42" s="23"/>
      <c r="WIH42" s="23"/>
      <c r="WII42" s="23"/>
      <c r="WIJ42" s="23"/>
      <c r="WIK42" s="23"/>
      <c r="WIL42" s="23"/>
      <c r="WIM42" s="23"/>
      <c r="WIN42" s="23"/>
      <c r="WIO42" s="23"/>
      <c r="WIP42" s="23"/>
      <c r="WIQ42" s="23"/>
      <c r="WIR42" s="23"/>
      <c r="WIS42" s="23"/>
      <c r="WIT42" s="23"/>
      <c r="WIU42" s="23"/>
      <c r="WIV42" s="23"/>
      <c r="WIW42" s="23"/>
      <c r="WIX42" s="23"/>
      <c r="WIY42" s="23"/>
      <c r="WIZ42" s="23"/>
      <c r="WJA42" s="23"/>
      <c r="WJB42" s="23"/>
      <c r="WJC42" s="23"/>
      <c r="WJD42" s="23"/>
      <c r="WJE42" s="23"/>
      <c r="WJF42" s="23"/>
      <c r="WJG42" s="23"/>
      <c r="WJH42" s="23"/>
      <c r="WJI42" s="23"/>
      <c r="WJJ42" s="23"/>
      <c r="WJK42" s="23"/>
      <c r="WJL42" s="23"/>
      <c r="WJM42" s="23"/>
      <c r="WJN42" s="23"/>
      <c r="WJO42" s="23"/>
      <c r="WJP42" s="23"/>
      <c r="WJQ42" s="23"/>
      <c r="WJR42" s="23"/>
      <c r="WJS42" s="23"/>
      <c r="WJT42" s="23"/>
      <c r="WJU42" s="23"/>
      <c r="WJV42" s="23"/>
      <c r="WJW42" s="23"/>
      <c r="WJX42" s="23"/>
      <c r="WJY42" s="23"/>
      <c r="WJZ42" s="23"/>
      <c r="WKA42" s="23"/>
      <c r="WKB42" s="23"/>
      <c r="WKC42" s="23"/>
      <c r="WKD42" s="23"/>
      <c r="WKE42" s="23"/>
      <c r="WKF42" s="23"/>
      <c r="WKG42" s="23"/>
      <c r="WKH42" s="23"/>
      <c r="WKI42" s="23"/>
      <c r="WKJ42" s="23"/>
      <c r="WKK42" s="23"/>
      <c r="WKL42" s="23"/>
      <c r="WKM42" s="23"/>
      <c r="WKN42" s="23"/>
      <c r="WKO42" s="23"/>
      <c r="WKP42" s="23"/>
      <c r="WKQ42" s="23"/>
      <c r="WKR42" s="23"/>
      <c r="WKS42" s="23"/>
      <c r="WKT42" s="23"/>
      <c r="WKU42" s="23"/>
      <c r="WKV42" s="23"/>
      <c r="WKW42" s="23"/>
      <c r="WKX42" s="23"/>
      <c r="WKY42" s="23"/>
      <c r="WKZ42" s="23"/>
      <c r="WLA42" s="23"/>
      <c r="WLB42" s="23"/>
      <c r="WLC42" s="23"/>
      <c r="WLD42" s="23"/>
      <c r="WLE42" s="23"/>
      <c r="WLF42" s="23"/>
      <c r="WLG42" s="23"/>
      <c r="WLH42" s="23"/>
      <c r="WLI42" s="23"/>
      <c r="WLJ42" s="23"/>
      <c r="WLK42" s="23"/>
      <c r="WLL42" s="23"/>
      <c r="WLM42" s="23"/>
      <c r="WLN42" s="23"/>
      <c r="WLO42" s="23"/>
      <c r="WLP42" s="23"/>
      <c r="WLQ42" s="23"/>
      <c r="WLR42" s="23"/>
      <c r="WLS42" s="23"/>
      <c r="WLT42" s="23"/>
      <c r="WLU42" s="23"/>
      <c r="WLV42" s="23"/>
      <c r="WLW42" s="23"/>
      <c r="WLX42" s="23"/>
      <c r="WLY42" s="23"/>
      <c r="WLZ42" s="23"/>
      <c r="WMA42" s="23"/>
      <c r="WMB42" s="23"/>
      <c r="WMC42" s="23"/>
      <c r="WMD42" s="23"/>
      <c r="WME42" s="23"/>
      <c r="WMF42" s="23"/>
      <c r="WMG42" s="23"/>
      <c r="WMH42" s="23"/>
      <c r="WMI42" s="23"/>
      <c r="WMJ42" s="23"/>
      <c r="WMK42" s="23"/>
      <c r="WML42" s="23"/>
      <c r="WMM42" s="23"/>
      <c r="WMN42" s="23"/>
      <c r="WMO42" s="23"/>
      <c r="WMP42" s="23"/>
      <c r="WMQ42" s="23"/>
      <c r="WMR42" s="23"/>
      <c r="WMS42" s="23"/>
      <c r="WMT42" s="23"/>
      <c r="WMU42" s="23"/>
      <c r="WMV42" s="23"/>
      <c r="WMW42" s="23"/>
      <c r="WMX42" s="23"/>
      <c r="WMY42" s="23"/>
      <c r="WMZ42" s="23"/>
      <c r="WNA42" s="23"/>
      <c r="WNB42" s="23"/>
      <c r="WNC42" s="23"/>
      <c r="WND42" s="23"/>
      <c r="WNE42" s="23"/>
      <c r="WNF42" s="23"/>
      <c r="WNG42" s="23"/>
      <c r="WNH42" s="23"/>
      <c r="WNI42" s="23"/>
      <c r="WNJ42" s="23"/>
      <c r="WNK42" s="23"/>
      <c r="WNL42" s="23"/>
      <c r="WNM42" s="23"/>
      <c r="WNN42" s="23"/>
      <c r="WNO42" s="23"/>
      <c r="WNP42" s="23"/>
      <c r="WNQ42" s="23"/>
      <c r="WNR42" s="23"/>
      <c r="WNS42" s="23"/>
      <c r="WNT42" s="23"/>
      <c r="WNU42" s="23"/>
      <c r="WNV42" s="23"/>
      <c r="WNW42" s="23"/>
      <c r="WNX42" s="23"/>
      <c r="WNY42" s="23"/>
      <c r="WNZ42" s="23"/>
      <c r="WOA42" s="23"/>
      <c r="WOB42" s="23"/>
      <c r="WOC42" s="23"/>
      <c r="WOD42" s="23"/>
      <c r="WOE42" s="23"/>
      <c r="WOF42" s="23"/>
      <c r="WOG42" s="23"/>
      <c r="WOH42" s="23"/>
      <c r="WOI42" s="23"/>
      <c r="WOJ42" s="23"/>
      <c r="WOK42" s="23"/>
      <c r="WOL42" s="23"/>
      <c r="WOM42" s="23"/>
      <c r="WON42" s="23"/>
      <c r="WOO42" s="23"/>
      <c r="WOP42" s="23"/>
      <c r="WOQ42" s="23"/>
      <c r="WOR42" s="23"/>
      <c r="WOS42" s="23"/>
      <c r="WOT42" s="23"/>
      <c r="WOU42" s="23"/>
      <c r="WOV42" s="23"/>
      <c r="WOW42" s="23"/>
      <c r="WOX42" s="23"/>
      <c r="WOY42" s="23"/>
      <c r="WOZ42" s="23"/>
      <c r="WPA42" s="23"/>
      <c r="WPB42" s="23"/>
      <c r="WPC42" s="23"/>
      <c r="WPD42" s="23"/>
      <c r="WPE42" s="23"/>
      <c r="WPF42" s="23"/>
      <c r="WPG42" s="23"/>
      <c r="WPH42" s="23"/>
      <c r="WPI42" s="23"/>
      <c r="WPJ42" s="23"/>
      <c r="WPK42" s="23"/>
      <c r="WPL42" s="23"/>
      <c r="WPM42" s="23"/>
      <c r="WPN42" s="23"/>
      <c r="WPO42" s="23"/>
      <c r="WPP42" s="23"/>
      <c r="WPQ42" s="23"/>
      <c r="WPR42" s="23"/>
      <c r="WPS42" s="23"/>
      <c r="WPT42" s="23"/>
      <c r="WPU42" s="23"/>
      <c r="WPV42" s="23"/>
      <c r="WPW42" s="23"/>
      <c r="WPX42" s="23"/>
      <c r="WPY42" s="23"/>
      <c r="WPZ42" s="23"/>
      <c r="WQA42" s="23"/>
      <c r="WQB42" s="23"/>
      <c r="WQC42" s="23"/>
      <c r="WQD42" s="23"/>
      <c r="WQE42" s="23"/>
      <c r="WQF42" s="23"/>
      <c r="WQG42" s="23"/>
      <c r="WQH42" s="23"/>
      <c r="WQI42" s="23"/>
      <c r="WQJ42" s="23"/>
      <c r="WQK42" s="23"/>
      <c r="WQL42" s="23"/>
      <c r="WQM42" s="23"/>
      <c r="WQN42" s="23"/>
      <c r="WQO42" s="23"/>
      <c r="WQP42" s="23"/>
      <c r="WQQ42" s="23"/>
      <c r="WQR42" s="23"/>
      <c r="WQS42" s="23"/>
      <c r="WQT42" s="23"/>
      <c r="WQU42" s="23"/>
      <c r="WQV42" s="23"/>
      <c r="WQW42" s="23"/>
      <c r="WQX42" s="23"/>
      <c r="WQY42" s="23"/>
      <c r="WQZ42" s="23"/>
      <c r="WRA42" s="23"/>
      <c r="WRB42" s="23"/>
      <c r="WRC42" s="23"/>
      <c r="WRD42" s="23"/>
      <c r="WRE42" s="23"/>
      <c r="WRF42" s="23"/>
      <c r="WRG42" s="23"/>
      <c r="WRH42" s="23"/>
      <c r="WRI42" s="23"/>
      <c r="WRJ42" s="23"/>
      <c r="WRK42" s="23"/>
      <c r="WRL42" s="23"/>
      <c r="WRM42" s="23"/>
      <c r="WRN42" s="23"/>
      <c r="WRO42" s="23"/>
      <c r="WRP42" s="23"/>
      <c r="WRQ42" s="23"/>
      <c r="WRR42" s="23"/>
      <c r="WRS42" s="23"/>
      <c r="WRT42" s="23"/>
      <c r="WRU42" s="23"/>
      <c r="WRV42" s="23"/>
      <c r="WRW42" s="23"/>
      <c r="WRX42" s="23"/>
      <c r="WRY42" s="23"/>
      <c r="WRZ42" s="23"/>
      <c r="WSA42" s="23"/>
      <c r="WSB42" s="23"/>
      <c r="WSC42" s="23"/>
      <c r="WSD42" s="23"/>
      <c r="WSE42" s="23"/>
      <c r="WSF42" s="23"/>
      <c r="WSG42" s="23"/>
      <c r="WSH42" s="23"/>
      <c r="WSI42" s="23"/>
      <c r="WSJ42" s="23"/>
      <c r="WSK42" s="23"/>
      <c r="WSL42" s="23"/>
      <c r="WSM42" s="23"/>
      <c r="WSN42" s="23"/>
      <c r="WSO42" s="23"/>
      <c r="WSP42" s="23"/>
      <c r="WSQ42" s="23"/>
      <c r="WSR42" s="23"/>
      <c r="WSS42" s="23"/>
      <c r="WST42" s="23"/>
      <c r="WSU42" s="23"/>
      <c r="WSV42" s="23"/>
      <c r="WSW42" s="23"/>
      <c r="WSX42" s="23"/>
      <c r="WSY42" s="23"/>
      <c r="WSZ42" s="23"/>
      <c r="WTA42" s="23"/>
      <c r="WTB42" s="23"/>
      <c r="WTC42" s="23"/>
      <c r="WTD42" s="23"/>
      <c r="WTE42" s="23"/>
      <c r="WTF42" s="23"/>
      <c r="WTG42" s="23"/>
      <c r="WTH42" s="23"/>
      <c r="WTI42" s="23"/>
      <c r="WTJ42" s="23"/>
      <c r="WTK42" s="23"/>
      <c r="WTL42" s="23"/>
      <c r="WTM42" s="23"/>
      <c r="WTN42" s="23"/>
      <c r="WTO42" s="23"/>
      <c r="WTP42" s="23"/>
      <c r="WTQ42" s="23"/>
      <c r="WTR42" s="23"/>
      <c r="WTS42" s="23"/>
      <c r="WTT42" s="23"/>
      <c r="WTU42" s="23"/>
      <c r="WTV42" s="23"/>
      <c r="WTW42" s="23"/>
      <c r="WTX42" s="23"/>
      <c r="WTY42" s="23"/>
      <c r="WTZ42" s="23"/>
      <c r="WUA42" s="23"/>
      <c r="WUB42" s="23"/>
      <c r="WUC42" s="23"/>
      <c r="WUD42" s="23"/>
      <c r="WUE42" s="23"/>
      <c r="WUF42" s="23"/>
      <c r="WUG42" s="23"/>
      <c r="WUH42" s="23"/>
      <c r="WUI42" s="23"/>
      <c r="WUJ42" s="23"/>
      <c r="WUK42" s="23"/>
      <c r="WUL42" s="23"/>
      <c r="WUM42" s="23"/>
      <c r="WUN42" s="23"/>
      <c r="WUO42" s="23"/>
      <c r="WUP42" s="23"/>
      <c r="WUQ42" s="23"/>
      <c r="WUR42" s="23"/>
      <c r="WUS42" s="23"/>
      <c r="WUT42" s="23"/>
      <c r="WUU42" s="23"/>
      <c r="WUV42" s="23"/>
      <c r="WUW42" s="23"/>
      <c r="WUX42" s="23"/>
      <c r="WUY42" s="23"/>
      <c r="WUZ42" s="23"/>
      <c r="WVA42" s="23"/>
      <c r="WVB42" s="23"/>
      <c r="WVC42" s="23"/>
      <c r="WVD42" s="23"/>
      <c r="WVE42" s="23"/>
      <c r="WVF42" s="23"/>
      <c r="WVG42" s="23"/>
      <c r="WVH42" s="23"/>
      <c r="WVI42" s="23"/>
      <c r="WVJ42" s="23"/>
      <c r="WVK42" s="23"/>
      <c r="WVL42" s="23"/>
      <c r="WVM42" s="23"/>
      <c r="WVN42" s="23"/>
      <c r="WVO42" s="23"/>
      <c r="WVP42" s="23"/>
      <c r="WVQ42" s="23"/>
      <c r="WVR42" s="23"/>
      <c r="WVS42" s="23"/>
      <c r="WVT42" s="23"/>
      <c r="WVU42" s="23"/>
      <c r="WVV42" s="23"/>
      <c r="WVW42" s="23"/>
      <c r="WVX42" s="23"/>
      <c r="WVY42" s="23"/>
      <c r="WVZ42" s="23"/>
      <c r="WWA42" s="23"/>
      <c r="WWB42" s="23"/>
      <c r="WWC42" s="23"/>
      <c r="WWD42" s="23"/>
      <c r="WWE42" s="23"/>
      <c r="WWF42" s="23"/>
      <c r="WWG42" s="23"/>
      <c r="WWH42" s="23"/>
      <c r="WWI42" s="23"/>
      <c r="WWJ42" s="23"/>
      <c r="WWK42" s="23"/>
      <c r="WWL42" s="23"/>
      <c r="WWM42" s="23"/>
      <c r="WWN42" s="23"/>
      <c r="WWO42" s="23"/>
      <c r="WWP42" s="23"/>
      <c r="WWQ42" s="23"/>
      <c r="WWR42" s="23"/>
      <c r="WWS42" s="23"/>
      <c r="WWT42" s="23"/>
      <c r="WWU42" s="23"/>
      <c r="WWV42" s="23"/>
      <c r="WWW42" s="23"/>
      <c r="WWX42" s="23"/>
      <c r="WWY42" s="23"/>
      <c r="WWZ42" s="23"/>
      <c r="WXA42" s="23"/>
      <c r="WXB42" s="23"/>
      <c r="WXC42" s="23"/>
      <c r="WXD42" s="23"/>
      <c r="WXE42" s="23"/>
      <c r="WXF42" s="23"/>
      <c r="WXG42" s="23"/>
      <c r="WXH42" s="23"/>
      <c r="WXI42" s="23"/>
      <c r="WXJ42" s="23"/>
      <c r="WXK42" s="23"/>
      <c r="WXL42" s="23"/>
      <c r="WXM42" s="23"/>
      <c r="WXN42" s="23"/>
      <c r="WXO42" s="23"/>
      <c r="WXP42" s="23"/>
      <c r="WXQ42" s="23"/>
      <c r="WXR42" s="23"/>
      <c r="WXS42" s="23"/>
      <c r="WXT42" s="23"/>
      <c r="WXU42" s="23"/>
      <c r="WXV42" s="23"/>
      <c r="WXW42" s="23"/>
      <c r="WXX42" s="23"/>
      <c r="WXY42" s="23"/>
      <c r="WXZ42" s="23"/>
      <c r="WYA42" s="23"/>
      <c r="WYB42" s="23"/>
      <c r="WYC42" s="23"/>
      <c r="WYD42" s="23"/>
      <c r="WYE42" s="23"/>
      <c r="WYF42" s="23"/>
      <c r="WYG42" s="23"/>
      <c r="WYH42" s="23"/>
      <c r="WYI42" s="23"/>
      <c r="WYJ42" s="23"/>
      <c r="WYK42" s="23"/>
      <c r="WYL42" s="23"/>
      <c r="WYM42" s="23"/>
      <c r="WYN42" s="23"/>
      <c r="WYO42" s="23"/>
      <c r="WYP42" s="23"/>
      <c r="WYQ42" s="23"/>
      <c r="WYR42" s="23"/>
      <c r="WYS42" s="23"/>
      <c r="WYT42" s="23"/>
      <c r="WYU42" s="23"/>
      <c r="WYV42" s="23"/>
      <c r="WYW42" s="23"/>
      <c r="WYX42" s="23"/>
      <c r="WYY42" s="23"/>
      <c r="WYZ42" s="23"/>
      <c r="WZA42" s="23"/>
      <c r="WZB42" s="23"/>
      <c r="WZC42" s="23"/>
      <c r="WZD42" s="23"/>
      <c r="WZE42" s="23"/>
      <c r="WZF42" s="23"/>
      <c r="WZG42" s="23"/>
      <c r="WZH42" s="23"/>
      <c r="WZI42" s="23"/>
      <c r="WZJ42" s="23"/>
      <c r="WZK42" s="23"/>
      <c r="WZL42" s="23"/>
      <c r="WZM42" s="23"/>
      <c r="WZN42" s="23"/>
      <c r="WZO42" s="23"/>
      <c r="WZP42" s="23"/>
      <c r="WZQ42" s="23"/>
      <c r="WZR42" s="23"/>
      <c r="WZS42" s="23"/>
      <c r="WZT42" s="23"/>
      <c r="WZU42" s="23"/>
      <c r="WZV42" s="23"/>
      <c r="WZW42" s="23"/>
      <c r="WZX42" s="23"/>
      <c r="WZY42" s="23"/>
      <c r="WZZ42" s="23"/>
      <c r="XAA42" s="23"/>
      <c r="XAB42" s="23"/>
      <c r="XAC42" s="23"/>
      <c r="XAD42" s="23"/>
      <c r="XAE42" s="23"/>
      <c r="XAF42" s="23"/>
      <c r="XAG42" s="23"/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3"/>
      <c r="XCX42" s="23"/>
      <c r="XCY42" s="23"/>
      <c r="XCZ42" s="23"/>
      <c r="XDA42" s="23"/>
      <c r="XDB42" s="23"/>
      <c r="XDC42" s="23"/>
      <c r="XDD42" s="23"/>
      <c r="XDE42" s="23"/>
      <c r="XDF42" s="23"/>
      <c r="XDG42" s="23"/>
      <c r="XDH42" s="23"/>
      <c r="XDI42" s="23"/>
      <c r="XDJ42" s="23"/>
      <c r="XDK42" s="23"/>
      <c r="XDL42" s="23"/>
      <c r="XDM42" s="23"/>
      <c r="XDN42" s="23"/>
      <c r="XDO42" s="23"/>
      <c r="XDP42" s="23"/>
      <c r="XDQ42" s="23"/>
      <c r="XDR42" s="23"/>
      <c r="XDS42" s="23"/>
      <c r="XDT42" s="23"/>
      <c r="XDU42" s="23"/>
      <c r="XDV42" s="23"/>
      <c r="XDW42" s="23"/>
      <c r="XDX42" s="23"/>
      <c r="XDY42" s="23"/>
      <c r="XDZ42" s="23"/>
      <c r="XEA42" s="23"/>
      <c r="XEB42" s="23"/>
    </row>
    <row r="43" spans="1:16356" s="23" customFormat="1" ht="15.75" thickBot="1" x14ac:dyDescent="0.3">
      <c r="A43" s="181" t="s">
        <v>46</v>
      </c>
      <c r="B43" s="182" t="s">
        <v>249</v>
      </c>
      <c r="C43" s="180" t="s">
        <v>269</v>
      </c>
      <c r="D43" s="354">
        <v>54987</v>
      </c>
      <c r="E43" s="354">
        <f t="shared" si="0"/>
        <v>41102</v>
      </c>
      <c r="F43" s="288">
        <f t="shared" si="1"/>
        <v>13885</v>
      </c>
      <c r="L43" s="23">
        <v>6671</v>
      </c>
      <c r="M43" s="23">
        <v>4322</v>
      </c>
      <c r="N43" s="23">
        <v>3944</v>
      </c>
      <c r="O43" s="23">
        <v>5246</v>
      </c>
      <c r="P43" s="23">
        <v>8447</v>
      </c>
      <c r="Q43" s="23">
        <v>7132</v>
      </c>
      <c r="R43" s="23">
        <v>5340</v>
      </c>
      <c r="W43" s="352"/>
      <c r="X43" s="352"/>
      <c r="Y43" s="352"/>
      <c r="Z43" s="352"/>
      <c r="AA43" s="352"/>
    </row>
    <row r="44" spans="1:16356" s="23" customFormat="1" ht="15.75" thickBot="1" x14ac:dyDescent="0.3">
      <c r="A44" s="181" t="s">
        <v>227</v>
      </c>
      <c r="B44" s="182" t="s">
        <v>250</v>
      </c>
      <c r="C44" s="180" t="s">
        <v>271</v>
      </c>
      <c r="D44" s="354">
        <v>131760</v>
      </c>
      <c r="E44" s="354">
        <f t="shared" si="0"/>
        <v>105474</v>
      </c>
      <c r="F44" s="288">
        <f t="shared" si="1"/>
        <v>26286</v>
      </c>
      <c r="L44" s="23">
        <v>12730</v>
      </c>
      <c r="N44" s="23">
        <v>13486</v>
      </c>
      <c r="O44" s="23">
        <v>26443</v>
      </c>
      <c r="P44" s="23">
        <v>11482</v>
      </c>
      <c r="Q44" s="23">
        <v>13463</v>
      </c>
      <c r="R44" s="23">
        <v>13565</v>
      </c>
      <c r="S44" s="23">
        <v>14305</v>
      </c>
      <c r="W44" s="352"/>
      <c r="X44" s="352"/>
      <c r="Y44" s="352"/>
      <c r="Z44" s="352"/>
      <c r="AA44" s="352"/>
    </row>
    <row r="45" spans="1:16356" s="23" customFormat="1" ht="27" thickBot="1" x14ac:dyDescent="0.3">
      <c r="A45" s="181" t="s">
        <v>47</v>
      </c>
      <c r="B45" s="182" t="s">
        <v>127</v>
      </c>
      <c r="C45" s="180" t="s">
        <v>270</v>
      </c>
      <c r="D45" s="354">
        <v>475910</v>
      </c>
      <c r="E45" s="354">
        <f t="shared" si="0"/>
        <v>391837</v>
      </c>
      <c r="F45" s="288">
        <f t="shared" si="1"/>
        <v>84073</v>
      </c>
      <c r="L45" s="23">
        <v>68759</v>
      </c>
      <c r="M45" s="23">
        <v>46154</v>
      </c>
      <c r="N45" s="23">
        <v>46154</v>
      </c>
      <c r="O45" s="23">
        <v>46154</v>
      </c>
      <c r="P45" s="23">
        <v>46154</v>
      </c>
      <c r="Q45" s="23">
        <v>46154</v>
      </c>
      <c r="R45" s="23">
        <v>46154</v>
      </c>
      <c r="S45" s="23">
        <v>46154</v>
      </c>
      <c r="W45" s="352"/>
      <c r="X45" s="352"/>
      <c r="Y45" s="352"/>
      <c r="Z45" s="352"/>
      <c r="AA45" s="352"/>
    </row>
    <row r="46" spans="1:16356" s="23" customFormat="1" ht="39.75" thickBot="1" x14ac:dyDescent="0.3">
      <c r="A46" s="181" t="s">
        <v>226</v>
      </c>
      <c r="B46" s="183" t="s">
        <v>248</v>
      </c>
      <c r="C46" s="180" t="s">
        <v>268</v>
      </c>
      <c r="D46" s="354">
        <v>227249</v>
      </c>
      <c r="E46" s="354">
        <f t="shared" si="0"/>
        <v>163291</v>
      </c>
      <c r="F46" s="288">
        <f t="shared" si="1"/>
        <v>63958</v>
      </c>
      <c r="M46" s="23">
        <f>34134+20663</f>
        <v>54797</v>
      </c>
      <c r="N46" s="23">
        <v>22388</v>
      </c>
      <c r="O46" s="23">
        <v>21943</v>
      </c>
      <c r="P46" s="23">
        <v>18211</v>
      </c>
      <c r="R46" s="23">
        <v>22040</v>
      </c>
      <c r="S46" s="23">
        <v>23912</v>
      </c>
      <c r="W46" s="352"/>
      <c r="X46" s="352"/>
      <c r="Y46" s="352"/>
      <c r="Z46" s="352"/>
      <c r="AA46" s="352"/>
    </row>
    <row r="47" spans="1:16356" s="23" customFormat="1" ht="15.75" thickBot="1" x14ac:dyDescent="0.3">
      <c r="A47" s="55"/>
      <c r="B47" s="115"/>
      <c r="C47" s="115"/>
      <c r="D47" s="116"/>
      <c r="E47" s="288"/>
      <c r="F47" s="288"/>
      <c r="W47" s="352"/>
      <c r="X47" s="352"/>
      <c r="Y47" s="352"/>
      <c r="Z47" s="352"/>
      <c r="AA47" s="352"/>
    </row>
    <row r="48" spans="1:16356" s="23" customFormat="1" ht="15.75" thickBot="1" x14ac:dyDescent="0.3">
      <c r="A48" s="55"/>
      <c r="B48" s="115"/>
      <c r="C48" s="115"/>
      <c r="D48" s="116"/>
      <c r="E48" s="288"/>
      <c r="F48" s="288"/>
      <c r="W48" s="352"/>
      <c r="X48" s="352"/>
      <c r="Y48" s="352"/>
      <c r="Z48" s="352"/>
      <c r="AA48" s="352"/>
    </row>
    <row r="49" spans="1:16356" ht="15.75" thickBot="1" x14ac:dyDescent="0.3">
      <c r="A49" s="55"/>
      <c r="B49" s="117"/>
      <c r="C49" s="117"/>
      <c r="D49" s="294">
        <f>SUM(D13:D47)</f>
        <v>6220308</v>
      </c>
      <c r="E49" s="294">
        <f t="shared" ref="E49:F49" si="2">SUM(E13:E47)</f>
        <v>4667622</v>
      </c>
      <c r="F49" s="294">
        <f t="shared" si="2"/>
        <v>1552686</v>
      </c>
      <c r="G49" s="296">
        <f>SUM(G13:G47)</f>
        <v>0</v>
      </c>
      <c r="H49" s="296">
        <f t="shared" ref="H49:AB49" si="3">SUM(H13:H47)</f>
        <v>0</v>
      </c>
      <c r="I49" s="296">
        <f t="shared" si="3"/>
        <v>0</v>
      </c>
      <c r="J49" s="296">
        <f t="shared" si="3"/>
        <v>0</v>
      </c>
      <c r="K49" s="296">
        <f t="shared" si="3"/>
        <v>132236</v>
      </c>
      <c r="L49" s="296">
        <f t="shared" si="3"/>
        <v>395824</v>
      </c>
      <c r="M49" s="296">
        <f t="shared" si="3"/>
        <v>549966</v>
      </c>
      <c r="N49" s="296">
        <f t="shared" si="3"/>
        <v>653530</v>
      </c>
      <c r="O49" s="296">
        <f t="shared" si="3"/>
        <v>380252</v>
      </c>
      <c r="P49" s="296">
        <f t="shared" si="3"/>
        <v>486691</v>
      </c>
      <c r="Q49" s="296">
        <f t="shared" si="3"/>
        <v>646926</v>
      </c>
      <c r="R49" s="296">
        <f t="shared" si="3"/>
        <v>576052</v>
      </c>
      <c r="S49" s="296">
        <f t="shared" si="3"/>
        <v>440387</v>
      </c>
      <c r="T49" s="296">
        <f t="shared" si="3"/>
        <v>0</v>
      </c>
      <c r="U49" s="296">
        <f t="shared" si="3"/>
        <v>0</v>
      </c>
      <c r="V49" s="296">
        <f t="shared" si="3"/>
        <v>359591</v>
      </c>
      <c r="W49" s="296">
        <f t="shared" ref="W49" si="4">SUM(W13:W47)</f>
        <v>0</v>
      </c>
      <c r="X49" s="296">
        <f t="shared" ref="X49:Y49" si="5">SUM(X13:X47)</f>
        <v>0</v>
      </c>
      <c r="Y49" s="296">
        <f t="shared" si="5"/>
        <v>21056</v>
      </c>
      <c r="Z49" s="296">
        <f t="shared" ref="Z49:AA49" si="6">SUM(Z13:Z47)</f>
        <v>0</v>
      </c>
      <c r="AA49" s="296">
        <f t="shared" si="6"/>
        <v>25111</v>
      </c>
      <c r="AB49" s="296">
        <f t="shared" si="3"/>
        <v>0</v>
      </c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3"/>
      <c r="PA49" s="73"/>
      <c r="PB49" s="73"/>
      <c r="PC49" s="73"/>
      <c r="PD49" s="73"/>
      <c r="PE49" s="73"/>
      <c r="PF49" s="73"/>
      <c r="PG49" s="73"/>
      <c r="PH49" s="73"/>
      <c r="PI49" s="73"/>
      <c r="PJ49" s="73"/>
      <c r="PK49" s="73"/>
      <c r="PL49" s="73"/>
      <c r="PM49" s="73"/>
      <c r="PN49" s="73"/>
      <c r="PO49" s="73"/>
      <c r="PP49" s="73"/>
      <c r="PQ49" s="73"/>
      <c r="PR49" s="73"/>
      <c r="PS49" s="73"/>
      <c r="PT49" s="73"/>
      <c r="PU49" s="73"/>
      <c r="PV49" s="73"/>
      <c r="PW49" s="73"/>
      <c r="PX49" s="73"/>
      <c r="PY49" s="73"/>
      <c r="PZ49" s="73"/>
      <c r="QA49" s="73"/>
      <c r="QB49" s="73"/>
      <c r="QC49" s="73"/>
      <c r="QD49" s="73"/>
      <c r="QE49" s="73"/>
      <c r="QF49" s="73"/>
      <c r="QG49" s="73"/>
      <c r="QH49" s="73"/>
      <c r="QI49" s="73"/>
      <c r="QJ49" s="73"/>
      <c r="QK49" s="73"/>
      <c r="QL49" s="73"/>
      <c r="QM49" s="73"/>
      <c r="QN49" s="73"/>
      <c r="QO49" s="73"/>
      <c r="QP49" s="73"/>
      <c r="QQ49" s="73"/>
      <c r="QR49" s="73"/>
      <c r="QS49" s="73"/>
      <c r="QT49" s="73"/>
      <c r="QU49" s="73"/>
      <c r="QV49" s="73"/>
      <c r="QW49" s="73"/>
      <c r="QX49" s="73"/>
      <c r="QY49" s="73"/>
      <c r="QZ49" s="73"/>
      <c r="RA49" s="73"/>
      <c r="RB49" s="73"/>
      <c r="RC49" s="73"/>
      <c r="RD49" s="73"/>
      <c r="RE49" s="73"/>
      <c r="RF49" s="73"/>
      <c r="RG49" s="73"/>
      <c r="RH49" s="73"/>
      <c r="RI49" s="73"/>
      <c r="RJ49" s="73"/>
      <c r="RK49" s="73"/>
      <c r="RL49" s="73"/>
      <c r="RM49" s="73"/>
      <c r="RN49" s="73"/>
      <c r="RO49" s="73"/>
      <c r="RP49" s="73"/>
      <c r="RQ49" s="73"/>
      <c r="RR49" s="73"/>
      <c r="RS49" s="73"/>
      <c r="RT49" s="73"/>
      <c r="RU49" s="73"/>
      <c r="RV49" s="73"/>
      <c r="RW49" s="73"/>
      <c r="RX49" s="73"/>
      <c r="RY49" s="73"/>
      <c r="RZ49" s="73"/>
      <c r="SA49" s="73"/>
      <c r="SB49" s="73"/>
      <c r="SC49" s="73"/>
      <c r="SD49" s="73"/>
      <c r="SE49" s="73"/>
      <c r="SF49" s="73"/>
      <c r="SG49" s="73"/>
      <c r="SH49" s="73"/>
      <c r="SI49" s="73"/>
      <c r="SJ49" s="73"/>
      <c r="SK49" s="73"/>
      <c r="SL49" s="73"/>
      <c r="SM49" s="73"/>
      <c r="SN49" s="73"/>
      <c r="SO49" s="73"/>
      <c r="SP49" s="73"/>
      <c r="SQ49" s="73"/>
      <c r="SR49" s="73"/>
      <c r="SS49" s="73"/>
      <c r="ST49" s="73"/>
      <c r="SU49" s="73"/>
      <c r="SV49" s="73"/>
      <c r="SW49" s="73"/>
      <c r="SX49" s="73"/>
      <c r="SY49" s="73"/>
      <c r="SZ49" s="73"/>
      <c r="TA49" s="73"/>
      <c r="TB49" s="73"/>
      <c r="TC49" s="73"/>
      <c r="TD49" s="73"/>
      <c r="TE49" s="73"/>
      <c r="TF49" s="73"/>
      <c r="TG49" s="73"/>
      <c r="TH49" s="73"/>
      <c r="TI49" s="73"/>
      <c r="TJ49" s="73"/>
      <c r="TK49" s="73"/>
      <c r="TL49" s="73"/>
      <c r="TM49" s="73"/>
      <c r="TN49" s="73"/>
      <c r="TO49" s="73"/>
      <c r="TP49" s="73"/>
      <c r="TQ49" s="73"/>
      <c r="TR49" s="73"/>
      <c r="TS49" s="73"/>
      <c r="TT49" s="73"/>
      <c r="TU49" s="73"/>
      <c r="TV49" s="73"/>
      <c r="TW49" s="73"/>
      <c r="TX49" s="73"/>
      <c r="TY49" s="73"/>
      <c r="TZ49" s="73"/>
      <c r="UA49" s="73"/>
      <c r="UB49" s="73"/>
      <c r="UC49" s="73"/>
      <c r="UD49" s="73"/>
      <c r="UE49" s="73"/>
      <c r="UF49" s="73"/>
      <c r="UG49" s="73"/>
      <c r="UH49" s="73"/>
      <c r="UI49" s="73"/>
      <c r="UJ49" s="73"/>
      <c r="UK49" s="73"/>
      <c r="UL49" s="73"/>
      <c r="UM49" s="73"/>
      <c r="UN49" s="73"/>
      <c r="UO49" s="73"/>
      <c r="UP49" s="73"/>
      <c r="UQ49" s="73"/>
      <c r="UR49" s="73"/>
      <c r="US49" s="73"/>
      <c r="UT49" s="73"/>
      <c r="UU49" s="73"/>
      <c r="UV49" s="73"/>
      <c r="UW49" s="73"/>
      <c r="UX49" s="73"/>
      <c r="UY49" s="73"/>
      <c r="UZ49" s="73"/>
      <c r="VA49" s="73"/>
      <c r="VB49" s="73"/>
      <c r="VC49" s="73"/>
      <c r="VD49" s="73"/>
      <c r="VE49" s="73"/>
      <c r="VF49" s="73"/>
      <c r="VG49" s="73"/>
      <c r="VH49" s="73"/>
      <c r="VI49" s="73"/>
      <c r="VJ49" s="73"/>
      <c r="VK49" s="73"/>
      <c r="VL49" s="73"/>
      <c r="VM49" s="73"/>
      <c r="VN49" s="73"/>
      <c r="VO49" s="73"/>
      <c r="VP49" s="73"/>
      <c r="VQ49" s="73"/>
      <c r="VR49" s="73"/>
      <c r="VS49" s="73"/>
      <c r="VT49" s="73"/>
      <c r="VU49" s="73"/>
      <c r="VV49" s="73"/>
      <c r="VW49" s="73"/>
      <c r="VX49" s="73"/>
      <c r="VY49" s="73"/>
      <c r="VZ49" s="73"/>
      <c r="WA49" s="73"/>
      <c r="WB49" s="73"/>
      <c r="WC49" s="73"/>
      <c r="WD49" s="73"/>
      <c r="WE49" s="73"/>
      <c r="WF49" s="73"/>
      <c r="WG49" s="73"/>
      <c r="WH49" s="73"/>
      <c r="WI49" s="73"/>
      <c r="WJ49" s="73"/>
      <c r="WK49" s="73"/>
      <c r="WL49" s="73"/>
      <c r="WM49" s="73"/>
      <c r="WN49" s="73"/>
      <c r="WO49" s="73"/>
      <c r="WP49" s="73"/>
      <c r="WQ49" s="73"/>
      <c r="WR49" s="73"/>
      <c r="WS49" s="73"/>
      <c r="WT49" s="73"/>
      <c r="WU49" s="73"/>
      <c r="WV49" s="73"/>
      <c r="WW49" s="73"/>
      <c r="WX49" s="73"/>
      <c r="WY49" s="73"/>
      <c r="WZ49" s="73"/>
      <c r="XA49" s="73"/>
      <c r="XB49" s="73"/>
      <c r="XC49" s="73"/>
      <c r="XD49" s="73"/>
      <c r="XE49" s="73"/>
      <c r="XF49" s="73"/>
      <c r="XG49" s="73"/>
      <c r="XH49" s="73"/>
      <c r="XI49" s="73"/>
      <c r="XJ49" s="73"/>
      <c r="XK49" s="73"/>
      <c r="XL49" s="73"/>
      <c r="XM49" s="73"/>
      <c r="XN49" s="73"/>
      <c r="XO49" s="73"/>
      <c r="XP49" s="73"/>
      <c r="XQ49" s="73"/>
      <c r="XR49" s="73"/>
      <c r="XS49" s="73"/>
      <c r="XT49" s="73"/>
      <c r="XU49" s="73"/>
      <c r="XV49" s="73"/>
      <c r="XW49" s="73"/>
      <c r="XX49" s="73"/>
      <c r="XY49" s="73"/>
      <c r="XZ49" s="73"/>
      <c r="YA49" s="73"/>
      <c r="YB49" s="73"/>
      <c r="YC49" s="73"/>
      <c r="YD49" s="73"/>
      <c r="YE49" s="73"/>
      <c r="YF49" s="73"/>
      <c r="YG49" s="73"/>
      <c r="YH49" s="73"/>
      <c r="YI49" s="73"/>
      <c r="YJ49" s="73"/>
      <c r="YK49" s="73"/>
      <c r="YL49" s="73"/>
      <c r="YM49" s="73"/>
      <c r="YN49" s="73"/>
      <c r="YO49" s="73"/>
      <c r="YP49" s="73"/>
      <c r="YQ49" s="73"/>
      <c r="YR49" s="73"/>
      <c r="YS49" s="73"/>
      <c r="YT49" s="73"/>
      <c r="YU49" s="73"/>
      <c r="YV49" s="73"/>
      <c r="YW49" s="73"/>
      <c r="YX49" s="73"/>
      <c r="YY49" s="73"/>
      <c r="YZ49" s="73"/>
      <c r="ZA49" s="73"/>
      <c r="ZB49" s="73"/>
      <c r="ZC49" s="73"/>
      <c r="ZD49" s="73"/>
      <c r="ZE49" s="73"/>
      <c r="ZF49" s="73"/>
      <c r="ZG49" s="73"/>
      <c r="ZH49" s="73"/>
      <c r="ZI49" s="73"/>
      <c r="ZJ49" s="73"/>
      <c r="ZK49" s="73"/>
      <c r="ZL49" s="73"/>
      <c r="ZM49" s="73"/>
      <c r="ZN49" s="73"/>
      <c r="ZO49" s="73"/>
      <c r="ZP49" s="73"/>
      <c r="ZQ49" s="73"/>
      <c r="ZR49" s="73"/>
      <c r="ZS49" s="73"/>
      <c r="ZT49" s="73"/>
      <c r="ZU49" s="73"/>
      <c r="ZV49" s="73"/>
      <c r="ZW49" s="73"/>
      <c r="ZX49" s="73"/>
      <c r="ZY49" s="73"/>
      <c r="ZZ49" s="73"/>
      <c r="AAA49" s="73"/>
      <c r="AAB49" s="73"/>
      <c r="AAC49" s="73"/>
      <c r="AAD49" s="73"/>
      <c r="AAE49" s="73"/>
      <c r="AAF49" s="73"/>
      <c r="AAG49" s="73"/>
      <c r="AAH49" s="73"/>
      <c r="AAI49" s="73"/>
      <c r="AAJ49" s="73"/>
      <c r="AAK49" s="73"/>
      <c r="AAL49" s="73"/>
      <c r="AAM49" s="73"/>
      <c r="AAN49" s="73"/>
      <c r="AAO49" s="73"/>
      <c r="AAP49" s="73"/>
      <c r="AAQ49" s="73"/>
      <c r="AAR49" s="73"/>
      <c r="AAS49" s="73"/>
      <c r="AAT49" s="73"/>
      <c r="AAU49" s="73"/>
      <c r="AAV49" s="73"/>
      <c r="AAW49" s="73"/>
      <c r="AAX49" s="73"/>
      <c r="AAY49" s="73"/>
      <c r="AAZ49" s="73"/>
      <c r="ABA49" s="73"/>
      <c r="ABB49" s="73"/>
      <c r="ABC49" s="73"/>
      <c r="ABD49" s="73"/>
      <c r="ABE49" s="73"/>
      <c r="ABF49" s="73"/>
      <c r="ABG49" s="73"/>
      <c r="ABH49" s="73"/>
      <c r="ABI49" s="73"/>
      <c r="ABJ49" s="73"/>
      <c r="ABK49" s="73"/>
      <c r="ABL49" s="73"/>
      <c r="ABM49" s="73"/>
      <c r="ABN49" s="73"/>
      <c r="ABO49" s="73"/>
      <c r="ABP49" s="73"/>
      <c r="ABQ49" s="73"/>
      <c r="ABR49" s="73"/>
      <c r="ABS49" s="73"/>
      <c r="ABT49" s="73"/>
      <c r="ABU49" s="73"/>
      <c r="ABV49" s="73"/>
      <c r="ABW49" s="73"/>
      <c r="ABX49" s="73"/>
      <c r="ABY49" s="73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73"/>
      <c r="ACQ49" s="73"/>
      <c r="ACR49" s="73"/>
      <c r="ACS49" s="73"/>
      <c r="ACT49" s="73"/>
      <c r="ACU49" s="73"/>
      <c r="ACV49" s="73"/>
      <c r="ACW49" s="73"/>
      <c r="ACX49" s="73"/>
      <c r="ACY49" s="73"/>
      <c r="ACZ49" s="73"/>
      <c r="ADA49" s="73"/>
      <c r="ADB49" s="73"/>
      <c r="ADC49" s="73"/>
      <c r="ADD49" s="73"/>
      <c r="ADE49" s="73"/>
      <c r="ADF49" s="73"/>
      <c r="ADG49" s="73"/>
      <c r="ADH49" s="73"/>
      <c r="ADI49" s="73"/>
      <c r="ADJ49" s="73"/>
      <c r="ADK49" s="73"/>
      <c r="ADL49" s="73"/>
      <c r="ADM49" s="73"/>
      <c r="ADN49" s="73"/>
      <c r="ADO49" s="73"/>
      <c r="ADP49" s="73"/>
      <c r="ADQ49" s="73"/>
      <c r="ADR49" s="73"/>
      <c r="ADS49" s="73"/>
      <c r="ADT49" s="73"/>
      <c r="ADU49" s="73"/>
      <c r="ADV49" s="73"/>
      <c r="ADW49" s="73"/>
      <c r="ADX49" s="73"/>
      <c r="ADY49" s="73"/>
      <c r="ADZ49" s="73"/>
      <c r="AEA49" s="73"/>
      <c r="AEB49" s="73"/>
      <c r="AEC49" s="73"/>
      <c r="AED49" s="73"/>
      <c r="AEE49" s="73"/>
      <c r="AEF49" s="73"/>
      <c r="AEG49" s="73"/>
      <c r="AEH49" s="73"/>
      <c r="AEI49" s="73"/>
      <c r="AEJ49" s="73"/>
      <c r="AEK49" s="73"/>
      <c r="AEL49" s="73"/>
      <c r="AEM49" s="73"/>
      <c r="AEN49" s="73"/>
      <c r="AEO49" s="73"/>
      <c r="AEP49" s="73"/>
      <c r="AEQ49" s="73"/>
      <c r="AER49" s="73"/>
      <c r="AES49" s="73"/>
      <c r="AET49" s="73"/>
      <c r="AEU49" s="73"/>
      <c r="AEV49" s="73"/>
      <c r="AEW49" s="73"/>
      <c r="AEX49" s="73"/>
      <c r="AEY49" s="73"/>
      <c r="AEZ49" s="73"/>
      <c r="AFA49" s="73"/>
      <c r="AFB49" s="73"/>
      <c r="AFC49" s="73"/>
      <c r="AFD49" s="73"/>
      <c r="AFE49" s="73"/>
      <c r="AFF49" s="73"/>
      <c r="AFG49" s="73"/>
      <c r="AFH49" s="73"/>
      <c r="AFI49" s="73"/>
      <c r="AFJ49" s="73"/>
      <c r="AFK49" s="73"/>
      <c r="AFL49" s="73"/>
      <c r="AFM49" s="73"/>
      <c r="AFN49" s="73"/>
      <c r="AFO49" s="73"/>
      <c r="AFP49" s="73"/>
      <c r="AFQ49" s="73"/>
      <c r="AFR49" s="73"/>
      <c r="AFS49" s="73"/>
      <c r="AFT49" s="73"/>
      <c r="AFU49" s="73"/>
      <c r="AFV49" s="73"/>
      <c r="AFW49" s="73"/>
      <c r="AFX49" s="73"/>
      <c r="AFY49" s="73"/>
      <c r="AFZ49" s="73"/>
      <c r="AGA49" s="73"/>
      <c r="AGB49" s="73"/>
      <c r="AGC49" s="73"/>
      <c r="AGD49" s="73"/>
      <c r="AGE49" s="73"/>
      <c r="AGF49" s="73"/>
      <c r="AGG49" s="73"/>
      <c r="AGH49" s="73"/>
      <c r="AGI49" s="73"/>
      <c r="AGJ49" s="73"/>
      <c r="AGK49" s="73"/>
      <c r="AGL49" s="73"/>
      <c r="AGM49" s="73"/>
      <c r="AGN49" s="73"/>
      <c r="AGO49" s="73"/>
      <c r="AGP49" s="73"/>
      <c r="AGQ49" s="73"/>
      <c r="AGR49" s="73"/>
      <c r="AGS49" s="73"/>
      <c r="AGT49" s="73"/>
      <c r="AGU49" s="73"/>
      <c r="AGV49" s="73"/>
      <c r="AGW49" s="73"/>
      <c r="AGX49" s="73"/>
      <c r="AGY49" s="73"/>
      <c r="AGZ49" s="73"/>
      <c r="AHA49" s="73"/>
      <c r="AHB49" s="73"/>
      <c r="AHC49" s="73"/>
      <c r="AHD49" s="73"/>
      <c r="AHE49" s="73"/>
      <c r="AHF49" s="73"/>
      <c r="AHG49" s="73"/>
      <c r="AHH49" s="73"/>
      <c r="AHI49" s="73"/>
      <c r="AHJ49" s="73"/>
      <c r="AHK49" s="73"/>
      <c r="AHL49" s="73"/>
      <c r="AHM49" s="73"/>
      <c r="AHN49" s="73"/>
      <c r="AHO49" s="73"/>
      <c r="AHP49" s="73"/>
      <c r="AHQ49" s="73"/>
      <c r="AHR49" s="73"/>
      <c r="AHS49" s="73"/>
      <c r="AHT49" s="73"/>
      <c r="AHU49" s="73"/>
      <c r="AHV49" s="73"/>
      <c r="AHW49" s="73"/>
      <c r="AHX49" s="73"/>
      <c r="AHY49" s="73"/>
      <c r="AHZ49" s="73"/>
      <c r="AIA49" s="73"/>
      <c r="AIB49" s="73"/>
      <c r="AIC49" s="73"/>
      <c r="AID49" s="73"/>
      <c r="AIE49" s="73"/>
      <c r="AIF49" s="73"/>
      <c r="AIG49" s="73"/>
      <c r="AIH49" s="73"/>
      <c r="AII49" s="73"/>
      <c r="AIJ49" s="73"/>
      <c r="AIK49" s="73"/>
      <c r="AIL49" s="73"/>
      <c r="AIM49" s="73"/>
      <c r="AIN49" s="73"/>
      <c r="AIO49" s="73"/>
      <c r="AIP49" s="73"/>
      <c r="AIQ49" s="73"/>
      <c r="AIR49" s="73"/>
      <c r="AIS49" s="73"/>
      <c r="AIT49" s="73"/>
      <c r="AIU49" s="73"/>
      <c r="AIV49" s="73"/>
      <c r="AIW49" s="73"/>
      <c r="AIX49" s="73"/>
      <c r="AIY49" s="73"/>
      <c r="AIZ49" s="73"/>
      <c r="AJA49" s="73"/>
      <c r="AJB49" s="73"/>
      <c r="AJC49" s="73"/>
      <c r="AJD49" s="73"/>
      <c r="AJE49" s="73"/>
      <c r="AJF49" s="73"/>
      <c r="AJG49" s="73"/>
      <c r="AJH49" s="73"/>
      <c r="AJI49" s="73"/>
      <c r="AJJ49" s="73"/>
      <c r="AJK49" s="73"/>
      <c r="AJL49" s="73"/>
      <c r="AJM49" s="73"/>
      <c r="AJN49" s="73"/>
      <c r="AJO49" s="73"/>
      <c r="AJP49" s="73"/>
      <c r="AJQ49" s="73"/>
      <c r="AJR49" s="73"/>
      <c r="AJS49" s="73"/>
      <c r="AJT49" s="73"/>
      <c r="AJU49" s="73"/>
      <c r="AJV49" s="73"/>
      <c r="AJW49" s="73"/>
      <c r="AJX49" s="73"/>
      <c r="AJY49" s="73"/>
      <c r="AJZ49" s="73"/>
      <c r="AKA49" s="73"/>
      <c r="AKB49" s="73"/>
      <c r="AKC49" s="73"/>
      <c r="AKD49" s="73"/>
      <c r="AKE49" s="73"/>
      <c r="AKF49" s="73"/>
      <c r="AKG49" s="73"/>
      <c r="AKH49" s="73"/>
      <c r="AKI49" s="73"/>
      <c r="AKJ49" s="73"/>
      <c r="AKK49" s="73"/>
      <c r="AKL49" s="73"/>
      <c r="AKM49" s="73"/>
      <c r="AKN49" s="73"/>
      <c r="AKO49" s="73"/>
      <c r="AKP49" s="73"/>
      <c r="AKQ49" s="73"/>
      <c r="AKR49" s="73"/>
      <c r="AKS49" s="73"/>
      <c r="AKT49" s="73"/>
      <c r="AKU49" s="73"/>
      <c r="AKV49" s="73"/>
      <c r="AKW49" s="73"/>
      <c r="AKX49" s="73"/>
      <c r="AKY49" s="73"/>
      <c r="AKZ49" s="73"/>
      <c r="ALA49" s="73"/>
      <c r="ALB49" s="73"/>
      <c r="ALC49" s="73"/>
      <c r="ALD49" s="73"/>
      <c r="ALE49" s="73"/>
      <c r="ALF49" s="73"/>
      <c r="ALG49" s="73"/>
      <c r="ALH49" s="73"/>
      <c r="ALI49" s="73"/>
      <c r="ALJ49" s="73"/>
      <c r="ALK49" s="73"/>
      <c r="ALL49" s="73"/>
      <c r="ALM49" s="73"/>
      <c r="ALN49" s="73"/>
      <c r="ALO49" s="73"/>
      <c r="ALP49" s="73"/>
      <c r="ALQ49" s="73"/>
      <c r="ALR49" s="73"/>
      <c r="ALS49" s="73"/>
      <c r="ALT49" s="73"/>
      <c r="ALU49" s="73"/>
      <c r="ALV49" s="73"/>
      <c r="ALW49" s="73"/>
      <c r="ALX49" s="73"/>
      <c r="ALY49" s="73"/>
      <c r="ALZ49" s="73"/>
      <c r="AMA49" s="73"/>
      <c r="AMB49" s="73"/>
      <c r="AMC49" s="73"/>
      <c r="AMD49" s="73"/>
      <c r="AME49" s="73"/>
      <c r="AMF49" s="73"/>
      <c r="AMG49" s="73"/>
      <c r="AMH49" s="73"/>
      <c r="AMI49" s="73"/>
      <c r="AMJ49" s="73"/>
      <c r="AMK49" s="73"/>
      <c r="AML49" s="73"/>
      <c r="AMM49" s="73"/>
      <c r="AMN49" s="73"/>
      <c r="AMO49" s="73"/>
      <c r="AMP49" s="73"/>
      <c r="AMQ49" s="73"/>
      <c r="AMR49" s="73"/>
      <c r="AMS49" s="73"/>
      <c r="AMT49" s="73"/>
      <c r="AMU49" s="73"/>
      <c r="AMV49" s="73"/>
      <c r="AMW49" s="73"/>
      <c r="AMX49" s="73"/>
      <c r="AMY49" s="73"/>
      <c r="AMZ49" s="73"/>
      <c r="ANA49" s="73"/>
      <c r="ANB49" s="73"/>
      <c r="ANC49" s="73"/>
      <c r="AND49" s="73"/>
      <c r="ANE49" s="73"/>
      <c r="ANF49" s="73"/>
      <c r="ANG49" s="73"/>
      <c r="ANH49" s="73"/>
      <c r="ANI49" s="73"/>
      <c r="ANJ49" s="73"/>
      <c r="ANK49" s="73"/>
      <c r="ANL49" s="73"/>
      <c r="ANM49" s="73"/>
      <c r="ANN49" s="73"/>
      <c r="ANO49" s="73"/>
      <c r="ANP49" s="73"/>
      <c r="ANQ49" s="73"/>
      <c r="ANR49" s="73"/>
      <c r="ANS49" s="73"/>
      <c r="ANT49" s="73"/>
      <c r="ANU49" s="73"/>
      <c r="ANV49" s="73"/>
      <c r="ANW49" s="73"/>
      <c r="ANX49" s="73"/>
      <c r="ANY49" s="73"/>
      <c r="ANZ49" s="73"/>
      <c r="AOA49" s="73"/>
      <c r="AOB49" s="73"/>
      <c r="AOC49" s="73"/>
      <c r="AOD49" s="73"/>
      <c r="AOE49" s="73"/>
      <c r="AOF49" s="73"/>
      <c r="AOG49" s="73"/>
      <c r="AOH49" s="73"/>
      <c r="AOI49" s="73"/>
      <c r="AOJ49" s="73"/>
      <c r="AOK49" s="73"/>
      <c r="AOL49" s="73"/>
      <c r="AOM49" s="73"/>
      <c r="AON49" s="73"/>
      <c r="AOO49" s="73"/>
      <c r="AOP49" s="73"/>
      <c r="AOQ49" s="73"/>
      <c r="AOR49" s="73"/>
      <c r="AOS49" s="73"/>
      <c r="AOT49" s="73"/>
      <c r="AOU49" s="73"/>
      <c r="AOV49" s="73"/>
      <c r="AOW49" s="73"/>
      <c r="AOX49" s="73"/>
      <c r="AOY49" s="73"/>
      <c r="AOZ49" s="73"/>
      <c r="APA49" s="73"/>
      <c r="APB49" s="73"/>
      <c r="APC49" s="73"/>
      <c r="APD49" s="73"/>
      <c r="APE49" s="73"/>
      <c r="APF49" s="73"/>
      <c r="APG49" s="73"/>
      <c r="APH49" s="73"/>
      <c r="API49" s="73"/>
      <c r="APJ49" s="73"/>
      <c r="APK49" s="73"/>
      <c r="APL49" s="73"/>
      <c r="APM49" s="73"/>
      <c r="APN49" s="73"/>
      <c r="APO49" s="73"/>
      <c r="APP49" s="73"/>
      <c r="APQ49" s="73"/>
      <c r="APR49" s="73"/>
      <c r="APS49" s="73"/>
      <c r="APT49" s="73"/>
      <c r="APU49" s="73"/>
      <c r="APV49" s="73"/>
      <c r="APW49" s="73"/>
      <c r="APX49" s="73"/>
      <c r="APY49" s="73"/>
      <c r="APZ49" s="73"/>
      <c r="AQA49" s="73"/>
      <c r="AQB49" s="73"/>
      <c r="AQC49" s="73"/>
      <c r="AQD49" s="73"/>
      <c r="AQE49" s="73"/>
      <c r="AQF49" s="73"/>
      <c r="AQG49" s="73"/>
      <c r="AQH49" s="73"/>
      <c r="AQI49" s="73"/>
      <c r="AQJ49" s="73"/>
      <c r="AQK49" s="73"/>
      <c r="AQL49" s="73"/>
      <c r="AQM49" s="73"/>
      <c r="AQN49" s="73"/>
      <c r="AQO49" s="73"/>
      <c r="AQP49" s="73"/>
      <c r="AQQ49" s="73"/>
      <c r="AQR49" s="73"/>
      <c r="AQS49" s="73"/>
      <c r="AQT49" s="73"/>
      <c r="AQU49" s="73"/>
      <c r="AQV49" s="73"/>
      <c r="AQW49" s="73"/>
      <c r="AQX49" s="73"/>
      <c r="AQY49" s="73"/>
      <c r="AQZ49" s="73"/>
      <c r="ARA49" s="73"/>
      <c r="ARB49" s="73"/>
      <c r="ARC49" s="73"/>
      <c r="ARD49" s="73"/>
      <c r="ARE49" s="73"/>
      <c r="ARF49" s="73"/>
      <c r="ARG49" s="73"/>
      <c r="ARH49" s="73"/>
      <c r="ARI49" s="73"/>
      <c r="ARJ49" s="73"/>
      <c r="ARK49" s="73"/>
      <c r="ARL49" s="73"/>
      <c r="ARM49" s="73"/>
      <c r="ARN49" s="73"/>
      <c r="ARO49" s="73"/>
      <c r="ARP49" s="73"/>
      <c r="ARQ49" s="73"/>
      <c r="ARR49" s="73"/>
      <c r="ARS49" s="73"/>
      <c r="ART49" s="73"/>
      <c r="ARU49" s="73"/>
      <c r="ARV49" s="73"/>
      <c r="ARW49" s="73"/>
      <c r="ARX49" s="73"/>
      <c r="ARY49" s="73"/>
      <c r="ARZ49" s="73"/>
      <c r="ASA49" s="73"/>
      <c r="ASB49" s="73"/>
      <c r="ASC49" s="73"/>
      <c r="ASD49" s="73"/>
      <c r="ASE49" s="73"/>
      <c r="ASF49" s="73"/>
      <c r="ASG49" s="73"/>
      <c r="ASH49" s="73"/>
      <c r="ASI49" s="73"/>
      <c r="ASJ49" s="73"/>
      <c r="ASK49" s="73"/>
      <c r="ASL49" s="73"/>
      <c r="ASM49" s="73"/>
      <c r="ASN49" s="73"/>
      <c r="ASO49" s="73"/>
      <c r="ASP49" s="73"/>
      <c r="ASQ49" s="73"/>
      <c r="ASR49" s="73"/>
      <c r="ASS49" s="73"/>
      <c r="AST49" s="73"/>
      <c r="ASU49" s="73"/>
      <c r="ASV49" s="73"/>
      <c r="ASW49" s="73"/>
      <c r="ASX49" s="73"/>
      <c r="ASY49" s="73"/>
      <c r="ASZ49" s="73"/>
      <c r="ATA49" s="73"/>
      <c r="ATB49" s="73"/>
      <c r="ATC49" s="73"/>
      <c r="ATD49" s="73"/>
      <c r="ATE49" s="73"/>
      <c r="ATF49" s="73"/>
      <c r="ATG49" s="73"/>
      <c r="ATH49" s="73"/>
      <c r="ATI49" s="73"/>
      <c r="ATJ49" s="73"/>
      <c r="ATK49" s="73"/>
      <c r="ATL49" s="73"/>
      <c r="ATM49" s="73"/>
      <c r="ATN49" s="73"/>
      <c r="ATO49" s="73"/>
      <c r="ATP49" s="73"/>
      <c r="ATQ49" s="73"/>
      <c r="ATR49" s="73"/>
      <c r="ATS49" s="73"/>
      <c r="ATT49" s="73"/>
      <c r="ATU49" s="73"/>
      <c r="ATV49" s="73"/>
      <c r="ATW49" s="73"/>
      <c r="ATX49" s="73"/>
      <c r="ATY49" s="73"/>
      <c r="ATZ49" s="73"/>
      <c r="AUA49" s="73"/>
      <c r="AUB49" s="73"/>
      <c r="AUC49" s="73"/>
      <c r="AUD49" s="73"/>
      <c r="AUE49" s="73"/>
      <c r="AUF49" s="73"/>
      <c r="AUG49" s="73"/>
      <c r="AUH49" s="73"/>
      <c r="AUI49" s="73"/>
      <c r="AUJ49" s="73"/>
      <c r="AUK49" s="73"/>
      <c r="AUL49" s="73"/>
      <c r="AUM49" s="73"/>
      <c r="AUN49" s="73"/>
      <c r="AUO49" s="73"/>
      <c r="AUP49" s="73"/>
      <c r="AUQ49" s="73"/>
      <c r="AUR49" s="73"/>
      <c r="AUS49" s="73"/>
      <c r="AUT49" s="73"/>
      <c r="AUU49" s="73"/>
      <c r="AUV49" s="73"/>
      <c r="AUW49" s="73"/>
      <c r="AUX49" s="73"/>
      <c r="AUY49" s="73"/>
      <c r="AUZ49" s="73"/>
      <c r="AVA49" s="73"/>
      <c r="AVB49" s="73"/>
      <c r="AVC49" s="73"/>
      <c r="AVD49" s="73"/>
      <c r="AVE49" s="73"/>
      <c r="AVF49" s="73"/>
      <c r="AVG49" s="73"/>
      <c r="AVH49" s="73"/>
      <c r="AVI49" s="73"/>
      <c r="AVJ49" s="73"/>
      <c r="AVK49" s="73"/>
      <c r="AVL49" s="73"/>
      <c r="AVM49" s="73"/>
      <c r="AVN49" s="73"/>
      <c r="AVO49" s="73"/>
      <c r="AVP49" s="73"/>
      <c r="AVQ49" s="73"/>
      <c r="AVR49" s="73"/>
      <c r="AVS49" s="73"/>
      <c r="AVT49" s="73"/>
      <c r="AVU49" s="73"/>
      <c r="AVV49" s="73"/>
      <c r="AVW49" s="73"/>
      <c r="AVX49" s="73"/>
      <c r="AVY49" s="73"/>
      <c r="AVZ49" s="73"/>
      <c r="AWA49" s="73"/>
      <c r="AWB49" s="73"/>
      <c r="AWC49" s="73"/>
      <c r="AWD49" s="73"/>
      <c r="AWE49" s="73"/>
      <c r="AWF49" s="73"/>
      <c r="AWG49" s="73"/>
      <c r="AWH49" s="73"/>
      <c r="AWI49" s="73"/>
      <c r="AWJ49" s="73"/>
      <c r="AWK49" s="73"/>
      <c r="AWL49" s="73"/>
      <c r="AWM49" s="73"/>
      <c r="AWN49" s="73"/>
      <c r="AWO49" s="73"/>
      <c r="AWP49" s="73"/>
      <c r="AWQ49" s="73"/>
      <c r="AWR49" s="73"/>
      <c r="AWS49" s="73"/>
      <c r="AWT49" s="73"/>
      <c r="AWU49" s="73"/>
      <c r="AWV49" s="73"/>
      <c r="AWW49" s="73"/>
      <c r="AWX49" s="73"/>
      <c r="AWY49" s="73"/>
      <c r="AWZ49" s="73"/>
      <c r="AXA49" s="73"/>
      <c r="AXB49" s="73"/>
      <c r="AXC49" s="73"/>
      <c r="AXD49" s="73"/>
      <c r="AXE49" s="73"/>
      <c r="AXF49" s="73"/>
      <c r="AXG49" s="73"/>
      <c r="AXH49" s="73"/>
      <c r="AXI49" s="73"/>
      <c r="AXJ49" s="73"/>
      <c r="AXK49" s="73"/>
      <c r="AXL49" s="73"/>
      <c r="AXM49" s="73"/>
      <c r="AXN49" s="73"/>
      <c r="AXO49" s="73"/>
      <c r="AXP49" s="73"/>
      <c r="AXQ49" s="73"/>
      <c r="AXR49" s="73"/>
      <c r="AXS49" s="73"/>
      <c r="AXT49" s="73"/>
      <c r="AXU49" s="73"/>
      <c r="AXV49" s="73"/>
      <c r="AXW49" s="73"/>
      <c r="AXX49" s="73"/>
      <c r="AXY49" s="73"/>
      <c r="AXZ49" s="73"/>
      <c r="AYA49" s="73"/>
      <c r="AYB49" s="73"/>
      <c r="AYC49" s="73"/>
      <c r="AYD49" s="73"/>
      <c r="AYE49" s="73"/>
      <c r="AYF49" s="73"/>
      <c r="AYG49" s="73"/>
      <c r="AYH49" s="73"/>
      <c r="AYI49" s="73"/>
      <c r="AYJ49" s="73"/>
      <c r="AYK49" s="73"/>
      <c r="AYL49" s="73"/>
      <c r="AYM49" s="73"/>
      <c r="AYN49" s="73"/>
      <c r="AYO49" s="73"/>
      <c r="AYP49" s="73"/>
      <c r="AYQ49" s="73"/>
      <c r="AYR49" s="73"/>
      <c r="AYS49" s="73"/>
      <c r="AYT49" s="73"/>
      <c r="AYU49" s="73"/>
      <c r="AYV49" s="73"/>
      <c r="AYW49" s="73"/>
      <c r="AYX49" s="73"/>
      <c r="AYY49" s="73"/>
      <c r="AYZ49" s="73"/>
      <c r="AZA49" s="73"/>
      <c r="AZB49" s="73"/>
      <c r="AZC49" s="73"/>
      <c r="AZD49" s="73"/>
      <c r="AZE49" s="73"/>
      <c r="AZF49" s="73"/>
      <c r="AZG49" s="73"/>
      <c r="AZH49" s="73"/>
      <c r="AZI49" s="73"/>
      <c r="AZJ49" s="73"/>
      <c r="AZK49" s="73"/>
      <c r="AZL49" s="73"/>
      <c r="AZM49" s="73"/>
      <c r="AZN49" s="73"/>
      <c r="AZO49" s="73"/>
      <c r="AZP49" s="73"/>
      <c r="AZQ49" s="73"/>
      <c r="AZR49" s="73"/>
      <c r="AZS49" s="73"/>
      <c r="AZT49" s="73"/>
      <c r="AZU49" s="73"/>
      <c r="AZV49" s="73"/>
      <c r="AZW49" s="73"/>
      <c r="AZX49" s="73"/>
      <c r="AZY49" s="73"/>
      <c r="AZZ49" s="73"/>
      <c r="BAA49" s="73"/>
      <c r="BAB49" s="73"/>
      <c r="BAC49" s="73"/>
      <c r="BAD49" s="73"/>
      <c r="BAE49" s="73"/>
      <c r="BAF49" s="73"/>
      <c r="BAG49" s="73"/>
      <c r="BAH49" s="73"/>
      <c r="BAI49" s="73"/>
      <c r="BAJ49" s="73"/>
      <c r="BAK49" s="73"/>
      <c r="BAL49" s="73"/>
      <c r="BAM49" s="73"/>
      <c r="BAN49" s="73"/>
      <c r="BAO49" s="73"/>
      <c r="BAP49" s="73"/>
      <c r="BAQ49" s="73"/>
      <c r="BAR49" s="73"/>
      <c r="BAS49" s="73"/>
      <c r="BAT49" s="73"/>
      <c r="BAU49" s="73"/>
      <c r="BAV49" s="73"/>
      <c r="BAW49" s="73"/>
      <c r="BAX49" s="73"/>
      <c r="BAY49" s="73"/>
      <c r="BAZ49" s="73"/>
      <c r="BBA49" s="73"/>
      <c r="BBB49" s="73"/>
      <c r="BBC49" s="73"/>
      <c r="BBD49" s="73"/>
      <c r="BBE49" s="73"/>
      <c r="BBF49" s="73"/>
      <c r="BBG49" s="73"/>
      <c r="BBH49" s="73"/>
      <c r="BBI49" s="73"/>
      <c r="BBJ49" s="73"/>
      <c r="BBK49" s="73"/>
      <c r="BBL49" s="73"/>
      <c r="BBM49" s="73"/>
      <c r="BBN49" s="73"/>
      <c r="BBO49" s="73"/>
      <c r="BBP49" s="73"/>
      <c r="BBQ49" s="73"/>
      <c r="BBR49" s="73"/>
      <c r="BBS49" s="73"/>
      <c r="BBT49" s="73"/>
      <c r="BBU49" s="73"/>
      <c r="BBV49" s="73"/>
      <c r="BBW49" s="73"/>
      <c r="BBX49" s="73"/>
      <c r="BBY49" s="73"/>
      <c r="BBZ49" s="73"/>
      <c r="BCA49" s="73"/>
      <c r="BCB49" s="73"/>
      <c r="BCC49" s="73"/>
      <c r="BCD49" s="73"/>
      <c r="BCE49" s="73"/>
      <c r="BCF49" s="73"/>
      <c r="BCG49" s="73"/>
      <c r="BCH49" s="73"/>
      <c r="BCI49" s="73"/>
      <c r="BCJ49" s="73"/>
      <c r="BCK49" s="73"/>
      <c r="BCL49" s="73"/>
      <c r="BCM49" s="73"/>
      <c r="BCN49" s="73"/>
      <c r="BCO49" s="73"/>
      <c r="BCP49" s="73"/>
      <c r="BCQ49" s="73"/>
      <c r="BCR49" s="73"/>
      <c r="BCS49" s="73"/>
      <c r="BCT49" s="73"/>
      <c r="BCU49" s="73"/>
      <c r="BCV49" s="73"/>
      <c r="BCW49" s="73"/>
      <c r="BCX49" s="73"/>
      <c r="BCY49" s="73"/>
      <c r="BCZ49" s="73"/>
      <c r="BDA49" s="73"/>
      <c r="BDB49" s="73"/>
      <c r="BDC49" s="73"/>
      <c r="BDD49" s="73"/>
      <c r="BDE49" s="73"/>
      <c r="BDF49" s="73"/>
      <c r="BDG49" s="73"/>
      <c r="BDH49" s="73"/>
      <c r="BDI49" s="73"/>
      <c r="BDJ49" s="73"/>
      <c r="BDK49" s="73"/>
      <c r="BDL49" s="73"/>
      <c r="BDM49" s="73"/>
      <c r="BDN49" s="73"/>
      <c r="BDO49" s="73"/>
      <c r="BDP49" s="73"/>
      <c r="BDQ49" s="73"/>
      <c r="BDR49" s="73"/>
      <c r="BDS49" s="73"/>
      <c r="BDT49" s="73"/>
      <c r="BDU49" s="73"/>
      <c r="BDV49" s="73"/>
      <c r="BDW49" s="73"/>
      <c r="BDX49" s="73"/>
      <c r="BDY49" s="73"/>
      <c r="BDZ49" s="73"/>
      <c r="BEA49" s="73"/>
      <c r="BEB49" s="73"/>
      <c r="BEC49" s="73"/>
      <c r="BED49" s="73"/>
      <c r="BEE49" s="73"/>
      <c r="BEF49" s="73"/>
      <c r="BEG49" s="73"/>
      <c r="BEH49" s="73"/>
      <c r="BEI49" s="73"/>
      <c r="BEJ49" s="73"/>
      <c r="BEK49" s="73"/>
      <c r="BEL49" s="73"/>
      <c r="BEM49" s="73"/>
      <c r="BEN49" s="73"/>
      <c r="BEO49" s="73"/>
      <c r="BEP49" s="73"/>
      <c r="BEQ49" s="73"/>
      <c r="BER49" s="73"/>
      <c r="BES49" s="73"/>
      <c r="BET49" s="73"/>
      <c r="BEU49" s="73"/>
      <c r="BEV49" s="73"/>
      <c r="BEW49" s="73"/>
      <c r="BEX49" s="73"/>
      <c r="BEY49" s="73"/>
      <c r="BEZ49" s="73"/>
      <c r="BFA49" s="73"/>
      <c r="BFB49" s="73"/>
      <c r="BFC49" s="73"/>
      <c r="BFD49" s="73"/>
      <c r="BFE49" s="73"/>
      <c r="BFF49" s="73"/>
      <c r="BFG49" s="73"/>
      <c r="BFH49" s="73"/>
      <c r="BFI49" s="73"/>
      <c r="BFJ49" s="73"/>
      <c r="BFK49" s="73"/>
      <c r="BFL49" s="73"/>
      <c r="BFM49" s="73"/>
      <c r="BFN49" s="73"/>
      <c r="BFO49" s="73"/>
      <c r="BFP49" s="73"/>
      <c r="BFQ49" s="73"/>
      <c r="BFR49" s="73"/>
      <c r="BFS49" s="73"/>
      <c r="BFT49" s="73"/>
      <c r="BFU49" s="73"/>
      <c r="BFV49" s="73"/>
      <c r="BFW49" s="73"/>
      <c r="BFX49" s="73"/>
      <c r="BFY49" s="73"/>
      <c r="BFZ49" s="73"/>
      <c r="BGA49" s="73"/>
      <c r="BGB49" s="73"/>
      <c r="BGC49" s="73"/>
      <c r="BGD49" s="73"/>
      <c r="BGE49" s="73"/>
      <c r="BGF49" s="73"/>
      <c r="BGG49" s="73"/>
      <c r="BGH49" s="73"/>
      <c r="BGI49" s="73"/>
      <c r="BGJ49" s="73"/>
      <c r="BGK49" s="73"/>
      <c r="BGL49" s="73"/>
      <c r="BGM49" s="73"/>
      <c r="BGN49" s="73"/>
      <c r="BGO49" s="73"/>
      <c r="BGP49" s="73"/>
      <c r="BGQ49" s="73"/>
      <c r="BGR49" s="73"/>
      <c r="BGS49" s="73"/>
      <c r="BGT49" s="73"/>
      <c r="BGU49" s="73"/>
      <c r="BGV49" s="73"/>
      <c r="BGW49" s="73"/>
      <c r="BGX49" s="73"/>
      <c r="BGY49" s="73"/>
      <c r="BGZ49" s="73"/>
      <c r="BHA49" s="73"/>
      <c r="BHB49" s="73"/>
      <c r="BHC49" s="73"/>
      <c r="BHD49" s="73"/>
      <c r="BHE49" s="73"/>
      <c r="BHF49" s="73"/>
      <c r="BHG49" s="73"/>
      <c r="BHH49" s="73"/>
      <c r="BHI49" s="73"/>
      <c r="BHJ49" s="73"/>
      <c r="BHK49" s="73"/>
      <c r="BHL49" s="73"/>
      <c r="BHM49" s="73"/>
      <c r="BHN49" s="73"/>
      <c r="BHO49" s="73"/>
      <c r="BHP49" s="73"/>
      <c r="BHQ49" s="73"/>
      <c r="BHR49" s="73"/>
      <c r="BHS49" s="73"/>
      <c r="BHT49" s="73"/>
      <c r="BHU49" s="73"/>
      <c r="BHV49" s="73"/>
      <c r="BHW49" s="73"/>
      <c r="BHX49" s="73"/>
      <c r="BHY49" s="73"/>
      <c r="BHZ49" s="73"/>
      <c r="BIA49" s="73"/>
      <c r="BIB49" s="73"/>
      <c r="BIC49" s="73"/>
      <c r="BID49" s="73"/>
      <c r="BIE49" s="73"/>
      <c r="BIF49" s="73"/>
      <c r="BIG49" s="73"/>
      <c r="BIH49" s="73"/>
      <c r="BII49" s="73"/>
      <c r="BIJ49" s="73"/>
      <c r="BIK49" s="73"/>
      <c r="BIL49" s="73"/>
      <c r="BIM49" s="73"/>
      <c r="BIN49" s="73"/>
      <c r="BIO49" s="73"/>
      <c r="BIP49" s="73"/>
      <c r="BIQ49" s="73"/>
      <c r="BIR49" s="73"/>
      <c r="BIS49" s="73"/>
      <c r="BIT49" s="73"/>
      <c r="BIU49" s="73"/>
      <c r="BIV49" s="73"/>
      <c r="BIW49" s="73"/>
      <c r="BIX49" s="73"/>
      <c r="BIY49" s="73"/>
      <c r="BIZ49" s="73"/>
      <c r="BJA49" s="73"/>
      <c r="BJB49" s="73"/>
      <c r="BJC49" s="73"/>
      <c r="BJD49" s="73"/>
      <c r="BJE49" s="73"/>
      <c r="BJF49" s="73"/>
      <c r="BJG49" s="73"/>
      <c r="BJH49" s="73"/>
      <c r="BJI49" s="73"/>
      <c r="BJJ49" s="73"/>
      <c r="BJK49" s="73"/>
      <c r="BJL49" s="73"/>
      <c r="BJM49" s="73"/>
      <c r="BJN49" s="73"/>
      <c r="BJO49" s="73"/>
      <c r="BJP49" s="73"/>
      <c r="BJQ49" s="73"/>
      <c r="BJR49" s="73"/>
      <c r="BJS49" s="73"/>
      <c r="BJT49" s="73"/>
      <c r="BJU49" s="73"/>
      <c r="BJV49" s="73"/>
      <c r="BJW49" s="73"/>
      <c r="BJX49" s="73"/>
      <c r="BJY49" s="73"/>
      <c r="BJZ49" s="73"/>
      <c r="BKA49" s="73"/>
      <c r="BKB49" s="73"/>
      <c r="BKC49" s="73"/>
      <c r="BKD49" s="73"/>
      <c r="BKE49" s="73"/>
      <c r="BKF49" s="73"/>
      <c r="BKG49" s="73"/>
      <c r="BKH49" s="73"/>
      <c r="BKI49" s="73"/>
      <c r="BKJ49" s="73"/>
      <c r="BKK49" s="73"/>
      <c r="BKL49" s="73"/>
      <c r="BKM49" s="73"/>
      <c r="BKN49" s="73"/>
      <c r="BKO49" s="73"/>
      <c r="BKP49" s="73"/>
      <c r="BKQ49" s="73"/>
      <c r="BKR49" s="73"/>
      <c r="BKS49" s="73"/>
      <c r="BKT49" s="73"/>
      <c r="BKU49" s="73"/>
      <c r="BKV49" s="73"/>
      <c r="BKW49" s="73"/>
      <c r="BKX49" s="73"/>
      <c r="BKY49" s="73"/>
      <c r="BKZ49" s="73"/>
      <c r="BLA49" s="73"/>
      <c r="BLB49" s="73"/>
      <c r="BLC49" s="73"/>
      <c r="BLD49" s="73"/>
      <c r="BLE49" s="73"/>
      <c r="BLF49" s="73"/>
      <c r="BLG49" s="73"/>
      <c r="BLH49" s="73"/>
      <c r="BLI49" s="73"/>
      <c r="BLJ49" s="73"/>
      <c r="BLK49" s="73"/>
      <c r="BLL49" s="73"/>
      <c r="BLM49" s="73"/>
      <c r="BLN49" s="73"/>
      <c r="BLO49" s="73"/>
      <c r="BLP49" s="73"/>
      <c r="BLQ49" s="73"/>
      <c r="BLR49" s="73"/>
      <c r="BLS49" s="73"/>
      <c r="BLT49" s="73"/>
      <c r="BLU49" s="73"/>
      <c r="BLV49" s="73"/>
      <c r="BLW49" s="73"/>
      <c r="BLX49" s="73"/>
      <c r="BLY49" s="73"/>
      <c r="BLZ49" s="73"/>
      <c r="BMA49" s="73"/>
      <c r="BMB49" s="73"/>
      <c r="BMC49" s="73"/>
      <c r="BMD49" s="73"/>
      <c r="BME49" s="73"/>
      <c r="BMF49" s="73"/>
      <c r="BMG49" s="73"/>
      <c r="BMH49" s="73"/>
      <c r="BMI49" s="73"/>
      <c r="BMJ49" s="73"/>
      <c r="BMK49" s="73"/>
      <c r="BML49" s="73"/>
      <c r="BMM49" s="73"/>
      <c r="BMN49" s="73"/>
      <c r="BMO49" s="73"/>
      <c r="BMP49" s="73"/>
      <c r="BMQ49" s="73"/>
      <c r="BMR49" s="73"/>
      <c r="BMS49" s="73"/>
      <c r="BMT49" s="73"/>
      <c r="BMU49" s="73"/>
      <c r="BMV49" s="73"/>
      <c r="BMW49" s="73"/>
      <c r="BMX49" s="73"/>
      <c r="BMY49" s="73"/>
      <c r="BMZ49" s="73"/>
      <c r="BNA49" s="73"/>
      <c r="BNB49" s="73"/>
      <c r="BNC49" s="73"/>
      <c r="BND49" s="73"/>
      <c r="BNE49" s="73"/>
      <c r="BNF49" s="73"/>
      <c r="BNG49" s="73"/>
      <c r="BNH49" s="73"/>
      <c r="BNI49" s="73"/>
      <c r="BNJ49" s="73"/>
      <c r="BNK49" s="73"/>
      <c r="BNL49" s="73"/>
      <c r="BNM49" s="73"/>
      <c r="BNN49" s="73"/>
      <c r="BNO49" s="73"/>
      <c r="BNP49" s="73"/>
      <c r="BNQ49" s="73"/>
      <c r="BNR49" s="73"/>
      <c r="BNS49" s="73"/>
      <c r="BNT49" s="73"/>
      <c r="BNU49" s="73"/>
      <c r="BNV49" s="73"/>
      <c r="BNW49" s="73"/>
      <c r="BNX49" s="73"/>
      <c r="BNY49" s="73"/>
      <c r="BNZ49" s="73"/>
      <c r="BOA49" s="73"/>
      <c r="BOB49" s="73"/>
      <c r="BOC49" s="73"/>
      <c r="BOD49" s="73"/>
      <c r="BOE49" s="73"/>
      <c r="BOF49" s="73"/>
      <c r="BOG49" s="73"/>
      <c r="BOH49" s="73"/>
      <c r="BOI49" s="73"/>
      <c r="BOJ49" s="73"/>
      <c r="BOK49" s="73"/>
      <c r="BOL49" s="73"/>
      <c r="BOM49" s="73"/>
      <c r="BON49" s="73"/>
      <c r="BOO49" s="73"/>
      <c r="BOP49" s="73"/>
      <c r="BOQ49" s="73"/>
      <c r="BOR49" s="73"/>
      <c r="BOS49" s="73"/>
      <c r="BOT49" s="73"/>
      <c r="BOU49" s="73"/>
      <c r="BOV49" s="73"/>
      <c r="BOW49" s="73"/>
      <c r="BOX49" s="73"/>
      <c r="BOY49" s="73"/>
      <c r="BOZ49" s="73"/>
      <c r="BPA49" s="73"/>
      <c r="BPB49" s="73"/>
      <c r="BPC49" s="73"/>
      <c r="BPD49" s="73"/>
      <c r="BPE49" s="73"/>
      <c r="BPF49" s="73"/>
      <c r="BPG49" s="73"/>
      <c r="BPH49" s="73"/>
      <c r="BPI49" s="73"/>
      <c r="BPJ49" s="73"/>
      <c r="BPK49" s="73"/>
      <c r="BPL49" s="73"/>
      <c r="BPM49" s="73"/>
      <c r="BPN49" s="73"/>
      <c r="BPO49" s="73"/>
      <c r="BPP49" s="73"/>
      <c r="BPQ49" s="73"/>
      <c r="BPR49" s="73"/>
      <c r="BPS49" s="73"/>
      <c r="BPT49" s="73"/>
      <c r="BPU49" s="73"/>
      <c r="BPV49" s="73"/>
      <c r="BPW49" s="73"/>
      <c r="BPX49" s="73"/>
      <c r="BPY49" s="73"/>
      <c r="BPZ49" s="73"/>
      <c r="BQA49" s="73"/>
      <c r="BQB49" s="73"/>
      <c r="BQC49" s="73"/>
      <c r="BQD49" s="73"/>
      <c r="BQE49" s="73"/>
      <c r="BQF49" s="73"/>
      <c r="BQG49" s="73"/>
      <c r="BQH49" s="73"/>
      <c r="BQI49" s="73"/>
      <c r="BQJ49" s="73"/>
      <c r="BQK49" s="73"/>
      <c r="BQL49" s="73"/>
      <c r="BQM49" s="73"/>
      <c r="BQN49" s="73"/>
      <c r="BQO49" s="73"/>
      <c r="BQP49" s="73"/>
      <c r="BQQ49" s="73"/>
      <c r="BQR49" s="73"/>
      <c r="BQS49" s="73"/>
      <c r="BQT49" s="73"/>
      <c r="BQU49" s="73"/>
      <c r="BQV49" s="73"/>
      <c r="BQW49" s="73"/>
      <c r="BQX49" s="73"/>
      <c r="BQY49" s="73"/>
      <c r="BQZ49" s="73"/>
      <c r="BRA49" s="73"/>
      <c r="BRB49" s="73"/>
      <c r="BRC49" s="73"/>
      <c r="BRD49" s="73"/>
      <c r="BRE49" s="73"/>
      <c r="BRF49" s="73"/>
      <c r="BRG49" s="73"/>
      <c r="BRH49" s="73"/>
      <c r="BRI49" s="73"/>
      <c r="BRJ49" s="73"/>
      <c r="BRK49" s="73"/>
      <c r="BRL49" s="73"/>
      <c r="BRM49" s="73"/>
      <c r="BRN49" s="73"/>
      <c r="BRO49" s="73"/>
      <c r="BRP49" s="73"/>
      <c r="BRQ49" s="73"/>
      <c r="BRR49" s="73"/>
      <c r="BRS49" s="73"/>
      <c r="BRT49" s="73"/>
      <c r="BRU49" s="73"/>
      <c r="BRV49" s="73"/>
      <c r="BRW49" s="73"/>
      <c r="BRX49" s="73"/>
      <c r="BRY49" s="73"/>
      <c r="BRZ49" s="73"/>
      <c r="BSA49" s="73"/>
      <c r="BSB49" s="73"/>
      <c r="BSC49" s="73"/>
      <c r="BSD49" s="73"/>
      <c r="BSE49" s="73"/>
      <c r="BSF49" s="73"/>
      <c r="BSG49" s="73"/>
      <c r="BSH49" s="73"/>
      <c r="BSI49" s="73"/>
      <c r="BSJ49" s="73"/>
      <c r="BSK49" s="73"/>
      <c r="BSL49" s="73"/>
      <c r="BSM49" s="73"/>
      <c r="BSN49" s="73"/>
      <c r="BSO49" s="73"/>
      <c r="BSP49" s="73"/>
      <c r="BSQ49" s="73"/>
      <c r="BSR49" s="73"/>
      <c r="BSS49" s="73"/>
      <c r="BST49" s="73"/>
      <c r="BSU49" s="73"/>
      <c r="BSV49" s="73"/>
      <c r="BSW49" s="73"/>
      <c r="BSX49" s="73"/>
      <c r="BSY49" s="73"/>
      <c r="BSZ49" s="73"/>
      <c r="BTA49" s="73"/>
      <c r="BTB49" s="73"/>
      <c r="BTC49" s="73"/>
      <c r="BTD49" s="73"/>
      <c r="BTE49" s="73"/>
      <c r="BTF49" s="73"/>
      <c r="BTG49" s="73"/>
      <c r="BTH49" s="73"/>
      <c r="BTI49" s="73"/>
      <c r="BTJ49" s="73"/>
      <c r="BTK49" s="73"/>
      <c r="BTL49" s="73"/>
      <c r="BTM49" s="73"/>
      <c r="BTN49" s="73"/>
      <c r="BTO49" s="73"/>
      <c r="BTP49" s="73"/>
      <c r="BTQ49" s="73"/>
      <c r="BTR49" s="73"/>
      <c r="BTS49" s="73"/>
      <c r="BTT49" s="73"/>
      <c r="BTU49" s="73"/>
      <c r="BTV49" s="73"/>
      <c r="BTW49" s="73"/>
      <c r="BTX49" s="73"/>
      <c r="BTY49" s="73"/>
      <c r="BTZ49" s="73"/>
      <c r="BUA49" s="73"/>
      <c r="BUB49" s="73"/>
      <c r="BUC49" s="73"/>
      <c r="BUD49" s="73"/>
      <c r="BUE49" s="73"/>
      <c r="BUF49" s="73"/>
      <c r="BUG49" s="73"/>
      <c r="BUH49" s="73"/>
      <c r="BUI49" s="73"/>
      <c r="BUJ49" s="73"/>
      <c r="BUK49" s="73"/>
      <c r="BUL49" s="73"/>
      <c r="BUM49" s="73"/>
      <c r="BUN49" s="73"/>
      <c r="BUO49" s="73"/>
      <c r="BUP49" s="73"/>
      <c r="BUQ49" s="73"/>
      <c r="BUR49" s="73"/>
      <c r="BUS49" s="73"/>
      <c r="BUT49" s="73"/>
      <c r="BUU49" s="73"/>
      <c r="BUV49" s="73"/>
      <c r="BUW49" s="73"/>
      <c r="BUX49" s="73"/>
      <c r="BUY49" s="73"/>
      <c r="BUZ49" s="73"/>
      <c r="BVA49" s="73"/>
      <c r="BVB49" s="73"/>
      <c r="BVC49" s="73"/>
      <c r="BVD49" s="73"/>
      <c r="BVE49" s="73"/>
      <c r="BVF49" s="73"/>
      <c r="BVG49" s="73"/>
      <c r="BVH49" s="73"/>
      <c r="BVI49" s="73"/>
      <c r="BVJ49" s="73"/>
      <c r="BVK49" s="73"/>
      <c r="BVL49" s="73"/>
      <c r="BVM49" s="73"/>
      <c r="BVN49" s="73"/>
      <c r="BVO49" s="73"/>
      <c r="BVP49" s="73"/>
      <c r="BVQ49" s="73"/>
      <c r="BVR49" s="73"/>
      <c r="BVS49" s="73"/>
      <c r="BVT49" s="73"/>
      <c r="BVU49" s="73"/>
      <c r="BVV49" s="73"/>
      <c r="BVW49" s="73"/>
      <c r="BVX49" s="73"/>
      <c r="BVY49" s="73"/>
      <c r="BVZ49" s="73"/>
      <c r="BWA49" s="73"/>
      <c r="BWB49" s="73"/>
      <c r="BWC49" s="73"/>
      <c r="BWD49" s="73"/>
      <c r="BWE49" s="73"/>
      <c r="BWF49" s="73"/>
      <c r="BWG49" s="73"/>
      <c r="BWH49" s="73"/>
      <c r="BWI49" s="73"/>
      <c r="BWJ49" s="73"/>
      <c r="BWK49" s="73"/>
      <c r="BWL49" s="73"/>
      <c r="BWM49" s="73"/>
      <c r="BWN49" s="73"/>
      <c r="BWO49" s="73"/>
      <c r="BWP49" s="73"/>
      <c r="BWQ49" s="73"/>
      <c r="BWR49" s="73"/>
      <c r="BWS49" s="73"/>
      <c r="BWT49" s="73"/>
      <c r="BWU49" s="73"/>
      <c r="BWV49" s="73"/>
      <c r="BWW49" s="73"/>
      <c r="BWX49" s="73"/>
      <c r="BWY49" s="73"/>
      <c r="BWZ49" s="73"/>
      <c r="BXA49" s="73"/>
      <c r="BXB49" s="73"/>
      <c r="BXC49" s="73"/>
      <c r="BXD49" s="73"/>
      <c r="BXE49" s="73"/>
      <c r="BXF49" s="73"/>
      <c r="BXG49" s="73"/>
      <c r="BXH49" s="73"/>
      <c r="BXI49" s="73"/>
      <c r="BXJ49" s="73"/>
      <c r="BXK49" s="73"/>
      <c r="BXL49" s="73"/>
      <c r="BXM49" s="73"/>
      <c r="BXN49" s="73"/>
      <c r="BXO49" s="73"/>
      <c r="BXP49" s="73"/>
      <c r="BXQ49" s="73"/>
      <c r="BXR49" s="73"/>
      <c r="BXS49" s="73"/>
      <c r="BXT49" s="73"/>
      <c r="BXU49" s="73"/>
      <c r="BXV49" s="73"/>
      <c r="BXW49" s="73"/>
      <c r="BXX49" s="73"/>
      <c r="BXY49" s="73"/>
      <c r="BXZ49" s="73"/>
      <c r="BYA49" s="73"/>
      <c r="BYB49" s="73"/>
      <c r="BYC49" s="73"/>
      <c r="BYD49" s="73"/>
      <c r="BYE49" s="73"/>
      <c r="BYF49" s="73"/>
      <c r="BYG49" s="73"/>
      <c r="BYH49" s="73"/>
      <c r="BYI49" s="73"/>
      <c r="BYJ49" s="73"/>
      <c r="BYK49" s="73"/>
      <c r="BYL49" s="73"/>
      <c r="BYM49" s="73"/>
      <c r="BYN49" s="73"/>
      <c r="BYO49" s="73"/>
      <c r="BYP49" s="73"/>
      <c r="BYQ49" s="73"/>
      <c r="BYR49" s="73"/>
      <c r="BYS49" s="73"/>
      <c r="BYT49" s="73"/>
      <c r="BYU49" s="73"/>
      <c r="BYV49" s="73"/>
      <c r="BYW49" s="73"/>
      <c r="BYX49" s="73"/>
      <c r="BYY49" s="73"/>
      <c r="BYZ49" s="73"/>
      <c r="BZA49" s="73"/>
      <c r="BZB49" s="73"/>
      <c r="BZC49" s="73"/>
      <c r="BZD49" s="73"/>
      <c r="BZE49" s="73"/>
      <c r="BZF49" s="73"/>
      <c r="BZG49" s="73"/>
      <c r="BZH49" s="73"/>
      <c r="BZI49" s="73"/>
      <c r="BZJ49" s="73"/>
      <c r="BZK49" s="73"/>
      <c r="BZL49" s="73"/>
      <c r="BZM49" s="73"/>
      <c r="BZN49" s="73"/>
      <c r="BZO49" s="73"/>
      <c r="BZP49" s="73"/>
      <c r="BZQ49" s="73"/>
      <c r="BZR49" s="73"/>
      <c r="BZS49" s="73"/>
      <c r="BZT49" s="73"/>
      <c r="BZU49" s="73"/>
      <c r="BZV49" s="73"/>
      <c r="BZW49" s="73"/>
      <c r="BZX49" s="73"/>
      <c r="BZY49" s="73"/>
      <c r="BZZ49" s="73"/>
      <c r="CAA49" s="73"/>
      <c r="CAB49" s="73"/>
      <c r="CAC49" s="73"/>
      <c r="CAD49" s="73"/>
      <c r="CAE49" s="73"/>
      <c r="CAF49" s="73"/>
      <c r="CAG49" s="73"/>
      <c r="CAH49" s="73"/>
      <c r="CAI49" s="73"/>
      <c r="CAJ49" s="73"/>
      <c r="CAK49" s="73"/>
      <c r="CAL49" s="73"/>
      <c r="CAM49" s="73"/>
      <c r="CAN49" s="73"/>
      <c r="CAO49" s="73"/>
      <c r="CAP49" s="73"/>
      <c r="CAQ49" s="73"/>
      <c r="CAR49" s="73"/>
      <c r="CAS49" s="73"/>
      <c r="CAT49" s="73"/>
      <c r="CAU49" s="73"/>
      <c r="CAV49" s="73"/>
      <c r="CAW49" s="73"/>
      <c r="CAX49" s="73"/>
      <c r="CAY49" s="73"/>
      <c r="CAZ49" s="73"/>
      <c r="CBA49" s="73"/>
      <c r="CBB49" s="73"/>
      <c r="CBC49" s="73"/>
      <c r="CBD49" s="73"/>
      <c r="CBE49" s="73"/>
      <c r="CBF49" s="73"/>
      <c r="CBG49" s="73"/>
      <c r="CBH49" s="73"/>
      <c r="CBI49" s="73"/>
      <c r="CBJ49" s="73"/>
      <c r="CBK49" s="73"/>
      <c r="CBL49" s="73"/>
      <c r="CBM49" s="73"/>
      <c r="CBN49" s="73"/>
      <c r="CBO49" s="73"/>
      <c r="CBP49" s="73"/>
      <c r="CBQ49" s="73"/>
      <c r="CBR49" s="73"/>
      <c r="CBS49" s="73"/>
      <c r="CBT49" s="73"/>
      <c r="CBU49" s="73"/>
      <c r="CBV49" s="73"/>
      <c r="CBW49" s="73"/>
      <c r="CBX49" s="73"/>
      <c r="CBY49" s="73"/>
      <c r="CBZ49" s="73"/>
      <c r="CCA49" s="73"/>
      <c r="CCB49" s="73"/>
      <c r="CCC49" s="73"/>
      <c r="CCD49" s="73"/>
      <c r="CCE49" s="73"/>
      <c r="CCF49" s="73"/>
      <c r="CCG49" s="73"/>
      <c r="CCH49" s="73"/>
      <c r="CCI49" s="73"/>
      <c r="CCJ49" s="73"/>
      <c r="CCK49" s="73"/>
      <c r="CCL49" s="73"/>
      <c r="CCM49" s="73"/>
      <c r="CCN49" s="73"/>
      <c r="CCO49" s="73"/>
      <c r="CCP49" s="73"/>
      <c r="CCQ49" s="73"/>
      <c r="CCR49" s="73"/>
      <c r="CCS49" s="73"/>
      <c r="CCT49" s="73"/>
      <c r="CCU49" s="73"/>
      <c r="CCV49" s="73"/>
      <c r="CCW49" s="73"/>
      <c r="CCX49" s="73"/>
      <c r="CCY49" s="73"/>
      <c r="CCZ49" s="73"/>
      <c r="CDA49" s="73"/>
      <c r="CDB49" s="73"/>
      <c r="CDC49" s="73"/>
      <c r="CDD49" s="73"/>
      <c r="CDE49" s="73"/>
      <c r="CDF49" s="73"/>
      <c r="CDG49" s="73"/>
      <c r="CDH49" s="73"/>
      <c r="CDI49" s="73"/>
      <c r="CDJ49" s="73"/>
      <c r="CDK49" s="73"/>
      <c r="CDL49" s="73"/>
      <c r="CDM49" s="73"/>
      <c r="CDN49" s="73"/>
      <c r="CDO49" s="73"/>
      <c r="CDP49" s="73"/>
      <c r="CDQ49" s="73"/>
      <c r="CDR49" s="73"/>
      <c r="CDS49" s="73"/>
      <c r="CDT49" s="73"/>
      <c r="CDU49" s="73"/>
      <c r="CDV49" s="73"/>
      <c r="CDW49" s="73"/>
      <c r="CDX49" s="73"/>
      <c r="CDY49" s="73"/>
      <c r="CDZ49" s="73"/>
      <c r="CEA49" s="73"/>
      <c r="CEB49" s="73"/>
      <c r="CEC49" s="73"/>
      <c r="CED49" s="73"/>
      <c r="CEE49" s="73"/>
      <c r="CEF49" s="73"/>
      <c r="CEG49" s="73"/>
      <c r="CEH49" s="73"/>
      <c r="CEI49" s="73"/>
      <c r="CEJ49" s="73"/>
      <c r="CEK49" s="73"/>
      <c r="CEL49" s="73"/>
      <c r="CEM49" s="73"/>
      <c r="CEN49" s="73"/>
      <c r="CEO49" s="73"/>
      <c r="CEP49" s="73"/>
      <c r="CEQ49" s="73"/>
      <c r="CER49" s="73"/>
      <c r="CES49" s="73"/>
      <c r="CET49" s="73"/>
      <c r="CEU49" s="73"/>
      <c r="CEV49" s="73"/>
      <c r="CEW49" s="73"/>
      <c r="CEX49" s="73"/>
      <c r="CEY49" s="73"/>
      <c r="CEZ49" s="73"/>
      <c r="CFA49" s="73"/>
      <c r="CFB49" s="73"/>
      <c r="CFC49" s="73"/>
      <c r="CFD49" s="73"/>
      <c r="CFE49" s="73"/>
      <c r="CFF49" s="73"/>
      <c r="CFG49" s="73"/>
      <c r="CFH49" s="73"/>
      <c r="CFI49" s="73"/>
      <c r="CFJ49" s="73"/>
      <c r="CFK49" s="73"/>
      <c r="CFL49" s="73"/>
      <c r="CFM49" s="73"/>
      <c r="CFN49" s="73"/>
      <c r="CFO49" s="73"/>
      <c r="CFP49" s="73"/>
      <c r="CFQ49" s="73"/>
      <c r="CFR49" s="73"/>
      <c r="CFS49" s="73"/>
      <c r="CFT49" s="73"/>
      <c r="CFU49" s="73"/>
      <c r="CFV49" s="73"/>
      <c r="CFW49" s="73"/>
      <c r="CFX49" s="73"/>
      <c r="CFY49" s="73"/>
      <c r="CFZ49" s="73"/>
      <c r="CGA49" s="73"/>
      <c r="CGB49" s="73"/>
      <c r="CGC49" s="73"/>
      <c r="CGD49" s="73"/>
      <c r="CGE49" s="73"/>
      <c r="CGF49" s="73"/>
      <c r="CGG49" s="73"/>
      <c r="CGH49" s="73"/>
      <c r="CGI49" s="73"/>
      <c r="CGJ49" s="73"/>
      <c r="CGK49" s="73"/>
      <c r="CGL49" s="73"/>
      <c r="CGM49" s="73"/>
      <c r="CGN49" s="73"/>
      <c r="CGO49" s="73"/>
      <c r="CGP49" s="73"/>
      <c r="CGQ49" s="73"/>
      <c r="CGR49" s="73"/>
      <c r="CGS49" s="73"/>
      <c r="CGT49" s="73"/>
      <c r="CGU49" s="73"/>
      <c r="CGV49" s="73"/>
      <c r="CGW49" s="73"/>
      <c r="CGX49" s="73"/>
      <c r="CGY49" s="73"/>
      <c r="CGZ49" s="73"/>
      <c r="CHA49" s="73"/>
      <c r="CHB49" s="73"/>
      <c r="CHC49" s="73"/>
      <c r="CHD49" s="73"/>
      <c r="CHE49" s="73"/>
      <c r="CHF49" s="73"/>
      <c r="CHG49" s="73"/>
      <c r="CHH49" s="73"/>
      <c r="CHI49" s="73"/>
      <c r="CHJ49" s="73"/>
      <c r="CHK49" s="73"/>
      <c r="CHL49" s="73"/>
      <c r="CHM49" s="73"/>
      <c r="CHN49" s="73"/>
      <c r="CHO49" s="73"/>
      <c r="CHP49" s="73"/>
      <c r="CHQ49" s="73"/>
      <c r="CHR49" s="73"/>
      <c r="CHS49" s="73"/>
      <c r="CHT49" s="73"/>
      <c r="CHU49" s="73"/>
      <c r="CHV49" s="73"/>
      <c r="CHW49" s="73"/>
      <c r="CHX49" s="73"/>
      <c r="CHY49" s="73"/>
      <c r="CHZ49" s="73"/>
      <c r="CIA49" s="73"/>
      <c r="CIB49" s="73"/>
      <c r="CIC49" s="73"/>
      <c r="CID49" s="73"/>
      <c r="CIE49" s="73"/>
      <c r="CIF49" s="73"/>
      <c r="CIG49" s="73"/>
      <c r="CIH49" s="73"/>
      <c r="CII49" s="73"/>
      <c r="CIJ49" s="73"/>
      <c r="CIK49" s="73"/>
      <c r="CIL49" s="73"/>
      <c r="CIM49" s="73"/>
      <c r="CIN49" s="73"/>
      <c r="CIO49" s="73"/>
      <c r="CIP49" s="73"/>
      <c r="CIQ49" s="73"/>
      <c r="CIR49" s="73"/>
      <c r="CIS49" s="73"/>
      <c r="CIT49" s="73"/>
      <c r="CIU49" s="73"/>
      <c r="CIV49" s="73"/>
      <c r="CIW49" s="73"/>
      <c r="CIX49" s="73"/>
      <c r="CIY49" s="73"/>
      <c r="CIZ49" s="73"/>
      <c r="CJA49" s="73"/>
      <c r="CJB49" s="73"/>
      <c r="CJC49" s="73"/>
      <c r="CJD49" s="73"/>
      <c r="CJE49" s="73"/>
      <c r="CJF49" s="73"/>
      <c r="CJG49" s="73"/>
      <c r="CJH49" s="73"/>
      <c r="CJI49" s="73"/>
      <c r="CJJ49" s="73"/>
      <c r="CJK49" s="73"/>
      <c r="CJL49" s="73"/>
      <c r="CJM49" s="73"/>
      <c r="CJN49" s="73"/>
      <c r="CJO49" s="73"/>
      <c r="CJP49" s="73"/>
      <c r="CJQ49" s="73"/>
      <c r="CJR49" s="73"/>
      <c r="CJS49" s="73"/>
      <c r="CJT49" s="73"/>
      <c r="CJU49" s="73"/>
      <c r="CJV49" s="73"/>
      <c r="CJW49" s="73"/>
      <c r="CJX49" s="73"/>
      <c r="CJY49" s="73"/>
      <c r="CJZ49" s="73"/>
      <c r="CKA49" s="73"/>
      <c r="CKB49" s="73"/>
      <c r="CKC49" s="73"/>
      <c r="CKD49" s="73"/>
      <c r="CKE49" s="73"/>
      <c r="CKF49" s="73"/>
      <c r="CKG49" s="73"/>
      <c r="CKH49" s="73"/>
      <c r="CKI49" s="73"/>
      <c r="CKJ49" s="73"/>
      <c r="CKK49" s="73"/>
      <c r="CKL49" s="73"/>
      <c r="CKM49" s="73"/>
      <c r="CKN49" s="73"/>
      <c r="CKO49" s="73"/>
      <c r="CKP49" s="73"/>
      <c r="CKQ49" s="73"/>
      <c r="CKR49" s="73"/>
      <c r="CKS49" s="73"/>
      <c r="CKT49" s="73"/>
      <c r="CKU49" s="73"/>
      <c r="CKV49" s="73"/>
      <c r="CKW49" s="73"/>
      <c r="CKX49" s="73"/>
      <c r="CKY49" s="73"/>
      <c r="CKZ49" s="73"/>
      <c r="CLA49" s="73"/>
      <c r="CLB49" s="73"/>
      <c r="CLC49" s="73"/>
      <c r="CLD49" s="73"/>
      <c r="CLE49" s="73"/>
      <c r="CLF49" s="73"/>
      <c r="CLG49" s="73"/>
      <c r="CLH49" s="73"/>
      <c r="CLI49" s="73"/>
      <c r="CLJ49" s="73"/>
      <c r="CLK49" s="73"/>
      <c r="CLL49" s="73"/>
      <c r="CLM49" s="73"/>
      <c r="CLN49" s="73"/>
      <c r="CLO49" s="73"/>
      <c r="CLP49" s="73"/>
      <c r="CLQ49" s="73"/>
      <c r="CLR49" s="73"/>
      <c r="CLS49" s="73"/>
      <c r="CLT49" s="73"/>
      <c r="CLU49" s="73"/>
      <c r="CLV49" s="73"/>
      <c r="CLW49" s="73"/>
      <c r="CLX49" s="73"/>
      <c r="CLY49" s="73"/>
      <c r="CLZ49" s="73"/>
      <c r="CMA49" s="73"/>
      <c r="CMB49" s="73"/>
      <c r="CMC49" s="73"/>
      <c r="CMD49" s="73"/>
      <c r="CME49" s="73"/>
      <c r="CMF49" s="73"/>
      <c r="CMG49" s="73"/>
      <c r="CMH49" s="73"/>
      <c r="CMI49" s="73"/>
      <c r="CMJ49" s="73"/>
      <c r="CMK49" s="73"/>
      <c r="CML49" s="73"/>
      <c r="CMM49" s="73"/>
      <c r="CMN49" s="73"/>
      <c r="CMO49" s="73"/>
      <c r="CMP49" s="73"/>
      <c r="CMQ49" s="73"/>
      <c r="CMR49" s="73"/>
      <c r="CMS49" s="73"/>
      <c r="CMT49" s="73"/>
      <c r="CMU49" s="73"/>
      <c r="CMV49" s="73"/>
      <c r="CMW49" s="73"/>
      <c r="CMX49" s="73"/>
      <c r="CMY49" s="73"/>
      <c r="CMZ49" s="73"/>
      <c r="CNA49" s="73"/>
      <c r="CNB49" s="73"/>
      <c r="CNC49" s="73"/>
      <c r="CND49" s="73"/>
      <c r="CNE49" s="73"/>
      <c r="CNF49" s="73"/>
      <c r="CNG49" s="73"/>
      <c r="CNH49" s="73"/>
      <c r="CNI49" s="73"/>
      <c r="CNJ49" s="73"/>
      <c r="CNK49" s="73"/>
      <c r="CNL49" s="73"/>
      <c r="CNM49" s="73"/>
      <c r="CNN49" s="73"/>
      <c r="CNO49" s="73"/>
      <c r="CNP49" s="73"/>
      <c r="CNQ49" s="73"/>
      <c r="CNR49" s="73"/>
      <c r="CNS49" s="73"/>
      <c r="CNT49" s="73"/>
      <c r="CNU49" s="73"/>
      <c r="CNV49" s="73"/>
      <c r="CNW49" s="73"/>
      <c r="CNX49" s="73"/>
      <c r="CNY49" s="73"/>
      <c r="CNZ49" s="73"/>
      <c r="COA49" s="73"/>
      <c r="COB49" s="73"/>
      <c r="COC49" s="73"/>
      <c r="COD49" s="73"/>
      <c r="COE49" s="73"/>
      <c r="COF49" s="73"/>
      <c r="COG49" s="73"/>
      <c r="COH49" s="73"/>
      <c r="COI49" s="73"/>
      <c r="COJ49" s="73"/>
      <c r="COK49" s="73"/>
      <c r="COL49" s="73"/>
      <c r="COM49" s="73"/>
      <c r="CON49" s="73"/>
      <c r="COO49" s="73"/>
      <c r="COP49" s="73"/>
      <c r="COQ49" s="73"/>
      <c r="COR49" s="73"/>
      <c r="COS49" s="73"/>
      <c r="COT49" s="73"/>
      <c r="COU49" s="73"/>
      <c r="COV49" s="73"/>
      <c r="COW49" s="73"/>
      <c r="COX49" s="73"/>
      <c r="COY49" s="73"/>
      <c r="COZ49" s="73"/>
      <c r="CPA49" s="73"/>
      <c r="CPB49" s="73"/>
      <c r="CPC49" s="73"/>
      <c r="CPD49" s="73"/>
      <c r="CPE49" s="73"/>
      <c r="CPF49" s="73"/>
      <c r="CPG49" s="73"/>
      <c r="CPH49" s="73"/>
      <c r="CPI49" s="73"/>
      <c r="CPJ49" s="73"/>
      <c r="CPK49" s="73"/>
      <c r="CPL49" s="73"/>
      <c r="CPM49" s="73"/>
      <c r="CPN49" s="73"/>
      <c r="CPO49" s="73"/>
      <c r="CPP49" s="73"/>
      <c r="CPQ49" s="73"/>
      <c r="CPR49" s="73"/>
      <c r="CPS49" s="73"/>
      <c r="CPT49" s="73"/>
      <c r="CPU49" s="73"/>
      <c r="CPV49" s="73"/>
      <c r="CPW49" s="73"/>
      <c r="CPX49" s="73"/>
      <c r="CPY49" s="73"/>
      <c r="CPZ49" s="73"/>
      <c r="CQA49" s="73"/>
      <c r="CQB49" s="73"/>
      <c r="CQC49" s="73"/>
      <c r="CQD49" s="73"/>
      <c r="CQE49" s="73"/>
      <c r="CQF49" s="73"/>
      <c r="CQG49" s="73"/>
      <c r="CQH49" s="73"/>
      <c r="CQI49" s="73"/>
      <c r="CQJ49" s="73"/>
      <c r="CQK49" s="73"/>
      <c r="CQL49" s="73"/>
      <c r="CQM49" s="73"/>
      <c r="CQN49" s="73"/>
      <c r="CQO49" s="73"/>
      <c r="CQP49" s="73"/>
      <c r="CQQ49" s="73"/>
      <c r="CQR49" s="73"/>
      <c r="CQS49" s="73"/>
      <c r="CQT49" s="73"/>
      <c r="CQU49" s="73"/>
      <c r="CQV49" s="73"/>
      <c r="CQW49" s="73"/>
      <c r="CQX49" s="73"/>
      <c r="CQY49" s="73"/>
      <c r="CQZ49" s="73"/>
      <c r="CRA49" s="73"/>
      <c r="CRB49" s="73"/>
      <c r="CRC49" s="73"/>
      <c r="CRD49" s="73"/>
      <c r="CRE49" s="73"/>
      <c r="CRF49" s="73"/>
      <c r="CRG49" s="73"/>
      <c r="CRH49" s="73"/>
      <c r="CRI49" s="73"/>
      <c r="CRJ49" s="73"/>
      <c r="CRK49" s="73"/>
      <c r="CRL49" s="73"/>
      <c r="CRM49" s="73"/>
      <c r="CRN49" s="73"/>
      <c r="CRO49" s="73"/>
      <c r="CRP49" s="73"/>
      <c r="CRQ49" s="73"/>
      <c r="CRR49" s="73"/>
      <c r="CRS49" s="73"/>
      <c r="CRT49" s="73"/>
      <c r="CRU49" s="73"/>
      <c r="CRV49" s="73"/>
      <c r="CRW49" s="73"/>
      <c r="CRX49" s="73"/>
      <c r="CRY49" s="73"/>
      <c r="CRZ49" s="73"/>
      <c r="CSA49" s="73"/>
      <c r="CSB49" s="73"/>
      <c r="CSC49" s="73"/>
      <c r="CSD49" s="73"/>
      <c r="CSE49" s="73"/>
      <c r="CSF49" s="73"/>
      <c r="CSG49" s="73"/>
      <c r="CSH49" s="73"/>
      <c r="CSI49" s="73"/>
      <c r="CSJ49" s="73"/>
      <c r="CSK49" s="73"/>
      <c r="CSL49" s="73"/>
      <c r="CSM49" s="73"/>
      <c r="CSN49" s="73"/>
      <c r="CSO49" s="73"/>
      <c r="CSP49" s="73"/>
      <c r="CSQ49" s="73"/>
      <c r="CSR49" s="73"/>
      <c r="CSS49" s="73"/>
      <c r="CST49" s="73"/>
      <c r="CSU49" s="73"/>
      <c r="CSV49" s="73"/>
      <c r="CSW49" s="73"/>
      <c r="CSX49" s="73"/>
      <c r="CSY49" s="73"/>
      <c r="CSZ49" s="73"/>
      <c r="CTA49" s="73"/>
      <c r="CTB49" s="73"/>
      <c r="CTC49" s="73"/>
      <c r="CTD49" s="73"/>
      <c r="CTE49" s="73"/>
      <c r="CTF49" s="73"/>
      <c r="CTG49" s="73"/>
      <c r="CTH49" s="73"/>
      <c r="CTI49" s="73"/>
      <c r="CTJ49" s="73"/>
      <c r="CTK49" s="73"/>
      <c r="CTL49" s="73"/>
      <c r="CTM49" s="73"/>
      <c r="CTN49" s="73"/>
      <c r="CTO49" s="73"/>
      <c r="CTP49" s="73"/>
      <c r="CTQ49" s="73"/>
      <c r="CTR49" s="73"/>
      <c r="CTS49" s="73"/>
      <c r="CTT49" s="73"/>
      <c r="CTU49" s="73"/>
      <c r="CTV49" s="73"/>
      <c r="CTW49" s="73"/>
      <c r="CTX49" s="73"/>
      <c r="CTY49" s="73"/>
      <c r="CTZ49" s="73"/>
      <c r="CUA49" s="73"/>
      <c r="CUB49" s="73"/>
      <c r="CUC49" s="73"/>
      <c r="CUD49" s="73"/>
      <c r="CUE49" s="73"/>
      <c r="CUF49" s="73"/>
      <c r="CUG49" s="73"/>
      <c r="CUH49" s="73"/>
      <c r="CUI49" s="73"/>
      <c r="CUJ49" s="73"/>
      <c r="CUK49" s="73"/>
      <c r="CUL49" s="73"/>
      <c r="CUM49" s="73"/>
      <c r="CUN49" s="73"/>
      <c r="CUO49" s="73"/>
      <c r="CUP49" s="73"/>
      <c r="CUQ49" s="73"/>
      <c r="CUR49" s="73"/>
      <c r="CUS49" s="73"/>
      <c r="CUT49" s="73"/>
      <c r="CUU49" s="73"/>
      <c r="CUV49" s="73"/>
      <c r="CUW49" s="73"/>
      <c r="CUX49" s="73"/>
      <c r="CUY49" s="73"/>
      <c r="CUZ49" s="73"/>
      <c r="CVA49" s="73"/>
      <c r="CVB49" s="73"/>
      <c r="CVC49" s="73"/>
      <c r="CVD49" s="73"/>
      <c r="CVE49" s="73"/>
      <c r="CVF49" s="73"/>
      <c r="CVG49" s="73"/>
      <c r="CVH49" s="73"/>
      <c r="CVI49" s="73"/>
      <c r="CVJ49" s="73"/>
      <c r="CVK49" s="73"/>
      <c r="CVL49" s="73"/>
      <c r="CVM49" s="73"/>
      <c r="CVN49" s="73"/>
      <c r="CVO49" s="73"/>
      <c r="CVP49" s="73"/>
      <c r="CVQ49" s="73"/>
      <c r="CVR49" s="73"/>
      <c r="CVS49" s="73"/>
      <c r="CVT49" s="73"/>
      <c r="CVU49" s="73"/>
      <c r="CVV49" s="73"/>
      <c r="CVW49" s="73"/>
      <c r="CVX49" s="73"/>
      <c r="CVY49" s="73"/>
      <c r="CVZ49" s="73"/>
      <c r="CWA49" s="73"/>
      <c r="CWB49" s="73"/>
      <c r="CWC49" s="73"/>
      <c r="CWD49" s="73"/>
      <c r="CWE49" s="73"/>
      <c r="CWF49" s="73"/>
      <c r="CWG49" s="73"/>
      <c r="CWH49" s="73"/>
      <c r="CWI49" s="73"/>
      <c r="CWJ49" s="73"/>
      <c r="CWK49" s="73"/>
      <c r="CWL49" s="73"/>
      <c r="CWM49" s="73"/>
      <c r="CWN49" s="73"/>
      <c r="CWO49" s="73"/>
      <c r="CWP49" s="73"/>
      <c r="CWQ49" s="73"/>
      <c r="CWR49" s="73"/>
      <c r="CWS49" s="73"/>
      <c r="CWT49" s="73"/>
      <c r="CWU49" s="73"/>
      <c r="CWV49" s="73"/>
      <c r="CWW49" s="73"/>
      <c r="CWX49" s="73"/>
      <c r="CWY49" s="73"/>
      <c r="CWZ49" s="73"/>
      <c r="CXA49" s="73"/>
      <c r="CXB49" s="73"/>
      <c r="CXC49" s="73"/>
      <c r="CXD49" s="73"/>
      <c r="CXE49" s="73"/>
      <c r="CXF49" s="73"/>
      <c r="CXG49" s="73"/>
      <c r="CXH49" s="73"/>
      <c r="CXI49" s="73"/>
      <c r="CXJ49" s="73"/>
      <c r="CXK49" s="73"/>
      <c r="CXL49" s="73"/>
      <c r="CXM49" s="73"/>
      <c r="CXN49" s="73"/>
      <c r="CXO49" s="73"/>
      <c r="CXP49" s="73"/>
      <c r="CXQ49" s="73"/>
      <c r="CXR49" s="73"/>
      <c r="CXS49" s="73"/>
      <c r="CXT49" s="73"/>
      <c r="CXU49" s="73"/>
      <c r="CXV49" s="73"/>
      <c r="CXW49" s="73"/>
      <c r="CXX49" s="73"/>
      <c r="CXY49" s="73"/>
      <c r="CXZ49" s="73"/>
      <c r="CYA49" s="73"/>
      <c r="CYB49" s="73"/>
      <c r="CYC49" s="73"/>
      <c r="CYD49" s="73"/>
      <c r="CYE49" s="73"/>
      <c r="CYF49" s="73"/>
      <c r="CYG49" s="73"/>
      <c r="CYH49" s="73"/>
      <c r="CYI49" s="73"/>
      <c r="CYJ49" s="73"/>
      <c r="CYK49" s="73"/>
      <c r="CYL49" s="73"/>
      <c r="CYM49" s="73"/>
      <c r="CYN49" s="73"/>
      <c r="CYO49" s="73"/>
      <c r="CYP49" s="73"/>
      <c r="CYQ49" s="73"/>
      <c r="CYR49" s="73"/>
      <c r="CYS49" s="73"/>
      <c r="CYT49" s="73"/>
      <c r="CYU49" s="73"/>
      <c r="CYV49" s="73"/>
      <c r="CYW49" s="73"/>
      <c r="CYX49" s="73"/>
      <c r="CYY49" s="73"/>
      <c r="CYZ49" s="73"/>
      <c r="CZA49" s="73"/>
      <c r="CZB49" s="73"/>
      <c r="CZC49" s="73"/>
      <c r="CZD49" s="73"/>
      <c r="CZE49" s="73"/>
      <c r="CZF49" s="73"/>
      <c r="CZG49" s="73"/>
      <c r="CZH49" s="73"/>
      <c r="CZI49" s="73"/>
      <c r="CZJ49" s="73"/>
      <c r="CZK49" s="73"/>
      <c r="CZL49" s="73"/>
      <c r="CZM49" s="73"/>
      <c r="CZN49" s="73"/>
      <c r="CZO49" s="73"/>
      <c r="CZP49" s="73"/>
      <c r="CZQ49" s="73"/>
      <c r="CZR49" s="73"/>
      <c r="CZS49" s="73"/>
      <c r="CZT49" s="73"/>
      <c r="CZU49" s="73"/>
      <c r="CZV49" s="73"/>
      <c r="CZW49" s="73"/>
      <c r="CZX49" s="73"/>
      <c r="CZY49" s="73"/>
      <c r="CZZ49" s="73"/>
      <c r="DAA49" s="73"/>
      <c r="DAB49" s="73"/>
      <c r="DAC49" s="73"/>
      <c r="DAD49" s="73"/>
      <c r="DAE49" s="73"/>
      <c r="DAF49" s="73"/>
      <c r="DAG49" s="73"/>
      <c r="DAH49" s="73"/>
      <c r="DAI49" s="73"/>
      <c r="DAJ49" s="73"/>
      <c r="DAK49" s="73"/>
      <c r="DAL49" s="73"/>
      <c r="DAM49" s="73"/>
      <c r="DAN49" s="73"/>
      <c r="DAO49" s="73"/>
      <c r="DAP49" s="73"/>
      <c r="DAQ49" s="73"/>
      <c r="DAR49" s="73"/>
      <c r="DAS49" s="73"/>
      <c r="DAT49" s="73"/>
      <c r="DAU49" s="73"/>
      <c r="DAV49" s="73"/>
      <c r="DAW49" s="73"/>
      <c r="DAX49" s="73"/>
      <c r="DAY49" s="73"/>
      <c r="DAZ49" s="73"/>
      <c r="DBA49" s="73"/>
      <c r="DBB49" s="73"/>
      <c r="DBC49" s="73"/>
      <c r="DBD49" s="73"/>
      <c r="DBE49" s="73"/>
      <c r="DBF49" s="73"/>
      <c r="DBG49" s="73"/>
      <c r="DBH49" s="73"/>
      <c r="DBI49" s="73"/>
      <c r="DBJ49" s="73"/>
      <c r="DBK49" s="73"/>
      <c r="DBL49" s="73"/>
      <c r="DBM49" s="73"/>
      <c r="DBN49" s="73"/>
      <c r="DBO49" s="73"/>
      <c r="DBP49" s="73"/>
      <c r="DBQ49" s="73"/>
      <c r="DBR49" s="73"/>
      <c r="DBS49" s="73"/>
      <c r="DBT49" s="73"/>
      <c r="DBU49" s="73"/>
      <c r="DBV49" s="73"/>
      <c r="DBW49" s="73"/>
      <c r="DBX49" s="73"/>
      <c r="DBY49" s="73"/>
      <c r="DBZ49" s="73"/>
      <c r="DCA49" s="73"/>
      <c r="DCB49" s="73"/>
      <c r="DCC49" s="73"/>
      <c r="DCD49" s="73"/>
      <c r="DCE49" s="73"/>
      <c r="DCF49" s="73"/>
      <c r="DCG49" s="73"/>
      <c r="DCH49" s="73"/>
      <c r="DCI49" s="73"/>
      <c r="DCJ49" s="73"/>
      <c r="DCK49" s="73"/>
      <c r="DCL49" s="73"/>
      <c r="DCM49" s="73"/>
      <c r="DCN49" s="73"/>
      <c r="DCO49" s="73"/>
      <c r="DCP49" s="73"/>
      <c r="DCQ49" s="73"/>
      <c r="DCR49" s="73"/>
      <c r="DCS49" s="73"/>
      <c r="DCT49" s="73"/>
      <c r="DCU49" s="73"/>
      <c r="DCV49" s="73"/>
      <c r="DCW49" s="73"/>
      <c r="DCX49" s="73"/>
      <c r="DCY49" s="73"/>
      <c r="DCZ49" s="73"/>
      <c r="DDA49" s="73"/>
      <c r="DDB49" s="73"/>
      <c r="DDC49" s="73"/>
      <c r="DDD49" s="73"/>
      <c r="DDE49" s="73"/>
      <c r="DDF49" s="73"/>
      <c r="DDG49" s="73"/>
      <c r="DDH49" s="73"/>
      <c r="DDI49" s="73"/>
      <c r="DDJ49" s="73"/>
      <c r="DDK49" s="73"/>
      <c r="DDL49" s="73"/>
      <c r="DDM49" s="73"/>
      <c r="DDN49" s="73"/>
      <c r="DDO49" s="73"/>
      <c r="DDP49" s="73"/>
      <c r="DDQ49" s="73"/>
      <c r="DDR49" s="73"/>
      <c r="DDS49" s="73"/>
      <c r="DDT49" s="73"/>
      <c r="DDU49" s="73"/>
      <c r="DDV49" s="73"/>
      <c r="DDW49" s="73"/>
      <c r="DDX49" s="73"/>
      <c r="DDY49" s="73"/>
      <c r="DDZ49" s="73"/>
      <c r="DEA49" s="73"/>
      <c r="DEB49" s="73"/>
      <c r="DEC49" s="73"/>
      <c r="DED49" s="73"/>
      <c r="DEE49" s="73"/>
      <c r="DEF49" s="73"/>
      <c r="DEG49" s="73"/>
      <c r="DEH49" s="73"/>
      <c r="DEI49" s="73"/>
      <c r="DEJ49" s="73"/>
      <c r="DEK49" s="73"/>
      <c r="DEL49" s="73"/>
      <c r="DEM49" s="73"/>
      <c r="DEN49" s="73"/>
      <c r="DEO49" s="73"/>
      <c r="DEP49" s="73"/>
      <c r="DEQ49" s="73"/>
      <c r="DER49" s="73"/>
      <c r="DES49" s="73"/>
      <c r="DET49" s="73"/>
      <c r="DEU49" s="73"/>
      <c r="DEV49" s="73"/>
      <c r="DEW49" s="73"/>
      <c r="DEX49" s="73"/>
      <c r="DEY49" s="73"/>
      <c r="DEZ49" s="73"/>
      <c r="DFA49" s="73"/>
      <c r="DFB49" s="73"/>
      <c r="DFC49" s="73"/>
      <c r="DFD49" s="73"/>
      <c r="DFE49" s="73"/>
      <c r="DFF49" s="73"/>
      <c r="DFG49" s="73"/>
      <c r="DFH49" s="73"/>
      <c r="DFI49" s="73"/>
      <c r="DFJ49" s="73"/>
      <c r="DFK49" s="73"/>
      <c r="DFL49" s="73"/>
      <c r="DFM49" s="73"/>
      <c r="DFN49" s="73"/>
      <c r="DFO49" s="73"/>
      <c r="DFP49" s="73"/>
      <c r="DFQ49" s="73"/>
      <c r="DFR49" s="73"/>
      <c r="DFS49" s="73"/>
      <c r="DFT49" s="73"/>
      <c r="DFU49" s="73"/>
      <c r="DFV49" s="73"/>
      <c r="DFW49" s="73"/>
      <c r="DFX49" s="73"/>
      <c r="DFY49" s="73"/>
      <c r="DFZ49" s="73"/>
      <c r="DGA49" s="73"/>
      <c r="DGB49" s="73"/>
      <c r="DGC49" s="73"/>
      <c r="DGD49" s="73"/>
      <c r="DGE49" s="73"/>
      <c r="DGF49" s="73"/>
      <c r="DGG49" s="73"/>
      <c r="DGH49" s="73"/>
      <c r="DGI49" s="73"/>
      <c r="DGJ49" s="73"/>
      <c r="DGK49" s="73"/>
      <c r="DGL49" s="73"/>
      <c r="DGM49" s="73"/>
      <c r="DGN49" s="73"/>
      <c r="DGO49" s="73"/>
      <c r="DGP49" s="73"/>
      <c r="DGQ49" s="73"/>
      <c r="DGR49" s="73"/>
      <c r="DGS49" s="73"/>
      <c r="DGT49" s="73"/>
      <c r="DGU49" s="73"/>
      <c r="DGV49" s="73"/>
      <c r="DGW49" s="73"/>
      <c r="DGX49" s="73"/>
      <c r="DGY49" s="73"/>
      <c r="DGZ49" s="73"/>
      <c r="DHA49" s="73"/>
      <c r="DHB49" s="73"/>
      <c r="DHC49" s="73"/>
      <c r="DHD49" s="73"/>
      <c r="DHE49" s="73"/>
      <c r="DHF49" s="73"/>
      <c r="DHG49" s="73"/>
      <c r="DHH49" s="73"/>
      <c r="DHI49" s="73"/>
      <c r="DHJ49" s="73"/>
      <c r="DHK49" s="73"/>
      <c r="DHL49" s="73"/>
      <c r="DHM49" s="73"/>
      <c r="DHN49" s="73"/>
      <c r="DHO49" s="73"/>
      <c r="DHP49" s="73"/>
      <c r="DHQ49" s="73"/>
      <c r="DHR49" s="73"/>
      <c r="DHS49" s="73"/>
      <c r="DHT49" s="73"/>
      <c r="DHU49" s="73"/>
      <c r="DHV49" s="73"/>
      <c r="DHW49" s="73"/>
      <c r="DHX49" s="73"/>
      <c r="DHY49" s="73"/>
      <c r="DHZ49" s="73"/>
      <c r="DIA49" s="73"/>
      <c r="DIB49" s="73"/>
      <c r="DIC49" s="73"/>
      <c r="DID49" s="73"/>
      <c r="DIE49" s="73"/>
      <c r="DIF49" s="73"/>
      <c r="DIG49" s="73"/>
      <c r="DIH49" s="73"/>
      <c r="DII49" s="73"/>
      <c r="DIJ49" s="73"/>
      <c r="DIK49" s="73"/>
      <c r="DIL49" s="73"/>
      <c r="DIM49" s="73"/>
      <c r="DIN49" s="73"/>
      <c r="DIO49" s="73"/>
      <c r="DIP49" s="73"/>
      <c r="DIQ49" s="73"/>
      <c r="DIR49" s="73"/>
      <c r="DIS49" s="73"/>
      <c r="DIT49" s="73"/>
      <c r="DIU49" s="73"/>
      <c r="DIV49" s="73"/>
      <c r="DIW49" s="73"/>
      <c r="DIX49" s="73"/>
      <c r="DIY49" s="73"/>
      <c r="DIZ49" s="73"/>
      <c r="DJA49" s="73"/>
      <c r="DJB49" s="73"/>
      <c r="DJC49" s="73"/>
      <c r="DJD49" s="73"/>
      <c r="DJE49" s="73"/>
      <c r="DJF49" s="73"/>
      <c r="DJG49" s="73"/>
      <c r="DJH49" s="73"/>
      <c r="DJI49" s="73"/>
      <c r="DJJ49" s="73"/>
      <c r="DJK49" s="73"/>
      <c r="DJL49" s="73"/>
      <c r="DJM49" s="73"/>
      <c r="DJN49" s="73"/>
      <c r="DJO49" s="73"/>
      <c r="DJP49" s="73"/>
      <c r="DJQ49" s="73"/>
      <c r="DJR49" s="73"/>
      <c r="DJS49" s="73"/>
      <c r="DJT49" s="73"/>
      <c r="DJU49" s="73"/>
      <c r="DJV49" s="73"/>
      <c r="DJW49" s="73"/>
      <c r="DJX49" s="73"/>
      <c r="DJY49" s="73"/>
      <c r="DJZ49" s="73"/>
      <c r="DKA49" s="73"/>
      <c r="DKB49" s="73"/>
      <c r="DKC49" s="73"/>
      <c r="DKD49" s="73"/>
      <c r="DKE49" s="73"/>
      <c r="DKF49" s="73"/>
      <c r="DKG49" s="73"/>
      <c r="DKH49" s="73"/>
      <c r="DKI49" s="73"/>
      <c r="DKJ49" s="73"/>
      <c r="DKK49" s="73"/>
      <c r="DKL49" s="73"/>
      <c r="DKM49" s="73"/>
      <c r="DKN49" s="73"/>
      <c r="DKO49" s="73"/>
      <c r="DKP49" s="73"/>
      <c r="DKQ49" s="73"/>
      <c r="DKR49" s="73"/>
      <c r="DKS49" s="73"/>
      <c r="DKT49" s="73"/>
      <c r="DKU49" s="73"/>
      <c r="DKV49" s="73"/>
      <c r="DKW49" s="73"/>
      <c r="DKX49" s="73"/>
      <c r="DKY49" s="73"/>
      <c r="DKZ49" s="73"/>
      <c r="DLA49" s="73"/>
      <c r="DLB49" s="73"/>
      <c r="DLC49" s="73"/>
      <c r="DLD49" s="73"/>
      <c r="DLE49" s="73"/>
      <c r="DLF49" s="73"/>
      <c r="DLG49" s="73"/>
      <c r="DLH49" s="73"/>
      <c r="DLI49" s="73"/>
      <c r="DLJ49" s="73"/>
      <c r="DLK49" s="73"/>
      <c r="DLL49" s="73"/>
      <c r="DLM49" s="73"/>
      <c r="DLN49" s="73"/>
      <c r="DLO49" s="73"/>
      <c r="DLP49" s="73"/>
      <c r="DLQ49" s="73"/>
      <c r="DLR49" s="73"/>
      <c r="DLS49" s="73"/>
      <c r="DLT49" s="73"/>
      <c r="DLU49" s="73"/>
      <c r="DLV49" s="73"/>
      <c r="DLW49" s="73"/>
      <c r="DLX49" s="73"/>
      <c r="DLY49" s="73"/>
      <c r="DLZ49" s="73"/>
      <c r="DMA49" s="73"/>
      <c r="DMB49" s="73"/>
      <c r="DMC49" s="73"/>
      <c r="DMD49" s="73"/>
      <c r="DME49" s="73"/>
      <c r="DMF49" s="73"/>
      <c r="DMG49" s="73"/>
      <c r="DMH49" s="73"/>
      <c r="DMI49" s="73"/>
      <c r="DMJ49" s="73"/>
      <c r="DMK49" s="73"/>
      <c r="DML49" s="73"/>
      <c r="DMM49" s="73"/>
      <c r="DMN49" s="73"/>
      <c r="DMO49" s="73"/>
      <c r="DMP49" s="73"/>
      <c r="DMQ49" s="73"/>
      <c r="DMR49" s="73"/>
      <c r="DMS49" s="73"/>
      <c r="DMT49" s="73"/>
      <c r="DMU49" s="73"/>
      <c r="DMV49" s="73"/>
      <c r="DMW49" s="73"/>
      <c r="DMX49" s="73"/>
      <c r="DMY49" s="73"/>
      <c r="DMZ49" s="73"/>
      <c r="DNA49" s="73"/>
      <c r="DNB49" s="73"/>
      <c r="DNC49" s="73"/>
      <c r="DND49" s="73"/>
      <c r="DNE49" s="73"/>
      <c r="DNF49" s="73"/>
      <c r="DNG49" s="73"/>
      <c r="DNH49" s="73"/>
      <c r="DNI49" s="73"/>
      <c r="DNJ49" s="73"/>
      <c r="DNK49" s="73"/>
      <c r="DNL49" s="73"/>
      <c r="DNM49" s="73"/>
      <c r="DNN49" s="73"/>
      <c r="DNO49" s="73"/>
      <c r="DNP49" s="73"/>
      <c r="DNQ49" s="73"/>
      <c r="DNR49" s="73"/>
      <c r="DNS49" s="73"/>
      <c r="DNT49" s="73"/>
      <c r="DNU49" s="73"/>
      <c r="DNV49" s="73"/>
      <c r="DNW49" s="73"/>
      <c r="DNX49" s="73"/>
      <c r="DNY49" s="73"/>
      <c r="DNZ49" s="73"/>
      <c r="DOA49" s="73"/>
      <c r="DOB49" s="73"/>
      <c r="DOC49" s="73"/>
      <c r="DOD49" s="73"/>
      <c r="DOE49" s="73"/>
      <c r="DOF49" s="73"/>
      <c r="DOG49" s="73"/>
      <c r="DOH49" s="73"/>
      <c r="DOI49" s="73"/>
      <c r="DOJ49" s="73"/>
      <c r="DOK49" s="73"/>
      <c r="DOL49" s="73"/>
      <c r="DOM49" s="73"/>
      <c r="DON49" s="73"/>
      <c r="DOO49" s="73"/>
      <c r="DOP49" s="73"/>
      <c r="DOQ49" s="73"/>
      <c r="DOR49" s="73"/>
      <c r="DOS49" s="73"/>
      <c r="DOT49" s="73"/>
      <c r="DOU49" s="73"/>
      <c r="DOV49" s="73"/>
      <c r="DOW49" s="73"/>
      <c r="DOX49" s="73"/>
      <c r="DOY49" s="73"/>
      <c r="DOZ49" s="73"/>
      <c r="DPA49" s="73"/>
      <c r="DPB49" s="73"/>
      <c r="DPC49" s="73"/>
      <c r="DPD49" s="73"/>
      <c r="DPE49" s="73"/>
      <c r="DPF49" s="73"/>
      <c r="DPG49" s="73"/>
      <c r="DPH49" s="73"/>
      <c r="DPI49" s="73"/>
      <c r="DPJ49" s="73"/>
      <c r="DPK49" s="73"/>
      <c r="DPL49" s="73"/>
      <c r="DPM49" s="73"/>
      <c r="DPN49" s="73"/>
      <c r="DPO49" s="73"/>
      <c r="DPP49" s="73"/>
      <c r="DPQ49" s="73"/>
      <c r="DPR49" s="73"/>
      <c r="DPS49" s="73"/>
      <c r="DPT49" s="73"/>
      <c r="DPU49" s="73"/>
      <c r="DPV49" s="73"/>
      <c r="DPW49" s="73"/>
      <c r="DPX49" s="73"/>
      <c r="DPY49" s="73"/>
      <c r="DPZ49" s="73"/>
      <c r="DQA49" s="73"/>
      <c r="DQB49" s="73"/>
      <c r="DQC49" s="73"/>
      <c r="DQD49" s="73"/>
      <c r="DQE49" s="73"/>
      <c r="DQF49" s="73"/>
      <c r="DQG49" s="73"/>
      <c r="DQH49" s="73"/>
      <c r="DQI49" s="73"/>
      <c r="DQJ49" s="73"/>
      <c r="DQK49" s="73"/>
      <c r="DQL49" s="73"/>
      <c r="DQM49" s="73"/>
      <c r="DQN49" s="73"/>
      <c r="DQO49" s="73"/>
      <c r="DQP49" s="73"/>
      <c r="DQQ49" s="73"/>
      <c r="DQR49" s="73"/>
      <c r="DQS49" s="73"/>
      <c r="DQT49" s="73"/>
      <c r="DQU49" s="73"/>
      <c r="DQV49" s="73"/>
      <c r="DQW49" s="73"/>
      <c r="DQX49" s="73"/>
      <c r="DQY49" s="73"/>
      <c r="DQZ49" s="73"/>
      <c r="DRA49" s="73"/>
      <c r="DRB49" s="73"/>
      <c r="DRC49" s="73"/>
      <c r="DRD49" s="73"/>
      <c r="DRE49" s="73"/>
      <c r="DRF49" s="73"/>
      <c r="DRG49" s="73"/>
      <c r="DRH49" s="73"/>
      <c r="DRI49" s="73"/>
      <c r="DRJ49" s="73"/>
      <c r="DRK49" s="73"/>
      <c r="DRL49" s="73"/>
      <c r="DRM49" s="73"/>
      <c r="DRN49" s="73"/>
      <c r="DRO49" s="73"/>
      <c r="DRP49" s="73"/>
      <c r="DRQ49" s="73"/>
      <c r="DRR49" s="73"/>
      <c r="DRS49" s="73"/>
      <c r="DRT49" s="73"/>
      <c r="DRU49" s="73"/>
      <c r="DRV49" s="73"/>
      <c r="DRW49" s="73"/>
      <c r="DRX49" s="73"/>
      <c r="DRY49" s="73"/>
      <c r="DRZ49" s="73"/>
      <c r="DSA49" s="73"/>
      <c r="DSB49" s="73"/>
      <c r="DSC49" s="73"/>
      <c r="DSD49" s="73"/>
      <c r="DSE49" s="73"/>
      <c r="DSF49" s="73"/>
      <c r="DSG49" s="73"/>
      <c r="DSH49" s="73"/>
      <c r="DSI49" s="73"/>
      <c r="DSJ49" s="73"/>
      <c r="DSK49" s="73"/>
      <c r="DSL49" s="73"/>
      <c r="DSM49" s="73"/>
      <c r="DSN49" s="73"/>
      <c r="DSO49" s="73"/>
      <c r="DSP49" s="73"/>
      <c r="DSQ49" s="73"/>
      <c r="DSR49" s="73"/>
      <c r="DSS49" s="73"/>
      <c r="DST49" s="73"/>
      <c r="DSU49" s="73"/>
      <c r="DSV49" s="73"/>
      <c r="DSW49" s="73"/>
      <c r="DSX49" s="73"/>
      <c r="DSY49" s="73"/>
      <c r="DSZ49" s="73"/>
      <c r="DTA49" s="73"/>
      <c r="DTB49" s="73"/>
      <c r="DTC49" s="73"/>
      <c r="DTD49" s="73"/>
      <c r="DTE49" s="73"/>
      <c r="DTF49" s="73"/>
      <c r="DTG49" s="73"/>
      <c r="DTH49" s="73"/>
      <c r="DTI49" s="73"/>
      <c r="DTJ49" s="73"/>
      <c r="DTK49" s="73"/>
      <c r="DTL49" s="73"/>
      <c r="DTM49" s="73"/>
      <c r="DTN49" s="73"/>
      <c r="DTO49" s="73"/>
      <c r="DTP49" s="73"/>
      <c r="DTQ49" s="73"/>
      <c r="DTR49" s="73"/>
      <c r="DTS49" s="73"/>
      <c r="DTT49" s="73"/>
      <c r="DTU49" s="73"/>
      <c r="DTV49" s="73"/>
      <c r="DTW49" s="73"/>
      <c r="DTX49" s="73"/>
      <c r="DTY49" s="73"/>
      <c r="DTZ49" s="73"/>
      <c r="DUA49" s="73"/>
      <c r="DUB49" s="73"/>
      <c r="DUC49" s="73"/>
      <c r="DUD49" s="73"/>
      <c r="DUE49" s="73"/>
      <c r="DUF49" s="73"/>
      <c r="DUG49" s="73"/>
      <c r="DUH49" s="73"/>
      <c r="DUI49" s="73"/>
      <c r="DUJ49" s="73"/>
      <c r="DUK49" s="73"/>
      <c r="DUL49" s="73"/>
      <c r="DUM49" s="73"/>
      <c r="DUN49" s="73"/>
      <c r="DUO49" s="73"/>
      <c r="DUP49" s="73"/>
      <c r="DUQ49" s="73"/>
      <c r="DUR49" s="73"/>
      <c r="DUS49" s="73"/>
      <c r="DUT49" s="73"/>
      <c r="DUU49" s="73"/>
      <c r="DUV49" s="73"/>
      <c r="DUW49" s="73"/>
      <c r="DUX49" s="73"/>
      <c r="DUY49" s="73"/>
      <c r="DUZ49" s="73"/>
      <c r="DVA49" s="73"/>
      <c r="DVB49" s="73"/>
      <c r="DVC49" s="73"/>
      <c r="DVD49" s="73"/>
      <c r="DVE49" s="73"/>
      <c r="DVF49" s="73"/>
      <c r="DVG49" s="73"/>
      <c r="DVH49" s="73"/>
      <c r="DVI49" s="73"/>
      <c r="DVJ49" s="73"/>
      <c r="DVK49" s="73"/>
      <c r="DVL49" s="73"/>
      <c r="DVM49" s="73"/>
      <c r="DVN49" s="73"/>
      <c r="DVO49" s="73"/>
      <c r="DVP49" s="73"/>
      <c r="DVQ49" s="73"/>
      <c r="DVR49" s="73"/>
      <c r="DVS49" s="73"/>
      <c r="DVT49" s="73"/>
      <c r="DVU49" s="73"/>
      <c r="DVV49" s="73"/>
      <c r="DVW49" s="73"/>
      <c r="DVX49" s="73"/>
      <c r="DVY49" s="73"/>
      <c r="DVZ49" s="73"/>
      <c r="DWA49" s="73"/>
      <c r="DWB49" s="73"/>
      <c r="DWC49" s="73"/>
      <c r="DWD49" s="73"/>
      <c r="DWE49" s="73"/>
      <c r="DWF49" s="73"/>
      <c r="DWG49" s="73"/>
      <c r="DWH49" s="73"/>
      <c r="DWI49" s="73"/>
      <c r="DWJ49" s="73"/>
      <c r="DWK49" s="73"/>
      <c r="DWL49" s="73"/>
      <c r="DWM49" s="73"/>
      <c r="DWN49" s="73"/>
      <c r="DWO49" s="73"/>
      <c r="DWP49" s="73"/>
      <c r="DWQ49" s="73"/>
      <c r="DWR49" s="73"/>
      <c r="DWS49" s="73"/>
      <c r="DWT49" s="73"/>
      <c r="DWU49" s="73"/>
      <c r="DWV49" s="73"/>
      <c r="DWW49" s="73"/>
      <c r="DWX49" s="73"/>
      <c r="DWY49" s="73"/>
      <c r="DWZ49" s="73"/>
      <c r="DXA49" s="73"/>
      <c r="DXB49" s="73"/>
      <c r="DXC49" s="73"/>
      <c r="DXD49" s="73"/>
      <c r="DXE49" s="73"/>
      <c r="DXF49" s="73"/>
      <c r="DXG49" s="73"/>
      <c r="DXH49" s="73"/>
      <c r="DXI49" s="73"/>
      <c r="DXJ49" s="73"/>
      <c r="DXK49" s="73"/>
      <c r="DXL49" s="73"/>
      <c r="DXM49" s="73"/>
      <c r="DXN49" s="73"/>
      <c r="DXO49" s="73"/>
      <c r="DXP49" s="73"/>
      <c r="DXQ49" s="73"/>
      <c r="DXR49" s="73"/>
      <c r="DXS49" s="73"/>
      <c r="DXT49" s="73"/>
      <c r="DXU49" s="73"/>
      <c r="DXV49" s="73"/>
      <c r="DXW49" s="73"/>
      <c r="DXX49" s="73"/>
      <c r="DXY49" s="73"/>
      <c r="DXZ49" s="73"/>
      <c r="DYA49" s="73"/>
      <c r="DYB49" s="73"/>
      <c r="DYC49" s="73"/>
      <c r="DYD49" s="73"/>
      <c r="DYE49" s="73"/>
      <c r="DYF49" s="73"/>
      <c r="DYG49" s="73"/>
      <c r="DYH49" s="73"/>
      <c r="DYI49" s="73"/>
      <c r="DYJ49" s="73"/>
      <c r="DYK49" s="73"/>
      <c r="DYL49" s="73"/>
      <c r="DYM49" s="73"/>
      <c r="DYN49" s="73"/>
      <c r="DYO49" s="73"/>
      <c r="DYP49" s="73"/>
      <c r="DYQ49" s="73"/>
      <c r="DYR49" s="73"/>
      <c r="DYS49" s="73"/>
      <c r="DYT49" s="73"/>
      <c r="DYU49" s="73"/>
      <c r="DYV49" s="73"/>
      <c r="DYW49" s="73"/>
      <c r="DYX49" s="73"/>
      <c r="DYY49" s="73"/>
      <c r="DYZ49" s="73"/>
      <c r="DZA49" s="73"/>
      <c r="DZB49" s="73"/>
      <c r="DZC49" s="73"/>
      <c r="DZD49" s="73"/>
      <c r="DZE49" s="73"/>
      <c r="DZF49" s="73"/>
      <c r="DZG49" s="73"/>
      <c r="DZH49" s="73"/>
      <c r="DZI49" s="73"/>
      <c r="DZJ49" s="73"/>
      <c r="DZK49" s="73"/>
      <c r="DZL49" s="73"/>
      <c r="DZM49" s="73"/>
      <c r="DZN49" s="73"/>
      <c r="DZO49" s="73"/>
      <c r="DZP49" s="73"/>
      <c r="DZQ49" s="73"/>
      <c r="DZR49" s="73"/>
      <c r="DZS49" s="73"/>
      <c r="DZT49" s="73"/>
      <c r="DZU49" s="73"/>
      <c r="DZV49" s="73"/>
      <c r="DZW49" s="73"/>
      <c r="DZX49" s="73"/>
      <c r="DZY49" s="73"/>
      <c r="DZZ49" s="73"/>
      <c r="EAA49" s="73"/>
      <c r="EAB49" s="73"/>
      <c r="EAC49" s="73"/>
      <c r="EAD49" s="73"/>
      <c r="EAE49" s="73"/>
      <c r="EAF49" s="73"/>
      <c r="EAG49" s="73"/>
      <c r="EAH49" s="73"/>
      <c r="EAI49" s="73"/>
      <c r="EAJ49" s="73"/>
      <c r="EAK49" s="73"/>
      <c r="EAL49" s="73"/>
      <c r="EAM49" s="73"/>
      <c r="EAN49" s="73"/>
      <c r="EAO49" s="73"/>
      <c r="EAP49" s="73"/>
      <c r="EAQ49" s="73"/>
      <c r="EAR49" s="73"/>
      <c r="EAS49" s="73"/>
      <c r="EAT49" s="73"/>
      <c r="EAU49" s="73"/>
      <c r="EAV49" s="73"/>
      <c r="EAW49" s="73"/>
      <c r="EAX49" s="73"/>
      <c r="EAY49" s="73"/>
      <c r="EAZ49" s="73"/>
      <c r="EBA49" s="73"/>
      <c r="EBB49" s="73"/>
      <c r="EBC49" s="73"/>
      <c r="EBD49" s="73"/>
      <c r="EBE49" s="73"/>
      <c r="EBF49" s="73"/>
      <c r="EBG49" s="73"/>
      <c r="EBH49" s="73"/>
      <c r="EBI49" s="73"/>
      <c r="EBJ49" s="73"/>
      <c r="EBK49" s="73"/>
      <c r="EBL49" s="73"/>
      <c r="EBM49" s="73"/>
      <c r="EBN49" s="73"/>
      <c r="EBO49" s="73"/>
      <c r="EBP49" s="73"/>
      <c r="EBQ49" s="73"/>
      <c r="EBR49" s="73"/>
      <c r="EBS49" s="73"/>
      <c r="EBT49" s="73"/>
      <c r="EBU49" s="73"/>
      <c r="EBV49" s="73"/>
      <c r="EBW49" s="73"/>
      <c r="EBX49" s="73"/>
      <c r="EBY49" s="73"/>
      <c r="EBZ49" s="73"/>
      <c r="ECA49" s="73"/>
      <c r="ECB49" s="73"/>
      <c r="ECC49" s="73"/>
      <c r="ECD49" s="73"/>
      <c r="ECE49" s="73"/>
      <c r="ECF49" s="73"/>
      <c r="ECG49" s="73"/>
      <c r="ECH49" s="73"/>
      <c r="ECI49" s="73"/>
      <c r="ECJ49" s="73"/>
      <c r="ECK49" s="73"/>
      <c r="ECL49" s="73"/>
      <c r="ECM49" s="73"/>
      <c r="ECN49" s="73"/>
      <c r="ECO49" s="73"/>
      <c r="ECP49" s="73"/>
      <c r="ECQ49" s="73"/>
      <c r="ECR49" s="73"/>
      <c r="ECS49" s="73"/>
      <c r="ECT49" s="73"/>
      <c r="ECU49" s="73"/>
      <c r="ECV49" s="73"/>
      <c r="ECW49" s="73"/>
      <c r="ECX49" s="73"/>
      <c r="ECY49" s="73"/>
      <c r="ECZ49" s="73"/>
      <c r="EDA49" s="73"/>
      <c r="EDB49" s="73"/>
      <c r="EDC49" s="73"/>
      <c r="EDD49" s="73"/>
      <c r="EDE49" s="73"/>
      <c r="EDF49" s="73"/>
      <c r="EDG49" s="73"/>
      <c r="EDH49" s="73"/>
      <c r="EDI49" s="73"/>
      <c r="EDJ49" s="73"/>
      <c r="EDK49" s="73"/>
      <c r="EDL49" s="73"/>
      <c r="EDM49" s="73"/>
      <c r="EDN49" s="73"/>
      <c r="EDO49" s="73"/>
      <c r="EDP49" s="73"/>
      <c r="EDQ49" s="73"/>
      <c r="EDR49" s="73"/>
      <c r="EDS49" s="73"/>
      <c r="EDT49" s="73"/>
      <c r="EDU49" s="73"/>
      <c r="EDV49" s="73"/>
      <c r="EDW49" s="73"/>
      <c r="EDX49" s="73"/>
      <c r="EDY49" s="73"/>
      <c r="EDZ49" s="73"/>
      <c r="EEA49" s="73"/>
      <c r="EEB49" s="73"/>
      <c r="EEC49" s="73"/>
      <c r="EED49" s="73"/>
      <c r="EEE49" s="73"/>
      <c r="EEF49" s="73"/>
      <c r="EEG49" s="73"/>
      <c r="EEH49" s="73"/>
      <c r="EEI49" s="73"/>
      <c r="EEJ49" s="73"/>
      <c r="EEK49" s="73"/>
      <c r="EEL49" s="73"/>
      <c r="EEM49" s="73"/>
      <c r="EEN49" s="73"/>
      <c r="EEO49" s="73"/>
      <c r="EEP49" s="73"/>
      <c r="EEQ49" s="73"/>
      <c r="EER49" s="73"/>
      <c r="EES49" s="73"/>
      <c r="EET49" s="73"/>
      <c r="EEU49" s="73"/>
      <c r="EEV49" s="73"/>
      <c r="EEW49" s="73"/>
      <c r="EEX49" s="73"/>
      <c r="EEY49" s="73"/>
      <c r="EEZ49" s="73"/>
      <c r="EFA49" s="73"/>
      <c r="EFB49" s="73"/>
      <c r="EFC49" s="73"/>
      <c r="EFD49" s="73"/>
      <c r="EFE49" s="73"/>
      <c r="EFF49" s="73"/>
      <c r="EFG49" s="73"/>
      <c r="EFH49" s="73"/>
      <c r="EFI49" s="73"/>
      <c r="EFJ49" s="73"/>
      <c r="EFK49" s="73"/>
      <c r="EFL49" s="73"/>
      <c r="EFM49" s="73"/>
      <c r="EFN49" s="73"/>
      <c r="EFO49" s="73"/>
      <c r="EFP49" s="73"/>
      <c r="EFQ49" s="73"/>
      <c r="EFR49" s="73"/>
      <c r="EFS49" s="73"/>
      <c r="EFT49" s="73"/>
      <c r="EFU49" s="73"/>
      <c r="EFV49" s="73"/>
      <c r="EFW49" s="73"/>
      <c r="EFX49" s="73"/>
      <c r="EFY49" s="73"/>
      <c r="EFZ49" s="73"/>
      <c r="EGA49" s="73"/>
      <c r="EGB49" s="73"/>
      <c r="EGC49" s="73"/>
      <c r="EGD49" s="73"/>
      <c r="EGE49" s="73"/>
      <c r="EGF49" s="73"/>
      <c r="EGG49" s="73"/>
      <c r="EGH49" s="73"/>
      <c r="EGI49" s="73"/>
      <c r="EGJ49" s="73"/>
      <c r="EGK49" s="73"/>
      <c r="EGL49" s="73"/>
      <c r="EGM49" s="73"/>
      <c r="EGN49" s="73"/>
      <c r="EGO49" s="73"/>
      <c r="EGP49" s="73"/>
      <c r="EGQ49" s="73"/>
      <c r="EGR49" s="73"/>
      <c r="EGS49" s="73"/>
      <c r="EGT49" s="73"/>
      <c r="EGU49" s="73"/>
      <c r="EGV49" s="73"/>
      <c r="EGW49" s="73"/>
      <c r="EGX49" s="73"/>
      <c r="EGY49" s="73"/>
      <c r="EGZ49" s="73"/>
      <c r="EHA49" s="73"/>
      <c r="EHB49" s="73"/>
      <c r="EHC49" s="73"/>
      <c r="EHD49" s="73"/>
      <c r="EHE49" s="73"/>
      <c r="EHF49" s="73"/>
      <c r="EHG49" s="73"/>
      <c r="EHH49" s="73"/>
      <c r="EHI49" s="73"/>
      <c r="EHJ49" s="73"/>
      <c r="EHK49" s="73"/>
      <c r="EHL49" s="73"/>
      <c r="EHM49" s="73"/>
      <c r="EHN49" s="73"/>
      <c r="EHO49" s="73"/>
      <c r="EHP49" s="73"/>
      <c r="EHQ49" s="73"/>
      <c r="EHR49" s="73"/>
      <c r="EHS49" s="73"/>
      <c r="EHT49" s="73"/>
      <c r="EHU49" s="73"/>
      <c r="EHV49" s="73"/>
      <c r="EHW49" s="73"/>
      <c r="EHX49" s="73"/>
      <c r="EHY49" s="73"/>
      <c r="EHZ49" s="73"/>
      <c r="EIA49" s="73"/>
      <c r="EIB49" s="73"/>
      <c r="EIC49" s="73"/>
      <c r="EID49" s="73"/>
      <c r="EIE49" s="73"/>
      <c r="EIF49" s="73"/>
      <c r="EIG49" s="73"/>
      <c r="EIH49" s="73"/>
      <c r="EII49" s="73"/>
      <c r="EIJ49" s="73"/>
      <c r="EIK49" s="73"/>
      <c r="EIL49" s="73"/>
      <c r="EIM49" s="73"/>
      <c r="EIN49" s="73"/>
      <c r="EIO49" s="73"/>
      <c r="EIP49" s="73"/>
      <c r="EIQ49" s="73"/>
      <c r="EIR49" s="73"/>
      <c r="EIS49" s="73"/>
      <c r="EIT49" s="73"/>
      <c r="EIU49" s="73"/>
      <c r="EIV49" s="73"/>
      <c r="EIW49" s="73"/>
      <c r="EIX49" s="73"/>
      <c r="EIY49" s="73"/>
      <c r="EIZ49" s="73"/>
      <c r="EJA49" s="73"/>
      <c r="EJB49" s="73"/>
      <c r="EJC49" s="73"/>
      <c r="EJD49" s="73"/>
      <c r="EJE49" s="73"/>
      <c r="EJF49" s="73"/>
      <c r="EJG49" s="73"/>
      <c r="EJH49" s="73"/>
      <c r="EJI49" s="73"/>
      <c r="EJJ49" s="73"/>
      <c r="EJK49" s="73"/>
      <c r="EJL49" s="73"/>
      <c r="EJM49" s="73"/>
      <c r="EJN49" s="73"/>
      <c r="EJO49" s="73"/>
      <c r="EJP49" s="73"/>
      <c r="EJQ49" s="73"/>
      <c r="EJR49" s="73"/>
      <c r="EJS49" s="73"/>
      <c r="EJT49" s="73"/>
      <c r="EJU49" s="73"/>
      <c r="EJV49" s="73"/>
      <c r="EJW49" s="73"/>
      <c r="EJX49" s="73"/>
      <c r="EJY49" s="73"/>
      <c r="EJZ49" s="73"/>
      <c r="EKA49" s="73"/>
      <c r="EKB49" s="73"/>
      <c r="EKC49" s="73"/>
      <c r="EKD49" s="73"/>
      <c r="EKE49" s="73"/>
      <c r="EKF49" s="73"/>
      <c r="EKG49" s="73"/>
      <c r="EKH49" s="73"/>
      <c r="EKI49" s="73"/>
      <c r="EKJ49" s="73"/>
      <c r="EKK49" s="73"/>
      <c r="EKL49" s="73"/>
      <c r="EKM49" s="73"/>
      <c r="EKN49" s="73"/>
      <c r="EKO49" s="73"/>
      <c r="EKP49" s="73"/>
      <c r="EKQ49" s="73"/>
      <c r="EKR49" s="73"/>
      <c r="EKS49" s="73"/>
      <c r="EKT49" s="73"/>
      <c r="EKU49" s="73"/>
      <c r="EKV49" s="73"/>
      <c r="EKW49" s="73"/>
      <c r="EKX49" s="73"/>
      <c r="EKY49" s="73"/>
      <c r="EKZ49" s="73"/>
      <c r="ELA49" s="73"/>
      <c r="ELB49" s="73"/>
      <c r="ELC49" s="73"/>
      <c r="ELD49" s="73"/>
      <c r="ELE49" s="73"/>
      <c r="ELF49" s="73"/>
      <c r="ELG49" s="73"/>
      <c r="ELH49" s="73"/>
      <c r="ELI49" s="73"/>
      <c r="ELJ49" s="73"/>
      <c r="ELK49" s="73"/>
      <c r="ELL49" s="73"/>
      <c r="ELM49" s="73"/>
      <c r="ELN49" s="73"/>
      <c r="ELO49" s="73"/>
      <c r="ELP49" s="73"/>
      <c r="ELQ49" s="73"/>
      <c r="ELR49" s="73"/>
      <c r="ELS49" s="73"/>
      <c r="ELT49" s="73"/>
      <c r="ELU49" s="73"/>
      <c r="ELV49" s="73"/>
      <c r="ELW49" s="73"/>
      <c r="ELX49" s="73"/>
      <c r="ELY49" s="73"/>
      <c r="ELZ49" s="73"/>
      <c r="EMA49" s="73"/>
      <c r="EMB49" s="73"/>
      <c r="EMC49" s="73"/>
      <c r="EMD49" s="73"/>
      <c r="EME49" s="73"/>
      <c r="EMF49" s="73"/>
      <c r="EMG49" s="73"/>
      <c r="EMH49" s="73"/>
      <c r="EMI49" s="73"/>
      <c r="EMJ49" s="73"/>
      <c r="EMK49" s="73"/>
      <c r="EML49" s="73"/>
      <c r="EMM49" s="73"/>
      <c r="EMN49" s="73"/>
      <c r="EMO49" s="73"/>
      <c r="EMP49" s="73"/>
      <c r="EMQ49" s="73"/>
      <c r="EMR49" s="73"/>
      <c r="EMS49" s="73"/>
      <c r="EMT49" s="73"/>
      <c r="EMU49" s="73"/>
      <c r="EMV49" s="73"/>
      <c r="EMW49" s="73"/>
      <c r="EMX49" s="73"/>
      <c r="EMY49" s="73"/>
      <c r="EMZ49" s="73"/>
      <c r="ENA49" s="73"/>
      <c r="ENB49" s="73"/>
      <c r="ENC49" s="73"/>
      <c r="END49" s="73"/>
      <c r="ENE49" s="73"/>
      <c r="ENF49" s="73"/>
      <c r="ENG49" s="73"/>
      <c r="ENH49" s="73"/>
      <c r="ENI49" s="73"/>
      <c r="ENJ49" s="73"/>
      <c r="ENK49" s="73"/>
      <c r="ENL49" s="73"/>
      <c r="ENM49" s="73"/>
      <c r="ENN49" s="73"/>
      <c r="ENO49" s="73"/>
      <c r="ENP49" s="73"/>
      <c r="ENQ49" s="73"/>
      <c r="ENR49" s="73"/>
      <c r="ENS49" s="73"/>
      <c r="ENT49" s="73"/>
      <c r="ENU49" s="73"/>
      <c r="ENV49" s="73"/>
      <c r="ENW49" s="73"/>
      <c r="ENX49" s="73"/>
      <c r="ENY49" s="73"/>
      <c r="ENZ49" s="73"/>
      <c r="EOA49" s="73"/>
      <c r="EOB49" s="73"/>
      <c r="EOC49" s="73"/>
      <c r="EOD49" s="73"/>
      <c r="EOE49" s="73"/>
      <c r="EOF49" s="73"/>
      <c r="EOG49" s="73"/>
      <c r="EOH49" s="73"/>
      <c r="EOI49" s="73"/>
      <c r="EOJ49" s="73"/>
      <c r="EOK49" s="73"/>
      <c r="EOL49" s="73"/>
      <c r="EOM49" s="73"/>
      <c r="EON49" s="73"/>
      <c r="EOO49" s="73"/>
      <c r="EOP49" s="73"/>
      <c r="EOQ49" s="73"/>
      <c r="EOR49" s="73"/>
      <c r="EOS49" s="73"/>
      <c r="EOT49" s="73"/>
      <c r="EOU49" s="73"/>
      <c r="EOV49" s="73"/>
      <c r="EOW49" s="73"/>
      <c r="EOX49" s="73"/>
      <c r="EOY49" s="73"/>
      <c r="EOZ49" s="73"/>
      <c r="EPA49" s="73"/>
      <c r="EPB49" s="73"/>
      <c r="EPC49" s="73"/>
      <c r="EPD49" s="73"/>
      <c r="EPE49" s="73"/>
      <c r="EPF49" s="73"/>
      <c r="EPG49" s="73"/>
      <c r="EPH49" s="73"/>
      <c r="EPI49" s="73"/>
      <c r="EPJ49" s="73"/>
      <c r="EPK49" s="73"/>
      <c r="EPL49" s="73"/>
      <c r="EPM49" s="73"/>
      <c r="EPN49" s="73"/>
      <c r="EPO49" s="73"/>
      <c r="EPP49" s="73"/>
      <c r="EPQ49" s="73"/>
      <c r="EPR49" s="73"/>
      <c r="EPS49" s="73"/>
      <c r="EPT49" s="73"/>
      <c r="EPU49" s="73"/>
      <c r="EPV49" s="73"/>
      <c r="EPW49" s="73"/>
      <c r="EPX49" s="73"/>
      <c r="EPY49" s="73"/>
      <c r="EPZ49" s="73"/>
      <c r="EQA49" s="73"/>
      <c r="EQB49" s="73"/>
      <c r="EQC49" s="73"/>
      <c r="EQD49" s="73"/>
      <c r="EQE49" s="73"/>
      <c r="EQF49" s="73"/>
      <c r="EQG49" s="73"/>
      <c r="EQH49" s="73"/>
      <c r="EQI49" s="73"/>
      <c r="EQJ49" s="73"/>
      <c r="EQK49" s="73"/>
      <c r="EQL49" s="73"/>
      <c r="EQM49" s="73"/>
      <c r="EQN49" s="73"/>
      <c r="EQO49" s="73"/>
      <c r="EQP49" s="73"/>
      <c r="EQQ49" s="73"/>
      <c r="EQR49" s="73"/>
      <c r="EQS49" s="73"/>
      <c r="EQT49" s="73"/>
      <c r="EQU49" s="73"/>
      <c r="EQV49" s="73"/>
      <c r="EQW49" s="73"/>
      <c r="EQX49" s="73"/>
      <c r="EQY49" s="73"/>
      <c r="EQZ49" s="73"/>
      <c r="ERA49" s="73"/>
      <c r="ERB49" s="73"/>
      <c r="ERC49" s="73"/>
      <c r="ERD49" s="73"/>
      <c r="ERE49" s="73"/>
      <c r="ERF49" s="73"/>
      <c r="ERG49" s="73"/>
      <c r="ERH49" s="73"/>
      <c r="ERI49" s="73"/>
      <c r="ERJ49" s="73"/>
      <c r="ERK49" s="73"/>
      <c r="ERL49" s="73"/>
      <c r="ERM49" s="73"/>
      <c r="ERN49" s="73"/>
      <c r="ERO49" s="73"/>
      <c r="ERP49" s="73"/>
      <c r="ERQ49" s="73"/>
      <c r="ERR49" s="73"/>
      <c r="ERS49" s="73"/>
      <c r="ERT49" s="73"/>
      <c r="ERU49" s="73"/>
      <c r="ERV49" s="73"/>
      <c r="ERW49" s="73"/>
      <c r="ERX49" s="73"/>
      <c r="ERY49" s="73"/>
      <c r="ERZ49" s="73"/>
      <c r="ESA49" s="73"/>
      <c r="ESB49" s="73"/>
      <c r="ESC49" s="73"/>
      <c r="ESD49" s="73"/>
      <c r="ESE49" s="73"/>
      <c r="ESF49" s="73"/>
      <c r="ESG49" s="73"/>
      <c r="ESH49" s="73"/>
      <c r="ESI49" s="73"/>
      <c r="ESJ49" s="73"/>
      <c r="ESK49" s="73"/>
      <c r="ESL49" s="73"/>
      <c r="ESM49" s="73"/>
      <c r="ESN49" s="73"/>
      <c r="ESO49" s="73"/>
      <c r="ESP49" s="73"/>
      <c r="ESQ49" s="73"/>
      <c r="ESR49" s="73"/>
      <c r="ESS49" s="73"/>
      <c r="EST49" s="73"/>
      <c r="ESU49" s="73"/>
      <c r="ESV49" s="73"/>
      <c r="ESW49" s="73"/>
      <c r="ESX49" s="73"/>
      <c r="ESY49" s="73"/>
      <c r="ESZ49" s="73"/>
      <c r="ETA49" s="73"/>
      <c r="ETB49" s="73"/>
      <c r="ETC49" s="73"/>
      <c r="ETD49" s="73"/>
      <c r="ETE49" s="73"/>
      <c r="ETF49" s="73"/>
      <c r="ETG49" s="73"/>
      <c r="ETH49" s="73"/>
      <c r="ETI49" s="73"/>
      <c r="ETJ49" s="73"/>
      <c r="ETK49" s="73"/>
      <c r="ETL49" s="73"/>
      <c r="ETM49" s="73"/>
      <c r="ETN49" s="73"/>
      <c r="ETO49" s="73"/>
      <c r="ETP49" s="73"/>
      <c r="ETQ49" s="73"/>
      <c r="ETR49" s="73"/>
      <c r="ETS49" s="73"/>
      <c r="ETT49" s="73"/>
      <c r="ETU49" s="73"/>
      <c r="ETV49" s="73"/>
      <c r="ETW49" s="73"/>
      <c r="ETX49" s="73"/>
      <c r="ETY49" s="73"/>
      <c r="ETZ49" s="73"/>
      <c r="EUA49" s="73"/>
      <c r="EUB49" s="73"/>
      <c r="EUC49" s="73"/>
      <c r="EUD49" s="73"/>
      <c r="EUE49" s="73"/>
      <c r="EUF49" s="73"/>
      <c r="EUG49" s="73"/>
      <c r="EUH49" s="73"/>
      <c r="EUI49" s="73"/>
      <c r="EUJ49" s="73"/>
      <c r="EUK49" s="73"/>
      <c r="EUL49" s="73"/>
      <c r="EUM49" s="73"/>
      <c r="EUN49" s="73"/>
      <c r="EUO49" s="73"/>
      <c r="EUP49" s="73"/>
      <c r="EUQ49" s="73"/>
      <c r="EUR49" s="73"/>
      <c r="EUS49" s="73"/>
      <c r="EUT49" s="73"/>
      <c r="EUU49" s="73"/>
      <c r="EUV49" s="73"/>
      <c r="EUW49" s="73"/>
      <c r="EUX49" s="73"/>
      <c r="EUY49" s="73"/>
      <c r="EUZ49" s="73"/>
      <c r="EVA49" s="73"/>
      <c r="EVB49" s="73"/>
      <c r="EVC49" s="73"/>
      <c r="EVD49" s="73"/>
      <c r="EVE49" s="73"/>
      <c r="EVF49" s="73"/>
      <c r="EVG49" s="73"/>
      <c r="EVH49" s="73"/>
      <c r="EVI49" s="73"/>
      <c r="EVJ49" s="73"/>
      <c r="EVK49" s="73"/>
      <c r="EVL49" s="73"/>
      <c r="EVM49" s="73"/>
      <c r="EVN49" s="73"/>
      <c r="EVO49" s="73"/>
      <c r="EVP49" s="73"/>
      <c r="EVQ49" s="73"/>
      <c r="EVR49" s="73"/>
      <c r="EVS49" s="73"/>
      <c r="EVT49" s="73"/>
      <c r="EVU49" s="73"/>
      <c r="EVV49" s="73"/>
      <c r="EVW49" s="73"/>
      <c r="EVX49" s="73"/>
      <c r="EVY49" s="73"/>
      <c r="EVZ49" s="73"/>
      <c r="EWA49" s="73"/>
      <c r="EWB49" s="73"/>
      <c r="EWC49" s="73"/>
      <c r="EWD49" s="73"/>
      <c r="EWE49" s="73"/>
      <c r="EWF49" s="73"/>
      <c r="EWG49" s="73"/>
      <c r="EWH49" s="73"/>
      <c r="EWI49" s="73"/>
      <c r="EWJ49" s="73"/>
      <c r="EWK49" s="73"/>
      <c r="EWL49" s="73"/>
      <c r="EWM49" s="73"/>
      <c r="EWN49" s="73"/>
      <c r="EWO49" s="73"/>
      <c r="EWP49" s="73"/>
      <c r="EWQ49" s="73"/>
      <c r="EWR49" s="73"/>
      <c r="EWS49" s="73"/>
      <c r="EWT49" s="73"/>
      <c r="EWU49" s="73"/>
      <c r="EWV49" s="73"/>
      <c r="EWW49" s="73"/>
      <c r="EWX49" s="73"/>
      <c r="EWY49" s="73"/>
      <c r="EWZ49" s="73"/>
      <c r="EXA49" s="73"/>
      <c r="EXB49" s="73"/>
      <c r="EXC49" s="73"/>
      <c r="EXD49" s="73"/>
      <c r="EXE49" s="73"/>
      <c r="EXF49" s="73"/>
      <c r="EXG49" s="73"/>
      <c r="EXH49" s="73"/>
      <c r="EXI49" s="73"/>
      <c r="EXJ49" s="73"/>
      <c r="EXK49" s="73"/>
      <c r="EXL49" s="73"/>
      <c r="EXM49" s="73"/>
      <c r="EXN49" s="73"/>
      <c r="EXO49" s="73"/>
      <c r="EXP49" s="73"/>
      <c r="EXQ49" s="73"/>
      <c r="EXR49" s="73"/>
      <c r="EXS49" s="73"/>
      <c r="EXT49" s="73"/>
      <c r="EXU49" s="73"/>
      <c r="EXV49" s="73"/>
      <c r="EXW49" s="73"/>
      <c r="EXX49" s="73"/>
      <c r="EXY49" s="73"/>
      <c r="EXZ49" s="73"/>
      <c r="EYA49" s="73"/>
      <c r="EYB49" s="73"/>
      <c r="EYC49" s="73"/>
      <c r="EYD49" s="73"/>
      <c r="EYE49" s="73"/>
      <c r="EYF49" s="73"/>
      <c r="EYG49" s="73"/>
      <c r="EYH49" s="73"/>
      <c r="EYI49" s="73"/>
      <c r="EYJ49" s="73"/>
      <c r="EYK49" s="73"/>
      <c r="EYL49" s="73"/>
      <c r="EYM49" s="73"/>
      <c r="EYN49" s="73"/>
      <c r="EYO49" s="73"/>
      <c r="EYP49" s="73"/>
      <c r="EYQ49" s="73"/>
      <c r="EYR49" s="73"/>
      <c r="EYS49" s="73"/>
      <c r="EYT49" s="73"/>
      <c r="EYU49" s="73"/>
      <c r="EYV49" s="73"/>
      <c r="EYW49" s="73"/>
      <c r="EYX49" s="73"/>
      <c r="EYY49" s="73"/>
      <c r="EYZ49" s="73"/>
      <c r="EZA49" s="73"/>
      <c r="EZB49" s="73"/>
      <c r="EZC49" s="73"/>
      <c r="EZD49" s="73"/>
      <c r="EZE49" s="73"/>
      <c r="EZF49" s="73"/>
      <c r="EZG49" s="73"/>
      <c r="EZH49" s="73"/>
      <c r="EZI49" s="73"/>
      <c r="EZJ49" s="73"/>
      <c r="EZK49" s="73"/>
      <c r="EZL49" s="73"/>
      <c r="EZM49" s="73"/>
      <c r="EZN49" s="73"/>
      <c r="EZO49" s="73"/>
      <c r="EZP49" s="73"/>
      <c r="EZQ49" s="73"/>
      <c r="EZR49" s="73"/>
      <c r="EZS49" s="73"/>
      <c r="EZT49" s="73"/>
      <c r="EZU49" s="73"/>
      <c r="EZV49" s="73"/>
      <c r="EZW49" s="73"/>
      <c r="EZX49" s="73"/>
      <c r="EZY49" s="73"/>
      <c r="EZZ49" s="73"/>
      <c r="FAA49" s="73"/>
      <c r="FAB49" s="73"/>
      <c r="FAC49" s="73"/>
      <c r="FAD49" s="73"/>
      <c r="FAE49" s="73"/>
      <c r="FAF49" s="73"/>
      <c r="FAG49" s="73"/>
      <c r="FAH49" s="73"/>
      <c r="FAI49" s="73"/>
      <c r="FAJ49" s="73"/>
      <c r="FAK49" s="73"/>
      <c r="FAL49" s="73"/>
      <c r="FAM49" s="73"/>
      <c r="FAN49" s="73"/>
      <c r="FAO49" s="73"/>
      <c r="FAP49" s="73"/>
      <c r="FAQ49" s="73"/>
      <c r="FAR49" s="73"/>
      <c r="FAS49" s="73"/>
      <c r="FAT49" s="73"/>
      <c r="FAU49" s="73"/>
      <c r="FAV49" s="73"/>
      <c r="FAW49" s="73"/>
      <c r="FAX49" s="73"/>
      <c r="FAY49" s="73"/>
      <c r="FAZ49" s="73"/>
      <c r="FBA49" s="73"/>
      <c r="FBB49" s="73"/>
      <c r="FBC49" s="73"/>
      <c r="FBD49" s="73"/>
      <c r="FBE49" s="73"/>
      <c r="FBF49" s="73"/>
      <c r="FBG49" s="73"/>
      <c r="FBH49" s="73"/>
      <c r="FBI49" s="73"/>
      <c r="FBJ49" s="73"/>
      <c r="FBK49" s="73"/>
      <c r="FBL49" s="73"/>
      <c r="FBM49" s="73"/>
      <c r="FBN49" s="73"/>
      <c r="FBO49" s="73"/>
      <c r="FBP49" s="73"/>
      <c r="FBQ49" s="73"/>
      <c r="FBR49" s="73"/>
      <c r="FBS49" s="73"/>
      <c r="FBT49" s="73"/>
      <c r="FBU49" s="73"/>
      <c r="FBV49" s="73"/>
      <c r="FBW49" s="73"/>
      <c r="FBX49" s="73"/>
      <c r="FBY49" s="73"/>
      <c r="FBZ49" s="73"/>
      <c r="FCA49" s="73"/>
      <c r="FCB49" s="73"/>
      <c r="FCC49" s="73"/>
      <c r="FCD49" s="73"/>
      <c r="FCE49" s="73"/>
      <c r="FCF49" s="73"/>
      <c r="FCG49" s="73"/>
      <c r="FCH49" s="73"/>
      <c r="FCI49" s="73"/>
      <c r="FCJ49" s="73"/>
      <c r="FCK49" s="73"/>
      <c r="FCL49" s="73"/>
      <c r="FCM49" s="73"/>
      <c r="FCN49" s="73"/>
      <c r="FCO49" s="73"/>
      <c r="FCP49" s="73"/>
      <c r="FCQ49" s="73"/>
      <c r="FCR49" s="73"/>
      <c r="FCS49" s="73"/>
      <c r="FCT49" s="73"/>
      <c r="FCU49" s="73"/>
      <c r="FCV49" s="73"/>
      <c r="FCW49" s="73"/>
      <c r="FCX49" s="73"/>
      <c r="FCY49" s="73"/>
      <c r="FCZ49" s="73"/>
      <c r="FDA49" s="73"/>
      <c r="FDB49" s="73"/>
      <c r="FDC49" s="73"/>
      <c r="FDD49" s="73"/>
      <c r="FDE49" s="73"/>
      <c r="FDF49" s="73"/>
      <c r="FDG49" s="73"/>
      <c r="FDH49" s="73"/>
      <c r="FDI49" s="73"/>
      <c r="FDJ49" s="73"/>
      <c r="FDK49" s="73"/>
      <c r="FDL49" s="73"/>
      <c r="FDM49" s="73"/>
      <c r="FDN49" s="73"/>
      <c r="FDO49" s="73"/>
      <c r="FDP49" s="73"/>
      <c r="FDQ49" s="73"/>
      <c r="FDR49" s="73"/>
      <c r="FDS49" s="73"/>
      <c r="FDT49" s="73"/>
      <c r="FDU49" s="73"/>
      <c r="FDV49" s="73"/>
      <c r="FDW49" s="73"/>
      <c r="FDX49" s="73"/>
      <c r="FDY49" s="73"/>
      <c r="FDZ49" s="73"/>
      <c r="FEA49" s="73"/>
      <c r="FEB49" s="73"/>
      <c r="FEC49" s="73"/>
      <c r="FED49" s="73"/>
      <c r="FEE49" s="73"/>
      <c r="FEF49" s="73"/>
      <c r="FEG49" s="73"/>
      <c r="FEH49" s="73"/>
      <c r="FEI49" s="73"/>
      <c r="FEJ49" s="73"/>
      <c r="FEK49" s="73"/>
      <c r="FEL49" s="73"/>
      <c r="FEM49" s="73"/>
      <c r="FEN49" s="73"/>
      <c r="FEO49" s="73"/>
      <c r="FEP49" s="73"/>
      <c r="FEQ49" s="73"/>
      <c r="FER49" s="73"/>
      <c r="FES49" s="73"/>
      <c r="FET49" s="73"/>
      <c r="FEU49" s="73"/>
      <c r="FEV49" s="73"/>
      <c r="FEW49" s="73"/>
      <c r="FEX49" s="73"/>
      <c r="FEY49" s="73"/>
      <c r="FEZ49" s="73"/>
      <c r="FFA49" s="73"/>
      <c r="FFB49" s="73"/>
      <c r="FFC49" s="73"/>
      <c r="FFD49" s="73"/>
      <c r="FFE49" s="73"/>
      <c r="FFF49" s="73"/>
      <c r="FFG49" s="73"/>
      <c r="FFH49" s="73"/>
      <c r="FFI49" s="73"/>
      <c r="FFJ49" s="73"/>
      <c r="FFK49" s="73"/>
      <c r="FFL49" s="73"/>
      <c r="FFM49" s="73"/>
      <c r="FFN49" s="73"/>
      <c r="FFO49" s="73"/>
      <c r="FFP49" s="73"/>
      <c r="FFQ49" s="73"/>
      <c r="FFR49" s="73"/>
      <c r="FFS49" s="73"/>
      <c r="FFT49" s="73"/>
      <c r="FFU49" s="73"/>
      <c r="FFV49" s="73"/>
      <c r="FFW49" s="73"/>
      <c r="FFX49" s="73"/>
      <c r="FFY49" s="73"/>
      <c r="FFZ49" s="73"/>
      <c r="FGA49" s="73"/>
      <c r="FGB49" s="73"/>
      <c r="FGC49" s="73"/>
      <c r="FGD49" s="73"/>
      <c r="FGE49" s="73"/>
      <c r="FGF49" s="73"/>
      <c r="FGG49" s="73"/>
      <c r="FGH49" s="73"/>
      <c r="FGI49" s="73"/>
      <c r="FGJ49" s="73"/>
      <c r="FGK49" s="73"/>
      <c r="FGL49" s="73"/>
      <c r="FGM49" s="73"/>
      <c r="FGN49" s="73"/>
      <c r="FGO49" s="73"/>
      <c r="FGP49" s="73"/>
      <c r="FGQ49" s="73"/>
      <c r="FGR49" s="73"/>
      <c r="FGS49" s="73"/>
      <c r="FGT49" s="73"/>
      <c r="FGU49" s="73"/>
      <c r="FGV49" s="73"/>
      <c r="FGW49" s="73"/>
      <c r="FGX49" s="73"/>
      <c r="FGY49" s="73"/>
      <c r="FGZ49" s="73"/>
      <c r="FHA49" s="73"/>
      <c r="FHB49" s="73"/>
      <c r="FHC49" s="73"/>
      <c r="FHD49" s="73"/>
      <c r="FHE49" s="73"/>
      <c r="FHF49" s="73"/>
      <c r="FHG49" s="73"/>
      <c r="FHH49" s="73"/>
      <c r="FHI49" s="73"/>
      <c r="FHJ49" s="73"/>
      <c r="FHK49" s="73"/>
      <c r="FHL49" s="73"/>
      <c r="FHM49" s="73"/>
      <c r="FHN49" s="73"/>
      <c r="FHO49" s="73"/>
      <c r="FHP49" s="73"/>
      <c r="FHQ49" s="73"/>
      <c r="FHR49" s="73"/>
      <c r="FHS49" s="73"/>
      <c r="FHT49" s="73"/>
      <c r="FHU49" s="73"/>
      <c r="FHV49" s="73"/>
      <c r="FHW49" s="73"/>
      <c r="FHX49" s="73"/>
      <c r="FHY49" s="73"/>
      <c r="FHZ49" s="73"/>
      <c r="FIA49" s="73"/>
      <c r="FIB49" s="73"/>
      <c r="FIC49" s="73"/>
      <c r="FID49" s="73"/>
      <c r="FIE49" s="73"/>
      <c r="FIF49" s="73"/>
      <c r="FIG49" s="73"/>
      <c r="FIH49" s="73"/>
      <c r="FII49" s="73"/>
      <c r="FIJ49" s="73"/>
      <c r="FIK49" s="73"/>
      <c r="FIL49" s="73"/>
      <c r="FIM49" s="73"/>
      <c r="FIN49" s="73"/>
      <c r="FIO49" s="73"/>
      <c r="FIP49" s="73"/>
      <c r="FIQ49" s="73"/>
      <c r="FIR49" s="73"/>
      <c r="FIS49" s="73"/>
      <c r="FIT49" s="73"/>
      <c r="FIU49" s="73"/>
      <c r="FIV49" s="73"/>
      <c r="FIW49" s="73"/>
      <c r="FIX49" s="73"/>
      <c r="FIY49" s="73"/>
      <c r="FIZ49" s="73"/>
      <c r="FJA49" s="73"/>
      <c r="FJB49" s="73"/>
      <c r="FJC49" s="73"/>
      <c r="FJD49" s="73"/>
      <c r="FJE49" s="73"/>
      <c r="FJF49" s="73"/>
      <c r="FJG49" s="73"/>
      <c r="FJH49" s="73"/>
      <c r="FJI49" s="73"/>
      <c r="FJJ49" s="73"/>
      <c r="FJK49" s="73"/>
      <c r="FJL49" s="73"/>
      <c r="FJM49" s="73"/>
      <c r="FJN49" s="73"/>
      <c r="FJO49" s="73"/>
      <c r="FJP49" s="73"/>
      <c r="FJQ49" s="73"/>
      <c r="FJR49" s="73"/>
      <c r="FJS49" s="73"/>
      <c r="FJT49" s="73"/>
      <c r="FJU49" s="73"/>
      <c r="FJV49" s="73"/>
      <c r="FJW49" s="73"/>
      <c r="FJX49" s="73"/>
      <c r="FJY49" s="73"/>
      <c r="FJZ49" s="73"/>
      <c r="FKA49" s="73"/>
      <c r="FKB49" s="73"/>
      <c r="FKC49" s="73"/>
      <c r="FKD49" s="73"/>
      <c r="FKE49" s="73"/>
      <c r="FKF49" s="73"/>
      <c r="FKG49" s="73"/>
      <c r="FKH49" s="73"/>
      <c r="FKI49" s="73"/>
      <c r="FKJ49" s="73"/>
      <c r="FKK49" s="73"/>
      <c r="FKL49" s="73"/>
      <c r="FKM49" s="73"/>
      <c r="FKN49" s="73"/>
      <c r="FKO49" s="73"/>
      <c r="FKP49" s="73"/>
      <c r="FKQ49" s="73"/>
      <c r="FKR49" s="73"/>
      <c r="FKS49" s="73"/>
      <c r="FKT49" s="73"/>
      <c r="FKU49" s="73"/>
      <c r="FKV49" s="73"/>
      <c r="FKW49" s="73"/>
      <c r="FKX49" s="73"/>
      <c r="FKY49" s="73"/>
      <c r="FKZ49" s="73"/>
      <c r="FLA49" s="73"/>
      <c r="FLB49" s="73"/>
      <c r="FLC49" s="73"/>
      <c r="FLD49" s="73"/>
      <c r="FLE49" s="73"/>
      <c r="FLF49" s="73"/>
      <c r="FLG49" s="73"/>
      <c r="FLH49" s="73"/>
      <c r="FLI49" s="73"/>
      <c r="FLJ49" s="73"/>
      <c r="FLK49" s="73"/>
      <c r="FLL49" s="73"/>
      <c r="FLM49" s="73"/>
      <c r="FLN49" s="73"/>
      <c r="FLO49" s="73"/>
      <c r="FLP49" s="73"/>
      <c r="FLQ49" s="73"/>
      <c r="FLR49" s="73"/>
      <c r="FLS49" s="73"/>
      <c r="FLT49" s="73"/>
      <c r="FLU49" s="73"/>
      <c r="FLV49" s="73"/>
      <c r="FLW49" s="73"/>
      <c r="FLX49" s="73"/>
      <c r="FLY49" s="73"/>
      <c r="FLZ49" s="73"/>
      <c r="FMA49" s="73"/>
      <c r="FMB49" s="73"/>
      <c r="FMC49" s="73"/>
      <c r="FMD49" s="73"/>
      <c r="FME49" s="73"/>
      <c r="FMF49" s="73"/>
      <c r="FMG49" s="73"/>
      <c r="FMH49" s="73"/>
      <c r="FMI49" s="73"/>
      <c r="FMJ49" s="73"/>
      <c r="FMK49" s="73"/>
      <c r="FML49" s="73"/>
      <c r="FMM49" s="73"/>
      <c r="FMN49" s="73"/>
      <c r="FMO49" s="73"/>
      <c r="FMP49" s="73"/>
      <c r="FMQ49" s="73"/>
      <c r="FMR49" s="73"/>
      <c r="FMS49" s="73"/>
      <c r="FMT49" s="73"/>
      <c r="FMU49" s="73"/>
      <c r="FMV49" s="73"/>
      <c r="FMW49" s="73"/>
      <c r="FMX49" s="73"/>
      <c r="FMY49" s="73"/>
      <c r="FMZ49" s="73"/>
      <c r="FNA49" s="73"/>
      <c r="FNB49" s="73"/>
      <c r="FNC49" s="73"/>
      <c r="FND49" s="73"/>
      <c r="FNE49" s="73"/>
      <c r="FNF49" s="73"/>
      <c r="FNG49" s="73"/>
      <c r="FNH49" s="73"/>
      <c r="FNI49" s="73"/>
      <c r="FNJ49" s="73"/>
      <c r="FNK49" s="73"/>
      <c r="FNL49" s="73"/>
      <c r="FNM49" s="73"/>
      <c r="FNN49" s="73"/>
      <c r="FNO49" s="73"/>
      <c r="FNP49" s="73"/>
      <c r="FNQ49" s="73"/>
      <c r="FNR49" s="73"/>
      <c r="FNS49" s="73"/>
      <c r="FNT49" s="73"/>
      <c r="FNU49" s="73"/>
      <c r="FNV49" s="73"/>
      <c r="FNW49" s="73"/>
      <c r="FNX49" s="73"/>
      <c r="FNY49" s="73"/>
      <c r="FNZ49" s="73"/>
      <c r="FOA49" s="73"/>
      <c r="FOB49" s="73"/>
      <c r="FOC49" s="73"/>
      <c r="FOD49" s="73"/>
      <c r="FOE49" s="73"/>
      <c r="FOF49" s="73"/>
      <c r="FOG49" s="73"/>
      <c r="FOH49" s="73"/>
      <c r="FOI49" s="73"/>
      <c r="FOJ49" s="73"/>
      <c r="FOK49" s="73"/>
      <c r="FOL49" s="73"/>
      <c r="FOM49" s="73"/>
      <c r="FON49" s="73"/>
      <c r="FOO49" s="73"/>
      <c r="FOP49" s="73"/>
      <c r="FOQ49" s="73"/>
      <c r="FOR49" s="73"/>
      <c r="FOS49" s="73"/>
      <c r="FOT49" s="73"/>
      <c r="FOU49" s="73"/>
      <c r="FOV49" s="73"/>
      <c r="FOW49" s="73"/>
      <c r="FOX49" s="73"/>
      <c r="FOY49" s="73"/>
      <c r="FOZ49" s="73"/>
      <c r="FPA49" s="73"/>
      <c r="FPB49" s="73"/>
      <c r="FPC49" s="73"/>
      <c r="FPD49" s="73"/>
      <c r="FPE49" s="73"/>
      <c r="FPF49" s="73"/>
      <c r="FPG49" s="73"/>
      <c r="FPH49" s="73"/>
      <c r="FPI49" s="73"/>
      <c r="FPJ49" s="73"/>
      <c r="FPK49" s="73"/>
      <c r="FPL49" s="73"/>
      <c r="FPM49" s="73"/>
      <c r="FPN49" s="73"/>
      <c r="FPO49" s="73"/>
      <c r="FPP49" s="73"/>
      <c r="FPQ49" s="73"/>
      <c r="FPR49" s="73"/>
      <c r="FPS49" s="73"/>
      <c r="FPT49" s="73"/>
      <c r="FPU49" s="73"/>
      <c r="FPV49" s="73"/>
      <c r="FPW49" s="73"/>
      <c r="FPX49" s="73"/>
      <c r="FPY49" s="73"/>
      <c r="FPZ49" s="73"/>
      <c r="FQA49" s="73"/>
      <c r="FQB49" s="73"/>
      <c r="FQC49" s="73"/>
      <c r="FQD49" s="73"/>
      <c r="FQE49" s="73"/>
      <c r="FQF49" s="73"/>
      <c r="FQG49" s="73"/>
      <c r="FQH49" s="73"/>
      <c r="FQI49" s="73"/>
      <c r="FQJ49" s="73"/>
      <c r="FQK49" s="73"/>
      <c r="FQL49" s="73"/>
      <c r="FQM49" s="73"/>
      <c r="FQN49" s="73"/>
      <c r="FQO49" s="73"/>
      <c r="FQP49" s="73"/>
      <c r="FQQ49" s="73"/>
      <c r="FQR49" s="73"/>
      <c r="FQS49" s="73"/>
      <c r="FQT49" s="73"/>
      <c r="FQU49" s="73"/>
      <c r="FQV49" s="73"/>
      <c r="FQW49" s="73"/>
      <c r="FQX49" s="73"/>
      <c r="FQY49" s="73"/>
      <c r="FQZ49" s="73"/>
      <c r="FRA49" s="73"/>
      <c r="FRB49" s="73"/>
      <c r="FRC49" s="73"/>
      <c r="FRD49" s="73"/>
      <c r="FRE49" s="73"/>
      <c r="FRF49" s="73"/>
      <c r="FRG49" s="73"/>
      <c r="FRH49" s="73"/>
      <c r="FRI49" s="73"/>
      <c r="FRJ49" s="73"/>
      <c r="FRK49" s="73"/>
      <c r="FRL49" s="73"/>
      <c r="FRM49" s="73"/>
      <c r="FRN49" s="73"/>
      <c r="FRO49" s="73"/>
      <c r="FRP49" s="73"/>
      <c r="FRQ49" s="73"/>
      <c r="FRR49" s="73"/>
      <c r="FRS49" s="73"/>
      <c r="FRT49" s="73"/>
      <c r="FRU49" s="73"/>
      <c r="FRV49" s="73"/>
      <c r="FRW49" s="73"/>
      <c r="FRX49" s="73"/>
      <c r="FRY49" s="73"/>
      <c r="FRZ49" s="73"/>
      <c r="FSA49" s="73"/>
      <c r="FSB49" s="73"/>
      <c r="FSC49" s="73"/>
      <c r="FSD49" s="73"/>
      <c r="FSE49" s="73"/>
      <c r="FSF49" s="73"/>
      <c r="FSG49" s="73"/>
      <c r="FSH49" s="73"/>
      <c r="FSI49" s="73"/>
      <c r="FSJ49" s="73"/>
      <c r="FSK49" s="73"/>
      <c r="FSL49" s="73"/>
      <c r="FSM49" s="73"/>
      <c r="FSN49" s="73"/>
      <c r="FSO49" s="73"/>
      <c r="FSP49" s="73"/>
      <c r="FSQ49" s="73"/>
      <c r="FSR49" s="73"/>
      <c r="FSS49" s="73"/>
      <c r="FST49" s="73"/>
      <c r="FSU49" s="73"/>
      <c r="FSV49" s="73"/>
      <c r="FSW49" s="73"/>
      <c r="FSX49" s="73"/>
      <c r="FSY49" s="73"/>
      <c r="FSZ49" s="73"/>
      <c r="FTA49" s="73"/>
      <c r="FTB49" s="73"/>
      <c r="FTC49" s="73"/>
      <c r="FTD49" s="73"/>
      <c r="FTE49" s="73"/>
      <c r="FTF49" s="73"/>
      <c r="FTG49" s="73"/>
      <c r="FTH49" s="73"/>
      <c r="FTI49" s="73"/>
      <c r="FTJ49" s="73"/>
      <c r="FTK49" s="73"/>
      <c r="FTL49" s="73"/>
      <c r="FTM49" s="73"/>
      <c r="FTN49" s="73"/>
      <c r="FTO49" s="73"/>
      <c r="FTP49" s="73"/>
      <c r="FTQ49" s="73"/>
      <c r="FTR49" s="73"/>
      <c r="FTS49" s="73"/>
      <c r="FTT49" s="73"/>
      <c r="FTU49" s="73"/>
      <c r="FTV49" s="73"/>
      <c r="FTW49" s="73"/>
      <c r="FTX49" s="73"/>
      <c r="FTY49" s="73"/>
      <c r="FTZ49" s="73"/>
      <c r="FUA49" s="73"/>
      <c r="FUB49" s="73"/>
      <c r="FUC49" s="73"/>
      <c r="FUD49" s="73"/>
      <c r="FUE49" s="73"/>
      <c r="FUF49" s="73"/>
      <c r="FUG49" s="73"/>
      <c r="FUH49" s="73"/>
      <c r="FUI49" s="73"/>
      <c r="FUJ49" s="73"/>
      <c r="FUK49" s="73"/>
      <c r="FUL49" s="73"/>
      <c r="FUM49" s="73"/>
      <c r="FUN49" s="73"/>
      <c r="FUO49" s="73"/>
      <c r="FUP49" s="73"/>
      <c r="FUQ49" s="73"/>
      <c r="FUR49" s="73"/>
      <c r="FUS49" s="73"/>
      <c r="FUT49" s="73"/>
      <c r="FUU49" s="73"/>
      <c r="FUV49" s="73"/>
      <c r="FUW49" s="73"/>
      <c r="FUX49" s="73"/>
      <c r="FUY49" s="73"/>
      <c r="FUZ49" s="73"/>
      <c r="FVA49" s="73"/>
      <c r="FVB49" s="73"/>
      <c r="FVC49" s="73"/>
      <c r="FVD49" s="73"/>
      <c r="FVE49" s="73"/>
      <c r="FVF49" s="73"/>
      <c r="FVG49" s="73"/>
      <c r="FVH49" s="73"/>
      <c r="FVI49" s="73"/>
      <c r="FVJ49" s="73"/>
      <c r="FVK49" s="73"/>
      <c r="FVL49" s="73"/>
      <c r="FVM49" s="73"/>
      <c r="FVN49" s="73"/>
      <c r="FVO49" s="73"/>
      <c r="FVP49" s="73"/>
      <c r="FVQ49" s="73"/>
      <c r="FVR49" s="73"/>
      <c r="FVS49" s="73"/>
      <c r="FVT49" s="73"/>
      <c r="FVU49" s="73"/>
      <c r="FVV49" s="73"/>
      <c r="FVW49" s="73"/>
      <c r="FVX49" s="73"/>
      <c r="FVY49" s="73"/>
      <c r="FVZ49" s="73"/>
      <c r="FWA49" s="73"/>
      <c r="FWB49" s="73"/>
      <c r="FWC49" s="73"/>
      <c r="FWD49" s="73"/>
      <c r="FWE49" s="73"/>
      <c r="FWF49" s="73"/>
      <c r="FWG49" s="73"/>
      <c r="FWH49" s="73"/>
      <c r="FWI49" s="73"/>
      <c r="FWJ49" s="73"/>
      <c r="FWK49" s="73"/>
      <c r="FWL49" s="73"/>
      <c r="FWM49" s="73"/>
      <c r="FWN49" s="73"/>
      <c r="FWO49" s="73"/>
      <c r="FWP49" s="73"/>
      <c r="FWQ49" s="73"/>
      <c r="FWR49" s="73"/>
      <c r="FWS49" s="73"/>
      <c r="FWT49" s="73"/>
      <c r="FWU49" s="73"/>
      <c r="FWV49" s="73"/>
      <c r="FWW49" s="73"/>
      <c r="FWX49" s="73"/>
      <c r="FWY49" s="73"/>
      <c r="FWZ49" s="73"/>
      <c r="FXA49" s="73"/>
      <c r="FXB49" s="73"/>
      <c r="FXC49" s="73"/>
      <c r="FXD49" s="73"/>
      <c r="FXE49" s="73"/>
      <c r="FXF49" s="73"/>
      <c r="FXG49" s="73"/>
      <c r="FXH49" s="73"/>
      <c r="FXI49" s="73"/>
      <c r="FXJ49" s="73"/>
      <c r="FXK49" s="73"/>
      <c r="FXL49" s="73"/>
      <c r="FXM49" s="73"/>
      <c r="FXN49" s="73"/>
      <c r="FXO49" s="73"/>
      <c r="FXP49" s="73"/>
      <c r="FXQ49" s="73"/>
      <c r="FXR49" s="73"/>
      <c r="FXS49" s="73"/>
      <c r="FXT49" s="73"/>
      <c r="FXU49" s="73"/>
      <c r="FXV49" s="73"/>
      <c r="FXW49" s="73"/>
      <c r="FXX49" s="73"/>
      <c r="FXY49" s="73"/>
      <c r="FXZ49" s="73"/>
      <c r="FYA49" s="73"/>
      <c r="FYB49" s="73"/>
      <c r="FYC49" s="73"/>
      <c r="FYD49" s="73"/>
      <c r="FYE49" s="73"/>
      <c r="FYF49" s="73"/>
      <c r="FYG49" s="73"/>
      <c r="FYH49" s="73"/>
      <c r="FYI49" s="73"/>
      <c r="FYJ49" s="73"/>
      <c r="FYK49" s="73"/>
      <c r="FYL49" s="73"/>
      <c r="FYM49" s="73"/>
      <c r="FYN49" s="73"/>
      <c r="FYO49" s="73"/>
      <c r="FYP49" s="73"/>
      <c r="FYQ49" s="73"/>
      <c r="FYR49" s="73"/>
      <c r="FYS49" s="73"/>
      <c r="FYT49" s="73"/>
      <c r="FYU49" s="73"/>
      <c r="FYV49" s="73"/>
      <c r="FYW49" s="73"/>
      <c r="FYX49" s="73"/>
      <c r="FYY49" s="73"/>
      <c r="FYZ49" s="73"/>
      <c r="FZA49" s="73"/>
      <c r="FZB49" s="73"/>
      <c r="FZC49" s="73"/>
      <c r="FZD49" s="73"/>
      <c r="FZE49" s="73"/>
      <c r="FZF49" s="73"/>
      <c r="FZG49" s="73"/>
      <c r="FZH49" s="73"/>
      <c r="FZI49" s="73"/>
      <c r="FZJ49" s="73"/>
      <c r="FZK49" s="73"/>
      <c r="FZL49" s="73"/>
      <c r="FZM49" s="73"/>
      <c r="FZN49" s="73"/>
      <c r="FZO49" s="73"/>
      <c r="FZP49" s="73"/>
      <c r="FZQ49" s="73"/>
      <c r="FZR49" s="73"/>
      <c r="FZS49" s="73"/>
      <c r="FZT49" s="73"/>
      <c r="FZU49" s="73"/>
      <c r="FZV49" s="73"/>
      <c r="FZW49" s="73"/>
      <c r="FZX49" s="73"/>
      <c r="FZY49" s="73"/>
      <c r="FZZ49" s="73"/>
      <c r="GAA49" s="73"/>
      <c r="GAB49" s="73"/>
      <c r="GAC49" s="73"/>
      <c r="GAD49" s="73"/>
      <c r="GAE49" s="73"/>
      <c r="GAF49" s="73"/>
      <c r="GAG49" s="73"/>
      <c r="GAH49" s="73"/>
      <c r="GAI49" s="73"/>
      <c r="GAJ49" s="73"/>
      <c r="GAK49" s="73"/>
      <c r="GAL49" s="73"/>
      <c r="GAM49" s="73"/>
      <c r="GAN49" s="73"/>
      <c r="GAO49" s="73"/>
      <c r="GAP49" s="73"/>
      <c r="GAQ49" s="73"/>
      <c r="GAR49" s="73"/>
      <c r="GAS49" s="73"/>
      <c r="GAT49" s="73"/>
      <c r="GAU49" s="73"/>
      <c r="GAV49" s="73"/>
      <c r="GAW49" s="73"/>
      <c r="GAX49" s="73"/>
      <c r="GAY49" s="73"/>
      <c r="GAZ49" s="73"/>
      <c r="GBA49" s="73"/>
      <c r="GBB49" s="73"/>
      <c r="GBC49" s="73"/>
      <c r="GBD49" s="73"/>
      <c r="GBE49" s="73"/>
      <c r="GBF49" s="73"/>
      <c r="GBG49" s="73"/>
      <c r="GBH49" s="73"/>
      <c r="GBI49" s="73"/>
      <c r="GBJ49" s="73"/>
      <c r="GBK49" s="73"/>
      <c r="GBL49" s="73"/>
      <c r="GBM49" s="73"/>
      <c r="GBN49" s="73"/>
      <c r="GBO49" s="73"/>
      <c r="GBP49" s="73"/>
      <c r="GBQ49" s="73"/>
      <c r="GBR49" s="73"/>
      <c r="GBS49" s="73"/>
      <c r="GBT49" s="73"/>
      <c r="GBU49" s="73"/>
      <c r="GBV49" s="73"/>
      <c r="GBW49" s="73"/>
      <c r="GBX49" s="73"/>
      <c r="GBY49" s="73"/>
      <c r="GBZ49" s="73"/>
      <c r="GCA49" s="73"/>
      <c r="GCB49" s="73"/>
      <c r="GCC49" s="73"/>
      <c r="GCD49" s="73"/>
      <c r="GCE49" s="73"/>
      <c r="GCF49" s="73"/>
      <c r="GCG49" s="73"/>
      <c r="GCH49" s="73"/>
      <c r="GCI49" s="73"/>
      <c r="GCJ49" s="73"/>
      <c r="GCK49" s="73"/>
      <c r="GCL49" s="73"/>
      <c r="GCM49" s="73"/>
      <c r="GCN49" s="73"/>
      <c r="GCO49" s="73"/>
      <c r="GCP49" s="73"/>
      <c r="GCQ49" s="73"/>
      <c r="GCR49" s="73"/>
      <c r="GCS49" s="73"/>
      <c r="GCT49" s="73"/>
      <c r="GCU49" s="73"/>
      <c r="GCV49" s="73"/>
      <c r="GCW49" s="73"/>
      <c r="GCX49" s="73"/>
      <c r="GCY49" s="73"/>
      <c r="GCZ49" s="73"/>
      <c r="GDA49" s="73"/>
      <c r="GDB49" s="73"/>
      <c r="GDC49" s="73"/>
      <c r="GDD49" s="73"/>
      <c r="GDE49" s="73"/>
      <c r="GDF49" s="73"/>
      <c r="GDG49" s="73"/>
      <c r="GDH49" s="73"/>
      <c r="GDI49" s="73"/>
      <c r="GDJ49" s="73"/>
      <c r="GDK49" s="73"/>
      <c r="GDL49" s="73"/>
      <c r="GDM49" s="73"/>
      <c r="GDN49" s="73"/>
      <c r="GDO49" s="73"/>
      <c r="GDP49" s="73"/>
      <c r="GDQ49" s="73"/>
      <c r="GDR49" s="73"/>
      <c r="GDS49" s="73"/>
      <c r="GDT49" s="73"/>
      <c r="GDU49" s="73"/>
      <c r="GDV49" s="73"/>
      <c r="GDW49" s="73"/>
      <c r="GDX49" s="73"/>
      <c r="GDY49" s="73"/>
      <c r="GDZ49" s="73"/>
      <c r="GEA49" s="73"/>
      <c r="GEB49" s="73"/>
      <c r="GEC49" s="73"/>
      <c r="GED49" s="73"/>
      <c r="GEE49" s="73"/>
      <c r="GEF49" s="73"/>
      <c r="GEG49" s="73"/>
      <c r="GEH49" s="73"/>
      <c r="GEI49" s="73"/>
      <c r="GEJ49" s="73"/>
      <c r="GEK49" s="73"/>
      <c r="GEL49" s="73"/>
      <c r="GEM49" s="73"/>
      <c r="GEN49" s="73"/>
      <c r="GEO49" s="73"/>
      <c r="GEP49" s="73"/>
      <c r="GEQ49" s="73"/>
      <c r="GER49" s="73"/>
      <c r="GES49" s="73"/>
      <c r="GET49" s="73"/>
      <c r="GEU49" s="73"/>
      <c r="GEV49" s="73"/>
      <c r="GEW49" s="73"/>
      <c r="GEX49" s="73"/>
      <c r="GEY49" s="73"/>
      <c r="GEZ49" s="73"/>
      <c r="GFA49" s="73"/>
      <c r="GFB49" s="73"/>
      <c r="GFC49" s="73"/>
      <c r="GFD49" s="73"/>
      <c r="GFE49" s="73"/>
      <c r="GFF49" s="73"/>
      <c r="GFG49" s="73"/>
      <c r="GFH49" s="73"/>
      <c r="GFI49" s="73"/>
      <c r="GFJ49" s="73"/>
      <c r="GFK49" s="73"/>
      <c r="GFL49" s="73"/>
      <c r="GFM49" s="73"/>
      <c r="GFN49" s="73"/>
      <c r="GFO49" s="73"/>
      <c r="GFP49" s="73"/>
      <c r="GFQ49" s="73"/>
      <c r="GFR49" s="73"/>
      <c r="GFS49" s="73"/>
      <c r="GFT49" s="73"/>
      <c r="GFU49" s="73"/>
      <c r="GFV49" s="73"/>
      <c r="GFW49" s="73"/>
      <c r="GFX49" s="73"/>
      <c r="GFY49" s="73"/>
      <c r="GFZ49" s="73"/>
      <c r="GGA49" s="73"/>
      <c r="GGB49" s="73"/>
      <c r="GGC49" s="73"/>
      <c r="GGD49" s="73"/>
      <c r="GGE49" s="73"/>
      <c r="GGF49" s="73"/>
      <c r="GGG49" s="73"/>
      <c r="GGH49" s="73"/>
      <c r="GGI49" s="73"/>
      <c r="GGJ49" s="73"/>
      <c r="GGK49" s="73"/>
      <c r="GGL49" s="73"/>
      <c r="GGM49" s="73"/>
      <c r="GGN49" s="73"/>
      <c r="GGO49" s="73"/>
      <c r="GGP49" s="73"/>
      <c r="GGQ49" s="73"/>
      <c r="GGR49" s="73"/>
      <c r="GGS49" s="73"/>
      <c r="GGT49" s="73"/>
      <c r="GGU49" s="73"/>
      <c r="GGV49" s="73"/>
      <c r="GGW49" s="73"/>
      <c r="GGX49" s="73"/>
      <c r="GGY49" s="73"/>
      <c r="GGZ49" s="73"/>
      <c r="GHA49" s="73"/>
      <c r="GHB49" s="73"/>
      <c r="GHC49" s="73"/>
      <c r="GHD49" s="73"/>
      <c r="GHE49" s="73"/>
      <c r="GHF49" s="73"/>
      <c r="GHG49" s="73"/>
      <c r="GHH49" s="73"/>
      <c r="GHI49" s="73"/>
      <c r="GHJ49" s="73"/>
      <c r="GHK49" s="73"/>
      <c r="GHL49" s="73"/>
      <c r="GHM49" s="73"/>
      <c r="GHN49" s="73"/>
      <c r="GHO49" s="73"/>
      <c r="GHP49" s="73"/>
      <c r="GHQ49" s="73"/>
      <c r="GHR49" s="73"/>
      <c r="GHS49" s="73"/>
      <c r="GHT49" s="73"/>
      <c r="GHU49" s="73"/>
      <c r="GHV49" s="73"/>
      <c r="GHW49" s="73"/>
      <c r="GHX49" s="73"/>
      <c r="GHY49" s="73"/>
      <c r="GHZ49" s="73"/>
      <c r="GIA49" s="73"/>
      <c r="GIB49" s="73"/>
      <c r="GIC49" s="73"/>
      <c r="GID49" s="73"/>
      <c r="GIE49" s="73"/>
      <c r="GIF49" s="73"/>
      <c r="GIG49" s="73"/>
      <c r="GIH49" s="73"/>
      <c r="GII49" s="73"/>
      <c r="GIJ49" s="73"/>
      <c r="GIK49" s="73"/>
      <c r="GIL49" s="73"/>
      <c r="GIM49" s="73"/>
      <c r="GIN49" s="73"/>
      <c r="GIO49" s="73"/>
      <c r="GIP49" s="73"/>
      <c r="GIQ49" s="73"/>
      <c r="GIR49" s="73"/>
      <c r="GIS49" s="73"/>
      <c r="GIT49" s="73"/>
      <c r="GIU49" s="73"/>
      <c r="GIV49" s="73"/>
      <c r="GIW49" s="73"/>
      <c r="GIX49" s="73"/>
      <c r="GIY49" s="73"/>
      <c r="GIZ49" s="73"/>
      <c r="GJA49" s="73"/>
      <c r="GJB49" s="73"/>
      <c r="GJC49" s="73"/>
      <c r="GJD49" s="73"/>
      <c r="GJE49" s="73"/>
      <c r="GJF49" s="73"/>
      <c r="GJG49" s="73"/>
      <c r="GJH49" s="73"/>
      <c r="GJI49" s="73"/>
      <c r="GJJ49" s="73"/>
      <c r="GJK49" s="73"/>
      <c r="GJL49" s="73"/>
      <c r="GJM49" s="73"/>
      <c r="GJN49" s="73"/>
      <c r="GJO49" s="73"/>
      <c r="GJP49" s="73"/>
      <c r="GJQ49" s="73"/>
      <c r="GJR49" s="73"/>
      <c r="GJS49" s="73"/>
      <c r="GJT49" s="73"/>
      <c r="GJU49" s="73"/>
      <c r="GJV49" s="73"/>
      <c r="GJW49" s="73"/>
      <c r="GJX49" s="73"/>
      <c r="GJY49" s="73"/>
      <c r="GJZ49" s="73"/>
      <c r="GKA49" s="73"/>
      <c r="GKB49" s="73"/>
      <c r="GKC49" s="73"/>
      <c r="GKD49" s="73"/>
      <c r="GKE49" s="73"/>
      <c r="GKF49" s="73"/>
      <c r="GKG49" s="73"/>
      <c r="GKH49" s="73"/>
      <c r="GKI49" s="73"/>
      <c r="GKJ49" s="73"/>
      <c r="GKK49" s="73"/>
      <c r="GKL49" s="73"/>
      <c r="GKM49" s="73"/>
      <c r="GKN49" s="73"/>
      <c r="GKO49" s="73"/>
      <c r="GKP49" s="73"/>
      <c r="GKQ49" s="73"/>
      <c r="GKR49" s="73"/>
      <c r="GKS49" s="73"/>
      <c r="GKT49" s="73"/>
      <c r="GKU49" s="73"/>
      <c r="GKV49" s="73"/>
      <c r="GKW49" s="73"/>
      <c r="GKX49" s="73"/>
      <c r="GKY49" s="73"/>
      <c r="GKZ49" s="73"/>
      <c r="GLA49" s="73"/>
      <c r="GLB49" s="73"/>
      <c r="GLC49" s="73"/>
      <c r="GLD49" s="73"/>
      <c r="GLE49" s="73"/>
      <c r="GLF49" s="73"/>
      <c r="GLG49" s="73"/>
      <c r="GLH49" s="73"/>
      <c r="GLI49" s="73"/>
      <c r="GLJ49" s="73"/>
      <c r="GLK49" s="73"/>
      <c r="GLL49" s="73"/>
      <c r="GLM49" s="73"/>
      <c r="GLN49" s="73"/>
      <c r="GLO49" s="73"/>
      <c r="GLP49" s="73"/>
      <c r="GLQ49" s="73"/>
      <c r="GLR49" s="73"/>
      <c r="GLS49" s="73"/>
      <c r="GLT49" s="73"/>
      <c r="GLU49" s="73"/>
      <c r="GLV49" s="73"/>
      <c r="GLW49" s="73"/>
      <c r="GLX49" s="73"/>
      <c r="GLY49" s="73"/>
      <c r="GLZ49" s="73"/>
      <c r="GMA49" s="73"/>
      <c r="GMB49" s="73"/>
      <c r="GMC49" s="73"/>
      <c r="GMD49" s="73"/>
      <c r="GME49" s="73"/>
      <c r="GMF49" s="73"/>
      <c r="GMG49" s="73"/>
      <c r="GMH49" s="73"/>
      <c r="GMI49" s="73"/>
      <c r="GMJ49" s="73"/>
      <c r="GMK49" s="73"/>
      <c r="GML49" s="73"/>
      <c r="GMM49" s="73"/>
      <c r="GMN49" s="73"/>
      <c r="GMO49" s="73"/>
      <c r="GMP49" s="73"/>
      <c r="GMQ49" s="73"/>
      <c r="GMR49" s="73"/>
      <c r="GMS49" s="73"/>
      <c r="GMT49" s="73"/>
      <c r="GMU49" s="73"/>
      <c r="GMV49" s="73"/>
      <c r="GMW49" s="73"/>
      <c r="GMX49" s="73"/>
      <c r="GMY49" s="73"/>
      <c r="GMZ49" s="73"/>
      <c r="GNA49" s="73"/>
      <c r="GNB49" s="73"/>
      <c r="GNC49" s="73"/>
      <c r="GND49" s="73"/>
      <c r="GNE49" s="73"/>
      <c r="GNF49" s="73"/>
      <c r="GNG49" s="73"/>
      <c r="GNH49" s="73"/>
      <c r="GNI49" s="73"/>
      <c r="GNJ49" s="73"/>
      <c r="GNK49" s="73"/>
      <c r="GNL49" s="73"/>
      <c r="GNM49" s="73"/>
      <c r="GNN49" s="73"/>
      <c r="GNO49" s="73"/>
      <c r="GNP49" s="73"/>
      <c r="GNQ49" s="73"/>
      <c r="GNR49" s="73"/>
      <c r="GNS49" s="73"/>
      <c r="GNT49" s="73"/>
      <c r="GNU49" s="73"/>
      <c r="GNV49" s="73"/>
      <c r="GNW49" s="73"/>
      <c r="GNX49" s="73"/>
      <c r="GNY49" s="73"/>
      <c r="GNZ49" s="73"/>
      <c r="GOA49" s="73"/>
      <c r="GOB49" s="73"/>
      <c r="GOC49" s="73"/>
      <c r="GOD49" s="73"/>
      <c r="GOE49" s="73"/>
      <c r="GOF49" s="73"/>
      <c r="GOG49" s="73"/>
      <c r="GOH49" s="73"/>
      <c r="GOI49" s="73"/>
      <c r="GOJ49" s="73"/>
      <c r="GOK49" s="73"/>
      <c r="GOL49" s="73"/>
      <c r="GOM49" s="73"/>
      <c r="GON49" s="73"/>
      <c r="GOO49" s="73"/>
      <c r="GOP49" s="73"/>
      <c r="GOQ49" s="73"/>
      <c r="GOR49" s="73"/>
      <c r="GOS49" s="73"/>
      <c r="GOT49" s="73"/>
      <c r="GOU49" s="73"/>
      <c r="GOV49" s="73"/>
      <c r="GOW49" s="73"/>
      <c r="GOX49" s="73"/>
      <c r="GOY49" s="73"/>
      <c r="GOZ49" s="73"/>
      <c r="GPA49" s="73"/>
      <c r="GPB49" s="73"/>
      <c r="GPC49" s="73"/>
      <c r="GPD49" s="73"/>
      <c r="GPE49" s="73"/>
      <c r="GPF49" s="73"/>
      <c r="GPG49" s="73"/>
      <c r="GPH49" s="73"/>
      <c r="GPI49" s="73"/>
      <c r="GPJ49" s="73"/>
      <c r="GPK49" s="73"/>
      <c r="GPL49" s="73"/>
      <c r="GPM49" s="73"/>
      <c r="GPN49" s="73"/>
      <c r="GPO49" s="73"/>
      <c r="GPP49" s="73"/>
      <c r="GPQ49" s="73"/>
      <c r="GPR49" s="73"/>
      <c r="GPS49" s="73"/>
      <c r="GPT49" s="73"/>
      <c r="GPU49" s="73"/>
      <c r="GPV49" s="73"/>
      <c r="GPW49" s="73"/>
      <c r="GPX49" s="73"/>
      <c r="GPY49" s="73"/>
      <c r="GPZ49" s="73"/>
      <c r="GQA49" s="73"/>
      <c r="GQB49" s="73"/>
      <c r="GQC49" s="73"/>
      <c r="GQD49" s="73"/>
      <c r="GQE49" s="73"/>
      <c r="GQF49" s="73"/>
      <c r="GQG49" s="73"/>
      <c r="GQH49" s="73"/>
      <c r="GQI49" s="73"/>
      <c r="GQJ49" s="73"/>
      <c r="GQK49" s="73"/>
      <c r="GQL49" s="73"/>
      <c r="GQM49" s="73"/>
      <c r="GQN49" s="73"/>
      <c r="GQO49" s="73"/>
      <c r="GQP49" s="73"/>
      <c r="GQQ49" s="73"/>
      <c r="GQR49" s="73"/>
      <c r="GQS49" s="73"/>
      <c r="GQT49" s="73"/>
      <c r="GQU49" s="73"/>
      <c r="GQV49" s="73"/>
      <c r="GQW49" s="73"/>
      <c r="GQX49" s="73"/>
      <c r="GQY49" s="73"/>
      <c r="GQZ49" s="73"/>
      <c r="GRA49" s="73"/>
      <c r="GRB49" s="73"/>
      <c r="GRC49" s="73"/>
      <c r="GRD49" s="73"/>
      <c r="GRE49" s="73"/>
      <c r="GRF49" s="73"/>
      <c r="GRG49" s="73"/>
      <c r="GRH49" s="73"/>
      <c r="GRI49" s="73"/>
      <c r="GRJ49" s="73"/>
      <c r="GRK49" s="73"/>
      <c r="GRL49" s="73"/>
      <c r="GRM49" s="73"/>
      <c r="GRN49" s="73"/>
      <c r="GRO49" s="73"/>
      <c r="GRP49" s="73"/>
      <c r="GRQ49" s="73"/>
      <c r="GRR49" s="73"/>
      <c r="GRS49" s="73"/>
      <c r="GRT49" s="73"/>
      <c r="GRU49" s="73"/>
      <c r="GRV49" s="73"/>
      <c r="GRW49" s="73"/>
      <c r="GRX49" s="73"/>
      <c r="GRY49" s="73"/>
      <c r="GRZ49" s="73"/>
      <c r="GSA49" s="73"/>
      <c r="GSB49" s="73"/>
      <c r="GSC49" s="73"/>
      <c r="GSD49" s="73"/>
      <c r="GSE49" s="73"/>
      <c r="GSF49" s="73"/>
      <c r="GSG49" s="73"/>
      <c r="GSH49" s="73"/>
      <c r="GSI49" s="73"/>
      <c r="GSJ49" s="73"/>
      <c r="GSK49" s="73"/>
      <c r="GSL49" s="73"/>
      <c r="GSM49" s="73"/>
      <c r="GSN49" s="73"/>
      <c r="GSO49" s="73"/>
      <c r="GSP49" s="73"/>
      <c r="GSQ49" s="73"/>
      <c r="GSR49" s="73"/>
      <c r="GSS49" s="73"/>
      <c r="GST49" s="73"/>
      <c r="GSU49" s="73"/>
      <c r="GSV49" s="73"/>
      <c r="GSW49" s="73"/>
      <c r="GSX49" s="73"/>
      <c r="GSY49" s="73"/>
      <c r="GSZ49" s="73"/>
      <c r="GTA49" s="73"/>
      <c r="GTB49" s="73"/>
      <c r="GTC49" s="73"/>
      <c r="GTD49" s="73"/>
      <c r="GTE49" s="73"/>
      <c r="GTF49" s="73"/>
      <c r="GTG49" s="73"/>
      <c r="GTH49" s="73"/>
      <c r="GTI49" s="73"/>
      <c r="GTJ49" s="73"/>
      <c r="GTK49" s="73"/>
      <c r="GTL49" s="73"/>
      <c r="GTM49" s="73"/>
      <c r="GTN49" s="73"/>
      <c r="GTO49" s="73"/>
      <c r="GTP49" s="73"/>
      <c r="GTQ49" s="73"/>
      <c r="GTR49" s="73"/>
      <c r="GTS49" s="73"/>
      <c r="GTT49" s="73"/>
      <c r="GTU49" s="73"/>
      <c r="GTV49" s="73"/>
      <c r="GTW49" s="73"/>
      <c r="GTX49" s="73"/>
      <c r="GTY49" s="73"/>
      <c r="GTZ49" s="73"/>
      <c r="GUA49" s="73"/>
      <c r="GUB49" s="73"/>
      <c r="GUC49" s="73"/>
      <c r="GUD49" s="73"/>
      <c r="GUE49" s="73"/>
      <c r="GUF49" s="73"/>
      <c r="GUG49" s="73"/>
      <c r="GUH49" s="73"/>
      <c r="GUI49" s="73"/>
      <c r="GUJ49" s="73"/>
      <c r="GUK49" s="73"/>
      <c r="GUL49" s="73"/>
      <c r="GUM49" s="73"/>
      <c r="GUN49" s="73"/>
      <c r="GUO49" s="73"/>
      <c r="GUP49" s="73"/>
      <c r="GUQ49" s="73"/>
      <c r="GUR49" s="73"/>
      <c r="GUS49" s="73"/>
      <c r="GUT49" s="73"/>
      <c r="GUU49" s="73"/>
      <c r="GUV49" s="73"/>
      <c r="GUW49" s="73"/>
      <c r="GUX49" s="73"/>
      <c r="GUY49" s="73"/>
      <c r="GUZ49" s="73"/>
      <c r="GVA49" s="73"/>
      <c r="GVB49" s="73"/>
      <c r="GVC49" s="73"/>
      <c r="GVD49" s="73"/>
      <c r="GVE49" s="73"/>
      <c r="GVF49" s="73"/>
      <c r="GVG49" s="73"/>
      <c r="GVH49" s="73"/>
      <c r="GVI49" s="73"/>
      <c r="GVJ49" s="73"/>
      <c r="GVK49" s="73"/>
      <c r="GVL49" s="73"/>
      <c r="GVM49" s="73"/>
      <c r="GVN49" s="73"/>
      <c r="GVO49" s="73"/>
      <c r="GVP49" s="73"/>
      <c r="GVQ49" s="73"/>
      <c r="GVR49" s="73"/>
      <c r="GVS49" s="73"/>
      <c r="GVT49" s="73"/>
      <c r="GVU49" s="73"/>
      <c r="GVV49" s="73"/>
      <c r="GVW49" s="73"/>
      <c r="GVX49" s="73"/>
      <c r="GVY49" s="73"/>
      <c r="GVZ49" s="73"/>
      <c r="GWA49" s="73"/>
      <c r="GWB49" s="73"/>
      <c r="GWC49" s="73"/>
      <c r="GWD49" s="73"/>
      <c r="GWE49" s="73"/>
      <c r="GWF49" s="73"/>
      <c r="GWG49" s="73"/>
      <c r="GWH49" s="73"/>
      <c r="GWI49" s="73"/>
      <c r="GWJ49" s="73"/>
      <c r="GWK49" s="73"/>
      <c r="GWL49" s="73"/>
      <c r="GWM49" s="73"/>
      <c r="GWN49" s="73"/>
      <c r="GWO49" s="73"/>
      <c r="GWP49" s="73"/>
      <c r="GWQ49" s="73"/>
      <c r="GWR49" s="73"/>
      <c r="GWS49" s="73"/>
      <c r="GWT49" s="73"/>
      <c r="GWU49" s="73"/>
      <c r="GWV49" s="73"/>
      <c r="GWW49" s="73"/>
      <c r="GWX49" s="73"/>
      <c r="GWY49" s="73"/>
      <c r="GWZ49" s="73"/>
      <c r="GXA49" s="73"/>
      <c r="GXB49" s="73"/>
      <c r="GXC49" s="73"/>
      <c r="GXD49" s="73"/>
      <c r="GXE49" s="73"/>
      <c r="GXF49" s="73"/>
      <c r="GXG49" s="73"/>
      <c r="GXH49" s="73"/>
      <c r="GXI49" s="73"/>
      <c r="GXJ49" s="73"/>
      <c r="GXK49" s="73"/>
      <c r="GXL49" s="73"/>
      <c r="GXM49" s="73"/>
      <c r="GXN49" s="73"/>
      <c r="GXO49" s="73"/>
      <c r="GXP49" s="73"/>
      <c r="GXQ49" s="73"/>
      <c r="GXR49" s="73"/>
      <c r="GXS49" s="73"/>
      <c r="GXT49" s="73"/>
      <c r="GXU49" s="73"/>
      <c r="GXV49" s="73"/>
      <c r="GXW49" s="73"/>
      <c r="GXX49" s="73"/>
      <c r="GXY49" s="73"/>
      <c r="GXZ49" s="73"/>
      <c r="GYA49" s="73"/>
      <c r="GYB49" s="73"/>
      <c r="GYC49" s="73"/>
      <c r="GYD49" s="73"/>
      <c r="GYE49" s="73"/>
      <c r="GYF49" s="73"/>
      <c r="GYG49" s="73"/>
      <c r="GYH49" s="73"/>
      <c r="GYI49" s="73"/>
      <c r="GYJ49" s="73"/>
      <c r="GYK49" s="73"/>
      <c r="GYL49" s="73"/>
      <c r="GYM49" s="73"/>
      <c r="GYN49" s="73"/>
      <c r="GYO49" s="73"/>
      <c r="GYP49" s="73"/>
      <c r="GYQ49" s="73"/>
      <c r="GYR49" s="73"/>
      <c r="GYS49" s="73"/>
      <c r="GYT49" s="73"/>
      <c r="GYU49" s="73"/>
      <c r="GYV49" s="73"/>
      <c r="GYW49" s="73"/>
      <c r="GYX49" s="73"/>
      <c r="GYY49" s="73"/>
      <c r="GYZ49" s="73"/>
      <c r="GZA49" s="73"/>
      <c r="GZB49" s="73"/>
      <c r="GZC49" s="73"/>
      <c r="GZD49" s="73"/>
      <c r="GZE49" s="73"/>
      <c r="GZF49" s="73"/>
      <c r="GZG49" s="73"/>
      <c r="GZH49" s="73"/>
      <c r="GZI49" s="73"/>
      <c r="GZJ49" s="73"/>
      <c r="GZK49" s="73"/>
      <c r="GZL49" s="73"/>
      <c r="GZM49" s="73"/>
      <c r="GZN49" s="73"/>
      <c r="GZO49" s="73"/>
      <c r="GZP49" s="73"/>
      <c r="GZQ49" s="73"/>
      <c r="GZR49" s="73"/>
      <c r="GZS49" s="73"/>
      <c r="GZT49" s="73"/>
      <c r="GZU49" s="73"/>
      <c r="GZV49" s="73"/>
      <c r="GZW49" s="73"/>
      <c r="GZX49" s="73"/>
      <c r="GZY49" s="73"/>
      <c r="GZZ49" s="73"/>
      <c r="HAA49" s="73"/>
      <c r="HAB49" s="73"/>
      <c r="HAC49" s="73"/>
      <c r="HAD49" s="73"/>
      <c r="HAE49" s="73"/>
      <c r="HAF49" s="73"/>
      <c r="HAG49" s="73"/>
      <c r="HAH49" s="73"/>
      <c r="HAI49" s="73"/>
      <c r="HAJ49" s="73"/>
      <c r="HAK49" s="73"/>
      <c r="HAL49" s="73"/>
      <c r="HAM49" s="73"/>
      <c r="HAN49" s="73"/>
      <c r="HAO49" s="73"/>
      <c r="HAP49" s="73"/>
      <c r="HAQ49" s="73"/>
      <c r="HAR49" s="73"/>
      <c r="HAS49" s="73"/>
      <c r="HAT49" s="73"/>
      <c r="HAU49" s="73"/>
      <c r="HAV49" s="73"/>
      <c r="HAW49" s="73"/>
      <c r="HAX49" s="73"/>
      <c r="HAY49" s="73"/>
      <c r="HAZ49" s="73"/>
      <c r="HBA49" s="73"/>
      <c r="HBB49" s="73"/>
      <c r="HBC49" s="73"/>
      <c r="HBD49" s="73"/>
      <c r="HBE49" s="73"/>
      <c r="HBF49" s="73"/>
      <c r="HBG49" s="73"/>
      <c r="HBH49" s="73"/>
      <c r="HBI49" s="73"/>
      <c r="HBJ49" s="73"/>
      <c r="HBK49" s="73"/>
      <c r="HBL49" s="73"/>
      <c r="HBM49" s="73"/>
      <c r="HBN49" s="73"/>
      <c r="HBO49" s="73"/>
      <c r="HBP49" s="73"/>
      <c r="HBQ49" s="73"/>
      <c r="HBR49" s="73"/>
      <c r="HBS49" s="73"/>
      <c r="HBT49" s="73"/>
      <c r="HBU49" s="73"/>
      <c r="HBV49" s="73"/>
      <c r="HBW49" s="73"/>
      <c r="HBX49" s="73"/>
      <c r="HBY49" s="73"/>
      <c r="HBZ49" s="73"/>
      <c r="HCA49" s="73"/>
      <c r="HCB49" s="73"/>
      <c r="HCC49" s="73"/>
      <c r="HCD49" s="73"/>
      <c r="HCE49" s="73"/>
      <c r="HCF49" s="73"/>
      <c r="HCG49" s="73"/>
      <c r="HCH49" s="73"/>
      <c r="HCI49" s="73"/>
      <c r="HCJ49" s="73"/>
      <c r="HCK49" s="73"/>
      <c r="HCL49" s="73"/>
      <c r="HCM49" s="73"/>
      <c r="HCN49" s="73"/>
      <c r="HCO49" s="73"/>
      <c r="HCP49" s="73"/>
      <c r="HCQ49" s="73"/>
      <c r="HCR49" s="73"/>
      <c r="HCS49" s="73"/>
      <c r="HCT49" s="73"/>
      <c r="HCU49" s="73"/>
      <c r="HCV49" s="73"/>
      <c r="HCW49" s="73"/>
      <c r="HCX49" s="73"/>
      <c r="HCY49" s="73"/>
      <c r="HCZ49" s="73"/>
      <c r="HDA49" s="73"/>
      <c r="HDB49" s="73"/>
      <c r="HDC49" s="73"/>
      <c r="HDD49" s="73"/>
      <c r="HDE49" s="73"/>
      <c r="HDF49" s="73"/>
      <c r="HDG49" s="73"/>
      <c r="HDH49" s="73"/>
      <c r="HDI49" s="73"/>
      <c r="HDJ49" s="73"/>
      <c r="HDK49" s="73"/>
      <c r="HDL49" s="73"/>
      <c r="HDM49" s="73"/>
      <c r="HDN49" s="73"/>
      <c r="HDO49" s="73"/>
      <c r="HDP49" s="73"/>
      <c r="HDQ49" s="73"/>
      <c r="HDR49" s="73"/>
      <c r="HDS49" s="73"/>
      <c r="HDT49" s="73"/>
      <c r="HDU49" s="73"/>
      <c r="HDV49" s="73"/>
      <c r="HDW49" s="73"/>
      <c r="HDX49" s="73"/>
      <c r="HDY49" s="73"/>
      <c r="HDZ49" s="73"/>
      <c r="HEA49" s="73"/>
      <c r="HEB49" s="73"/>
      <c r="HEC49" s="73"/>
      <c r="HED49" s="73"/>
      <c r="HEE49" s="73"/>
      <c r="HEF49" s="73"/>
      <c r="HEG49" s="73"/>
      <c r="HEH49" s="73"/>
      <c r="HEI49" s="73"/>
      <c r="HEJ49" s="73"/>
      <c r="HEK49" s="73"/>
      <c r="HEL49" s="73"/>
      <c r="HEM49" s="73"/>
      <c r="HEN49" s="73"/>
      <c r="HEO49" s="73"/>
      <c r="HEP49" s="73"/>
      <c r="HEQ49" s="73"/>
      <c r="HER49" s="73"/>
      <c r="HES49" s="73"/>
      <c r="HET49" s="73"/>
      <c r="HEU49" s="73"/>
      <c r="HEV49" s="73"/>
      <c r="HEW49" s="73"/>
      <c r="HEX49" s="73"/>
      <c r="HEY49" s="73"/>
      <c r="HEZ49" s="73"/>
      <c r="HFA49" s="73"/>
      <c r="HFB49" s="73"/>
      <c r="HFC49" s="73"/>
      <c r="HFD49" s="73"/>
      <c r="HFE49" s="73"/>
      <c r="HFF49" s="73"/>
      <c r="HFG49" s="73"/>
      <c r="HFH49" s="73"/>
      <c r="HFI49" s="73"/>
      <c r="HFJ49" s="73"/>
      <c r="HFK49" s="73"/>
      <c r="HFL49" s="73"/>
      <c r="HFM49" s="73"/>
      <c r="HFN49" s="73"/>
      <c r="HFO49" s="73"/>
      <c r="HFP49" s="73"/>
      <c r="HFQ49" s="73"/>
      <c r="HFR49" s="73"/>
      <c r="HFS49" s="73"/>
      <c r="HFT49" s="73"/>
      <c r="HFU49" s="73"/>
      <c r="HFV49" s="73"/>
      <c r="HFW49" s="73"/>
      <c r="HFX49" s="73"/>
      <c r="HFY49" s="73"/>
      <c r="HFZ49" s="73"/>
      <c r="HGA49" s="73"/>
      <c r="HGB49" s="73"/>
      <c r="HGC49" s="73"/>
      <c r="HGD49" s="73"/>
      <c r="HGE49" s="73"/>
      <c r="HGF49" s="73"/>
      <c r="HGG49" s="73"/>
      <c r="HGH49" s="73"/>
      <c r="HGI49" s="73"/>
      <c r="HGJ49" s="73"/>
      <c r="HGK49" s="73"/>
      <c r="HGL49" s="73"/>
      <c r="HGM49" s="73"/>
      <c r="HGN49" s="73"/>
      <c r="HGO49" s="73"/>
      <c r="HGP49" s="73"/>
      <c r="HGQ49" s="73"/>
      <c r="HGR49" s="73"/>
      <c r="HGS49" s="73"/>
      <c r="HGT49" s="73"/>
      <c r="HGU49" s="73"/>
      <c r="HGV49" s="73"/>
      <c r="HGW49" s="73"/>
      <c r="HGX49" s="73"/>
      <c r="HGY49" s="73"/>
      <c r="HGZ49" s="73"/>
      <c r="HHA49" s="73"/>
      <c r="HHB49" s="73"/>
      <c r="HHC49" s="73"/>
      <c r="HHD49" s="73"/>
      <c r="HHE49" s="73"/>
      <c r="HHF49" s="73"/>
      <c r="HHG49" s="73"/>
      <c r="HHH49" s="73"/>
      <c r="HHI49" s="73"/>
      <c r="HHJ49" s="73"/>
      <c r="HHK49" s="73"/>
      <c r="HHL49" s="73"/>
      <c r="HHM49" s="73"/>
      <c r="HHN49" s="73"/>
      <c r="HHO49" s="73"/>
      <c r="HHP49" s="73"/>
      <c r="HHQ49" s="73"/>
      <c r="HHR49" s="73"/>
      <c r="HHS49" s="73"/>
      <c r="HHT49" s="73"/>
      <c r="HHU49" s="73"/>
      <c r="HHV49" s="73"/>
      <c r="HHW49" s="73"/>
      <c r="HHX49" s="73"/>
      <c r="HHY49" s="73"/>
      <c r="HHZ49" s="73"/>
      <c r="HIA49" s="73"/>
      <c r="HIB49" s="73"/>
      <c r="HIC49" s="73"/>
      <c r="HID49" s="73"/>
      <c r="HIE49" s="73"/>
      <c r="HIF49" s="73"/>
      <c r="HIG49" s="73"/>
      <c r="HIH49" s="73"/>
      <c r="HII49" s="73"/>
      <c r="HIJ49" s="73"/>
      <c r="HIK49" s="73"/>
      <c r="HIL49" s="73"/>
      <c r="HIM49" s="73"/>
      <c r="HIN49" s="73"/>
      <c r="HIO49" s="73"/>
      <c r="HIP49" s="73"/>
      <c r="HIQ49" s="73"/>
      <c r="HIR49" s="73"/>
      <c r="HIS49" s="73"/>
      <c r="HIT49" s="73"/>
      <c r="HIU49" s="73"/>
      <c r="HIV49" s="73"/>
      <c r="HIW49" s="73"/>
      <c r="HIX49" s="73"/>
      <c r="HIY49" s="73"/>
      <c r="HIZ49" s="73"/>
      <c r="HJA49" s="73"/>
      <c r="HJB49" s="73"/>
      <c r="HJC49" s="73"/>
      <c r="HJD49" s="73"/>
      <c r="HJE49" s="73"/>
      <c r="HJF49" s="73"/>
      <c r="HJG49" s="73"/>
      <c r="HJH49" s="73"/>
      <c r="HJI49" s="73"/>
      <c r="HJJ49" s="73"/>
      <c r="HJK49" s="73"/>
      <c r="HJL49" s="73"/>
      <c r="HJM49" s="73"/>
      <c r="HJN49" s="73"/>
      <c r="HJO49" s="73"/>
      <c r="HJP49" s="73"/>
      <c r="HJQ49" s="73"/>
      <c r="HJR49" s="73"/>
      <c r="HJS49" s="73"/>
      <c r="HJT49" s="73"/>
      <c r="HJU49" s="73"/>
      <c r="HJV49" s="73"/>
      <c r="HJW49" s="73"/>
      <c r="HJX49" s="73"/>
      <c r="HJY49" s="73"/>
      <c r="HJZ49" s="73"/>
      <c r="HKA49" s="73"/>
      <c r="HKB49" s="73"/>
      <c r="HKC49" s="73"/>
      <c r="HKD49" s="73"/>
      <c r="HKE49" s="73"/>
      <c r="HKF49" s="73"/>
      <c r="HKG49" s="73"/>
      <c r="HKH49" s="73"/>
      <c r="HKI49" s="73"/>
      <c r="HKJ49" s="73"/>
      <c r="HKK49" s="73"/>
      <c r="HKL49" s="73"/>
      <c r="HKM49" s="73"/>
      <c r="HKN49" s="73"/>
      <c r="HKO49" s="73"/>
      <c r="HKP49" s="73"/>
      <c r="HKQ49" s="73"/>
      <c r="HKR49" s="73"/>
      <c r="HKS49" s="73"/>
      <c r="HKT49" s="73"/>
      <c r="HKU49" s="73"/>
      <c r="HKV49" s="73"/>
      <c r="HKW49" s="73"/>
      <c r="HKX49" s="73"/>
      <c r="HKY49" s="73"/>
      <c r="HKZ49" s="73"/>
      <c r="HLA49" s="73"/>
      <c r="HLB49" s="73"/>
      <c r="HLC49" s="73"/>
      <c r="HLD49" s="73"/>
      <c r="HLE49" s="73"/>
      <c r="HLF49" s="73"/>
      <c r="HLG49" s="73"/>
      <c r="HLH49" s="73"/>
      <c r="HLI49" s="73"/>
      <c r="HLJ49" s="73"/>
      <c r="HLK49" s="73"/>
      <c r="HLL49" s="73"/>
      <c r="HLM49" s="73"/>
      <c r="HLN49" s="73"/>
      <c r="HLO49" s="73"/>
      <c r="HLP49" s="73"/>
      <c r="HLQ49" s="73"/>
      <c r="HLR49" s="73"/>
      <c r="HLS49" s="73"/>
      <c r="HLT49" s="73"/>
      <c r="HLU49" s="73"/>
      <c r="HLV49" s="73"/>
      <c r="HLW49" s="73"/>
      <c r="HLX49" s="73"/>
      <c r="HLY49" s="73"/>
      <c r="HLZ49" s="73"/>
      <c r="HMA49" s="73"/>
      <c r="HMB49" s="73"/>
      <c r="HMC49" s="73"/>
      <c r="HMD49" s="73"/>
      <c r="HME49" s="73"/>
      <c r="HMF49" s="73"/>
      <c r="HMG49" s="73"/>
      <c r="HMH49" s="73"/>
      <c r="HMI49" s="73"/>
      <c r="HMJ49" s="73"/>
      <c r="HMK49" s="73"/>
      <c r="HML49" s="73"/>
      <c r="HMM49" s="73"/>
      <c r="HMN49" s="73"/>
      <c r="HMO49" s="73"/>
      <c r="HMP49" s="73"/>
      <c r="HMQ49" s="73"/>
      <c r="HMR49" s="73"/>
      <c r="HMS49" s="73"/>
      <c r="HMT49" s="73"/>
      <c r="HMU49" s="73"/>
      <c r="HMV49" s="73"/>
      <c r="HMW49" s="73"/>
      <c r="HMX49" s="73"/>
      <c r="HMY49" s="73"/>
      <c r="HMZ49" s="73"/>
      <c r="HNA49" s="73"/>
      <c r="HNB49" s="73"/>
      <c r="HNC49" s="73"/>
      <c r="HND49" s="73"/>
      <c r="HNE49" s="73"/>
      <c r="HNF49" s="73"/>
      <c r="HNG49" s="73"/>
      <c r="HNH49" s="73"/>
      <c r="HNI49" s="73"/>
      <c r="HNJ49" s="73"/>
      <c r="HNK49" s="73"/>
      <c r="HNL49" s="73"/>
      <c r="HNM49" s="73"/>
      <c r="HNN49" s="73"/>
      <c r="HNO49" s="73"/>
      <c r="HNP49" s="73"/>
      <c r="HNQ49" s="73"/>
      <c r="HNR49" s="73"/>
      <c r="HNS49" s="73"/>
      <c r="HNT49" s="73"/>
      <c r="HNU49" s="73"/>
      <c r="HNV49" s="73"/>
      <c r="HNW49" s="73"/>
      <c r="HNX49" s="73"/>
      <c r="HNY49" s="73"/>
      <c r="HNZ49" s="73"/>
      <c r="HOA49" s="73"/>
      <c r="HOB49" s="73"/>
      <c r="HOC49" s="73"/>
      <c r="HOD49" s="73"/>
      <c r="HOE49" s="73"/>
      <c r="HOF49" s="73"/>
      <c r="HOG49" s="73"/>
      <c r="HOH49" s="73"/>
      <c r="HOI49" s="73"/>
      <c r="HOJ49" s="73"/>
      <c r="HOK49" s="73"/>
      <c r="HOL49" s="73"/>
      <c r="HOM49" s="73"/>
      <c r="HON49" s="73"/>
      <c r="HOO49" s="73"/>
      <c r="HOP49" s="73"/>
      <c r="HOQ49" s="73"/>
      <c r="HOR49" s="73"/>
      <c r="HOS49" s="73"/>
      <c r="HOT49" s="73"/>
      <c r="HOU49" s="73"/>
      <c r="HOV49" s="73"/>
      <c r="HOW49" s="73"/>
      <c r="HOX49" s="73"/>
      <c r="HOY49" s="73"/>
      <c r="HOZ49" s="73"/>
      <c r="HPA49" s="73"/>
      <c r="HPB49" s="73"/>
      <c r="HPC49" s="73"/>
      <c r="HPD49" s="73"/>
      <c r="HPE49" s="73"/>
      <c r="HPF49" s="73"/>
      <c r="HPG49" s="73"/>
      <c r="HPH49" s="73"/>
      <c r="HPI49" s="73"/>
      <c r="HPJ49" s="73"/>
      <c r="HPK49" s="73"/>
      <c r="HPL49" s="73"/>
      <c r="HPM49" s="73"/>
      <c r="HPN49" s="73"/>
      <c r="HPO49" s="73"/>
      <c r="HPP49" s="73"/>
      <c r="HPQ49" s="73"/>
      <c r="HPR49" s="73"/>
      <c r="HPS49" s="73"/>
      <c r="HPT49" s="73"/>
      <c r="HPU49" s="73"/>
      <c r="HPV49" s="73"/>
      <c r="HPW49" s="73"/>
      <c r="HPX49" s="73"/>
      <c r="HPY49" s="73"/>
      <c r="HPZ49" s="73"/>
      <c r="HQA49" s="73"/>
      <c r="HQB49" s="73"/>
      <c r="HQC49" s="73"/>
      <c r="HQD49" s="73"/>
      <c r="HQE49" s="73"/>
      <c r="HQF49" s="73"/>
      <c r="HQG49" s="73"/>
      <c r="HQH49" s="73"/>
      <c r="HQI49" s="73"/>
      <c r="HQJ49" s="73"/>
      <c r="HQK49" s="73"/>
      <c r="HQL49" s="73"/>
      <c r="HQM49" s="73"/>
      <c r="HQN49" s="73"/>
      <c r="HQO49" s="73"/>
      <c r="HQP49" s="73"/>
      <c r="HQQ49" s="73"/>
      <c r="HQR49" s="73"/>
      <c r="HQS49" s="73"/>
      <c r="HQT49" s="73"/>
      <c r="HQU49" s="73"/>
      <c r="HQV49" s="73"/>
      <c r="HQW49" s="73"/>
      <c r="HQX49" s="73"/>
      <c r="HQY49" s="73"/>
      <c r="HQZ49" s="73"/>
      <c r="HRA49" s="73"/>
      <c r="HRB49" s="73"/>
      <c r="HRC49" s="73"/>
      <c r="HRD49" s="73"/>
      <c r="HRE49" s="73"/>
      <c r="HRF49" s="73"/>
      <c r="HRG49" s="73"/>
      <c r="HRH49" s="73"/>
      <c r="HRI49" s="73"/>
      <c r="HRJ49" s="73"/>
      <c r="HRK49" s="73"/>
      <c r="HRL49" s="73"/>
      <c r="HRM49" s="73"/>
      <c r="HRN49" s="73"/>
      <c r="HRO49" s="73"/>
      <c r="HRP49" s="73"/>
      <c r="HRQ49" s="73"/>
      <c r="HRR49" s="73"/>
      <c r="HRS49" s="73"/>
      <c r="HRT49" s="73"/>
      <c r="HRU49" s="73"/>
      <c r="HRV49" s="73"/>
      <c r="HRW49" s="73"/>
      <c r="HRX49" s="73"/>
      <c r="HRY49" s="73"/>
      <c r="HRZ49" s="73"/>
      <c r="HSA49" s="73"/>
      <c r="HSB49" s="73"/>
      <c r="HSC49" s="73"/>
      <c r="HSD49" s="73"/>
      <c r="HSE49" s="73"/>
      <c r="HSF49" s="73"/>
      <c r="HSG49" s="73"/>
      <c r="HSH49" s="73"/>
      <c r="HSI49" s="73"/>
      <c r="HSJ49" s="73"/>
      <c r="HSK49" s="73"/>
      <c r="HSL49" s="73"/>
      <c r="HSM49" s="73"/>
      <c r="HSN49" s="73"/>
      <c r="HSO49" s="73"/>
      <c r="HSP49" s="73"/>
      <c r="HSQ49" s="73"/>
      <c r="HSR49" s="73"/>
      <c r="HSS49" s="73"/>
      <c r="HST49" s="73"/>
      <c r="HSU49" s="73"/>
      <c r="HSV49" s="73"/>
      <c r="HSW49" s="73"/>
      <c r="HSX49" s="73"/>
      <c r="HSY49" s="73"/>
      <c r="HSZ49" s="73"/>
      <c r="HTA49" s="73"/>
      <c r="HTB49" s="73"/>
      <c r="HTC49" s="73"/>
      <c r="HTD49" s="73"/>
      <c r="HTE49" s="73"/>
      <c r="HTF49" s="73"/>
      <c r="HTG49" s="73"/>
      <c r="HTH49" s="73"/>
      <c r="HTI49" s="73"/>
      <c r="HTJ49" s="73"/>
      <c r="HTK49" s="73"/>
      <c r="HTL49" s="73"/>
      <c r="HTM49" s="73"/>
      <c r="HTN49" s="73"/>
      <c r="HTO49" s="73"/>
      <c r="HTP49" s="73"/>
      <c r="HTQ49" s="73"/>
      <c r="HTR49" s="73"/>
      <c r="HTS49" s="73"/>
      <c r="HTT49" s="73"/>
      <c r="HTU49" s="73"/>
      <c r="HTV49" s="73"/>
      <c r="HTW49" s="73"/>
      <c r="HTX49" s="73"/>
      <c r="HTY49" s="73"/>
      <c r="HTZ49" s="73"/>
      <c r="HUA49" s="73"/>
      <c r="HUB49" s="73"/>
      <c r="HUC49" s="73"/>
      <c r="HUD49" s="73"/>
      <c r="HUE49" s="73"/>
      <c r="HUF49" s="73"/>
      <c r="HUG49" s="73"/>
      <c r="HUH49" s="73"/>
      <c r="HUI49" s="73"/>
      <c r="HUJ49" s="73"/>
      <c r="HUK49" s="73"/>
      <c r="HUL49" s="73"/>
      <c r="HUM49" s="73"/>
      <c r="HUN49" s="73"/>
      <c r="HUO49" s="73"/>
      <c r="HUP49" s="73"/>
      <c r="HUQ49" s="73"/>
      <c r="HUR49" s="73"/>
      <c r="HUS49" s="73"/>
      <c r="HUT49" s="73"/>
      <c r="HUU49" s="73"/>
      <c r="HUV49" s="73"/>
      <c r="HUW49" s="73"/>
      <c r="HUX49" s="73"/>
      <c r="HUY49" s="73"/>
      <c r="HUZ49" s="73"/>
      <c r="HVA49" s="73"/>
      <c r="HVB49" s="73"/>
      <c r="HVC49" s="73"/>
      <c r="HVD49" s="73"/>
      <c r="HVE49" s="73"/>
      <c r="HVF49" s="73"/>
      <c r="HVG49" s="73"/>
      <c r="HVH49" s="73"/>
      <c r="HVI49" s="73"/>
      <c r="HVJ49" s="73"/>
      <c r="HVK49" s="73"/>
      <c r="HVL49" s="73"/>
      <c r="HVM49" s="73"/>
      <c r="HVN49" s="73"/>
      <c r="HVO49" s="73"/>
      <c r="HVP49" s="73"/>
      <c r="HVQ49" s="73"/>
      <c r="HVR49" s="73"/>
      <c r="HVS49" s="73"/>
      <c r="HVT49" s="73"/>
      <c r="HVU49" s="73"/>
      <c r="HVV49" s="73"/>
      <c r="HVW49" s="73"/>
      <c r="HVX49" s="73"/>
      <c r="HVY49" s="73"/>
      <c r="HVZ49" s="73"/>
      <c r="HWA49" s="73"/>
      <c r="HWB49" s="73"/>
      <c r="HWC49" s="73"/>
      <c r="HWD49" s="73"/>
      <c r="HWE49" s="73"/>
      <c r="HWF49" s="73"/>
      <c r="HWG49" s="73"/>
      <c r="HWH49" s="73"/>
      <c r="HWI49" s="73"/>
      <c r="HWJ49" s="73"/>
      <c r="HWK49" s="73"/>
      <c r="HWL49" s="73"/>
      <c r="HWM49" s="73"/>
      <c r="HWN49" s="73"/>
      <c r="HWO49" s="73"/>
      <c r="HWP49" s="73"/>
      <c r="HWQ49" s="73"/>
      <c r="HWR49" s="73"/>
      <c r="HWS49" s="73"/>
      <c r="HWT49" s="73"/>
      <c r="HWU49" s="73"/>
      <c r="HWV49" s="73"/>
      <c r="HWW49" s="73"/>
      <c r="HWX49" s="73"/>
      <c r="HWY49" s="73"/>
      <c r="HWZ49" s="73"/>
      <c r="HXA49" s="73"/>
      <c r="HXB49" s="73"/>
      <c r="HXC49" s="73"/>
      <c r="HXD49" s="73"/>
      <c r="HXE49" s="73"/>
      <c r="HXF49" s="73"/>
      <c r="HXG49" s="73"/>
      <c r="HXH49" s="73"/>
      <c r="HXI49" s="73"/>
      <c r="HXJ49" s="73"/>
      <c r="HXK49" s="73"/>
      <c r="HXL49" s="73"/>
      <c r="HXM49" s="73"/>
      <c r="HXN49" s="73"/>
      <c r="HXO49" s="73"/>
      <c r="HXP49" s="73"/>
      <c r="HXQ49" s="73"/>
      <c r="HXR49" s="73"/>
      <c r="HXS49" s="73"/>
      <c r="HXT49" s="73"/>
      <c r="HXU49" s="73"/>
      <c r="HXV49" s="73"/>
      <c r="HXW49" s="73"/>
      <c r="HXX49" s="73"/>
      <c r="HXY49" s="73"/>
      <c r="HXZ49" s="73"/>
      <c r="HYA49" s="73"/>
      <c r="HYB49" s="73"/>
      <c r="HYC49" s="73"/>
      <c r="HYD49" s="73"/>
      <c r="HYE49" s="73"/>
      <c r="HYF49" s="73"/>
      <c r="HYG49" s="73"/>
      <c r="HYH49" s="73"/>
      <c r="HYI49" s="73"/>
      <c r="HYJ49" s="73"/>
      <c r="HYK49" s="73"/>
      <c r="HYL49" s="73"/>
      <c r="HYM49" s="73"/>
      <c r="HYN49" s="73"/>
      <c r="HYO49" s="73"/>
      <c r="HYP49" s="73"/>
      <c r="HYQ49" s="73"/>
      <c r="HYR49" s="73"/>
      <c r="HYS49" s="73"/>
      <c r="HYT49" s="73"/>
      <c r="HYU49" s="73"/>
      <c r="HYV49" s="73"/>
      <c r="HYW49" s="73"/>
      <c r="HYX49" s="73"/>
      <c r="HYY49" s="73"/>
      <c r="HYZ49" s="73"/>
      <c r="HZA49" s="73"/>
      <c r="HZB49" s="73"/>
      <c r="HZC49" s="73"/>
      <c r="HZD49" s="73"/>
      <c r="HZE49" s="73"/>
      <c r="HZF49" s="73"/>
      <c r="HZG49" s="73"/>
      <c r="HZH49" s="73"/>
      <c r="HZI49" s="73"/>
      <c r="HZJ49" s="73"/>
      <c r="HZK49" s="73"/>
      <c r="HZL49" s="73"/>
      <c r="HZM49" s="73"/>
      <c r="HZN49" s="73"/>
      <c r="HZO49" s="73"/>
      <c r="HZP49" s="73"/>
      <c r="HZQ49" s="73"/>
      <c r="HZR49" s="73"/>
      <c r="HZS49" s="73"/>
      <c r="HZT49" s="73"/>
      <c r="HZU49" s="73"/>
      <c r="HZV49" s="73"/>
      <c r="HZW49" s="73"/>
      <c r="HZX49" s="73"/>
      <c r="HZY49" s="73"/>
      <c r="HZZ49" s="73"/>
      <c r="IAA49" s="73"/>
      <c r="IAB49" s="73"/>
      <c r="IAC49" s="73"/>
      <c r="IAD49" s="73"/>
      <c r="IAE49" s="73"/>
      <c r="IAF49" s="73"/>
      <c r="IAG49" s="73"/>
      <c r="IAH49" s="73"/>
      <c r="IAI49" s="73"/>
      <c r="IAJ49" s="73"/>
      <c r="IAK49" s="73"/>
      <c r="IAL49" s="73"/>
      <c r="IAM49" s="73"/>
      <c r="IAN49" s="73"/>
      <c r="IAO49" s="73"/>
      <c r="IAP49" s="73"/>
      <c r="IAQ49" s="73"/>
      <c r="IAR49" s="73"/>
      <c r="IAS49" s="73"/>
      <c r="IAT49" s="73"/>
      <c r="IAU49" s="73"/>
      <c r="IAV49" s="73"/>
      <c r="IAW49" s="73"/>
      <c r="IAX49" s="73"/>
      <c r="IAY49" s="73"/>
      <c r="IAZ49" s="73"/>
      <c r="IBA49" s="73"/>
      <c r="IBB49" s="73"/>
      <c r="IBC49" s="73"/>
      <c r="IBD49" s="73"/>
      <c r="IBE49" s="73"/>
      <c r="IBF49" s="73"/>
      <c r="IBG49" s="73"/>
      <c r="IBH49" s="73"/>
      <c r="IBI49" s="73"/>
      <c r="IBJ49" s="73"/>
      <c r="IBK49" s="73"/>
      <c r="IBL49" s="73"/>
      <c r="IBM49" s="73"/>
      <c r="IBN49" s="73"/>
      <c r="IBO49" s="73"/>
      <c r="IBP49" s="73"/>
      <c r="IBQ49" s="73"/>
      <c r="IBR49" s="73"/>
      <c r="IBS49" s="73"/>
      <c r="IBT49" s="73"/>
      <c r="IBU49" s="73"/>
      <c r="IBV49" s="73"/>
      <c r="IBW49" s="73"/>
      <c r="IBX49" s="73"/>
      <c r="IBY49" s="73"/>
      <c r="IBZ49" s="73"/>
      <c r="ICA49" s="73"/>
      <c r="ICB49" s="73"/>
      <c r="ICC49" s="73"/>
      <c r="ICD49" s="73"/>
      <c r="ICE49" s="73"/>
      <c r="ICF49" s="73"/>
      <c r="ICG49" s="73"/>
      <c r="ICH49" s="73"/>
      <c r="ICI49" s="73"/>
      <c r="ICJ49" s="73"/>
      <c r="ICK49" s="73"/>
      <c r="ICL49" s="73"/>
      <c r="ICM49" s="73"/>
      <c r="ICN49" s="73"/>
      <c r="ICO49" s="73"/>
      <c r="ICP49" s="73"/>
      <c r="ICQ49" s="73"/>
      <c r="ICR49" s="73"/>
      <c r="ICS49" s="73"/>
      <c r="ICT49" s="73"/>
      <c r="ICU49" s="73"/>
      <c r="ICV49" s="73"/>
      <c r="ICW49" s="73"/>
      <c r="ICX49" s="73"/>
      <c r="ICY49" s="73"/>
      <c r="ICZ49" s="73"/>
      <c r="IDA49" s="73"/>
      <c r="IDB49" s="73"/>
      <c r="IDC49" s="73"/>
      <c r="IDD49" s="73"/>
      <c r="IDE49" s="73"/>
      <c r="IDF49" s="73"/>
      <c r="IDG49" s="73"/>
      <c r="IDH49" s="73"/>
      <c r="IDI49" s="73"/>
      <c r="IDJ49" s="73"/>
      <c r="IDK49" s="73"/>
      <c r="IDL49" s="73"/>
      <c r="IDM49" s="73"/>
      <c r="IDN49" s="73"/>
      <c r="IDO49" s="73"/>
      <c r="IDP49" s="73"/>
      <c r="IDQ49" s="73"/>
      <c r="IDR49" s="73"/>
      <c r="IDS49" s="73"/>
      <c r="IDT49" s="73"/>
      <c r="IDU49" s="73"/>
      <c r="IDV49" s="73"/>
      <c r="IDW49" s="73"/>
      <c r="IDX49" s="73"/>
      <c r="IDY49" s="73"/>
      <c r="IDZ49" s="73"/>
      <c r="IEA49" s="73"/>
      <c r="IEB49" s="73"/>
      <c r="IEC49" s="73"/>
      <c r="IED49" s="73"/>
      <c r="IEE49" s="73"/>
      <c r="IEF49" s="73"/>
      <c r="IEG49" s="73"/>
      <c r="IEH49" s="73"/>
      <c r="IEI49" s="73"/>
      <c r="IEJ49" s="73"/>
      <c r="IEK49" s="73"/>
      <c r="IEL49" s="73"/>
      <c r="IEM49" s="73"/>
      <c r="IEN49" s="73"/>
      <c r="IEO49" s="73"/>
      <c r="IEP49" s="73"/>
      <c r="IEQ49" s="73"/>
      <c r="IER49" s="73"/>
      <c r="IES49" s="73"/>
      <c r="IET49" s="73"/>
      <c r="IEU49" s="73"/>
      <c r="IEV49" s="73"/>
      <c r="IEW49" s="73"/>
      <c r="IEX49" s="73"/>
      <c r="IEY49" s="73"/>
      <c r="IEZ49" s="73"/>
      <c r="IFA49" s="73"/>
      <c r="IFB49" s="73"/>
      <c r="IFC49" s="73"/>
      <c r="IFD49" s="73"/>
      <c r="IFE49" s="73"/>
      <c r="IFF49" s="73"/>
      <c r="IFG49" s="73"/>
      <c r="IFH49" s="73"/>
      <c r="IFI49" s="73"/>
      <c r="IFJ49" s="73"/>
      <c r="IFK49" s="73"/>
      <c r="IFL49" s="73"/>
      <c r="IFM49" s="73"/>
      <c r="IFN49" s="73"/>
      <c r="IFO49" s="73"/>
      <c r="IFP49" s="73"/>
      <c r="IFQ49" s="73"/>
      <c r="IFR49" s="73"/>
      <c r="IFS49" s="73"/>
      <c r="IFT49" s="73"/>
      <c r="IFU49" s="73"/>
      <c r="IFV49" s="73"/>
      <c r="IFW49" s="73"/>
      <c r="IFX49" s="73"/>
      <c r="IFY49" s="73"/>
      <c r="IFZ49" s="73"/>
      <c r="IGA49" s="73"/>
      <c r="IGB49" s="73"/>
      <c r="IGC49" s="73"/>
      <c r="IGD49" s="73"/>
      <c r="IGE49" s="73"/>
      <c r="IGF49" s="73"/>
      <c r="IGG49" s="73"/>
      <c r="IGH49" s="73"/>
      <c r="IGI49" s="73"/>
      <c r="IGJ49" s="73"/>
      <c r="IGK49" s="73"/>
      <c r="IGL49" s="73"/>
      <c r="IGM49" s="73"/>
      <c r="IGN49" s="73"/>
      <c r="IGO49" s="73"/>
      <c r="IGP49" s="73"/>
      <c r="IGQ49" s="73"/>
      <c r="IGR49" s="73"/>
      <c r="IGS49" s="73"/>
      <c r="IGT49" s="73"/>
      <c r="IGU49" s="73"/>
      <c r="IGV49" s="73"/>
      <c r="IGW49" s="73"/>
      <c r="IGX49" s="73"/>
      <c r="IGY49" s="73"/>
      <c r="IGZ49" s="73"/>
      <c r="IHA49" s="73"/>
      <c r="IHB49" s="73"/>
      <c r="IHC49" s="73"/>
      <c r="IHD49" s="73"/>
      <c r="IHE49" s="73"/>
      <c r="IHF49" s="73"/>
      <c r="IHG49" s="73"/>
      <c r="IHH49" s="73"/>
      <c r="IHI49" s="73"/>
      <c r="IHJ49" s="73"/>
      <c r="IHK49" s="73"/>
      <c r="IHL49" s="73"/>
      <c r="IHM49" s="73"/>
      <c r="IHN49" s="73"/>
      <c r="IHO49" s="73"/>
      <c r="IHP49" s="73"/>
      <c r="IHQ49" s="73"/>
      <c r="IHR49" s="73"/>
      <c r="IHS49" s="73"/>
      <c r="IHT49" s="73"/>
      <c r="IHU49" s="73"/>
      <c r="IHV49" s="73"/>
      <c r="IHW49" s="73"/>
      <c r="IHX49" s="73"/>
      <c r="IHY49" s="73"/>
      <c r="IHZ49" s="73"/>
      <c r="IIA49" s="73"/>
      <c r="IIB49" s="73"/>
      <c r="IIC49" s="73"/>
      <c r="IID49" s="73"/>
      <c r="IIE49" s="73"/>
      <c r="IIF49" s="73"/>
      <c r="IIG49" s="73"/>
      <c r="IIH49" s="73"/>
      <c r="III49" s="73"/>
      <c r="IIJ49" s="73"/>
      <c r="IIK49" s="73"/>
      <c r="IIL49" s="73"/>
      <c r="IIM49" s="73"/>
      <c r="IIN49" s="73"/>
      <c r="IIO49" s="73"/>
      <c r="IIP49" s="73"/>
      <c r="IIQ49" s="73"/>
      <c r="IIR49" s="73"/>
      <c r="IIS49" s="73"/>
      <c r="IIT49" s="73"/>
      <c r="IIU49" s="73"/>
      <c r="IIV49" s="73"/>
      <c r="IIW49" s="73"/>
      <c r="IIX49" s="73"/>
      <c r="IIY49" s="73"/>
      <c r="IIZ49" s="73"/>
      <c r="IJA49" s="73"/>
      <c r="IJB49" s="73"/>
      <c r="IJC49" s="73"/>
      <c r="IJD49" s="73"/>
      <c r="IJE49" s="73"/>
      <c r="IJF49" s="73"/>
      <c r="IJG49" s="73"/>
      <c r="IJH49" s="73"/>
      <c r="IJI49" s="73"/>
      <c r="IJJ49" s="73"/>
      <c r="IJK49" s="73"/>
      <c r="IJL49" s="73"/>
      <c r="IJM49" s="73"/>
      <c r="IJN49" s="73"/>
      <c r="IJO49" s="73"/>
      <c r="IJP49" s="73"/>
      <c r="IJQ49" s="73"/>
      <c r="IJR49" s="73"/>
      <c r="IJS49" s="73"/>
      <c r="IJT49" s="73"/>
      <c r="IJU49" s="73"/>
      <c r="IJV49" s="73"/>
      <c r="IJW49" s="73"/>
      <c r="IJX49" s="73"/>
      <c r="IJY49" s="73"/>
      <c r="IJZ49" s="73"/>
      <c r="IKA49" s="73"/>
      <c r="IKB49" s="73"/>
      <c r="IKC49" s="73"/>
      <c r="IKD49" s="73"/>
      <c r="IKE49" s="73"/>
      <c r="IKF49" s="73"/>
      <c r="IKG49" s="73"/>
      <c r="IKH49" s="73"/>
      <c r="IKI49" s="73"/>
      <c r="IKJ49" s="73"/>
      <c r="IKK49" s="73"/>
      <c r="IKL49" s="73"/>
      <c r="IKM49" s="73"/>
      <c r="IKN49" s="73"/>
      <c r="IKO49" s="73"/>
      <c r="IKP49" s="73"/>
      <c r="IKQ49" s="73"/>
      <c r="IKR49" s="73"/>
      <c r="IKS49" s="73"/>
      <c r="IKT49" s="73"/>
      <c r="IKU49" s="73"/>
      <c r="IKV49" s="73"/>
      <c r="IKW49" s="73"/>
      <c r="IKX49" s="73"/>
      <c r="IKY49" s="73"/>
      <c r="IKZ49" s="73"/>
      <c r="ILA49" s="73"/>
      <c r="ILB49" s="73"/>
      <c r="ILC49" s="73"/>
      <c r="ILD49" s="73"/>
      <c r="ILE49" s="73"/>
      <c r="ILF49" s="73"/>
      <c r="ILG49" s="73"/>
      <c r="ILH49" s="73"/>
      <c r="ILI49" s="73"/>
      <c r="ILJ49" s="73"/>
      <c r="ILK49" s="73"/>
      <c r="ILL49" s="73"/>
      <c r="ILM49" s="73"/>
      <c r="ILN49" s="73"/>
      <c r="ILO49" s="73"/>
      <c r="ILP49" s="73"/>
      <c r="ILQ49" s="73"/>
      <c r="ILR49" s="73"/>
      <c r="ILS49" s="73"/>
      <c r="ILT49" s="73"/>
      <c r="ILU49" s="73"/>
      <c r="ILV49" s="73"/>
      <c r="ILW49" s="73"/>
      <c r="ILX49" s="73"/>
      <c r="ILY49" s="73"/>
      <c r="ILZ49" s="73"/>
      <c r="IMA49" s="73"/>
      <c r="IMB49" s="73"/>
      <c r="IMC49" s="73"/>
      <c r="IMD49" s="73"/>
      <c r="IME49" s="73"/>
      <c r="IMF49" s="73"/>
      <c r="IMG49" s="73"/>
      <c r="IMH49" s="73"/>
      <c r="IMI49" s="73"/>
      <c r="IMJ49" s="73"/>
      <c r="IMK49" s="73"/>
      <c r="IML49" s="73"/>
      <c r="IMM49" s="73"/>
      <c r="IMN49" s="73"/>
      <c r="IMO49" s="73"/>
      <c r="IMP49" s="73"/>
      <c r="IMQ49" s="73"/>
      <c r="IMR49" s="73"/>
      <c r="IMS49" s="73"/>
      <c r="IMT49" s="73"/>
      <c r="IMU49" s="73"/>
      <c r="IMV49" s="73"/>
      <c r="IMW49" s="73"/>
      <c r="IMX49" s="73"/>
      <c r="IMY49" s="73"/>
      <c r="IMZ49" s="73"/>
      <c r="INA49" s="73"/>
      <c r="INB49" s="73"/>
      <c r="INC49" s="73"/>
      <c r="IND49" s="73"/>
      <c r="INE49" s="73"/>
      <c r="INF49" s="73"/>
      <c r="ING49" s="73"/>
      <c r="INH49" s="73"/>
      <c r="INI49" s="73"/>
      <c r="INJ49" s="73"/>
      <c r="INK49" s="73"/>
      <c r="INL49" s="73"/>
      <c r="INM49" s="73"/>
      <c r="INN49" s="73"/>
      <c r="INO49" s="73"/>
      <c r="INP49" s="73"/>
      <c r="INQ49" s="73"/>
      <c r="INR49" s="73"/>
      <c r="INS49" s="73"/>
      <c r="INT49" s="73"/>
      <c r="INU49" s="73"/>
      <c r="INV49" s="73"/>
      <c r="INW49" s="73"/>
      <c r="INX49" s="73"/>
      <c r="INY49" s="73"/>
      <c r="INZ49" s="73"/>
      <c r="IOA49" s="73"/>
      <c r="IOB49" s="73"/>
      <c r="IOC49" s="73"/>
      <c r="IOD49" s="73"/>
      <c r="IOE49" s="73"/>
      <c r="IOF49" s="73"/>
      <c r="IOG49" s="73"/>
      <c r="IOH49" s="73"/>
      <c r="IOI49" s="73"/>
      <c r="IOJ49" s="73"/>
      <c r="IOK49" s="73"/>
      <c r="IOL49" s="73"/>
      <c r="IOM49" s="73"/>
      <c r="ION49" s="73"/>
      <c r="IOO49" s="73"/>
      <c r="IOP49" s="73"/>
      <c r="IOQ49" s="73"/>
      <c r="IOR49" s="73"/>
      <c r="IOS49" s="73"/>
      <c r="IOT49" s="73"/>
      <c r="IOU49" s="73"/>
      <c r="IOV49" s="73"/>
      <c r="IOW49" s="73"/>
      <c r="IOX49" s="73"/>
      <c r="IOY49" s="73"/>
      <c r="IOZ49" s="73"/>
      <c r="IPA49" s="73"/>
      <c r="IPB49" s="73"/>
      <c r="IPC49" s="73"/>
      <c r="IPD49" s="73"/>
      <c r="IPE49" s="73"/>
      <c r="IPF49" s="73"/>
      <c r="IPG49" s="73"/>
      <c r="IPH49" s="73"/>
      <c r="IPI49" s="73"/>
      <c r="IPJ49" s="73"/>
      <c r="IPK49" s="73"/>
      <c r="IPL49" s="73"/>
      <c r="IPM49" s="73"/>
      <c r="IPN49" s="73"/>
      <c r="IPO49" s="73"/>
      <c r="IPP49" s="73"/>
      <c r="IPQ49" s="73"/>
      <c r="IPR49" s="73"/>
      <c r="IPS49" s="73"/>
      <c r="IPT49" s="73"/>
      <c r="IPU49" s="73"/>
      <c r="IPV49" s="73"/>
      <c r="IPW49" s="73"/>
      <c r="IPX49" s="73"/>
      <c r="IPY49" s="73"/>
      <c r="IPZ49" s="73"/>
      <c r="IQA49" s="73"/>
      <c r="IQB49" s="73"/>
      <c r="IQC49" s="73"/>
      <c r="IQD49" s="73"/>
      <c r="IQE49" s="73"/>
      <c r="IQF49" s="73"/>
      <c r="IQG49" s="73"/>
      <c r="IQH49" s="73"/>
      <c r="IQI49" s="73"/>
      <c r="IQJ49" s="73"/>
      <c r="IQK49" s="73"/>
      <c r="IQL49" s="73"/>
      <c r="IQM49" s="73"/>
      <c r="IQN49" s="73"/>
      <c r="IQO49" s="73"/>
      <c r="IQP49" s="73"/>
      <c r="IQQ49" s="73"/>
      <c r="IQR49" s="73"/>
      <c r="IQS49" s="73"/>
      <c r="IQT49" s="73"/>
      <c r="IQU49" s="73"/>
      <c r="IQV49" s="73"/>
      <c r="IQW49" s="73"/>
      <c r="IQX49" s="73"/>
      <c r="IQY49" s="73"/>
      <c r="IQZ49" s="73"/>
      <c r="IRA49" s="73"/>
      <c r="IRB49" s="73"/>
      <c r="IRC49" s="73"/>
      <c r="IRD49" s="73"/>
      <c r="IRE49" s="73"/>
      <c r="IRF49" s="73"/>
      <c r="IRG49" s="73"/>
      <c r="IRH49" s="73"/>
      <c r="IRI49" s="73"/>
      <c r="IRJ49" s="73"/>
      <c r="IRK49" s="73"/>
      <c r="IRL49" s="73"/>
      <c r="IRM49" s="73"/>
      <c r="IRN49" s="73"/>
      <c r="IRO49" s="73"/>
      <c r="IRP49" s="73"/>
      <c r="IRQ49" s="73"/>
      <c r="IRR49" s="73"/>
      <c r="IRS49" s="73"/>
      <c r="IRT49" s="73"/>
      <c r="IRU49" s="73"/>
      <c r="IRV49" s="73"/>
      <c r="IRW49" s="73"/>
      <c r="IRX49" s="73"/>
      <c r="IRY49" s="73"/>
      <c r="IRZ49" s="73"/>
      <c r="ISA49" s="73"/>
      <c r="ISB49" s="73"/>
      <c r="ISC49" s="73"/>
      <c r="ISD49" s="73"/>
      <c r="ISE49" s="73"/>
      <c r="ISF49" s="73"/>
      <c r="ISG49" s="73"/>
      <c r="ISH49" s="73"/>
      <c r="ISI49" s="73"/>
      <c r="ISJ49" s="73"/>
      <c r="ISK49" s="73"/>
      <c r="ISL49" s="73"/>
      <c r="ISM49" s="73"/>
      <c r="ISN49" s="73"/>
      <c r="ISO49" s="73"/>
      <c r="ISP49" s="73"/>
      <c r="ISQ49" s="73"/>
      <c r="ISR49" s="73"/>
      <c r="ISS49" s="73"/>
      <c r="IST49" s="73"/>
      <c r="ISU49" s="73"/>
      <c r="ISV49" s="73"/>
      <c r="ISW49" s="73"/>
      <c r="ISX49" s="73"/>
      <c r="ISY49" s="73"/>
      <c r="ISZ49" s="73"/>
      <c r="ITA49" s="73"/>
      <c r="ITB49" s="73"/>
      <c r="ITC49" s="73"/>
      <c r="ITD49" s="73"/>
      <c r="ITE49" s="73"/>
      <c r="ITF49" s="73"/>
      <c r="ITG49" s="73"/>
      <c r="ITH49" s="73"/>
      <c r="ITI49" s="73"/>
      <c r="ITJ49" s="73"/>
      <c r="ITK49" s="73"/>
      <c r="ITL49" s="73"/>
      <c r="ITM49" s="73"/>
      <c r="ITN49" s="73"/>
      <c r="ITO49" s="73"/>
      <c r="ITP49" s="73"/>
      <c r="ITQ49" s="73"/>
      <c r="ITR49" s="73"/>
      <c r="ITS49" s="73"/>
      <c r="ITT49" s="73"/>
      <c r="ITU49" s="73"/>
      <c r="ITV49" s="73"/>
      <c r="ITW49" s="73"/>
      <c r="ITX49" s="73"/>
      <c r="ITY49" s="73"/>
      <c r="ITZ49" s="73"/>
      <c r="IUA49" s="73"/>
      <c r="IUB49" s="73"/>
      <c r="IUC49" s="73"/>
      <c r="IUD49" s="73"/>
      <c r="IUE49" s="73"/>
      <c r="IUF49" s="73"/>
      <c r="IUG49" s="73"/>
      <c r="IUH49" s="73"/>
      <c r="IUI49" s="73"/>
      <c r="IUJ49" s="73"/>
      <c r="IUK49" s="73"/>
      <c r="IUL49" s="73"/>
      <c r="IUM49" s="73"/>
      <c r="IUN49" s="73"/>
      <c r="IUO49" s="73"/>
      <c r="IUP49" s="73"/>
      <c r="IUQ49" s="73"/>
      <c r="IUR49" s="73"/>
      <c r="IUS49" s="73"/>
      <c r="IUT49" s="73"/>
      <c r="IUU49" s="73"/>
      <c r="IUV49" s="73"/>
      <c r="IUW49" s="73"/>
      <c r="IUX49" s="73"/>
      <c r="IUY49" s="73"/>
      <c r="IUZ49" s="73"/>
      <c r="IVA49" s="73"/>
      <c r="IVB49" s="73"/>
      <c r="IVC49" s="73"/>
      <c r="IVD49" s="73"/>
      <c r="IVE49" s="73"/>
      <c r="IVF49" s="73"/>
      <c r="IVG49" s="73"/>
      <c r="IVH49" s="73"/>
      <c r="IVI49" s="73"/>
      <c r="IVJ49" s="73"/>
      <c r="IVK49" s="73"/>
      <c r="IVL49" s="73"/>
      <c r="IVM49" s="73"/>
      <c r="IVN49" s="73"/>
      <c r="IVO49" s="73"/>
      <c r="IVP49" s="73"/>
      <c r="IVQ49" s="73"/>
      <c r="IVR49" s="73"/>
      <c r="IVS49" s="73"/>
      <c r="IVT49" s="73"/>
      <c r="IVU49" s="73"/>
      <c r="IVV49" s="73"/>
      <c r="IVW49" s="73"/>
      <c r="IVX49" s="73"/>
      <c r="IVY49" s="73"/>
      <c r="IVZ49" s="73"/>
      <c r="IWA49" s="73"/>
      <c r="IWB49" s="73"/>
      <c r="IWC49" s="73"/>
      <c r="IWD49" s="73"/>
      <c r="IWE49" s="73"/>
      <c r="IWF49" s="73"/>
      <c r="IWG49" s="73"/>
      <c r="IWH49" s="73"/>
      <c r="IWI49" s="73"/>
      <c r="IWJ49" s="73"/>
      <c r="IWK49" s="73"/>
      <c r="IWL49" s="73"/>
      <c r="IWM49" s="73"/>
      <c r="IWN49" s="73"/>
      <c r="IWO49" s="73"/>
      <c r="IWP49" s="73"/>
      <c r="IWQ49" s="73"/>
      <c r="IWR49" s="73"/>
      <c r="IWS49" s="73"/>
      <c r="IWT49" s="73"/>
      <c r="IWU49" s="73"/>
      <c r="IWV49" s="73"/>
      <c r="IWW49" s="73"/>
      <c r="IWX49" s="73"/>
      <c r="IWY49" s="73"/>
      <c r="IWZ49" s="73"/>
      <c r="IXA49" s="73"/>
      <c r="IXB49" s="73"/>
      <c r="IXC49" s="73"/>
      <c r="IXD49" s="73"/>
      <c r="IXE49" s="73"/>
      <c r="IXF49" s="73"/>
      <c r="IXG49" s="73"/>
      <c r="IXH49" s="73"/>
      <c r="IXI49" s="73"/>
      <c r="IXJ49" s="73"/>
      <c r="IXK49" s="73"/>
      <c r="IXL49" s="73"/>
      <c r="IXM49" s="73"/>
      <c r="IXN49" s="73"/>
      <c r="IXO49" s="73"/>
      <c r="IXP49" s="73"/>
      <c r="IXQ49" s="73"/>
      <c r="IXR49" s="73"/>
      <c r="IXS49" s="73"/>
      <c r="IXT49" s="73"/>
      <c r="IXU49" s="73"/>
      <c r="IXV49" s="73"/>
      <c r="IXW49" s="73"/>
      <c r="IXX49" s="73"/>
      <c r="IXY49" s="73"/>
      <c r="IXZ49" s="73"/>
      <c r="IYA49" s="73"/>
      <c r="IYB49" s="73"/>
      <c r="IYC49" s="73"/>
      <c r="IYD49" s="73"/>
      <c r="IYE49" s="73"/>
      <c r="IYF49" s="73"/>
      <c r="IYG49" s="73"/>
      <c r="IYH49" s="73"/>
      <c r="IYI49" s="73"/>
      <c r="IYJ49" s="73"/>
      <c r="IYK49" s="73"/>
      <c r="IYL49" s="73"/>
      <c r="IYM49" s="73"/>
      <c r="IYN49" s="73"/>
      <c r="IYO49" s="73"/>
      <c r="IYP49" s="73"/>
      <c r="IYQ49" s="73"/>
      <c r="IYR49" s="73"/>
      <c r="IYS49" s="73"/>
      <c r="IYT49" s="73"/>
      <c r="IYU49" s="73"/>
      <c r="IYV49" s="73"/>
      <c r="IYW49" s="73"/>
      <c r="IYX49" s="73"/>
      <c r="IYY49" s="73"/>
      <c r="IYZ49" s="73"/>
      <c r="IZA49" s="73"/>
      <c r="IZB49" s="73"/>
      <c r="IZC49" s="73"/>
      <c r="IZD49" s="73"/>
      <c r="IZE49" s="73"/>
      <c r="IZF49" s="73"/>
      <c r="IZG49" s="73"/>
      <c r="IZH49" s="73"/>
      <c r="IZI49" s="73"/>
      <c r="IZJ49" s="73"/>
      <c r="IZK49" s="73"/>
      <c r="IZL49" s="73"/>
      <c r="IZM49" s="73"/>
      <c r="IZN49" s="73"/>
      <c r="IZO49" s="73"/>
      <c r="IZP49" s="73"/>
      <c r="IZQ49" s="73"/>
      <c r="IZR49" s="73"/>
      <c r="IZS49" s="73"/>
      <c r="IZT49" s="73"/>
      <c r="IZU49" s="73"/>
      <c r="IZV49" s="73"/>
      <c r="IZW49" s="73"/>
      <c r="IZX49" s="73"/>
      <c r="IZY49" s="73"/>
      <c r="IZZ49" s="73"/>
      <c r="JAA49" s="73"/>
      <c r="JAB49" s="73"/>
      <c r="JAC49" s="73"/>
      <c r="JAD49" s="73"/>
      <c r="JAE49" s="73"/>
      <c r="JAF49" s="73"/>
      <c r="JAG49" s="73"/>
      <c r="JAH49" s="73"/>
      <c r="JAI49" s="73"/>
      <c r="JAJ49" s="73"/>
      <c r="JAK49" s="73"/>
      <c r="JAL49" s="73"/>
      <c r="JAM49" s="73"/>
      <c r="JAN49" s="73"/>
      <c r="JAO49" s="73"/>
      <c r="JAP49" s="73"/>
      <c r="JAQ49" s="73"/>
      <c r="JAR49" s="73"/>
      <c r="JAS49" s="73"/>
      <c r="JAT49" s="73"/>
      <c r="JAU49" s="73"/>
      <c r="JAV49" s="73"/>
      <c r="JAW49" s="73"/>
      <c r="JAX49" s="73"/>
      <c r="JAY49" s="73"/>
      <c r="JAZ49" s="73"/>
      <c r="JBA49" s="73"/>
      <c r="JBB49" s="73"/>
      <c r="JBC49" s="73"/>
      <c r="JBD49" s="73"/>
      <c r="JBE49" s="73"/>
      <c r="JBF49" s="73"/>
      <c r="JBG49" s="73"/>
      <c r="JBH49" s="73"/>
      <c r="JBI49" s="73"/>
      <c r="JBJ49" s="73"/>
      <c r="JBK49" s="73"/>
      <c r="JBL49" s="73"/>
      <c r="JBM49" s="73"/>
      <c r="JBN49" s="73"/>
      <c r="JBO49" s="73"/>
      <c r="JBP49" s="73"/>
      <c r="JBQ49" s="73"/>
      <c r="JBR49" s="73"/>
      <c r="JBS49" s="73"/>
      <c r="JBT49" s="73"/>
      <c r="JBU49" s="73"/>
      <c r="JBV49" s="73"/>
      <c r="JBW49" s="73"/>
      <c r="JBX49" s="73"/>
      <c r="JBY49" s="73"/>
      <c r="JBZ49" s="73"/>
      <c r="JCA49" s="73"/>
      <c r="JCB49" s="73"/>
      <c r="JCC49" s="73"/>
      <c r="JCD49" s="73"/>
      <c r="JCE49" s="73"/>
      <c r="JCF49" s="73"/>
      <c r="JCG49" s="73"/>
      <c r="JCH49" s="73"/>
      <c r="JCI49" s="73"/>
      <c r="JCJ49" s="73"/>
      <c r="JCK49" s="73"/>
      <c r="JCL49" s="73"/>
      <c r="JCM49" s="73"/>
      <c r="JCN49" s="73"/>
      <c r="JCO49" s="73"/>
      <c r="JCP49" s="73"/>
      <c r="JCQ49" s="73"/>
      <c r="JCR49" s="73"/>
      <c r="JCS49" s="73"/>
      <c r="JCT49" s="73"/>
      <c r="JCU49" s="73"/>
      <c r="JCV49" s="73"/>
      <c r="JCW49" s="73"/>
      <c r="JCX49" s="73"/>
      <c r="JCY49" s="73"/>
      <c r="JCZ49" s="73"/>
      <c r="JDA49" s="73"/>
      <c r="JDB49" s="73"/>
      <c r="JDC49" s="73"/>
      <c r="JDD49" s="73"/>
      <c r="JDE49" s="73"/>
      <c r="JDF49" s="73"/>
      <c r="JDG49" s="73"/>
      <c r="JDH49" s="73"/>
      <c r="JDI49" s="73"/>
      <c r="JDJ49" s="73"/>
      <c r="JDK49" s="73"/>
      <c r="JDL49" s="73"/>
      <c r="JDM49" s="73"/>
      <c r="JDN49" s="73"/>
      <c r="JDO49" s="73"/>
      <c r="JDP49" s="73"/>
      <c r="JDQ49" s="73"/>
      <c r="JDR49" s="73"/>
      <c r="JDS49" s="73"/>
      <c r="JDT49" s="73"/>
      <c r="JDU49" s="73"/>
      <c r="JDV49" s="73"/>
      <c r="JDW49" s="73"/>
      <c r="JDX49" s="73"/>
      <c r="JDY49" s="73"/>
      <c r="JDZ49" s="73"/>
      <c r="JEA49" s="73"/>
      <c r="JEB49" s="73"/>
      <c r="JEC49" s="73"/>
      <c r="JED49" s="73"/>
      <c r="JEE49" s="73"/>
      <c r="JEF49" s="73"/>
      <c r="JEG49" s="73"/>
      <c r="JEH49" s="73"/>
      <c r="JEI49" s="73"/>
      <c r="JEJ49" s="73"/>
      <c r="JEK49" s="73"/>
      <c r="JEL49" s="73"/>
      <c r="JEM49" s="73"/>
      <c r="JEN49" s="73"/>
      <c r="JEO49" s="73"/>
      <c r="JEP49" s="73"/>
      <c r="JEQ49" s="73"/>
      <c r="JER49" s="73"/>
      <c r="JES49" s="73"/>
      <c r="JET49" s="73"/>
      <c r="JEU49" s="73"/>
      <c r="JEV49" s="73"/>
      <c r="JEW49" s="73"/>
      <c r="JEX49" s="73"/>
      <c r="JEY49" s="73"/>
      <c r="JEZ49" s="73"/>
      <c r="JFA49" s="73"/>
      <c r="JFB49" s="73"/>
      <c r="JFC49" s="73"/>
      <c r="JFD49" s="73"/>
      <c r="JFE49" s="73"/>
      <c r="JFF49" s="73"/>
      <c r="JFG49" s="73"/>
      <c r="JFH49" s="73"/>
      <c r="JFI49" s="73"/>
      <c r="JFJ49" s="73"/>
      <c r="JFK49" s="73"/>
      <c r="JFL49" s="73"/>
      <c r="JFM49" s="73"/>
      <c r="JFN49" s="73"/>
      <c r="JFO49" s="73"/>
      <c r="JFP49" s="73"/>
      <c r="JFQ49" s="73"/>
      <c r="JFR49" s="73"/>
      <c r="JFS49" s="73"/>
      <c r="JFT49" s="73"/>
      <c r="JFU49" s="73"/>
      <c r="JFV49" s="73"/>
      <c r="JFW49" s="73"/>
      <c r="JFX49" s="73"/>
      <c r="JFY49" s="73"/>
      <c r="JFZ49" s="73"/>
      <c r="JGA49" s="73"/>
      <c r="JGB49" s="73"/>
      <c r="JGC49" s="73"/>
      <c r="JGD49" s="73"/>
      <c r="JGE49" s="73"/>
      <c r="JGF49" s="73"/>
      <c r="JGG49" s="73"/>
      <c r="JGH49" s="73"/>
      <c r="JGI49" s="73"/>
      <c r="JGJ49" s="73"/>
      <c r="JGK49" s="73"/>
      <c r="JGL49" s="73"/>
      <c r="JGM49" s="73"/>
      <c r="JGN49" s="73"/>
      <c r="JGO49" s="73"/>
      <c r="JGP49" s="73"/>
      <c r="JGQ49" s="73"/>
      <c r="JGR49" s="73"/>
      <c r="JGS49" s="73"/>
      <c r="JGT49" s="73"/>
      <c r="JGU49" s="73"/>
      <c r="JGV49" s="73"/>
      <c r="JGW49" s="73"/>
      <c r="JGX49" s="73"/>
      <c r="JGY49" s="73"/>
      <c r="JGZ49" s="73"/>
      <c r="JHA49" s="73"/>
      <c r="JHB49" s="73"/>
      <c r="JHC49" s="73"/>
      <c r="JHD49" s="73"/>
      <c r="JHE49" s="73"/>
      <c r="JHF49" s="73"/>
      <c r="JHG49" s="73"/>
      <c r="JHH49" s="73"/>
      <c r="JHI49" s="73"/>
      <c r="JHJ49" s="73"/>
      <c r="JHK49" s="73"/>
      <c r="JHL49" s="73"/>
      <c r="JHM49" s="73"/>
      <c r="JHN49" s="73"/>
      <c r="JHO49" s="73"/>
      <c r="JHP49" s="73"/>
      <c r="JHQ49" s="73"/>
      <c r="JHR49" s="73"/>
      <c r="JHS49" s="73"/>
      <c r="JHT49" s="73"/>
      <c r="JHU49" s="73"/>
      <c r="JHV49" s="73"/>
      <c r="JHW49" s="73"/>
      <c r="JHX49" s="73"/>
      <c r="JHY49" s="73"/>
      <c r="JHZ49" s="73"/>
      <c r="JIA49" s="73"/>
      <c r="JIB49" s="73"/>
      <c r="JIC49" s="73"/>
      <c r="JID49" s="73"/>
      <c r="JIE49" s="73"/>
      <c r="JIF49" s="73"/>
      <c r="JIG49" s="73"/>
      <c r="JIH49" s="73"/>
      <c r="JII49" s="73"/>
      <c r="JIJ49" s="73"/>
      <c r="JIK49" s="73"/>
      <c r="JIL49" s="73"/>
      <c r="JIM49" s="73"/>
      <c r="JIN49" s="73"/>
      <c r="JIO49" s="73"/>
      <c r="JIP49" s="73"/>
      <c r="JIQ49" s="73"/>
      <c r="JIR49" s="73"/>
      <c r="JIS49" s="73"/>
      <c r="JIT49" s="73"/>
      <c r="JIU49" s="73"/>
      <c r="JIV49" s="73"/>
      <c r="JIW49" s="73"/>
      <c r="JIX49" s="73"/>
      <c r="JIY49" s="73"/>
      <c r="JIZ49" s="73"/>
      <c r="JJA49" s="73"/>
      <c r="JJB49" s="73"/>
      <c r="JJC49" s="73"/>
      <c r="JJD49" s="73"/>
      <c r="JJE49" s="73"/>
      <c r="JJF49" s="73"/>
      <c r="JJG49" s="73"/>
      <c r="JJH49" s="73"/>
      <c r="JJI49" s="73"/>
      <c r="JJJ49" s="73"/>
      <c r="JJK49" s="73"/>
      <c r="JJL49" s="73"/>
      <c r="JJM49" s="73"/>
      <c r="JJN49" s="73"/>
      <c r="JJO49" s="73"/>
      <c r="JJP49" s="73"/>
      <c r="JJQ49" s="73"/>
      <c r="JJR49" s="73"/>
      <c r="JJS49" s="73"/>
      <c r="JJT49" s="73"/>
      <c r="JJU49" s="73"/>
      <c r="JJV49" s="73"/>
      <c r="JJW49" s="73"/>
      <c r="JJX49" s="73"/>
      <c r="JJY49" s="73"/>
      <c r="JJZ49" s="73"/>
      <c r="JKA49" s="73"/>
      <c r="JKB49" s="73"/>
      <c r="JKC49" s="73"/>
      <c r="JKD49" s="73"/>
      <c r="JKE49" s="73"/>
      <c r="JKF49" s="73"/>
      <c r="JKG49" s="73"/>
      <c r="JKH49" s="73"/>
      <c r="JKI49" s="73"/>
      <c r="JKJ49" s="73"/>
      <c r="JKK49" s="73"/>
      <c r="JKL49" s="73"/>
      <c r="JKM49" s="73"/>
      <c r="JKN49" s="73"/>
      <c r="JKO49" s="73"/>
      <c r="JKP49" s="73"/>
      <c r="JKQ49" s="73"/>
      <c r="JKR49" s="73"/>
      <c r="JKS49" s="73"/>
      <c r="JKT49" s="73"/>
      <c r="JKU49" s="73"/>
      <c r="JKV49" s="73"/>
      <c r="JKW49" s="73"/>
      <c r="JKX49" s="73"/>
      <c r="JKY49" s="73"/>
      <c r="JKZ49" s="73"/>
      <c r="JLA49" s="73"/>
      <c r="JLB49" s="73"/>
      <c r="JLC49" s="73"/>
      <c r="JLD49" s="73"/>
      <c r="JLE49" s="73"/>
      <c r="JLF49" s="73"/>
      <c r="JLG49" s="73"/>
      <c r="JLH49" s="73"/>
      <c r="JLI49" s="73"/>
      <c r="JLJ49" s="73"/>
      <c r="JLK49" s="73"/>
      <c r="JLL49" s="73"/>
      <c r="JLM49" s="73"/>
      <c r="JLN49" s="73"/>
      <c r="JLO49" s="73"/>
      <c r="JLP49" s="73"/>
      <c r="JLQ49" s="73"/>
      <c r="JLR49" s="73"/>
      <c r="JLS49" s="73"/>
      <c r="JLT49" s="73"/>
      <c r="JLU49" s="73"/>
      <c r="JLV49" s="73"/>
      <c r="JLW49" s="73"/>
      <c r="JLX49" s="73"/>
      <c r="JLY49" s="73"/>
      <c r="JLZ49" s="73"/>
      <c r="JMA49" s="73"/>
      <c r="JMB49" s="73"/>
      <c r="JMC49" s="73"/>
      <c r="JMD49" s="73"/>
      <c r="JME49" s="73"/>
      <c r="JMF49" s="73"/>
      <c r="JMG49" s="73"/>
      <c r="JMH49" s="73"/>
      <c r="JMI49" s="73"/>
      <c r="JMJ49" s="73"/>
      <c r="JMK49" s="73"/>
      <c r="JML49" s="73"/>
      <c r="JMM49" s="73"/>
      <c r="JMN49" s="73"/>
      <c r="JMO49" s="73"/>
      <c r="JMP49" s="73"/>
      <c r="JMQ49" s="73"/>
      <c r="JMR49" s="73"/>
      <c r="JMS49" s="73"/>
      <c r="JMT49" s="73"/>
      <c r="JMU49" s="73"/>
      <c r="JMV49" s="73"/>
      <c r="JMW49" s="73"/>
      <c r="JMX49" s="73"/>
      <c r="JMY49" s="73"/>
      <c r="JMZ49" s="73"/>
      <c r="JNA49" s="73"/>
      <c r="JNB49" s="73"/>
      <c r="JNC49" s="73"/>
      <c r="JND49" s="73"/>
      <c r="JNE49" s="73"/>
      <c r="JNF49" s="73"/>
      <c r="JNG49" s="73"/>
      <c r="JNH49" s="73"/>
      <c r="JNI49" s="73"/>
      <c r="JNJ49" s="73"/>
      <c r="JNK49" s="73"/>
      <c r="JNL49" s="73"/>
      <c r="JNM49" s="73"/>
      <c r="JNN49" s="73"/>
      <c r="JNO49" s="73"/>
      <c r="JNP49" s="73"/>
      <c r="JNQ49" s="73"/>
      <c r="JNR49" s="73"/>
      <c r="JNS49" s="73"/>
      <c r="JNT49" s="73"/>
      <c r="JNU49" s="73"/>
      <c r="JNV49" s="73"/>
      <c r="JNW49" s="73"/>
      <c r="JNX49" s="73"/>
      <c r="JNY49" s="73"/>
      <c r="JNZ49" s="73"/>
      <c r="JOA49" s="73"/>
      <c r="JOB49" s="73"/>
      <c r="JOC49" s="73"/>
      <c r="JOD49" s="73"/>
      <c r="JOE49" s="73"/>
      <c r="JOF49" s="73"/>
      <c r="JOG49" s="73"/>
      <c r="JOH49" s="73"/>
      <c r="JOI49" s="73"/>
      <c r="JOJ49" s="73"/>
      <c r="JOK49" s="73"/>
      <c r="JOL49" s="73"/>
      <c r="JOM49" s="73"/>
      <c r="JON49" s="73"/>
      <c r="JOO49" s="73"/>
      <c r="JOP49" s="73"/>
      <c r="JOQ49" s="73"/>
      <c r="JOR49" s="73"/>
      <c r="JOS49" s="73"/>
      <c r="JOT49" s="73"/>
      <c r="JOU49" s="73"/>
      <c r="JOV49" s="73"/>
      <c r="JOW49" s="73"/>
      <c r="JOX49" s="73"/>
      <c r="JOY49" s="73"/>
      <c r="JOZ49" s="73"/>
      <c r="JPA49" s="73"/>
      <c r="JPB49" s="73"/>
      <c r="JPC49" s="73"/>
      <c r="JPD49" s="73"/>
      <c r="JPE49" s="73"/>
      <c r="JPF49" s="73"/>
      <c r="JPG49" s="73"/>
      <c r="JPH49" s="73"/>
      <c r="JPI49" s="73"/>
      <c r="JPJ49" s="73"/>
      <c r="JPK49" s="73"/>
      <c r="JPL49" s="73"/>
      <c r="JPM49" s="73"/>
      <c r="JPN49" s="73"/>
      <c r="JPO49" s="73"/>
      <c r="JPP49" s="73"/>
      <c r="JPQ49" s="73"/>
      <c r="JPR49" s="73"/>
      <c r="JPS49" s="73"/>
      <c r="JPT49" s="73"/>
      <c r="JPU49" s="73"/>
      <c r="JPV49" s="73"/>
      <c r="JPW49" s="73"/>
      <c r="JPX49" s="73"/>
      <c r="JPY49" s="73"/>
      <c r="JPZ49" s="73"/>
      <c r="JQA49" s="73"/>
      <c r="JQB49" s="73"/>
      <c r="JQC49" s="73"/>
      <c r="JQD49" s="73"/>
      <c r="JQE49" s="73"/>
      <c r="JQF49" s="73"/>
      <c r="JQG49" s="73"/>
      <c r="JQH49" s="73"/>
      <c r="JQI49" s="73"/>
      <c r="JQJ49" s="73"/>
      <c r="JQK49" s="73"/>
      <c r="JQL49" s="73"/>
      <c r="JQM49" s="73"/>
      <c r="JQN49" s="73"/>
      <c r="JQO49" s="73"/>
      <c r="JQP49" s="73"/>
      <c r="JQQ49" s="73"/>
      <c r="JQR49" s="73"/>
      <c r="JQS49" s="73"/>
      <c r="JQT49" s="73"/>
      <c r="JQU49" s="73"/>
      <c r="JQV49" s="73"/>
      <c r="JQW49" s="73"/>
      <c r="JQX49" s="73"/>
      <c r="JQY49" s="73"/>
      <c r="JQZ49" s="73"/>
      <c r="JRA49" s="73"/>
      <c r="JRB49" s="73"/>
      <c r="JRC49" s="73"/>
      <c r="JRD49" s="73"/>
      <c r="JRE49" s="73"/>
      <c r="JRF49" s="73"/>
      <c r="JRG49" s="73"/>
      <c r="JRH49" s="73"/>
      <c r="JRI49" s="73"/>
      <c r="JRJ49" s="73"/>
      <c r="JRK49" s="73"/>
      <c r="JRL49" s="73"/>
      <c r="JRM49" s="73"/>
      <c r="JRN49" s="73"/>
      <c r="JRO49" s="73"/>
      <c r="JRP49" s="73"/>
      <c r="JRQ49" s="73"/>
      <c r="JRR49" s="73"/>
      <c r="JRS49" s="73"/>
      <c r="JRT49" s="73"/>
      <c r="JRU49" s="73"/>
      <c r="JRV49" s="73"/>
      <c r="JRW49" s="73"/>
      <c r="JRX49" s="73"/>
      <c r="JRY49" s="73"/>
      <c r="JRZ49" s="73"/>
      <c r="JSA49" s="73"/>
      <c r="JSB49" s="73"/>
      <c r="JSC49" s="73"/>
      <c r="JSD49" s="73"/>
      <c r="JSE49" s="73"/>
      <c r="JSF49" s="73"/>
      <c r="JSG49" s="73"/>
      <c r="JSH49" s="73"/>
      <c r="JSI49" s="73"/>
      <c r="JSJ49" s="73"/>
      <c r="JSK49" s="73"/>
      <c r="JSL49" s="73"/>
      <c r="JSM49" s="73"/>
      <c r="JSN49" s="73"/>
      <c r="JSO49" s="73"/>
      <c r="JSP49" s="73"/>
      <c r="JSQ49" s="73"/>
      <c r="JSR49" s="73"/>
      <c r="JSS49" s="73"/>
      <c r="JST49" s="73"/>
      <c r="JSU49" s="73"/>
      <c r="JSV49" s="73"/>
      <c r="JSW49" s="73"/>
      <c r="JSX49" s="73"/>
      <c r="JSY49" s="73"/>
      <c r="JSZ49" s="73"/>
      <c r="JTA49" s="73"/>
      <c r="JTB49" s="73"/>
      <c r="JTC49" s="73"/>
      <c r="JTD49" s="73"/>
      <c r="JTE49" s="73"/>
      <c r="JTF49" s="73"/>
      <c r="JTG49" s="73"/>
      <c r="JTH49" s="73"/>
      <c r="JTI49" s="73"/>
      <c r="JTJ49" s="73"/>
      <c r="JTK49" s="73"/>
      <c r="JTL49" s="73"/>
      <c r="JTM49" s="73"/>
      <c r="JTN49" s="73"/>
      <c r="JTO49" s="73"/>
      <c r="JTP49" s="73"/>
      <c r="JTQ49" s="73"/>
      <c r="JTR49" s="73"/>
      <c r="JTS49" s="73"/>
      <c r="JTT49" s="73"/>
      <c r="JTU49" s="73"/>
      <c r="JTV49" s="73"/>
      <c r="JTW49" s="73"/>
      <c r="JTX49" s="73"/>
      <c r="JTY49" s="73"/>
      <c r="JTZ49" s="73"/>
      <c r="JUA49" s="73"/>
      <c r="JUB49" s="73"/>
      <c r="JUC49" s="73"/>
      <c r="JUD49" s="73"/>
      <c r="JUE49" s="73"/>
      <c r="JUF49" s="73"/>
      <c r="JUG49" s="73"/>
      <c r="JUH49" s="73"/>
      <c r="JUI49" s="73"/>
      <c r="JUJ49" s="73"/>
      <c r="JUK49" s="73"/>
      <c r="JUL49" s="73"/>
      <c r="JUM49" s="73"/>
      <c r="JUN49" s="73"/>
      <c r="JUO49" s="73"/>
      <c r="JUP49" s="73"/>
      <c r="JUQ49" s="73"/>
      <c r="JUR49" s="73"/>
      <c r="JUS49" s="73"/>
      <c r="JUT49" s="73"/>
      <c r="JUU49" s="73"/>
      <c r="JUV49" s="73"/>
      <c r="JUW49" s="73"/>
      <c r="JUX49" s="73"/>
      <c r="JUY49" s="73"/>
      <c r="JUZ49" s="73"/>
      <c r="JVA49" s="73"/>
      <c r="JVB49" s="73"/>
      <c r="JVC49" s="73"/>
      <c r="JVD49" s="73"/>
      <c r="JVE49" s="73"/>
      <c r="JVF49" s="73"/>
      <c r="JVG49" s="73"/>
      <c r="JVH49" s="73"/>
      <c r="JVI49" s="73"/>
      <c r="JVJ49" s="73"/>
      <c r="JVK49" s="73"/>
      <c r="JVL49" s="73"/>
      <c r="JVM49" s="73"/>
      <c r="JVN49" s="73"/>
      <c r="JVO49" s="73"/>
      <c r="JVP49" s="73"/>
      <c r="JVQ49" s="73"/>
      <c r="JVR49" s="73"/>
      <c r="JVS49" s="73"/>
      <c r="JVT49" s="73"/>
      <c r="JVU49" s="73"/>
      <c r="JVV49" s="73"/>
      <c r="JVW49" s="73"/>
      <c r="JVX49" s="73"/>
      <c r="JVY49" s="73"/>
      <c r="JVZ49" s="73"/>
      <c r="JWA49" s="73"/>
      <c r="JWB49" s="73"/>
      <c r="JWC49" s="73"/>
      <c r="JWD49" s="73"/>
      <c r="JWE49" s="73"/>
      <c r="JWF49" s="73"/>
      <c r="JWG49" s="73"/>
      <c r="JWH49" s="73"/>
      <c r="JWI49" s="73"/>
      <c r="JWJ49" s="73"/>
      <c r="JWK49" s="73"/>
      <c r="JWL49" s="73"/>
      <c r="JWM49" s="73"/>
      <c r="JWN49" s="73"/>
      <c r="JWO49" s="73"/>
      <c r="JWP49" s="73"/>
      <c r="JWQ49" s="73"/>
      <c r="JWR49" s="73"/>
      <c r="JWS49" s="73"/>
      <c r="JWT49" s="73"/>
      <c r="JWU49" s="73"/>
      <c r="JWV49" s="73"/>
      <c r="JWW49" s="73"/>
      <c r="JWX49" s="73"/>
      <c r="JWY49" s="73"/>
      <c r="JWZ49" s="73"/>
      <c r="JXA49" s="73"/>
      <c r="JXB49" s="73"/>
      <c r="JXC49" s="73"/>
      <c r="JXD49" s="73"/>
      <c r="JXE49" s="73"/>
      <c r="JXF49" s="73"/>
      <c r="JXG49" s="73"/>
      <c r="JXH49" s="73"/>
      <c r="JXI49" s="73"/>
      <c r="JXJ49" s="73"/>
      <c r="JXK49" s="73"/>
      <c r="JXL49" s="73"/>
      <c r="JXM49" s="73"/>
      <c r="JXN49" s="73"/>
      <c r="JXO49" s="73"/>
      <c r="JXP49" s="73"/>
      <c r="JXQ49" s="73"/>
      <c r="JXR49" s="73"/>
      <c r="JXS49" s="73"/>
      <c r="JXT49" s="73"/>
      <c r="JXU49" s="73"/>
      <c r="JXV49" s="73"/>
      <c r="JXW49" s="73"/>
      <c r="JXX49" s="73"/>
      <c r="JXY49" s="73"/>
      <c r="JXZ49" s="73"/>
      <c r="JYA49" s="73"/>
      <c r="JYB49" s="73"/>
      <c r="JYC49" s="73"/>
      <c r="JYD49" s="73"/>
      <c r="JYE49" s="73"/>
      <c r="JYF49" s="73"/>
      <c r="JYG49" s="73"/>
      <c r="JYH49" s="73"/>
      <c r="JYI49" s="73"/>
      <c r="JYJ49" s="73"/>
      <c r="JYK49" s="73"/>
      <c r="JYL49" s="73"/>
      <c r="JYM49" s="73"/>
      <c r="JYN49" s="73"/>
      <c r="JYO49" s="73"/>
      <c r="JYP49" s="73"/>
      <c r="JYQ49" s="73"/>
      <c r="JYR49" s="73"/>
      <c r="JYS49" s="73"/>
      <c r="JYT49" s="73"/>
      <c r="JYU49" s="73"/>
      <c r="JYV49" s="73"/>
      <c r="JYW49" s="73"/>
      <c r="JYX49" s="73"/>
      <c r="JYY49" s="73"/>
      <c r="JYZ49" s="73"/>
      <c r="JZA49" s="73"/>
      <c r="JZB49" s="73"/>
      <c r="JZC49" s="73"/>
      <c r="JZD49" s="73"/>
      <c r="JZE49" s="73"/>
      <c r="JZF49" s="73"/>
      <c r="JZG49" s="73"/>
      <c r="JZH49" s="73"/>
      <c r="JZI49" s="73"/>
      <c r="JZJ49" s="73"/>
      <c r="JZK49" s="73"/>
      <c r="JZL49" s="73"/>
      <c r="JZM49" s="73"/>
      <c r="JZN49" s="73"/>
      <c r="JZO49" s="73"/>
      <c r="JZP49" s="73"/>
      <c r="JZQ49" s="73"/>
      <c r="JZR49" s="73"/>
      <c r="JZS49" s="73"/>
      <c r="JZT49" s="73"/>
      <c r="JZU49" s="73"/>
      <c r="JZV49" s="73"/>
      <c r="JZW49" s="73"/>
      <c r="JZX49" s="73"/>
      <c r="JZY49" s="73"/>
      <c r="JZZ49" s="73"/>
      <c r="KAA49" s="73"/>
      <c r="KAB49" s="73"/>
      <c r="KAC49" s="73"/>
      <c r="KAD49" s="73"/>
      <c r="KAE49" s="73"/>
      <c r="KAF49" s="73"/>
      <c r="KAG49" s="73"/>
      <c r="KAH49" s="73"/>
      <c r="KAI49" s="73"/>
      <c r="KAJ49" s="73"/>
      <c r="KAK49" s="73"/>
      <c r="KAL49" s="73"/>
      <c r="KAM49" s="73"/>
      <c r="KAN49" s="73"/>
      <c r="KAO49" s="73"/>
      <c r="KAP49" s="73"/>
      <c r="KAQ49" s="73"/>
      <c r="KAR49" s="73"/>
      <c r="KAS49" s="73"/>
      <c r="KAT49" s="73"/>
      <c r="KAU49" s="73"/>
      <c r="KAV49" s="73"/>
      <c r="KAW49" s="73"/>
      <c r="KAX49" s="73"/>
      <c r="KAY49" s="73"/>
      <c r="KAZ49" s="73"/>
      <c r="KBA49" s="73"/>
      <c r="KBB49" s="73"/>
      <c r="KBC49" s="73"/>
      <c r="KBD49" s="73"/>
      <c r="KBE49" s="73"/>
      <c r="KBF49" s="73"/>
      <c r="KBG49" s="73"/>
      <c r="KBH49" s="73"/>
      <c r="KBI49" s="73"/>
      <c r="KBJ49" s="73"/>
      <c r="KBK49" s="73"/>
      <c r="KBL49" s="73"/>
      <c r="KBM49" s="73"/>
      <c r="KBN49" s="73"/>
      <c r="KBO49" s="73"/>
      <c r="KBP49" s="73"/>
      <c r="KBQ49" s="73"/>
      <c r="KBR49" s="73"/>
      <c r="KBS49" s="73"/>
      <c r="KBT49" s="73"/>
      <c r="KBU49" s="73"/>
      <c r="KBV49" s="73"/>
      <c r="KBW49" s="73"/>
      <c r="KBX49" s="73"/>
      <c r="KBY49" s="73"/>
      <c r="KBZ49" s="73"/>
      <c r="KCA49" s="73"/>
      <c r="KCB49" s="73"/>
      <c r="KCC49" s="73"/>
      <c r="KCD49" s="73"/>
      <c r="KCE49" s="73"/>
      <c r="KCF49" s="73"/>
      <c r="KCG49" s="73"/>
      <c r="KCH49" s="73"/>
      <c r="KCI49" s="73"/>
      <c r="KCJ49" s="73"/>
      <c r="KCK49" s="73"/>
      <c r="KCL49" s="73"/>
      <c r="KCM49" s="73"/>
      <c r="KCN49" s="73"/>
      <c r="KCO49" s="73"/>
      <c r="KCP49" s="73"/>
      <c r="KCQ49" s="73"/>
      <c r="KCR49" s="73"/>
      <c r="KCS49" s="73"/>
      <c r="KCT49" s="73"/>
      <c r="KCU49" s="73"/>
      <c r="KCV49" s="73"/>
      <c r="KCW49" s="73"/>
      <c r="KCX49" s="73"/>
      <c r="KCY49" s="73"/>
      <c r="KCZ49" s="73"/>
      <c r="KDA49" s="73"/>
      <c r="KDB49" s="73"/>
      <c r="KDC49" s="73"/>
      <c r="KDD49" s="73"/>
      <c r="KDE49" s="73"/>
      <c r="KDF49" s="73"/>
      <c r="KDG49" s="73"/>
      <c r="KDH49" s="73"/>
      <c r="KDI49" s="73"/>
      <c r="KDJ49" s="73"/>
      <c r="KDK49" s="73"/>
      <c r="KDL49" s="73"/>
      <c r="KDM49" s="73"/>
      <c r="KDN49" s="73"/>
      <c r="KDO49" s="73"/>
      <c r="KDP49" s="73"/>
      <c r="KDQ49" s="73"/>
      <c r="KDR49" s="73"/>
      <c r="KDS49" s="73"/>
      <c r="KDT49" s="73"/>
      <c r="KDU49" s="73"/>
      <c r="KDV49" s="73"/>
      <c r="KDW49" s="73"/>
      <c r="KDX49" s="73"/>
      <c r="KDY49" s="73"/>
      <c r="KDZ49" s="73"/>
      <c r="KEA49" s="73"/>
      <c r="KEB49" s="73"/>
      <c r="KEC49" s="73"/>
      <c r="KED49" s="73"/>
      <c r="KEE49" s="73"/>
      <c r="KEF49" s="73"/>
      <c r="KEG49" s="73"/>
      <c r="KEH49" s="73"/>
      <c r="KEI49" s="73"/>
      <c r="KEJ49" s="73"/>
      <c r="KEK49" s="73"/>
      <c r="KEL49" s="73"/>
      <c r="KEM49" s="73"/>
      <c r="KEN49" s="73"/>
      <c r="KEO49" s="73"/>
      <c r="KEP49" s="73"/>
      <c r="KEQ49" s="73"/>
      <c r="KER49" s="73"/>
      <c r="KES49" s="73"/>
      <c r="KET49" s="73"/>
      <c r="KEU49" s="73"/>
      <c r="KEV49" s="73"/>
      <c r="KEW49" s="73"/>
      <c r="KEX49" s="73"/>
      <c r="KEY49" s="73"/>
      <c r="KEZ49" s="73"/>
      <c r="KFA49" s="73"/>
      <c r="KFB49" s="73"/>
      <c r="KFC49" s="73"/>
      <c r="KFD49" s="73"/>
      <c r="KFE49" s="73"/>
      <c r="KFF49" s="73"/>
      <c r="KFG49" s="73"/>
      <c r="KFH49" s="73"/>
      <c r="KFI49" s="73"/>
      <c r="KFJ49" s="73"/>
      <c r="KFK49" s="73"/>
      <c r="KFL49" s="73"/>
      <c r="KFM49" s="73"/>
      <c r="KFN49" s="73"/>
      <c r="KFO49" s="73"/>
      <c r="KFP49" s="73"/>
      <c r="KFQ49" s="73"/>
      <c r="KFR49" s="73"/>
      <c r="KFS49" s="73"/>
      <c r="KFT49" s="73"/>
      <c r="KFU49" s="73"/>
      <c r="KFV49" s="73"/>
      <c r="KFW49" s="73"/>
      <c r="KFX49" s="73"/>
      <c r="KFY49" s="73"/>
      <c r="KFZ49" s="73"/>
      <c r="KGA49" s="73"/>
      <c r="KGB49" s="73"/>
      <c r="KGC49" s="73"/>
      <c r="KGD49" s="73"/>
      <c r="KGE49" s="73"/>
      <c r="KGF49" s="73"/>
      <c r="KGG49" s="73"/>
      <c r="KGH49" s="73"/>
      <c r="KGI49" s="73"/>
      <c r="KGJ49" s="73"/>
      <c r="KGK49" s="73"/>
      <c r="KGL49" s="73"/>
      <c r="KGM49" s="73"/>
      <c r="KGN49" s="73"/>
      <c r="KGO49" s="73"/>
      <c r="KGP49" s="73"/>
      <c r="KGQ49" s="73"/>
      <c r="KGR49" s="73"/>
      <c r="KGS49" s="73"/>
      <c r="KGT49" s="73"/>
      <c r="KGU49" s="73"/>
      <c r="KGV49" s="73"/>
      <c r="KGW49" s="73"/>
      <c r="KGX49" s="73"/>
      <c r="KGY49" s="73"/>
      <c r="KGZ49" s="73"/>
      <c r="KHA49" s="73"/>
      <c r="KHB49" s="73"/>
      <c r="KHC49" s="73"/>
      <c r="KHD49" s="73"/>
      <c r="KHE49" s="73"/>
      <c r="KHF49" s="73"/>
      <c r="KHG49" s="73"/>
      <c r="KHH49" s="73"/>
      <c r="KHI49" s="73"/>
      <c r="KHJ49" s="73"/>
      <c r="KHK49" s="73"/>
      <c r="KHL49" s="73"/>
      <c r="KHM49" s="73"/>
      <c r="KHN49" s="73"/>
      <c r="KHO49" s="73"/>
      <c r="KHP49" s="73"/>
      <c r="KHQ49" s="73"/>
      <c r="KHR49" s="73"/>
      <c r="KHS49" s="73"/>
      <c r="KHT49" s="73"/>
      <c r="KHU49" s="73"/>
      <c r="KHV49" s="73"/>
      <c r="KHW49" s="73"/>
      <c r="KHX49" s="73"/>
      <c r="KHY49" s="73"/>
      <c r="KHZ49" s="73"/>
      <c r="KIA49" s="73"/>
      <c r="KIB49" s="73"/>
      <c r="KIC49" s="73"/>
      <c r="KID49" s="73"/>
      <c r="KIE49" s="73"/>
      <c r="KIF49" s="73"/>
      <c r="KIG49" s="73"/>
      <c r="KIH49" s="73"/>
      <c r="KII49" s="73"/>
      <c r="KIJ49" s="73"/>
      <c r="KIK49" s="73"/>
      <c r="KIL49" s="73"/>
      <c r="KIM49" s="73"/>
      <c r="KIN49" s="73"/>
      <c r="KIO49" s="73"/>
      <c r="KIP49" s="73"/>
      <c r="KIQ49" s="73"/>
      <c r="KIR49" s="73"/>
      <c r="KIS49" s="73"/>
      <c r="KIT49" s="73"/>
      <c r="KIU49" s="73"/>
      <c r="KIV49" s="73"/>
      <c r="KIW49" s="73"/>
      <c r="KIX49" s="73"/>
      <c r="KIY49" s="73"/>
      <c r="KIZ49" s="73"/>
      <c r="KJA49" s="73"/>
      <c r="KJB49" s="73"/>
      <c r="KJC49" s="73"/>
      <c r="KJD49" s="73"/>
      <c r="KJE49" s="73"/>
      <c r="KJF49" s="73"/>
      <c r="KJG49" s="73"/>
      <c r="KJH49" s="73"/>
      <c r="KJI49" s="73"/>
      <c r="KJJ49" s="73"/>
      <c r="KJK49" s="73"/>
      <c r="KJL49" s="73"/>
      <c r="KJM49" s="73"/>
      <c r="KJN49" s="73"/>
      <c r="KJO49" s="73"/>
      <c r="KJP49" s="73"/>
      <c r="KJQ49" s="73"/>
      <c r="KJR49" s="73"/>
      <c r="KJS49" s="73"/>
      <c r="KJT49" s="73"/>
      <c r="KJU49" s="73"/>
      <c r="KJV49" s="73"/>
      <c r="KJW49" s="73"/>
      <c r="KJX49" s="73"/>
      <c r="KJY49" s="73"/>
      <c r="KJZ49" s="73"/>
      <c r="KKA49" s="73"/>
      <c r="KKB49" s="73"/>
      <c r="KKC49" s="73"/>
      <c r="KKD49" s="73"/>
      <c r="KKE49" s="73"/>
      <c r="KKF49" s="73"/>
      <c r="KKG49" s="73"/>
      <c r="KKH49" s="73"/>
      <c r="KKI49" s="73"/>
      <c r="KKJ49" s="73"/>
      <c r="KKK49" s="73"/>
      <c r="KKL49" s="73"/>
      <c r="KKM49" s="73"/>
      <c r="KKN49" s="73"/>
      <c r="KKO49" s="73"/>
      <c r="KKP49" s="73"/>
      <c r="KKQ49" s="73"/>
      <c r="KKR49" s="73"/>
      <c r="KKS49" s="73"/>
      <c r="KKT49" s="73"/>
      <c r="KKU49" s="73"/>
      <c r="KKV49" s="73"/>
      <c r="KKW49" s="73"/>
      <c r="KKX49" s="73"/>
      <c r="KKY49" s="73"/>
      <c r="KKZ49" s="73"/>
      <c r="KLA49" s="73"/>
      <c r="KLB49" s="73"/>
      <c r="KLC49" s="73"/>
      <c r="KLD49" s="73"/>
      <c r="KLE49" s="73"/>
      <c r="KLF49" s="73"/>
      <c r="KLG49" s="73"/>
      <c r="KLH49" s="73"/>
      <c r="KLI49" s="73"/>
      <c r="KLJ49" s="73"/>
      <c r="KLK49" s="73"/>
      <c r="KLL49" s="73"/>
      <c r="KLM49" s="73"/>
      <c r="KLN49" s="73"/>
      <c r="KLO49" s="73"/>
      <c r="KLP49" s="73"/>
      <c r="KLQ49" s="73"/>
      <c r="KLR49" s="73"/>
      <c r="KLS49" s="73"/>
      <c r="KLT49" s="73"/>
      <c r="KLU49" s="73"/>
      <c r="KLV49" s="73"/>
      <c r="KLW49" s="73"/>
      <c r="KLX49" s="73"/>
      <c r="KLY49" s="73"/>
      <c r="KLZ49" s="73"/>
      <c r="KMA49" s="73"/>
      <c r="KMB49" s="73"/>
      <c r="KMC49" s="73"/>
      <c r="KMD49" s="73"/>
      <c r="KME49" s="73"/>
      <c r="KMF49" s="73"/>
      <c r="KMG49" s="73"/>
      <c r="KMH49" s="73"/>
      <c r="KMI49" s="73"/>
      <c r="KMJ49" s="73"/>
      <c r="KMK49" s="73"/>
      <c r="KML49" s="73"/>
      <c r="KMM49" s="73"/>
      <c r="KMN49" s="73"/>
      <c r="KMO49" s="73"/>
      <c r="KMP49" s="73"/>
      <c r="KMQ49" s="73"/>
      <c r="KMR49" s="73"/>
      <c r="KMS49" s="73"/>
      <c r="KMT49" s="73"/>
      <c r="KMU49" s="73"/>
      <c r="KMV49" s="73"/>
      <c r="KMW49" s="73"/>
      <c r="KMX49" s="73"/>
      <c r="KMY49" s="73"/>
      <c r="KMZ49" s="73"/>
      <c r="KNA49" s="73"/>
      <c r="KNB49" s="73"/>
      <c r="KNC49" s="73"/>
      <c r="KND49" s="73"/>
      <c r="KNE49" s="73"/>
      <c r="KNF49" s="73"/>
      <c r="KNG49" s="73"/>
      <c r="KNH49" s="73"/>
      <c r="KNI49" s="73"/>
      <c r="KNJ49" s="73"/>
      <c r="KNK49" s="73"/>
      <c r="KNL49" s="73"/>
      <c r="KNM49" s="73"/>
      <c r="KNN49" s="73"/>
      <c r="KNO49" s="73"/>
      <c r="KNP49" s="73"/>
      <c r="KNQ49" s="73"/>
      <c r="KNR49" s="73"/>
      <c r="KNS49" s="73"/>
      <c r="KNT49" s="73"/>
      <c r="KNU49" s="73"/>
      <c r="KNV49" s="73"/>
      <c r="KNW49" s="73"/>
      <c r="KNX49" s="73"/>
      <c r="KNY49" s="73"/>
      <c r="KNZ49" s="73"/>
      <c r="KOA49" s="73"/>
      <c r="KOB49" s="73"/>
      <c r="KOC49" s="73"/>
      <c r="KOD49" s="73"/>
      <c r="KOE49" s="73"/>
      <c r="KOF49" s="73"/>
      <c r="KOG49" s="73"/>
      <c r="KOH49" s="73"/>
      <c r="KOI49" s="73"/>
      <c r="KOJ49" s="73"/>
      <c r="KOK49" s="73"/>
      <c r="KOL49" s="73"/>
      <c r="KOM49" s="73"/>
      <c r="KON49" s="73"/>
      <c r="KOO49" s="73"/>
      <c r="KOP49" s="73"/>
      <c r="KOQ49" s="73"/>
      <c r="KOR49" s="73"/>
      <c r="KOS49" s="73"/>
      <c r="KOT49" s="73"/>
      <c r="KOU49" s="73"/>
      <c r="KOV49" s="73"/>
      <c r="KOW49" s="73"/>
      <c r="KOX49" s="73"/>
      <c r="KOY49" s="73"/>
      <c r="KOZ49" s="73"/>
      <c r="KPA49" s="73"/>
      <c r="KPB49" s="73"/>
      <c r="KPC49" s="73"/>
      <c r="KPD49" s="73"/>
      <c r="KPE49" s="73"/>
      <c r="KPF49" s="73"/>
      <c r="KPG49" s="73"/>
      <c r="KPH49" s="73"/>
      <c r="KPI49" s="73"/>
      <c r="KPJ49" s="73"/>
      <c r="KPK49" s="73"/>
      <c r="KPL49" s="73"/>
      <c r="KPM49" s="73"/>
      <c r="KPN49" s="73"/>
      <c r="KPO49" s="73"/>
      <c r="KPP49" s="73"/>
      <c r="KPQ49" s="73"/>
      <c r="KPR49" s="73"/>
      <c r="KPS49" s="73"/>
      <c r="KPT49" s="73"/>
      <c r="KPU49" s="73"/>
      <c r="KPV49" s="73"/>
      <c r="KPW49" s="73"/>
      <c r="KPX49" s="73"/>
      <c r="KPY49" s="73"/>
      <c r="KPZ49" s="73"/>
      <c r="KQA49" s="73"/>
      <c r="KQB49" s="73"/>
      <c r="KQC49" s="73"/>
      <c r="KQD49" s="73"/>
      <c r="KQE49" s="73"/>
      <c r="KQF49" s="73"/>
      <c r="KQG49" s="73"/>
      <c r="KQH49" s="73"/>
      <c r="KQI49" s="73"/>
      <c r="KQJ49" s="73"/>
      <c r="KQK49" s="73"/>
      <c r="KQL49" s="73"/>
      <c r="KQM49" s="73"/>
      <c r="KQN49" s="73"/>
      <c r="KQO49" s="73"/>
      <c r="KQP49" s="73"/>
      <c r="KQQ49" s="73"/>
      <c r="KQR49" s="73"/>
      <c r="KQS49" s="73"/>
      <c r="KQT49" s="73"/>
      <c r="KQU49" s="73"/>
      <c r="KQV49" s="73"/>
      <c r="KQW49" s="73"/>
      <c r="KQX49" s="73"/>
      <c r="KQY49" s="73"/>
      <c r="KQZ49" s="73"/>
      <c r="KRA49" s="73"/>
      <c r="KRB49" s="73"/>
      <c r="KRC49" s="73"/>
      <c r="KRD49" s="73"/>
      <c r="KRE49" s="73"/>
      <c r="KRF49" s="73"/>
      <c r="KRG49" s="73"/>
      <c r="KRH49" s="73"/>
      <c r="KRI49" s="73"/>
      <c r="KRJ49" s="73"/>
      <c r="KRK49" s="73"/>
      <c r="KRL49" s="73"/>
      <c r="KRM49" s="73"/>
      <c r="KRN49" s="73"/>
      <c r="KRO49" s="73"/>
      <c r="KRP49" s="73"/>
      <c r="KRQ49" s="73"/>
      <c r="KRR49" s="73"/>
      <c r="KRS49" s="73"/>
      <c r="KRT49" s="73"/>
      <c r="KRU49" s="73"/>
      <c r="KRV49" s="73"/>
      <c r="KRW49" s="73"/>
      <c r="KRX49" s="73"/>
      <c r="KRY49" s="73"/>
      <c r="KRZ49" s="73"/>
      <c r="KSA49" s="73"/>
      <c r="KSB49" s="73"/>
      <c r="KSC49" s="73"/>
      <c r="KSD49" s="73"/>
      <c r="KSE49" s="73"/>
      <c r="KSF49" s="73"/>
      <c r="KSG49" s="73"/>
      <c r="KSH49" s="73"/>
      <c r="KSI49" s="73"/>
      <c r="KSJ49" s="73"/>
      <c r="KSK49" s="73"/>
      <c r="KSL49" s="73"/>
      <c r="KSM49" s="73"/>
      <c r="KSN49" s="73"/>
      <c r="KSO49" s="73"/>
      <c r="KSP49" s="73"/>
      <c r="KSQ49" s="73"/>
      <c r="KSR49" s="73"/>
      <c r="KSS49" s="73"/>
      <c r="KST49" s="73"/>
      <c r="KSU49" s="73"/>
      <c r="KSV49" s="73"/>
      <c r="KSW49" s="73"/>
      <c r="KSX49" s="73"/>
      <c r="KSY49" s="73"/>
      <c r="KSZ49" s="73"/>
      <c r="KTA49" s="73"/>
      <c r="KTB49" s="73"/>
      <c r="KTC49" s="73"/>
      <c r="KTD49" s="73"/>
      <c r="KTE49" s="73"/>
      <c r="KTF49" s="73"/>
      <c r="KTG49" s="73"/>
      <c r="KTH49" s="73"/>
      <c r="KTI49" s="73"/>
      <c r="KTJ49" s="73"/>
      <c r="KTK49" s="73"/>
      <c r="KTL49" s="73"/>
      <c r="KTM49" s="73"/>
      <c r="KTN49" s="73"/>
      <c r="KTO49" s="73"/>
      <c r="KTP49" s="73"/>
      <c r="KTQ49" s="73"/>
      <c r="KTR49" s="73"/>
      <c r="KTS49" s="73"/>
      <c r="KTT49" s="73"/>
      <c r="KTU49" s="73"/>
      <c r="KTV49" s="73"/>
      <c r="KTW49" s="73"/>
      <c r="KTX49" s="73"/>
      <c r="KTY49" s="73"/>
      <c r="KTZ49" s="73"/>
      <c r="KUA49" s="73"/>
      <c r="KUB49" s="73"/>
      <c r="KUC49" s="73"/>
      <c r="KUD49" s="73"/>
      <c r="KUE49" s="73"/>
      <c r="KUF49" s="73"/>
      <c r="KUG49" s="73"/>
      <c r="KUH49" s="73"/>
      <c r="KUI49" s="73"/>
      <c r="KUJ49" s="73"/>
      <c r="KUK49" s="73"/>
      <c r="KUL49" s="73"/>
      <c r="KUM49" s="73"/>
      <c r="KUN49" s="73"/>
      <c r="KUO49" s="73"/>
      <c r="KUP49" s="73"/>
      <c r="KUQ49" s="73"/>
      <c r="KUR49" s="73"/>
      <c r="KUS49" s="73"/>
      <c r="KUT49" s="73"/>
      <c r="KUU49" s="73"/>
      <c r="KUV49" s="73"/>
      <c r="KUW49" s="73"/>
      <c r="KUX49" s="73"/>
      <c r="KUY49" s="73"/>
      <c r="KUZ49" s="73"/>
      <c r="KVA49" s="73"/>
      <c r="KVB49" s="73"/>
      <c r="KVC49" s="73"/>
      <c r="KVD49" s="73"/>
      <c r="KVE49" s="73"/>
      <c r="KVF49" s="73"/>
      <c r="KVG49" s="73"/>
      <c r="KVH49" s="73"/>
      <c r="KVI49" s="73"/>
      <c r="KVJ49" s="73"/>
      <c r="KVK49" s="73"/>
      <c r="KVL49" s="73"/>
      <c r="KVM49" s="73"/>
      <c r="KVN49" s="73"/>
      <c r="KVO49" s="73"/>
      <c r="KVP49" s="73"/>
      <c r="KVQ49" s="73"/>
      <c r="KVR49" s="73"/>
      <c r="KVS49" s="73"/>
      <c r="KVT49" s="73"/>
      <c r="KVU49" s="73"/>
      <c r="KVV49" s="73"/>
      <c r="KVW49" s="73"/>
      <c r="KVX49" s="73"/>
      <c r="KVY49" s="73"/>
      <c r="KVZ49" s="73"/>
      <c r="KWA49" s="73"/>
      <c r="KWB49" s="73"/>
      <c r="KWC49" s="73"/>
      <c r="KWD49" s="73"/>
      <c r="KWE49" s="73"/>
      <c r="KWF49" s="73"/>
      <c r="KWG49" s="73"/>
      <c r="KWH49" s="73"/>
      <c r="KWI49" s="73"/>
      <c r="KWJ49" s="73"/>
      <c r="KWK49" s="73"/>
      <c r="KWL49" s="73"/>
      <c r="KWM49" s="73"/>
      <c r="KWN49" s="73"/>
      <c r="KWO49" s="73"/>
      <c r="KWP49" s="73"/>
      <c r="KWQ49" s="73"/>
      <c r="KWR49" s="73"/>
      <c r="KWS49" s="73"/>
      <c r="KWT49" s="73"/>
      <c r="KWU49" s="73"/>
      <c r="KWV49" s="73"/>
      <c r="KWW49" s="73"/>
      <c r="KWX49" s="73"/>
      <c r="KWY49" s="73"/>
      <c r="KWZ49" s="73"/>
      <c r="KXA49" s="73"/>
      <c r="KXB49" s="73"/>
      <c r="KXC49" s="73"/>
      <c r="KXD49" s="73"/>
      <c r="KXE49" s="73"/>
      <c r="KXF49" s="73"/>
      <c r="KXG49" s="73"/>
      <c r="KXH49" s="73"/>
      <c r="KXI49" s="73"/>
      <c r="KXJ49" s="73"/>
      <c r="KXK49" s="73"/>
      <c r="KXL49" s="73"/>
      <c r="KXM49" s="73"/>
      <c r="KXN49" s="73"/>
      <c r="KXO49" s="73"/>
      <c r="KXP49" s="73"/>
      <c r="KXQ49" s="73"/>
      <c r="KXR49" s="73"/>
      <c r="KXS49" s="73"/>
      <c r="KXT49" s="73"/>
      <c r="KXU49" s="73"/>
      <c r="KXV49" s="73"/>
      <c r="KXW49" s="73"/>
      <c r="KXX49" s="73"/>
      <c r="KXY49" s="73"/>
      <c r="KXZ49" s="73"/>
      <c r="KYA49" s="73"/>
      <c r="KYB49" s="73"/>
      <c r="KYC49" s="73"/>
      <c r="KYD49" s="73"/>
      <c r="KYE49" s="73"/>
      <c r="KYF49" s="73"/>
      <c r="KYG49" s="73"/>
      <c r="KYH49" s="73"/>
      <c r="KYI49" s="73"/>
      <c r="KYJ49" s="73"/>
      <c r="KYK49" s="73"/>
      <c r="KYL49" s="73"/>
      <c r="KYM49" s="73"/>
      <c r="KYN49" s="73"/>
      <c r="KYO49" s="73"/>
      <c r="KYP49" s="73"/>
      <c r="KYQ49" s="73"/>
      <c r="KYR49" s="73"/>
      <c r="KYS49" s="73"/>
      <c r="KYT49" s="73"/>
      <c r="KYU49" s="73"/>
      <c r="KYV49" s="73"/>
      <c r="KYW49" s="73"/>
      <c r="KYX49" s="73"/>
      <c r="KYY49" s="73"/>
      <c r="KYZ49" s="73"/>
      <c r="KZA49" s="73"/>
      <c r="KZB49" s="73"/>
      <c r="KZC49" s="73"/>
      <c r="KZD49" s="73"/>
      <c r="KZE49" s="73"/>
      <c r="KZF49" s="73"/>
      <c r="KZG49" s="73"/>
      <c r="KZH49" s="73"/>
      <c r="KZI49" s="73"/>
      <c r="KZJ49" s="73"/>
      <c r="KZK49" s="73"/>
      <c r="KZL49" s="73"/>
      <c r="KZM49" s="73"/>
      <c r="KZN49" s="73"/>
      <c r="KZO49" s="73"/>
      <c r="KZP49" s="73"/>
      <c r="KZQ49" s="73"/>
      <c r="KZR49" s="73"/>
      <c r="KZS49" s="73"/>
      <c r="KZT49" s="73"/>
      <c r="KZU49" s="73"/>
      <c r="KZV49" s="73"/>
      <c r="KZW49" s="73"/>
      <c r="KZX49" s="73"/>
      <c r="KZY49" s="73"/>
      <c r="KZZ49" s="73"/>
      <c r="LAA49" s="73"/>
      <c r="LAB49" s="73"/>
      <c r="LAC49" s="73"/>
      <c r="LAD49" s="73"/>
      <c r="LAE49" s="73"/>
      <c r="LAF49" s="73"/>
      <c r="LAG49" s="73"/>
      <c r="LAH49" s="73"/>
      <c r="LAI49" s="73"/>
      <c r="LAJ49" s="73"/>
      <c r="LAK49" s="73"/>
      <c r="LAL49" s="73"/>
      <c r="LAM49" s="73"/>
      <c r="LAN49" s="73"/>
      <c r="LAO49" s="73"/>
      <c r="LAP49" s="73"/>
      <c r="LAQ49" s="73"/>
      <c r="LAR49" s="73"/>
      <c r="LAS49" s="73"/>
      <c r="LAT49" s="73"/>
      <c r="LAU49" s="73"/>
      <c r="LAV49" s="73"/>
      <c r="LAW49" s="73"/>
      <c r="LAX49" s="73"/>
      <c r="LAY49" s="73"/>
      <c r="LAZ49" s="73"/>
      <c r="LBA49" s="73"/>
      <c r="LBB49" s="73"/>
      <c r="LBC49" s="73"/>
      <c r="LBD49" s="73"/>
      <c r="LBE49" s="73"/>
      <c r="LBF49" s="73"/>
      <c r="LBG49" s="73"/>
      <c r="LBH49" s="73"/>
      <c r="LBI49" s="73"/>
      <c r="LBJ49" s="73"/>
      <c r="LBK49" s="73"/>
      <c r="LBL49" s="73"/>
      <c r="LBM49" s="73"/>
      <c r="LBN49" s="73"/>
      <c r="LBO49" s="73"/>
      <c r="LBP49" s="73"/>
      <c r="LBQ49" s="73"/>
      <c r="LBR49" s="73"/>
      <c r="LBS49" s="73"/>
      <c r="LBT49" s="73"/>
      <c r="LBU49" s="73"/>
      <c r="LBV49" s="73"/>
      <c r="LBW49" s="73"/>
      <c r="LBX49" s="73"/>
      <c r="LBY49" s="73"/>
      <c r="LBZ49" s="73"/>
      <c r="LCA49" s="73"/>
      <c r="LCB49" s="73"/>
      <c r="LCC49" s="73"/>
      <c r="LCD49" s="73"/>
      <c r="LCE49" s="73"/>
      <c r="LCF49" s="73"/>
      <c r="LCG49" s="73"/>
      <c r="LCH49" s="73"/>
      <c r="LCI49" s="73"/>
      <c r="LCJ49" s="73"/>
      <c r="LCK49" s="73"/>
      <c r="LCL49" s="73"/>
      <c r="LCM49" s="73"/>
      <c r="LCN49" s="73"/>
      <c r="LCO49" s="73"/>
      <c r="LCP49" s="73"/>
      <c r="LCQ49" s="73"/>
      <c r="LCR49" s="73"/>
      <c r="LCS49" s="73"/>
      <c r="LCT49" s="73"/>
      <c r="LCU49" s="73"/>
      <c r="LCV49" s="73"/>
      <c r="LCW49" s="73"/>
      <c r="LCX49" s="73"/>
      <c r="LCY49" s="73"/>
      <c r="LCZ49" s="73"/>
      <c r="LDA49" s="73"/>
      <c r="LDB49" s="73"/>
      <c r="LDC49" s="73"/>
      <c r="LDD49" s="73"/>
      <c r="LDE49" s="73"/>
      <c r="LDF49" s="73"/>
      <c r="LDG49" s="73"/>
      <c r="LDH49" s="73"/>
      <c r="LDI49" s="73"/>
      <c r="LDJ49" s="73"/>
      <c r="LDK49" s="73"/>
      <c r="LDL49" s="73"/>
      <c r="LDM49" s="73"/>
      <c r="LDN49" s="73"/>
      <c r="LDO49" s="73"/>
      <c r="LDP49" s="73"/>
      <c r="LDQ49" s="73"/>
      <c r="LDR49" s="73"/>
      <c r="LDS49" s="73"/>
      <c r="LDT49" s="73"/>
      <c r="LDU49" s="73"/>
      <c r="LDV49" s="73"/>
      <c r="LDW49" s="73"/>
      <c r="LDX49" s="73"/>
      <c r="LDY49" s="73"/>
      <c r="LDZ49" s="73"/>
      <c r="LEA49" s="73"/>
      <c r="LEB49" s="73"/>
      <c r="LEC49" s="73"/>
      <c r="LED49" s="73"/>
      <c r="LEE49" s="73"/>
      <c r="LEF49" s="73"/>
      <c r="LEG49" s="73"/>
      <c r="LEH49" s="73"/>
      <c r="LEI49" s="73"/>
      <c r="LEJ49" s="73"/>
      <c r="LEK49" s="73"/>
      <c r="LEL49" s="73"/>
      <c r="LEM49" s="73"/>
      <c r="LEN49" s="73"/>
      <c r="LEO49" s="73"/>
      <c r="LEP49" s="73"/>
      <c r="LEQ49" s="73"/>
      <c r="LER49" s="73"/>
      <c r="LES49" s="73"/>
      <c r="LET49" s="73"/>
      <c r="LEU49" s="73"/>
      <c r="LEV49" s="73"/>
      <c r="LEW49" s="73"/>
      <c r="LEX49" s="73"/>
      <c r="LEY49" s="73"/>
      <c r="LEZ49" s="73"/>
      <c r="LFA49" s="73"/>
      <c r="LFB49" s="73"/>
      <c r="LFC49" s="73"/>
      <c r="LFD49" s="73"/>
      <c r="LFE49" s="73"/>
      <c r="LFF49" s="73"/>
      <c r="LFG49" s="73"/>
      <c r="LFH49" s="73"/>
      <c r="LFI49" s="73"/>
      <c r="LFJ49" s="73"/>
      <c r="LFK49" s="73"/>
      <c r="LFL49" s="73"/>
      <c r="LFM49" s="73"/>
      <c r="LFN49" s="73"/>
      <c r="LFO49" s="73"/>
      <c r="LFP49" s="73"/>
      <c r="LFQ49" s="73"/>
      <c r="LFR49" s="73"/>
      <c r="LFS49" s="73"/>
      <c r="LFT49" s="73"/>
      <c r="LFU49" s="73"/>
      <c r="LFV49" s="73"/>
      <c r="LFW49" s="73"/>
      <c r="LFX49" s="73"/>
      <c r="LFY49" s="73"/>
      <c r="LFZ49" s="73"/>
      <c r="LGA49" s="73"/>
      <c r="LGB49" s="73"/>
      <c r="LGC49" s="73"/>
      <c r="LGD49" s="73"/>
      <c r="LGE49" s="73"/>
      <c r="LGF49" s="73"/>
      <c r="LGG49" s="73"/>
      <c r="LGH49" s="73"/>
      <c r="LGI49" s="73"/>
      <c r="LGJ49" s="73"/>
      <c r="LGK49" s="73"/>
      <c r="LGL49" s="73"/>
      <c r="LGM49" s="73"/>
      <c r="LGN49" s="73"/>
      <c r="LGO49" s="73"/>
      <c r="LGP49" s="73"/>
      <c r="LGQ49" s="73"/>
      <c r="LGR49" s="73"/>
      <c r="LGS49" s="73"/>
      <c r="LGT49" s="73"/>
      <c r="LGU49" s="73"/>
      <c r="LGV49" s="73"/>
      <c r="LGW49" s="73"/>
      <c r="LGX49" s="73"/>
      <c r="LGY49" s="73"/>
      <c r="LGZ49" s="73"/>
      <c r="LHA49" s="73"/>
      <c r="LHB49" s="73"/>
      <c r="LHC49" s="73"/>
      <c r="LHD49" s="73"/>
      <c r="LHE49" s="73"/>
      <c r="LHF49" s="73"/>
      <c r="LHG49" s="73"/>
      <c r="LHH49" s="73"/>
      <c r="LHI49" s="73"/>
      <c r="LHJ49" s="73"/>
      <c r="LHK49" s="73"/>
      <c r="LHL49" s="73"/>
      <c r="LHM49" s="73"/>
      <c r="LHN49" s="73"/>
      <c r="LHO49" s="73"/>
      <c r="LHP49" s="73"/>
      <c r="LHQ49" s="73"/>
      <c r="LHR49" s="73"/>
      <c r="LHS49" s="73"/>
      <c r="LHT49" s="73"/>
      <c r="LHU49" s="73"/>
      <c r="LHV49" s="73"/>
      <c r="LHW49" s="73"/>
      <c r="LHX49" s="73"/>
      <c r="LHY49" s="73"/>
      <c r="LHZ49" s="73"/>
      <c r="LIA49" s="73"/>
      <c r="LIB49" s="73"/>
      <c r="LIC49" s="73"/>
      <c r="LID49" s="73"/>
      <c r="LIE49" s="73"/>
      <c r="LIF49" s="73"/>
      <c r="LIG49" s="73"/>
      <c r="LIH49" s="73"/>
      <c r="LII49" s="73"/>
      <c r="LIJ49" s="73"/>
      <c r="LIK49" s="73"/>
      <c r="LIL49" s="73"/>
      <c r="LIM49" s="73"/>
      <c r="LIN49" s="73"/>
      <c r="LIO49" s="73"/>
      <c r="LIP49" s="73"/>
      <c r="LIQ49" s="73"/>
      <c r="LIR49" s="73"/>
      <c r="LIS49" s="73"/>
      <c r="LIT49" s="73"/>
      <c r="LIU49" s="73"/>
      <c r="LIV49" s="73"/>
      <c r="LIW49" s="73"/>
      <c r="LIX49" s="73"/>
      <c r="LIY49" s="73"/>
      <c r="LIZ49" s="73"/>
      <c r="LJA49" s="73"/>
      <c r="LJB49" s="73"/>
      <c r="LJC49" s="73"/>
      <c r="LJD49" s="73"/>
      <c r="LJE49" s="73"/>
      <c r="LJF49" s="73"/>
      <c r="LJG49" s="73"/>
      <c r="LJH49" s="73"/>
      <c r="LJI49" s="73"/>
      <c r="LJJ49" s="73"/>
      <c r="LJK49" s="73"/>
      <c r="LJL49" s="73"/>
      <c r="LJM49" s="73"/>
      <c r="LJN49" s="73"/>
      <c r="LJO49" s="73"/>
      <c r="LJP49" s="73"/>
      <c r="LJQ49" s="73"/>
      <c r="LJR49" s="73"/>
      <c r="LJS49" s="73"/>
      <c r="LJT49" s="73"/>
      <c r="LJU49" s="73"/>
      <c r="LJV49" s="73"/>
      <c r="LJW49" s="73"/>
      <c r="LJX49" s="73"/>
      <c r="LJY49" s="73"/>
      <c r="LJZ49" s="73"/>
      <c r="LKA49" s="73"/>
      <c r="LKB49" s="73"/>
      <c r="LKC49" s="73"/>
      <c r="LKD49" s="73"/>
      <c r="LKE49" s="73"/>
      <c r="LKF49" s="73"/>
      <c r="LKG49" s="73"/>
      <c r="LKH49" s="73"/>
      <c r="LKI49" s="73"/>
      <c r="LKJ49" s="73"/>
      <c r="LKK49" s="73"/>
      <c r="LKL49" s="73"/>
      <c r="LKM49" s="73"/>
      <c r="LKN49" s="73"/>
      <c r="LKO49" s="73"/>
      <c r="LKP49" s="73"/>
      <c r="LKQ49" s="73"/>
      <c r="LKR49" s="73"/>
      <c r="LKS49" s="73"/>
      <c r="LKT49" s="73"/>
      <c r="LKU49" s="73"/>
      <c r="LKV49" s="73"/>
      <c r="LKW49" s="73"/>
      <c r="LKX49" s="73"/>
      <c r="LKY49" s="73"/>
      <c r="LKZ49" s="73"/>
      <c r="LLA49" s="73"/>
      <c r="LLB49" s="73"/>
      <c r="LLC49" s="73"/>
      <c r="LLD49" s="73"/>
      <c r="LLE49" s="73"/>
      <c r="LLF49" s="73"/>
      <c r="LLG49" s="73"/>
      <c r="LLH49" s="73"/>
      <c r="LLI49" s="73"/>
      <c r="LLJ49" s="73"/>
      <c r="LLK49" s="73"/>
      <c r="LLL49" s="73"/>
      <c r="LLM49" s="73"/>
      <c r="LLN49" s="73"/>
      <c r="LLO49" s="73"/>
      <c r="LLP49" s="73"/>
      <c r="LLQ49" s="73"/>
      <c r="LLR49" s="73"/>
      <c r="LLS49" s="73"/>
      <c r="LLT49" s="73"/>
      <c r="LLU49" s="73"/>
      <c r="LLV49" s="73"/>
      <c r="LLW49" s="73"/>
      <c r="LLX49" s="73"/>
      <c r="LLY49" s="73"/>
      <c r="LLZ49" s="73"/>
      <c r="LMA49" s="73"/>
      <c r="LMB49" s="73"/>
      <c r="LMC49" s="73"/>
      <c r="LMD49" s="73"/>
      <c r="LME49" s="73"/>
      <c r="LMF49" s="73"/>
      <c r="LMG49" s="73"/>
      <c r="LMH49" s="73"/>
      <c r="LMI49" s="73"/>
      <c r="LMJ49" s="73"/>
      <c r="LMK49" s="73"/>
      <c r="LML49" s="73"/>
      <c r="LMM49" s="73"/>
      <c r="LMN49" s="73"/>
      <c r="LMO49" s="73"/>
      <c r="LMP49" s="73"/>
      <c r="LMQ49" s="73"/>
      <c r="LMR49" s="73"/>
      <c r="LMS49" s="73"/>
      <c r="LMT49" s="73"/>
      <c r="LMU49" s="73"/>
      <c r="LMV49" s="73"/>
      <c r="LMW49" s="73"/>
      <c r="LMX49" s="73"/>
      <c r="LMY49" s="73"/>
      <c r="LMZ49" s="73"/>
      <c r="LNA49" s="73"/>
      <c r="LNB49" s="73"/>
      <c r="LNC49" s="73"/>
      <c r="LND49" s="73"/>
      <c r="LNE49" s="73"/>
      <c r="LNF49" s="73"/>
      <c r="LNG49" s="73"/>
      <c r="LNH49" s="73"/>
      <c r="LNI49" s="73"/>
      <c r="LNJ49" s="73"/>
      <c r="LNK49" s="73"/>
      <c r="LNL49" s="73"/>
      <c r="LNM49" s="73"/>
      <c r="LNN49" s="73"/>
      <c r="LNO49" s="73"/>
      <c r="LNP49" s="73"/>
      <c r="LNQ49" s="73"/>
      <c r="LNR49" s="73"/>
      <c r="LNS49" s="73"/>
      <c r="LNT49" s="73"/>
      <c r="LNU49" s="73"/>
      <c r="LNV49" s="73"/>
      <c r="LNW49" s="73"/>
      <c r="LNX49" s="73"/>
      <c r="LNY49" s="73"/>
      <c r="LNZ49" s="73"/>
      <c r="LOA49" s="73"/>
      <c r="LOB49" s="73"/>
      <c r="LOC49" s="73"/>
      <c r="LOD49" s="73"/>
      <c r="LOE49" s="73"/>
      <c r="LOF49" s="73"/>
      <c r="LOG49" s="73"/>
      <c r="LOH49" s="73"/>
      <c r="LOI49" s="73"/>
      <c r="LOJ49" s="73"/>
      <c r="LOK49" s="73"/>
      <c r="LOL49" s="73"/>
      <c r="LOM49" s="73"/>
      <c r="LON49" s="73"/>
      <c r="LOO49" s="73"/>
      <c r="LOP49" s="73"/>
      <c r="LOQ49" s="73"/>
      <c r="LOR49" s="73"/>
      <c r="LOS49" s="73"/>
      <c r="LOT49" s="73"/>
      <c r="LOU49" s="73"/>
      <c r="LOV49" s="73"/>
      <c r="LOW49" s="73"/>
      <c r="LOX49" s="73"/>
      <c r="LOY49" s="73"/>
      <c r="LOZ49" s="73"/>
      <c r="LPA49" s="73"/>
      <c r="LPB49" s="73"/>
      <c r="LPC49" s="73"/>
      <c r="LPD49" s="73"/>
      <c r="LPE49" s="73"/>
      <c r="LPF49" s="73"/>
      <c r="LPG49" s="73"/>
      <c r="LPH49" s="73"/>
      <c r="LPI49" s="73"/>
      <c r="LPJ49" s="73"/>
      <c r="LPK49" s="73"/>
      <c r="LPL49" s="73"/>
      <c r="LPM49" s="73"/>
      <c r="LPN49" s="73"/>
      <c r="LPO49" s="73"/>
      <c r="LPP49" s="73"/>
      <c r="LPQ49" s="73"/>
      <c r="LPR49" s="73"/>
      <c r="LPS49" s="73"/>
      <c r="LPT49" s="73"/>
      <c r="LPU49" s="73"/>
      <c r="LPV49" s="73"/>
      <c r="LPW49" s="73"/>
      <c r="LPX49" s="73"/>
      <c r="LPY49" s="73"/>
      <c r="LPZ49" s="73"/>
      <c r="LQA49" s="73"/>
      <c r="LQB49" s="73"/>
      <c r="LQC49" s="73"/>
      <c r="LQD49" s="73"/>
      <c r="LQE49" s="73"/>
      <c r="LQF49" s="73"/>
      <c r="LQG49" s="73"/>
      <c r="LQH49" s="73"/>
      <c r="LQI49" s="73"/>
      <c r="LQJ49" s="73"/>
      <c r="LQK49" s="73"/>
      <c r="LQL49" s="73"/>
      <c r="LQM49" s="73"/>
      <c r="LQN49" s="73"/>
      <c r="LQO49" s="73"/>
      <c r="LQP49" s="73"/>
      <c r="LQQ49" s="73"/>
      <c r="LQR49" s="73"/>
      <c r="LQS49" s="73"/>
      <c r="LQT49" s="73"/>
      <c r="LQU49" s="73"/>
      <c r="LQV49" s="73"/>
      <c r="LQW49" s="73"/>
      <c r="LQX49" s="73"/>
      <c r="LQY49" s="73"/>
      <c r="LQZ49" s="73"/>
      <c r="LRA49" s="73"/>
      <c r="LRB49" s="73"/>
      <c r="LRC49" s="73"/>
      <c r="LRD49" s="73"/>
      <c r="LRE49" s="73"/>
      <c r="LRF49" s="73"/>
      <c r="LRG49" s="73"/>
      <c r="LRH49" s="73"/>
      <c r="LRI49" s="73"/>
      <c r="LRJ49" s="73"/>
      <c r="LRK49" s="73"/>
      <c r="LRL49" s="73"/>
      <c r="LRM49" s="73"/>
      <c r="LRN49" s="73"/>
      <c r="LRO49" s="73"/>
      <c r="LRP49" s="73"/>
      <c r="LRQ49" s="73"/>
      <c r="LRR49" s="73"/>
      <c r="LRS49" s="73"/>
      <c r="LRT49" s="73"/>
      <c r="LRU49" s="73"/>
      <c r="LRV49" s="73"/>
      <c r="LRW49" s="73"/>
      <c r="LRX49" s="73"/>
      <c r="LRY49" s="73"/>
      <c r="LRZ49" s="73"/>
      <c r="LSA49" s="73"/>
      <c r="LSB49" s="73"/>
      <c r="LSC49" s="73"/>
      <c r="LSD49" s="73"/>
      <c r="LSE49" s="73"/>
      <c r="LSF49" s="73"/>
      <c r="LSG49" s="73"/>
      <c r="LSH49" s="73"/>
      <c r="LSI49" s="73"/>
      <c r="LSJ49" s="73"/>
      <c r="LSK49" s="73"/>
      <c r="LSL49" s="73"/>
      <c r="LSM49" s="73"/>
      <c r="LSN49" s="73"/>
      <c r="LSO49" s="73"/>
      <c r="LSP49" s="73"/>
      <c r="LSQ49" s="73"/>
      <c r="LSR49" s="73"/>
      <c r="LSS49" s="73"/>
      <c r="LST49" s="73"/>
      <c r="LSU49" s="73"/>
      <c r="LSV49" s="73"/>
      <c r="LSW49" s="73"/>
      <c r="LSX49" s="73"/>
      <c r="LSY49" s="73"/>
      <c r="LSZ49" s="73"/>
      <c r="LTA49" s="73"/>
      <c r="LTB49" s="73"/>
      <c r="LTC49" s="73"/>
      <c r="LTD49" s="73"/>
      <c r="LTE49" s="73"/>
      <c r="LTF49" s="73"/>
      <c r="LTG49" s="73"/>
      <c r="LTH49" s="73"/>
      <c r="LTI49" s="73"/>
      <c r="LTJ49" s="73"/>
      <c r="LTK49" s="73"/>
      <c r="LTL49" s="73"/>
      <c r="LTM49" s="73"/>
      <c r="LTN49" s="73"/>
      <c r="LTO49" s="73"/>
      <c r="LTP49" s="73"/>
      <c r="LTQ49" s="73"/>
      <c r="LTR49" s="73"/>
      <c r="LTS49" s="73"/>
      <c r="LTT49" s="73"/>
      <c r="LTU49" s="73"/>
      <c r="LTV49" s="73"/>
      <c r="LTW49" s="73"/>
      <c r="LTX49" s="73"/>
      <c r="LTY49" s="73"/>
      <c r="LTZ49" s="73"/>
      <c r="LUA49" s="73"/>
      <c r="LUB49" s="73"/>
      <c r="LUC49" s="73"/>
      <c r="LUD49" s="73"/>
      <c r="LUE49" s="73"/>
      <c r="LUF49" s="73"/>
      <c r="LUG49" s="73"/>
      <c r="LUH49" s="73"/>
      <c r="LUI49" s="73"/>
      <c r="LUJ49" s="73"/>
      <c r="LUK49" s="73"/>
      <c r="LUL49" s="73"/>
      <c r="LUM49" s="73"/>
      <c r="LUN49" s="73"/>
      <c r="LUO49" s="73"/>
      <c r="LUP49" s="73"/>
      <c r="LUQ49" s="73"/>
      <c r="LUR49" s="73"/>
      <c r="LUS49" s="73"/>
      <c r="LUT49" s="73"/>
      <c r="LUU49" s="73"/>
      <c r="LUV49" s="73"/>
      <c r="LUW49" s="73"/>
      <c r="LUX49" s="73"/>
      <c r="LUY49" s="73"/>
      <c r="LUZ49" s="73"/>
      <c r="LVA49" s="73"/>
      <c r="LVB49" s="73"/>
      <c r="LVC49" s="73"/>
      <c r="LVD49" s="73"/>
      <c r="LVE49" s="73"/>
      <c r="LVF49" s="73"/>
      <c r="LVG49" s="73"/>
      <c r="LVH49" s="73"/>
      <c r="LVI49" s="73"/>
      <c r="LVJ49" s="73"/>
      <c r="LVK49" s="73"/>
      <c r="LVL49" s="73"/>
      <c r="LVM49" s="73"/>
      <c r="LVN49" s="73"/>
      <c r="LVO49" s="73"/>
      <c r="LVP49" s="73"/>
      <c r="LVQ49" s="73"/>
      <c r="LVR49" s="73"/>
      <c r="LVS49" s="73"/>
      <c r="LVT49" s="73"/>
      <c r="LVU49" s="73"/>
      <c r="LVV49" s="73"/>
      <c r="LVW49" s="73"/>
      <c r="LVX49" s="73"/>
      <c r="LVY49" s="73"/>
      <c r="LVZ49" s="73"/>
      <c r="LWA49" s="73"/>
      <c r="LWB49" s="73"/>
      <c r="LWC49" s="73"/>
      <c r="LWD49" s="73"/>
      <c r="LWE49" s="73"/>
      <c r="LWF49" s="73"/>
      <c r="LWG49" s="73"/>
      <c r="LWH49" s="73"/>
      <c r="LWI49" s="73"/>
      <c r="LWJ49" s="73"/>
      <c r="LWK49" s="73"/>
      <c r="LWL49" s="73"/>
      <c r="LWM49" s="73"/>
      <c r="LWN49" s="73"/>
      <c r="LWO49" s="73"/>
      <c r="LWP49" s="73"/>
      <c r="LWQ49" s="73"/>
      <c r="LWR49" s="73"/>
      <c r="LWS49" s="73"/>
      <c r="LWT49" s="73"/>
      <c r="LWU49" s="73"/>
      <c r="LWV49" s="73"/>
      <c r="LWW49" s="73"/>
      <c r="LWX49" s="73"/>
      <c r="LWY49" s="73"/>
      <c r="LWZ49" s="73"/>
      <c r="LXA49" s="73"/>
      <c r="LXB49" s="73"/>
      <c r="LXC49" s="73"/>
      <c r="LXD49" s="73"/>
      <c r="LXE49" s="73"/>
      <c r="LXF49" s="73"/>
      <c r="LXG49" s="73"/>
      <c r="LXH49" s="73"/>
      <c r="LXI49" s="73"/>
      <c r="LXJ49" s="73"/>
      <c r="LXK49" s="73"/>
      <c r="LXL49" s="73"/>
      <c r="LXM49" s="73"/>
      <c r="LXN49" s="73"/>
      <c r="LXO49" s="73"/>
      <c r="LXP49" s="73"/>
      <c r="LXQ49" s="73"/>
      <c r="LXR49" s="73"/>
      <c r="LXS49" s="73"/>
      <c r="LXT49" s="73"/>
      <c r="LXU49" s="73"/>
      <c r="LXV49" s="73"/>
      <c r="LXW49" s="73"/>
      <c r="LXX49" s="73"/>
      <c r="LXY49" s="73"/>
      <c r="LXZ49" s="73"/>
      <c r="LYA49" s="73"/>
      <c r="LYB49" s="73"/>
      <c r="LYC49" s="73"/>
      <c r="LYD49" s="73"/>
      <c r="LYE49" s="73"/>
      <c r="LYF49" s="73"/>
      <c r="LYG49" s="73"/>
      <c r="LYH49" s="73"/>
      <c r="LYI49" s="73"/>
      <c r="LYJ49" s="73"/>
      <c r="LYK49" s="73"/>
      <c r="LYL49" s="73"/>
      <c r="LYM49" s="73"/>
      <c r="LYN49" s="73"/>
      <c r="LYO49" s="73"/>
      <c r="LYP49" s="73"/>
      <c r="LYQ49" s="73"/>
      <c r="LYR49" s="73"/>
      <c r="LYS49" s="73"/>
      <c r="LYT49" s="73"/>
      <c r="LYU49" s="73"/>
      <c r="LYV49" s="73"/>
      <c r="LYW49" s="73"/>
      <c r="LYX49" s="73"/>
      <c r="LYY49" s="73"/>
      <c r="LYZ49" s="73"/>
      <c r="LZA49" s="73"/>
      <c r="LZB49" s="73"/>
      <c r="LZC49" s="73"/>
      <c r="LZD49" s="73"/>
      <c r="LZE49" s="73"/>
      <c r="LZF49" s="73"/>
      <c r="LZG49" s="73"/>
      <c r="LZH49" s="73"/>
      <c r="LZI49" s="73"/>
      <c r="LZJ49" s="73"/>
      <c r="LZK49" s="73"/>
      <c r="LZL49" s="73"/>
      <c r="LZM49" s="73"/>
      <c r="LZN49" s="73"/>
      <c r="LZO49" s="73"/>
      <c r="LZP49" s="73"/>
      <c r="LZQ49" s="73"/>
      <c r="LZR49" s="73"/>
      <c r="LZS49" s="73"/>
      <c r="LZT49" s="73"/>
      <c r="LZU49" s="73"/>
      <c r="LZV49" s="73"/>
      <c r="LZW49" s="73"/>
      <c r="LZX49" s="73"/>
      <c r="LZY49" s="73"/>
      <c r="LZZ49" s="73"/>
      <c r="MAA49" s="73"/>
      <c r="MAB49" s="73"/>
      <c r="MAC49" s="73"/>
      <c r="MAD49" s="73"/>
      <c r="MAE49" s="73"/>
      <c r="MAF49" s="73"/>
      <c r="MAG49" s="73"/>
      <c r="MAH49" s="73"/>
      <c r="MAI49" s="73"/>
      <c r="MAJ49" s="73"/>
      <c r="MAK49" s="73"/>
      <c r="MAL49" s="73"/>
      <c r="MAM49" s="73"/>
      <c r="MAN49" s="73"/>
      <c r="MAO49" s="73"/>
      <c r="MAP49" s="73"/>
      <c r="MAQ49" s="73"/>
      <c r="MAR49" s="73"/>
      <c r="MAS49" s="73"/>
      <c r="MAT49" s="73"/>
      <c r="MAU49" s="73"/>
      <c r="MAV49" s="73"/>
      <c r="MAW49" s="73"/>
      <c r="MAX49" s="73"/>
      <c r="MAY49" s="73"/>
      <c r="MAZ49" s="73"/>
      <c r="MBA49" s="73"/>
      <c r="MBB49" s="73"/>
      <c r="MBC49" s="73"/>
      <c r="MBD49" s="73"/>
      <c r="MBE49" s="73"/>
      <c r="MBF49" s="73"/>
      <c r="MBG49" s="73"/>
      <c r="MBH49" s="73"/>
      <c r="MBI49" s="73"/>
      <c r="MBJ49" s="73"/>
      <c r="MBK49" s="73"/>
      <c r="MBL49" s="73"/>
      <c r="MBM49" s="73"/>
      <c r="MBN49" s="73"/>
      <c r="MBO49" s="73"/>
      <c r="MBP49" s="73"/>
      <c r="MBQ49" s="73"/>
      <c r="MBR49" s="73"/>
      <c r="MBS49" s="73"/>
      <c r="MBT49" s="73"/>
      <c r="MBU49" s="73"/>
      <c r="MBV49" s="73"/>
      <c r="MBW49" s="73"/>
      <c r="MBX49" s="73"/>
      <c r="MBY49" s="73"/>
      <c r="MBZ49" s="73"/>
      <c r="MCA49" s="73"/>
      <c r="MCB49" s="73"/>
      <c r="MCC49" s="73"/>
      <c r="MCD49" s="73"/>
      <c r="MCE49" s="73"/>
      <c r="MCF49" s="73"/>
      <c r="MCG49" s="73"/>
      <c r="MCH49" s="73"/>
      <c r="MCI49" s="73"/>
      <c r="MCJ49" s="73"/>
      <c r="MCK49" s="73"/>
      <c r="MCL49" s="73"/>
      <c r="MCM49" s="73"/>
      <c r="MCN49" s="73"/>
      <c r="MCO49" s="73"/>
      <c r="MCP49" s="73"/>
      <c r="MCQ49" s="73"/>
      <c r="MCR49" s="73"/>
      <c r="MCS49" s="73"/>
      <c r="MCT49" s="73"/>
      <c r="MCU49" s="73"/>
      <c r="MCV49" s="73"/>
      <c r="MCW49" s="73"/>
      <c r="MCX49" s="73"/>
      <c r="MCY49" s="73"/>
      <c r="MCZ49" s="73"/>
      <c r="MDA49" s="73"/>
      <c r="MDB49" s="73"/>
      <c r="MDC49" s="73"/>
      <c r="MDD49" s="73"/>
      <c r="MDE49" s="73"/>
      <c r="MDF49" s="73"/>
      <c r="MDG49" s="73"/>
      <c r="MDH49" s="73"/>
      <c r="MDI49" s="73"/>
      <c r="MDJ49" s="73"/>
      <c r="MDK49" s="73"/>
      <c r="MDL49" s="73"/>
      <c r="MDM49" s="73"/>
      <c r="MDN49" s="73"/>
      <c r="MDO49" s="73"/>
      <c r="MDP49" s="73"/>
      <c r="MDQ49" s="73"/>
      <c r="MDR49" s="73"/>
      <c r="MDS49" s="73"/>
      <c r="MDT49" s="73"/>
      <c r="MDU49" s="73"/>
      <c r="MDV49" s="73"/>
      <c r="MDW49" s="73"/>
      <c r="MDX49" s="73"/>
      <c r="MDY49" s="73"/>
      <c r="MDZ49" s="73"/>
      <c r="MEA49" s="73"/>
      <c r="MEB49" s="73"/>
      <c r="MEC49" s="73"/>
      <c r="MED49" s="73"/>
      <c r="MEE49" s="73"/>
      <c r="MEF49" s="73"/>
      <c r="MEG49" s="73"/>
      <c r="MEH49" s="73"/>
      <c r="MEI49" s="73"/>
      <c r="MEJ49" s="73"/>
      <c r="MEK49" s="73"/>
      <c r="MEL49" s="73"/>
      <c r="MEM49" s="73"/>
      <c r="MEN49" s="73"/>
      <c r="MEO49" s="73"/>
      <c r="MEP49" s="73"/>
      <c r="MEQ49" s="73"/>
      <c r="MER49" s="73"/>
      <c r="MES49" s="73"/>
      <c r="MET49" s="73"/>
      <c r="MEU49" s="73"/>
      <c r="MEV49" s="73"/>
      <c r="MEW49" s="73"/>
      <c r="MEX49" s="73"/>
      <c r="MEY49" s="73"/>
      <c r="MEZ49" s="73"/>
      <c r="MFA49" s="73"/>
      <c r="MFB49" s="73"/>
      <c r="MFC49" s="73"/>
      <c r="MFD49" s="73"/>
      <c r="MFE49" s="73"/>
      <c r="MFF49" s="73"/>
      <c r="MFG49" s="73"/>
      <c r="MFH49" s="73"/>
      <c r="MFI49" s="73"/>
      <c r="MFJ49" s="73"/>
      <c r="MFK49" s="73"/>
      <c r="MFL49" s="73"/>
      <c r="MFM49" s="73"/>
      <c r="MFN49" s="73"/>
      <c r="MFO49" s="73"/>
      <c r="MFP49" s="73"/>
      <c r="MFQ49" s="73"/>
      <c r="MFR49" s="73"/>
      <c r="MFS49" s="73"/>
      <c r="MFT49" s="73"/>
      <c r="MFU49" s="73"/>
      <c r="MFV49" s="73"/>
      <c r="MFW49" s="73"/>
      <c r="MFX49" s="73"/>
      <c r="MFY49" s="73"/>
      <c r="MFZ49" s="73"/>
      <c r="MGA49" s="73"/>
      <c r="MGB49" s="73"/>
      <c r="MGC49" s="73"/>
      <c r="MGD49" s="73"/>
      <c r="MGE49" s="73"/>
      <c r="MGF49" s="73"/>
      <c r="MGG49" s="73"/>
      <c r="MGH49" s="73"/>
      <c r="MGI49" s="73"/>
      <c r="MGJ49" s="73"/>
      <c r="MGK49" s="73"/>
      <c r="MGL49" s="73"/>
      <c r="MGM49" s="73"/>
      <c r="MGN49" s="73"/>
      <c r="MGO49" s="73"/>
      <c r="MGP49" s="73"/>
      <c r="MGQ49" s="73"/>
      <c r="MGR49" s="73"/>
      <c r="MGS49" s="73"/>
      <c r="MGT49" s="73"/>
      <c r="MGU49" s="73"/>
      <c r="MGV49" s="73"/>
      <c r="MGW49" s="73"/>
      <c r="MGX49" s="73"/>
      <c r="MGY49" s="73"/>
      <c r="MGZ49" s="73"/>
      <c r="MHA49" s="73"/>
      <c r="MHB49" s="73"/>
      <c r="MHC49" s="73"/>
      <c r="MHD49" s="73"/>
      <c r="MHE49" s="73"/>
      <c r="MHF49" s="73"/>
      <c r="MHG49" s="73"/>
      <c r="MHH49" s="73"/>
      <c r="MHI49" s="73"/>
      <c r="MHJ49" s="73"/>
      <c r="MHK49" s="73"/>
      <c r="MHL49" s="73"/>
      <c r="MHM49" s="73"/>
      <c r="MHN49" s="73"/>
      <c r="MHO49" s="73"/>
      <c r="MHP49" s="73"/>
      <c r="MHQ49" s="73"/>
      <c r="MHR49" s="73"/>
      <c r="MHS49" s="73"/>
      <c r="MHT49" s="73"/>
      <c r="MHU49" s="73"/>
      <c r="MHV49" s="73"/>
      <c r="MHW49" s="73"/>
      <c r="MHX49" s="73"/>
      <c r="MHY49" s="73"/>
      <c r="MHZ49" s="73"/>
      <c r="MIA49" s="73"/>
      <c r="MIB49" s="73"/>
      <c r="MIC49" s="73"/>
      <c r="MID49" s="73"/>
      <c r="MIE49" s="73"/>
      <c r="MIF49" s="73"/>
      <c r="MIG49" s="73"/>
      <c r="MIH49" s="73"/>
      <c r="MII49" s="73"/>
      <c r="MIJ49" s="73"/>
      <c r="MIK49" s="73"/>
      <c r="MIL49" s="73"/>
      <c r="MIM49" s="73"/>
      <c r="MIN49" s="73"/>
      <c r="MIO49" s="73"/>
      <c r="MIP49" s="73"/>
      <c r="MIQ49" s="73"/>
      <c r="MIR49" s="73"/>
      <c r="MIS49" s="73"/>
      <c r="MIT49" s="73"/>
      <c r="MIU49" s="73"/>
      <c r="MIV49" s="73"/>
      <c r="MIW49" s="73"/>
      <c r="MIX49" s="73"/>
      <c r="MIY49" s="73"/>
      <c r="MIZ49" s="73"/>
      <c r="MJA49" s="73"/>
      <c r="MJB49" s="73"/>
      <c r="MJC49" s="73"/>
      <c r="MJD49" s="73"/>
      <c r="MJE49" s="73"/>
      <c r="MJF49" s="73"/>
      <c r="MJG49" s="73"/>
      <c r="MJH49" s="73"/>
      <c r="MJI49" s="73"/>
      <c r="MJJ49" s="73"/>
      <c r="MJK49" s="73"/>
      <c r="MJL49" s="73"/>
      <c r="MJM49" s="73"/>
      <c r="MJN49" s="73"/>
      <c r="MJO49" s="73"/>
      <c r="MJP49" s="73"/>
      <c r="MJQ49" s="73"/>
      <c r="MJR49" s="73"/>
      <c r="MJS49" s="73"/>
      <c r="MJT49" s="73"/>
      <c r="MJU49" s="73"/>
      <c r="MJV49" s="73"/>
      <c r="MJW49" s="73"/>
      <c r="MJX49" s="73"/>
      <c r="MJY49" s="73"/>
      <c r="MJZ49" s="73"/>
      <c r="MKA49" s="73"/>
      <c r="MKB49" s="73"/>
      <c r="MKC49" s="73"/>
      <c r="MKD49" s="73"/>
      <c r="MKE49" s="73"/>
      <c r="MKF49" s="73"/>
      <c r="MKG49" s="73"/>
      <c r="MKH49" s="73"/>
      <c r="MKI49" s="73"/>
      <c r="MKJ49" s="73"/>
      <c r="MKK49" s="73"/>
      <c r="MKL49" s="73"/>
      <c r="MKM49" s="73"/>
      <c r="MKN49" s="73"/>
      <c r="MKO49" s="73"/>
      <c r="MKP49" s="73"/>
      <c r="MKQ49" s="73"/>
      <c r="MKR49" s="73"/>
      <c r="MKS49" s="73"/>
      <c r="MKT49" s="73"/>
      <c r="MKU49" s="73"/>
      <c r="MKV49" s="73"/>
      <c r="MKW49" s="73"/>
      <c r="MKX49" s="73"/>
      <c r="MKY49" s="73"/>
      <c r="MKZ49" s="73"/>
      <c r="MLA49" s="73"/>
      <c r="MLB49" s="73"/>
      <c r="MLC49" s="73"/>
      <c r="MLD49" s="73"/>
      <c r="MLE49" s="73"/>
      <c r="MLF49" s="73"/>
      <c r="MLG49" s="73"/>
      <c r="MLH49" s="73"/>
      <c r="MLI49" s="73"/>
      <c r="MLJ49" s="73"/>
      <c r="MLK49" s="73"/>
      <c r="MLL49" s="73"/>
      <c r="MLM49" s="73"/>
      <c r="MLN49" s="73"/>
      <c r="MLO49" s="73"/>
      <c r="MLP49" s="73"/>
      <c r="MLQ49" s="73"/>
      <c r="MLR49" s="73"/>
      <c r="MLS49" s="73"/>
      <c r="MLT49" s="73"/>
      <c r="MLU49" s="73"/>
      <c r="MLV49" s="73"/>
      <c r="MLW49" s="73"/>
      <c r="MLX49" s="73"/>
      <c r="MLY49" s="73"/>
      <c r="MLZ49" s="73"/>
      <c r="MMA49" s="73"/>
      <c r="MMB49" s="73"/>
      <c r="MMC49" s="73"/>
      <c r="MMD49" s="73"/>
      <c r="MME49" s="73"/>
      <c r="MMF49" s="73"/>
      <c r="MMG49" s="73"/>
      <c r="MMH49" s="73"/>
      <c r="MMI49" s="73"/>
      <c r="MMJ49" s="73"/>
      <c r="MMK49" s="73"/>
      <c r="MML49" s="73"/>
      <c r="MMM49" s="73"/>
      <c r="MMN49" s="73"/>
      <c r="MMO49" s="73"/>
      <c r="MMP49" s="73"/>
      <c r="MMQ49" s="73"/>
      <c r="MMR49" s="73"/>
      <c r="MMS49" s="73"/>
      <c r="MMT49" s="73"/>
      <c r="MMU49" s="73"/>
      <c r="MMV49" s="73"/>
      <c r="MMW49" s="73"/>
      <c r="MMX49" s="73"/>
      <c r="MMY49" s="73"/>
      <c r="MMZ49" s="73"/>
      <c r="MNA49" s="73"/>
      <c r="MNB49" s="73"/>
      <c r="MNC49" s="73"/>
      <c r="MND49" s="73"/>
      <c r="MNE49" s="73"/>
      <c r="MNF49" s="73"/>
      <c r="MNG49" s="73"/>
      <c r="MNH49" s="73"/>
      <c r="MNI49" s="73"/>
      <c r="MNJ49" s="73"/>
      <c r="MNK49" s="73"/>
      <c r="MNL49" s="73"/>
      <c r="MNM49" s="73"/>
      <c r="MNN49" s="73"/>
      <c r="MNO49" s="73"/>
      <c r="MNP49" s="73"/>
      <c r="MNQ49" s="73"/>
      <c r="MNR49" s="73"/>
      <c r="MNS49" s="73"/>
      <c r="MNT49" s="73"/>
      <c r="MNU49" s="73"/>
      <c r="MNV49" s="73"/>
      <c r="MNW49" s="73"/>
      <c r="MNX49" s="73"/>
      <c r="MNY49" s="73"/>
      <c r="MNZ49" s="73"/>
      <c r="MOA49" s="73"/>
      <c r="MOB49" s="73"/>
      <c r="MOC49" s="73"/>
      <c r="MOD49" s="73"/>
      <c r="MOE49" s="73"/>
      <c r="MOF49" s="73"/>
      <c r="MOG49" s="73"/>
      <c r="MOH49" s="73"/>
      <c r="MOI49" s="73"/>
      <c r="MOJ49" s="73"/>
      <c r="MOK49" s="73"/>
      <c r="MOL49" s="73"/>
      <c r="MOM49" s="73"/>
      <c r="MON49" s="73"/>
      <c r="MOO49" s="73"/>
      <c r="MOP49" s="73"/>
      <c r="MOQ49" s="73"/>
      <c r="MOR49" s="73"/>
      <c r="MOS49" s="73"/>
      <c r="MOT49" s="73"/>
      <c r="MOU49" s="73"/>
      <c r="MOV49" s="73"/>
      <c r="MOW49" s="73"/>
      <c r="MOX49" s="73"/>
      <c r="MOY49" s="73"/>
      <c r="MOZ49" s="73"/>
      <c r="MPA49" s="73"/>
      <c r="MPB49" s="73"/>
      <c r="MPC49" s="73"/>
      <c r="MPD49" s="73"/>
      <c r="MPE49" s="73"/>
      <c r="MPF49" s="73"/>
      <c r="MPG49" s="73"/>
      <c r="MPH49" s="73"/>
      <c r="MPI49" s="73"/>
      <c r="MPJ49" s="73"/>
      <c r="MPK49" s="73"/>
      <c r="MPL49" s="73"/>
      <c r="MPM49" s="73"/>
      <c r="MPN49" s="73"/>
      <c r="MPO49" s="73"/>
      <c r="MPP49" s="73"/>
      <c r="MPQ49" s="73"/>
      <c r="MPR49" s="73"/>
      <c r="MPS49" s="73"/>
      <c r="MPT49" s="73"/>
      <c r="MPU49" s="73"/>
      <c r="MPV49" s="73"/>
      <c r="MPW49" s="73"/>
      <c r="MPX49" s="73"/>
      <c r="MPY49" s="73"/>
      <c r="MPZ49" s="73"/>
      <c r="MQA49" s="73"/>
      <c r="MQB49" s="73"/>
      <c r="MQC49" s="73"/>
      <c r="MQD49" s="73"/>
      <c r="MQE49" s="73"/>
      <c r="MQF49" s="73"/>
      <c r="MQG49" s="73"/>
      <c r="MQH49" s="73"/>
      <c r="MQI49" s="73"/>
      <c r="MQJ49" s="73"/>
      <c r="MQK49" s="73"/>
      <c r="MQL49" s="73"/>
      <c r="MQM49" s="73"/>
      <c r="MQN49" s="73"/>
      <c r="MQO49" s="73"/>
      <c r="MQP49" s="73"/>
      <c r="MQQ49" s="73"/>
      <c r="MQR49" s="73"/>
      <c r="MQS49" s="73"/>
      <c r="MQT49" s="73"/>
      <c r="MQU49" s="73"/>
      <c r="MQV49" s="73"/>
      <c r="MQW49" s="73"/>
      <c r="MQX49" s="73"/>
      <c r="MQY49" s="73"/>
      <c r="MQZ49" s="73"/>
      <c r="MRA49" s="73"/>
      <c r="MRB49" s="73"/>
      <c r="MRC49" s="73"/>
      <c r="MRD49" s="73"/>
      <c r="MRE49" s="73"/>
      <c r="MRF49" s="73"/>
      <c r="MRG49" s="73"/>
      <c r="MRH49" s="73"/>
      <c r="MRI49" s="73"/>
      <c r="MRJ49" s="73"/>
      <c r="MRK49" s="73"/>
      <c r="MRL49" s="73"/>
      <c r="MRM49" s="73"/>
      <c r="MRN49" s="73"/>
      <c r="MRO49" s="73"/>
      <c r="MRP49" s="73"/>
      <c r="MRQ49" s="73"/>
      <c r="MRR49" s="73"/>
      <c r="MRS49" s="73"/>
      <c r="MRT49" s="73"/>
      <c r="MRU49" s="73"/>
      <c r="MRV49" s="73"/>
      <c r="MRW49" s="73"/>
      <c r="MRX49" s="73"/>
      <c r="MRY49" s="73"/>
      <c r="MRZ49" s="73"/>
      <c r="MSA49" s="73"/>
      <c r="MSB49" s="73"/>
      <c r="MSC49" s="73"/>
      <c r="MSD49" s="73"/>
      <c r="MSE49" s="73"/>
      <c r="MSF49" s="73"/>
      <c r="MSG49" s="73"/>
      <c r="MSH49" s="73"/>
      <c r="MSI49" s="73"/>
      <c r="MSJ49" s="73"/>
      <c r="MSK49" s="73"/>
      <c r="MSL49" s="73"/>
      <c r="MSM49" s="73"/>
      <c r="MSN49" s="73"/>
      <c r="MSO49" s="73"/>
      <c r="MSP49" s="73"/>
      <c r="MSQ49" s="73"/>
      <c r="MSR49" s="73"/>
      <c r="MSS49" s="73"/>
      <c r="MST49" s="73"/>
      <c r="MSU49" s="73"/>
      <c r="MSV49" s="73"/>
      <c r="MSW49" s="73"/>
      <c r="MSX49" s="73"/>
      <c r="MSY49" s="73"/>
      <c r="MSZ49" s="73"/>
      <c r="MTA49" s="73"/>
      <c r="MTB49" s="73"/>
      <c r="MTC49" s="73"/>
      <c r="MTD49" s="73"/>
      <c r="MTE49" s="73"/>
      <c r="MTF49" s="73"/>
      <c r="MTG49" s="73"/>
      <c r="MTH49" s="73"/>
      <c r="MTI49" s="73"/>
      <c r="MTJ49" s="73"/>
      <c r="MTK49" s="73"/>
      <c r="MTL49" s="73"/>
      <c r="MTM49" s="73"/>
      <c r="MTN49" s="73"/>
      <c r="MTO49" s="73"/>
      <c r="MTP49" s="73"/>
      <c r="MTQ49" s="73"/>
      <c r="MTR49" s="73"/>
      <c r="MTS49" s="73"/>
      <c r="MTT49" s="73"/>
      <c r="MTU49" s="73"/>
      <c r="MTV49" s="73"/>
      <c r="MTW49" s="73"/>
      <c r="MTX49" s="73"/>
      <c r="MTY49" s="73"/>
      <c r="MTZ49" s="73"/>
      <c r="MUA49" s="73"/>
      <c r="MUB49" s="73"/>
      <c r="MUC49" s="73"/>
      <c r="MUD49" s="73"/>
      <c r="MUE49" s="73"/>
      <c r="MUF49" s="73"/>
      <c r="MUG49" s="73"/>
      <c r="MUH49" s="73"/>
      <c r="MUI49" s="73"/>
      <c r="MUJ49" s="73"/>
      <c r="MUK49" s="73"/>
      <c r="MUL49" s="73"/>
      <c r="MUM49" s="73"/>
      <c r="MUN49" s="73"/>
      <c r="MUO49" s="73"/>
      <c r="MUP49" s="73"/>
      <c r="MUQ49" s="73"/>
      <c r="MUR49" s="73"/>
      <c r="MUS49" s="73"/>
      <c r="MUT49" s="73"/>
      <c r="MUU49" s="73"/>
      <c r="MUV49" s="73"/>
      <c r="MUW49" s="73"/>
      <c r="MUX49" s="73"/>
      <c r="MUY49" s="73"/>
      <c r="MUZ49" s="73"/>
      <c r="MVA49" s="73"/>
      <c r="MVB49" s="73"/>
      <c r="MVC49" s="73"/>
      <c r="MVD49" s="73"/>
      <c r="MVE49" s="73"/>
      <c r="MVF49" s="73"/>
      <c r="MVG49" s="73"/>
      <c r="MVH49" s="73"/>
      <c r="MVI49" s="73"/>
      <c r="MVJ49" s="73"/>
      <c r="MVK49" s="73"/>
      <c r="MVL49" s="73"/>
      <c r="MVM49" s="73"/>
      <c r="MVN49" s="73"/>
      <c r="MVO49" s="73"/>
      <c r="MVP49" s="73"/>
      <c r="MVQ49" s="73"/>
      <c r="MVR49" s="73"/>
      <c r="MVS49" s="73"/>
      <c r="MVT49" s="73"/>
      <c r="MVU49" s="73"/>
      <c r="MVV49" s="73"/>
      <c r="MVW49" s="73"/>
      <c r="MVX49" s="73"/>
      <c r="MVY49" s="73"/>
      <c r="MVZ49" s="73"/>
      <c r="MWA49" s="73"/>
      <c r="MWB49" s="73"/>
      <c r="MWC49" s="73"/>
      <c r="MWD49" s="73"/>
      <c r="MWE49" s="73"/>
      <c r="MWF49" s="73"/>
      <c r="MWG49" s="73"/>
      <c r="MWH49" s="73"/>
      <c r="MWI49" s="73"/>
      <c r="MWJ49" s="73"/>
      <c r="MWK49" s="73"/>
      <c r="MWL49" s="73"/>
      <c r="MWM49" s="73"/>
      <c r="MWN49" s="73"/>
      <c r="MWO49" s="73"/>
      <c r="MWP49" s="73"/>
      <c r="MWQ49" s="73"/>
      <c r="MWR49" s="73"/>
      <c r="MWS49" s="73"/>
      <c r="MWT49" s="73"/>
      <c r="MWU49" s="73"/>
      <c r="MWV49" s="73"/>
      <c r="MWW49" s="73"/>
      <c r="MWX49" s="73"/>
      <c r="MWY49" s="73"/>
      <c r="MWZ49" s="73"/>
      <c r="MXA49" s="73"/>
      <c r="MXB49" s="73"/>
      <c r="MXC49" s="73"/>
      <c r="MXD49" s="73"/>
      <c r="MXE49" s="73"/>
      <c r="MXF49" s="73"/>
      <c r="MXG49" s="73"/>
      <c r="MXH49" s="73"/>
      <c r="MXI49" s="73"/>
      <c r="MXJ49" s="73"/>
      <c r="MXK49" s="73"/>
      <c r="MXL49" s="73"/>
      <c r="MXM49" s="73"/>
      <c r="MXN49" s="73"/>
      <c r="MXO49" s="73"/>
      <c r="MXP49" s="73"/>
      <c r="MXQ49" s="73"/>
      <c r="MXR49" s="73"/>
      <c r="MXS49" s="73"/>
      <c r="MXT49" s="73"/>
      <c r="MXU49" s="73"/>
      <c r="MXV49" s="73"/>
      <c r="MXW49" s="73"/>
      <c r="MXX49" s="73"/>
      <c r="MXY49" s="73"/>
      <c r="MXZ49" s="73"/>
      <c r="MYA49" s="73"/>
      <c r="MYB49" s="73"/>
      <c r="MYC49" s="73"/>
      <c r="MYD49" s="73"/>
      <c r="MYE49" s="73"/>
      <c r="MYF49" s="73"/>
      <c r="MYG49" s="73"/>
      <c r="MYH49" s="73"/>
      <c r="MYI49" s="73"/>
      <c r="MYJ49" s="73"/>
      <c r="MYK49" s="73"/>
      <c r="MYL49" s="73"/>
      <c r="MYM49" s="73"/>
      <c r="MYN49" s="73"/>
      <c r="MYO49" s="73"/>
      <c r="MYP49" s="73"/>
      <c r="MYQ49" s="73"/>
      <c r="MYR49" s="73"/>
      <c r="MYS49" s="73"/>
      <c r="MYT49" s="73"/>
      <c r="MYU49" s="73"/>
      <c r="MYV49" s="73"/>
      <c r="MYW49" s="73"/>
      <c r="MYX49" s="73"/>
      <c r="MYY49" s="73"/>
      <c r="MYZ49" s="73"/>
      <c r="MZA49" s="73"/>
      <c r="MZB49" s="73"/>
      <c r="MZC49" s="73"/>
      <c r="MZD49" s="73"/>
      <c r="MZE49" s="73"/>
      <c r="MZF49" s="73"/>
      <c r="MZG49" s="73"/>
      <c r="MZH49" s="73"/>
      <c r="MZI49" s="73"/>
      <c r="MZJ49" s="73"/>
      <c r="MZK49" s="73"/>
      <c r="MZL49" s="73"/>
      <c r="MZM49" s="73"/>
      <c r="MZN49" s="73"/>
      <c r="MZO49" s="73"/>
      <c r="MZP49" s="73"/>
      <c r="MZQ49" s="73"/>
      <c r="MZR49" s="73"/>
      <c r="MZS49" s="73"/>
      <c r="MZT49" s="73"/>
      <c r="MZU49" s="73"/>
      <c r="MZV49" s="73"/>
      <c r="MZW49" s="73"/>
      <c r="MZX49" s="73"/>
      <c r="MZY49" s="73"/>
      <c r="MZZ49" s="73"/>
      <c r="NAA49" s="73"/>
      <c r="NAB49" s="73"/>
      <c r="NAC49" s="73"/>
      <c r="NAD49" s="73"/>
      <c r="NAE49" s="73"/>
      <c r="NAF49" s="73"/>
      <c r="NAG49" s="73"/>
      <c r="NAH49" s="73"/>
      <c r="NAI49" s="73"/>
      <c r="NAJ49" s="73"/>
      <c r="NAK49" s="73"/>
      <c r="NAL49" s="73"/>
      <c r="NAM49" s="73"/>
      <c r="NAN49" s="73"/>
      <c r="NAO49" s="73"/>
      <c r="NAP49" s="73"/>
      <c r="NAQ49" s="73"/>
      <c r="NAR49" s="73"/>
      <c r="NAS49" s="73"/>
      <c r="NAT49" s="73"/>
      <c r="NAU49" s="73"/>
      <c r="NAV49" s="73"/>
      <c r="NAW49" s="73"/>
      <c r="NAX49" s="73"/>
      <c r="NAY49" s="73"/>
      <c r="NAZ49" s="73"/>
      <c r="NBA49" s="73"/>
      <c r="NBB49" s="73"/>
      <c r="NBC49" s="73"/>
      <c r="NBD49" s="73"/>
      <c r="NBE49" s="73"/>
      <c r="NBF49" s="73"/>
      <c r="NBG49" s="73"/>
      <c r="NBH49" s="73"/>
      <c r="NBI49" s="73"/>
      <c r="NBJ49" s="73"/>
      <c r="NBK49" s="73"/>
      <c r="NBL49" s="73"/>
      <c r="NBM49" s="73"/>
      <c r="NBN49" s="73"/>
      <c r="NBO49" s="73"/>
      <c r="NBP49" s="73"/>
      <c r="NBQ49" s="73"/>
      <c r="NBR49" s="73"/>
      <c r="NBS49" s="73"/>
      <c r="NBT49" s="73"/>
      <c r="NBU49" s="73"/>
      <c r="NBV49" s="73"/>
      <c r="NBW49" s="73"/>
      <c r="NBX49" s="73"/>
      <c r="NBY49" s="73"/>
      <c r="NBZ49" s="73"/>
      <c r="NCA49" s="73"/>
      <c r="NCB49" s="73"/>
      <c r="NCC49" s="73"/>
      <c r="NCD49" s="73"/>
      <c r="NCE49" s="73"/>
      <c r="NCF49" s="73"/>
      <c r="NCG49" s="73"/>
      <c r="NCH49" s="73"/>
      <c r="NCI49" s="73"/>
      <c r="NCJ49" s="73"/>
      <c r="NCK49" s="73"/>
      <c r="NCL49" s="73"/>
      <c r="NCM49" s="73"/>
      <c r="NCN49" s="73"/>
      <c r="NCO49" s="73"/>
      <c r="NCP49" s="73"/>
      <c r="NCQ49" s="73"/>
      <c r="NCR49" s="73"/>
      <c r="NCS49" s="73"/>
      <c r="NCT49" s="73"/>
      <c r="NCU49" s="73"/>
      <c r="NCV49" s="73"/>
      <c r="NCW49" s="73"/>
      <c r="NCX49" s="73"/>
      <c r="NCY49" s="73"/>
      <c r="NCZ49" s="73"/>
      <c r="NDA49" s="73"/>
      <c r="NDB49" s="73"/>
      <c r="NDC49" s="73"/>
      <c r="NDD49" s="73"/>
      <c r="NDE49" s="73"/>
      <c r="NDF49" s="73"/>
      <c r="NDG49" s="73"/>
      <c r="NDH49" s="73"/>
      <c r="NDI49" s="73"/>
      <c r="NDJ49" s="73"/>
      <c r="NDK49" s="73"/>
      <c r="NDL49" s="73"/>
      <c r="NDM49" s="73"/>
      <c r="NDN49" s="73"/>
      <c r="NDO49" s="73"/>
      <c r="NDP49" s="73"/>
      <c r="NDQ49" s="73"/>
      <c r="NDR49" s="73"/>
      <c r="NDS49" s="73"/>
      <c r="NDT49" s="73"/>
      <c r="NDU49" s="73"/>
      <c r="NDV49" s="73"/>
      <c r="NDW49" s="73"/>
      <c r="NDX49" s="73"/>
      <c r="NDY49" s="73"/>
      <c r="NDZ49" s="73"/>
      <c r="NEA49" s="73"/>
      <c r="NEB49" s="73"/>
      <c r="NEC49" s="73"/>
      <c r="NED49" s="73"/>
      <c r="NEE49" s="73"/>
      <c r="NEF49" s="73"/>
      <c r="NEG49" s="73"/>
      <c r="NEH49" s="73"/>
      <c r="NEI49" s="73"/>
      <c r="NEJ49" s="73"/>
      <c r="NEK49" s="73"/>
      <c r="NEL49" s="73"/>
      <c r="NEM49" s="73"/>
      <c r="NEN49" s="73"/>
      <c r="NEO49" s="73"/>
      <c r="NEP49" s="73"/>
      <c r="NEQ49" s="73"/>
      <c r="NER49" s="73"/>
      <c r="NES49" s="73"/>
      <c r="NET49" s="73"/>
      <c r="NEU49" s="73"/>
      <c r="NEV49" s="73"/>
      <c r="NEW49" s="73"/>
      <c r="NEX49" s="73"/>
      <c r="NEY49" s="73"/>
      <c r="NEZ49" s="73"/>
      <c r="NFA49" s="73"/>
      <c r="NFB49" s="73"/>
      <c r="NFC49" s="73"/>
      <c r="NFD49" s="73"/>
      <c r="NFE49" s="73"/>
      <c r="NFF49" s="73"/>
      <c r="NFG49" s="73"/>
      <c r="NFH49" s="73"/>
      <c r="NFI49" s="73"/>
      <c r="NFJ49" s="73"/>
      <c r="NFK49" s="73"/>
      <c r="NFL49" s="73"/>
      <c r="NFM49" s="73"/>
      <c r="NFN49" s="73"/>
      <c r="NFO49" s="73"/>
      <c r="NFP49" s="73"/>
      <c r="NFQ49" s="73"/>
      <c r="NFR49" s="73"/>
      <c r="NFS49" s="73"/>
      <c r="NFT49" s="73"/>
      <c r="NFU49" s="73"/>
      <c r="NFV49" s="73"/>
      <c r="NFW49" s="73"/>
      <c r="NFX49" s="73"/>
      <c r="NFY49" s="73"/>
      <c r="NFZ49" s="73"/>
      <c r="NGA49" s="73"/>
      <c r="NGB49" s="73"/>
      <c r="NGC49" s="73"/>
      <c r="NGD49" s="73"/>
      <c r="NGE49" s="73"/>
      <c r="NGF49" s="73"/>
      <c r="NGG49" s="73"/>
      <c r="NGH49" s="73"/>
      <c r="NGI49" s="73"/>
      <c r="NGJ49" s="73"/>
      <c r="NGK49" s="73"/>
      <c r="NGL49" s="73"/>
      <c r="NGM49" s="73"/>
      <c r="NGN49" s="73"/>
      <c r="NGO49" s="73"/>
      <c r="NGP49" s="73"/>
      <c r="NGQ49" s="73"/>
      <c r="NGR49" s="73"/>
      <c r="NGS49" s="73"/>
      <c r="NGT49" s="73"/>
      <c r="NGU49" s="73"/>
      <c r="NGV49" s="73"/>
      <c r="NGW49" s="73"/>
      <c r="NGX49" s="73"/>
      <c r="NGY49" s="73"/>
      <c r="NGZ49" s="73"/>
      <c r="NHA49" s="73"/>
      <c r="NHB49" s="73"/>
      <c r="NHC49" s="73"/>
      <c r="NHD49" s="73"/>
      <c r="NHE49" s="73"/>
      <c r="NHF49" s="73"/>
      <c r="NHG49" s="73"/>
      <c r="NHH49" s="73"/>
      <c r="NHI49" s="73"/>
      <c r="NHJ49" s="73"/>
      <c r="NHK49" s="73"/>
      <c r="NHL49" s="73"/>
      <c r="NHM49" s="73"/>
      <c r="NHN49" s="73"/>
      <c r="NHO49" s="73"/>
      <c r="NHP49" s="73"/>
      <c r="NHQ49" s="73"/>
      <c r="NHR49" s="73"/>
      <c r="NHS49" s="73"/>
      <c r="NHT49" s="73"/>
      <c r="NHU49" s="73"/>
      <c r="NHV49" s="73"/>
      <c r="NHW49" s="73"/>
      <c r="NHX49" s="73"/>
      <c r="NHY49" s="73"/>
      <c r="NHZ49" s="73"/>
      <c r="NIA49" s="73"/>
      <c r="NIB49" s="73"/>
      <c r="NIC49" s="73"/>
      <c r="NID49" s="73"/>
      <c r="NIE49" s="73"/>
      <c r="NIF49" s="73"/>
      <c r="NIG49" s="73"/>
      <c r="NIH49" s="73"/>
      <c r="NII49" s="73"/>
      <c r="NIJ49" s="73"/>
      <c r="NIK49" s="73"/>
      <c r="NIL49" s="73"/>
      <c r="NIM49" s="73"/>
      <c r="NIN49" s="73"/>
      <c r="NIO49" s="73"/>
      <c r="NIP49" s="73"/>
      <c r="NIQ49" s="73"/>
      <c r="NIR49" s="73"/>
      <c r="NIS49" s="73"/>
      <c r="NIT49" s="73"/>
      <c r="NIU49" s="73"/>
      <c r="NIV49" s="73"/>
      <c r="NIW49" s="73"/>
      <c r="NIX49" s="73"/>
      <c r="NIY49" s="73"/>
      <c r="NIZ49" s="73"/>
      <c r="NJA49" s="73"/>
      <c r="NJB49" s="73"/>
      <c r="NJC49" s="73"/>
      <c r="NJD49" s="73"/>
      <c r="NJE49" s="73"/>
      <c r="NJF49" s="73"/>
      <c r="NJG49" s="73"/>
      <c r="NJH49" s="73"/>
      <c r="NJI49" s="73"/>
      <c r="NJJ49" s="73"/>
      <c r="NJK49" s="73"/>
      <c r="NJL49" s="73"/>
      <c r="NJM49" s="73"/>
      <c r="NJN49" s="73"/>
      <c r="NJO49" s="73"/>
      <c r="NJP49" s="73"/>
      <c r="NJQ49" s="73"/>
      <c r="NJR49" s="73"/>
      <c r="NJS49" s="73"/>
      <c r="NJT49" s="73"/>
      <c r="NJU49" s="73"/>
      <c r="NJV49" s="73"/>
      <c r="NJW49" s="73"/>
      <c r="NJX49" s="73"/>
      <c r="NJY49" s="73"/>
      <c r="NJZ49" s="73"/>
      <c r="NKA49" s="73"/>
      <c r="NKB49" s="73"/>
      <c r="NKC49" s="73"/>
      <c r="NKD49" s="73"/>
      <c r="NKE49" s="73"/>
      <c r="NKF49" s="73"/>
      <c r="NKG49" s="73"/>
      <c r="NKH49" s="73"/>
      <c r="NKI49" s="73"/>
      <c r="NKJ49" s="73"/>
      <c r="NKK49" s="73"/>
      <c r="NKL49" s="73"/>
      <c r="NKM49" s="73"/>
      <c r="NKN49" s="73"/>
      <c r="NKO49" s="73"/>
      <c r="NKP49" s="73"/>
      <c r="NKQ49" s="73"/>
      <c r="NKR49" s="73"/>
      <c r="NKS49" s="73"/>
      <c r="NKT49" s="73"/>
      <c r="NKU49" s="73"/>
      <c r="NKV49" s="73"/>
      <c r="NKW49" s="73"/>
      <c r="NKX49" s="73"/>
      <c r="NKY49" s="73"/>
      <c r="NKZ49" s="73"/>
      <c r="NLA49" s="73"/>
      <c r="NLB49" s="73"/>
      <c r="NLC49" s="73"/>
      <c r="NLD49" s="73"/>
      <c r="NLE49" s="73"/>
      <c r="NLF49" s="73"/>
      <c r="NLG49" s="73"/>
      <c r="NLH49" s="73"/>
      <c r="NLI49" s="73"/>
      <c r="NLJ49" s="73"/>
      <c r="NLK49" s="73"/>
      <c r="NLL49" s="73"/>
      <c r="NLM49" s="73"/>
      <c r="NLN49" s="73"/>
      <c r="NLO49" s="73"/>
      <c r="NLP49" s="73"/>
      <c r="NLQ49" s="73"/>
      <c r="NLR49" s="73"/>
      <c r="NLS49" s="73"/>
      <c r="NLT49" s="73"/>
      <c r="NLU49" s="73"/>
      <c r="NLV49" s="73"/>
      <c r="NLW49" s="73"/>
      <c r="NLX49" s="73"/>
      <c r="NLY49" s="73"/>
      <c r="NLZ49" s="73"/>
      <c r="NMA49" s="73"/>
      <c r="NMB49" s="73"/>
      <c r="NMC49" s="73"/>
      <c r="NMD49" s="73"/>
      <c r="NME49" s="73"/>
      <c r="NMF49" s="73"/>
      <c r="NMG49" s="73"/>
      <c r="NMH49" s="73"/>
      <c r="NMI49" s="73"/>
      <c r="NMJ49" s="73"/>
      <c r="NMK49" s="73"/>
      <c r="NML49" s="73"/>
      <c r="NMM49" s="73"/>
      <c r="NMN49" s="73"/>
      <c r="NMO49" s="73"/>
      <c r="NMP49" s="73"/>
      <c r="NMQ49" s="73"/>
      <c r="NMR49" s="73"/>
      <c r="NMS49" s="73"/>
      <c r="NMT49" s="73"/>
      <c r="NMU49" s="73"/>
      <c r="NMV49" s="73"/>
      <c r="NMW49" s="73"/>
      <c r="NMX49" s="73"/>
      <c r="NMY49" s="73"/>
      <c r="NMZ49" s="73"/>
      <c r="NNA49" s="73"/>
      <c r="NNB49" s="73"/>
      <c r="NNC49" s="73"/>
      <c r="NND49" s="73"/>
      <c r="NNE49" s="73"/>
      <c r="NNF49" s="73"/>
      <c r="NNG49" s="73"/>
      <c r="NNH49" s="73"/>
      <c r="NNI49" s="73"/>
      <c r="NNJ49" s="73"/>
      <c r="NNK49" s="73"/>
      <c r="NNL49" s="73"/>
      <c r="NNM49" s="73"/>
      <c r="NNN49" s="73"/>
      <c r="NNO49" s="73"/>
      <c r="NNP49" s="73"/>
      <c r="NNQ49" s="73"/>
      <c r="NNR49" s="73"/>
      <c r="NNS49" s="73"/>
      <c r="NNT49" s="73"/>
      <c r="NNU49" s="73"/>
      <c r="NNV49" s="73"/>
      <c r="NNW49" s="73"/>
      <c r="NNX49" s="73"/>
      <c r="NNY49" s="73"/>
      <c r="NNZ49" s="73"/>
      <c r="NOA49" s="73"/>
      <c r="NOB49" s="73"/>
      <c r="NOC49" s="73"/>
      <c r="NOD49" s="73"/>
      <c r="NOE49" s="73"/>
      <c r="NOF49" s="73"/>
      <c r="NOG49" s="73"/>
      <c r="NOH49" s="73"/>
      <c r="NOI49" s="73"/>
      <c r="NOJ49" s="73"/>
      <c r="NOK49" s="73"/>
      <c r="NOL49" s="73"/>
      <c r="NOM49" s="73"/>
      <c r="NON49" s="73"/>
      <c r="NOO49" s="73"/>
      <c r="NOP49" s="73"/>
      <c r="NOQ49" s="73"/>
      <c r="NOR49" s="73"/>
      <c r="NOS49" s="73"/>
      <c r="NOT49" s="73"/>
      <c r="NOU49" s="73"/>
      <c r="NOV49" s="73"/>
      <c r="NOW49" s="73"/>
      <c r="NOX49" s="73"/>
      <c r="NOY49" s="73"/>
      <c r="NOZ49" s="73"/>
      <c r="NPA49" s="73"/>
      <c r="NPB49" s="73"/>
      <c r="NPC49" s="73"/>
      <c r="NPD49" s="73"/>
      <c r="NPE49" s="73"/>
      <c r="NPF49" s="73"/>
      <c r="NPG49" s="73"/>
      <c r="NPH49" s="73"/>
      <c r="NPI49" s="73"/>
      <c r="NPJ49" s="73"/>
      <c r="NPK49" s="73"/>
      <c r="NPL49" s="73"/>
      <c r="NPM49" s="73"/>
      <c r="NPN49" s="73"/>
      <c r="NPO49" s="73"/>
      <c r="NPP49" s="73"/>
      <c r="NPQ49" s="73"/>
      <c r="NPR49" s="73"/>
      <c r="NPS49" s="73"/>
      <c r="NPT49" s="73"/>
      <c r="NPU49" s="73"/>
      <c r="NPV49" s="73"/>
      <c r="NPW49" s="73"/>
      <c r="NPX49" s="73"/>
      <c r="NPY49" s="73"/>
      <c r="NPZ49" s="73"/>
      <c r="NQA49" s="73"/>
      <c r="NQB49" s="73"/>
      <c r="NQC49" s="73"/>
      <c r="NQD49" s="73"/>
      <c r="NQE49" s="73"/>
      <c r="NQF49" s="73"/>
      <c r="NQG49" s="73"/>
      <c r="NQH49" s="73"/>
      <c r="NQI49" s="73"/>
      <c r="NQJ49" s="73"/>
      <c r="NQK49" s="73"/>
      <c r="NQL49" s="73"/>
      <c r="NQM49" s="73"/>
      <c r="NQN49" s="73"/>
      <c r="NQO49" s="73"/>
      <c r="NQP49" s="73"/>
      <c r="NQQ49" s="73"/>
      <c r="NQR49" s="73"/>
      <c r="NQS49" s="73"/>
      <c r="NQT49" s="73"/>
      <c r="NQU49" s="73"/>
      <c r="NQV49" s="73"/>
      <c r="NQW49" s="73"/>
      <c r="NQX49" s="73"/>
      <c r="NQY49" s="73"/>
      <c r="NQZ49" s="73"/>
      <c r="NRA49" s="73"/>
      <c r="NRB49" s="73"/>
      <c r="NRC49" s="73"/>
      <c r="NRD49" s="73"/>
      <c r="NRE49" s="73"/>
      <c r="NRF49" s="73"/>
      <c r="NRG49" s="73"/>
      <c r="NRH49" s="73"/>
      <c r="NRI49" s="73"/>
      <c r="NRJ49" s="73"/>
      <c r="NRK49" s="73"/>
      <c r="NRL49" s="73"/>
      <c r="NRM49" s="73"/>
      <c r="NRN49" s="73"/>
      <c r="NRO49" s="73"/>
      <c r="NRP49" s="73"/>
      <c r="NRQ49" s="73"/>
      <c r="NRR49" s="73"/>
      <c r="NRS49" s="73"/>
      <c r="NRT49" s="73"/>
      <c r="NRU49" s="73"/>
      <c r="NRV49" s="73"/>
      <c r="NRW49" s="73"/>
      <c r="NRX49" s="73"/>
      <c r="NRY49" s="73"/>
      <c r="NRZ49" s="73"/>
      <c r="NSA49" s="73"/>
      <c r="NSB49" s="73"/>
      <c r="NSC49" s="73"/>
      <c r="NSD49" s="73"/>
      <c r="NSE49" s="73"/>
      <c r="NSF49" s="73"/>
      <c r="NSG49" s="73"/>
      <c r="NSH49" s="73"/>
      <c r="NSI49" s="73"/>
      <c r="NSJ49" s="73"/>
      <c r="NSK49" s="73"/>
      <c r="NSL49" s="73"/>
      <c r="NSM49" s="73"/>
      <c r="NSN49" s="73"/>
      <c r="NSO49" s="73"/>
      <c r="NSP49" s="73"/>
      <c r="NSQ49" s="73"/>
      <c r="NSR49" s="73"/>
      <c r="NSS49" s="73"/>
      <c r="NST49" s="73"/>
      <c r="NSU49" s="73"/>
      <c r="NSV49" s="73"/>
      <c r="NSW49" s="73"/>
      <c r="NSX49" s="73"/>
      <c r="NSY49" s="73"/>
      <c r="NSZ49" s="73"/>
      <c r="NTA49" s="73"/>
      <c r="NTB49" s="73"/>
      <c r="NTC49" s="73"/>
      <c r="NTD49" s="73"/>
      <c r="NTE49" s="73"/>
      <c r="NTF49" s="73"/>
      <c r="NTG49" s="73"/>
      <c r="NTH49" s="73"/>
      <c r="NTI49" s="73"/>
      <c r="NTJ49" s="73"/>
      <c r="NTK49" s="73"/>
      <c r="NTL49" s="73"/>
      <c r="NTM49" s="73"/>
      <c r="NTN49" s="73"/>
      <c r="NTO49" s="73"/>
      <c r="NTP49" s="73"/>
      <c r="NTQ49" s="73"/>
      <c r="NTR49" s="73"/>
      <c r="NTS49" s="73"/>
      <c r="NTT49" s="73"/>
      <c r="NTU49" s="73"/>
      <c r="NTV49" s="73"/>
      <c r="NTW49" s="73"/>
      <c r="NTX49" s="73"/>
      <c r="NTY49" s="73"/>
      <c r="NTZ49" s="73"/>
      <c r="NUA49" s="73"/>
      <c r="NUB49" s="73"/>
      <c r="NUC49" s="73"/>
      <c r="NUD49" s="73"/>
      <c r="NUE49" s="73"/>
      <c r="NUF49" s="73"/>
      <c r="NUG49" s="73"/>
      <c r="NUH49" s="73"/>
      <c r="NUI49" s="73"/>
      <c r="NUJ49" s="73"/>
      <c r="NUK49" s="73"/>
      <c r="NUL49" s="73"/>
      <c r="NUM49" s="73"/>
      <c r="NUN49" s="73"/>
      <c r="NUO49" s="73"/>
      <c r="NUP49" s="73"/>
      <c r="NUQ49" s="73"/>
      <c r="NUR49" s="73"/>
      <c r="NUS49" s="73"/>
      <c r="NUT49" s="73"/>
      <c r="NUU49" s="73"/>
      <c r="NUV49" s="73"/>
      <c r="NUW49" s="73"/>
      <c r="NUX49" s="73"/>
      <c r="NUY49" s="73"/>
      <c r="NUZ49" s="73"/>
      <c r="NVA49" s="73"/>
      <c r="NVB49" s="73"/>
      <c r="NVC49" s="73"/>
      <c r="NVD49" s="73"/>
      <c r="NVE49" s="73"/>
      <c r="NVF49" s="73"/>
      <c r="NVG49" s="73"/>
      <c r="NVH49" s="73"/>
      <c r="NVI49" s="73"/>
      <c r="NVJ49" s="73"/>
      <c r="NVK49" s="73"/>
      <c r="NVL49" s="73"/>
      <c r="NVM49" s="73"/>
      <c r="NVN49" s="73"/>
      <c r="NVO49" s="73"/>
      <c r="NVP49" s="73"/>
      <c r="NVQ49" s="73"/>
      <c r="NVR49" s="73"/>
      <c r="NVS49" s="73"/>
      <c r="NVT49" s="73"/>
      <c r="NVU49" s="73"/>
      <c r="NVV49" s="73"/>
      <c r="NVW49" s="73"/>
      <c r="NVX49" s="73"/>
      <c r="NVY49" s="73"/>
      <c r="NVZ49" s="73"/>
      <c r="NWA49" s="73"/>
      <c r="NWB49" s="73"/>
      <c r="NWC49" s="73"/>
      <c r="NWD49" s="73"/>
      <c r="NWE49" s="73"/>
      <c r="NWF49" s="73"/>
      <c r="NWG49" s="73"/>
      <c r="NWH49" s="73"/>
      <c r="NWI49" s="73"/>
      <c r="NWJ49" s="73"/>
      <c r="NWK49" s="73"/>
      <c r="NWL49" s="73"/>
      <c r="NWM49" s="73"/>
      <c r="NWN49" s="73"/>
      <c r="NWO49" s="73"/>
      <c r="NWP49" s="73"/>
      <c r="NWQ49" s="73"/>
      <c r="NWR49" s="73"/>
      <c r="NWS49" s="73"/>
      <c r="NWT49" s="73"/>
      <c r="NWU49" s="73"/>
      <c r="NWV49" s="73"/>
      <c r="NWW49" s="73"/>
      <c r="NWX49" s="73"/>
      <c r="NWY49" s="73"/>
      <c r="NWZ49" s="73"/>
      <c r="NXA49" s="73"/>
      <c r="NXB49" s="73"/>
      <c r="NXC49" s="73"/>
      <c r="NXD49" s="73"/>
      <c r="NXE49" s="73"/>
      <c r="NXF49" s="73"/>
      <c r="NXG49" s="73"/>
      <c r="NXH49" s="73"/>
      <c r="NXI49" s="73"/>
      <c r="NXJ49" s="73"/>
      <c r="NXK49" s="73"/>
      <c r="NXL49" s="73"/>
      <c r="NXM49" s="73"/>
      <c r="NXN49" s="73"/>
      <c r="NXO49" s="73"/>
      <c r="NXP49" s="73"/>
      <c r="NXQ49" s="73"/>
      <c r="NXR49" s="73"/>
      <c r="NXS49" s="73"/>
      <c r="NXT49" s="73"/>
      <c r="NXU49" s="73"/>
      <c r="NXV49" s="73"/>
      <c r="NXW49" s="73"/>
      <c r="NXX49" s="73"/>
      <c r="NXY49" s="73"/>
      <c r="NXZ49" s="73"/>
      <c r="NYA49" s="73"/>
      <c r="NYB49" s="73"/>
      <c r="NYC49" s="73"/>
      <c r="NYD49" s="73"/>
      <c r="NYE49" s="73"/>
      <c r="NYF49" s="73"/>
      <c r="NYG49" s="73"/>
      <c r="NYH49" s="73"/>
      <c r="NYI49" s="73"/>
      <c r="NYJ49" s="73"/>
      <c r="NYK49" s="73"/>
      <c r="NYL49" s="73"/>
      <c r="NYM49" s="73"/>
      <c r="NYN49" s="73"/>
      <c r="NYO49" s="73"/>
      <c r="NYP49" s="73"/>
      <c r="NYQ49" s="73"/>
      <c r="NYR49" s="73"/>
      <c r="NYS49" s="73"/>
      <c r="NYT49" s="73"/>
      <c r="NYU49" s="73"/>
      <c r="NYV49" s="73"/>
      <c r="NYW49" s="73"/>
      <c r="NYX49" s="73"/>
      <c r="NYY49" s="73"/>
      <c r="NYZ49" s="73"/>
      <c r="NZA49" s="73"/>
      <c r="NZB49" s="73"/>
      <c r="NZC49" s="73"/>
      <c r="NZD49" s="73"/>
      <c r="NZE49" s="73"/>
      <c r="NZF49" s="73"/>
      <c r="NZG49" s="73"/>
      <c r="NZH49" s="73"/>
      <c r="NZI49" s="73"/>
      <c r="NZJ49" s="73"/>
      <c r="NZK49" s="73"/>
      <c r="NZL49" s="73"/>
      <c r="NZM49" s="73"/>
      <c r="NZN49" s="73"/>
      <c r="NZO49" s="73"/>
      <c r="NZP49" s="73"/>
      <c r="NZQ49" s="73"/>
      <c r="NZR49" s="73"/>
      <c r="NZS49" s="73"/>
      <c r="NZT49" s="73"/>
      <c r="NZU49" s="73"/>
      <c r="NZV49" s="73"/>
      <c r="NZW49" s="73"/>
      <c r="NZX49" s="73"/>
      <c r="NZY49" s="73"/>
      <c r="NZZ49" s="73"/>
      <c r="OAA49" s="73"/>
      <c r="OAB49" s="73"/>
      <c r="OAC49" s="73"/>
      <c r="OAD49" s="73"/>
      <c r="OAE49" s="73"/>
      <c r="OAF49" s="73"/>
      <c r="OAG49" s="73"/>
      <c r="OAH49" s="73"/>
      <c r="OAI49" s="73"/>
      <c r="OAJ49" s="73"/>
      <c r="OAK49" s="73"/>
      <c r="OAL49" s="73"/>
      <c r="OAM49" s="73"/>
      <c r="OAN49" s="73"/>
      <c r="OAO49" s="73"/>
      <c r="OAP49" s="73"/>
      <c r="OAQ49" s="73"/>
      <c r="OAR49" s="73"/>
      <c r="OAS49" s="73"/>
      <c r="OAT49" s="73"/>
      <c r="OAU49" s="73"/>
      <c r="OAV49" s="73"/>
      <c r="OAW49" s="73"/>
      <c r="OAX49" s="73"/>
      <c r="OAY49" s="73"/>
      <c r="OAZ49" s="73"/>
      <c r="OBA49" s="73"/>
      <c r="OBB49" s="73"/>
      <c r="OBC49" s="73"/>
      <c r="OBD49" s="73"/>
      <c r="OBE49" s="73"/>
      <c r="OBF49" s="73"/>
      <c r="OBG49" s="73"/>
      <c r="OBH49" s="73"/>
      <c r="OBI49" s="73"/>
      <c r="OBJ49" s="73"/>
      <c r="OBK49" s="73"/>
      <c r="OBL49" s="73"/>
      <c r="OBM49" s="73"/>
      <c r="OBN49" s="73"/>
      <c r="OBO49" s="73"/>
      <c r="OBP49" s="73"/>
      <c r="OBQ49" s="73"/>
      <c r="OBR49" s="73"/>
      <c r="OBS49" s="73"/>
      <c r="OBT49" s="73"/>
      <c r="OBU49" s="73"/>
      <c r="OBV49" s="73"/>
      <c r="OBW49" s="73"/>
      <c r="OBX49" s="73"/>
      <c r="OBY49" s="73"/>
      <c r="OBZ49" s="73"/>
      <c r="OCA49" s="73"/>
      <c r="OCB49" s="73"/>
      <c r="OCC49" s="73"/>
      <c r="OCD49" s="73"/>
      <c r="OCE49" s="73"/>
      <c r="OCF49" s="73"/>
      <c r="OCG49" s="73"/>
      <c r="OCH49" s="73"/>
      <c r="OCI49" s="73"/>
      <c r="OCJ49" s="73"/>
      <c r="OCK49" s="73"/>
      <c r="OCL49" s="73"/>
      <c r="OCM49" s="73"/>
      <c r="OCN49" s="73"/>
      <c r="OCO49" s="73"/>
      <c r="OCP49" s="73"/>
      <c r="OCQ49" s="73"/>
      <c r="OCR49" s="73"/>
      <c r="OCS49" s="73"/>
      <c r="OCT49" s="73"/>
      <c r="OCU49" s="73"/>
      <c r="OCV49" s="73"/>
      <c r="OCW49" s="73"/>
      <c r="OCX49" s="73"/>
      <c r="OCY49" s="73"/>
      <c r="OCZ49" s="73"/>
      <c r="ODA49" s="73"/>
      <c r="ODB49" s="73"/>
      <c r="ODC49" s="73"/>
      <c r="ODD49" s="73"/>
      <c r="ODE49" s="73"/>
      <c r="ODF49" s="73"/>
      <c r="ODG49" s="73"/>
      <c r="ODH49" s="73"/>
      <c r="ODI49" s="73"/>
      <c r="ODJ49" s="73"/>
      <c r="ODK49" s="73"/>
      <c r="ODL49" s="73"/>
      <c r="ODM49" s="73"/>
      <c r="ODN49" s="73"/>
      <c r="ODO49" s="73"/>
      <c r="ODP49" s="73"/>
      <c r="ODQ49" s="73"/>
      <c r="ODR49" s="73"/>
      <c r="ODS49" s="73"/>
      <c r="ODT49" s="73"/>
      <c r="ODU49" s="73"/>
      <c r="ODV49" s="73"/>
      <c r="ODW49" s="73"/>
      <c r="ODX49" s="73"/>
      <c r="ODY49" s="73"/>
      <c r="ODZ49" s="73"/>
      <c r="OEA49" s="73"/>
      <c r="OEB49" s="73"/>
      <c r="OEC49" s="73"/>
      <c r="OED49" s="73"/>
      <c r="OEE49" s="73"/>
      <c r="OEF49" s="73"/>
      <c r="OEG49" s="73"/>
      <c r="OEH49" s="73"/>
      <c r="OEI49" s="73"/>
      <c r="OEJ49" s="73"/>
      <c r="OEK49" s="73"/>
      <c r="OEL49" s="73"/>
      <c r="OEM49" s="73"/>
      <c r="OEN49" s="73"/>
      <c r="OEO49" s="73"/>
      <c r="OEP49" s="73"/>
      <c r="OEQ49" s="73"/>
      <c r="OER49" s="73"/>
      <c r="OES49" s="73"/>
      <c r="OET49" s="73"/>
      <c r="OEU49" s="73"/>
      <c r="OEV49" s="73"/>
      <c r="OEW49" s="73"/>
      <c r="OEX49" s="73"/>
      <c r="OEY49" s="73"/>
      <c r="OEZ49" s="73"/>
      <c r="OFA49" s="73"/>
      <c r="OFB49" s="73"/>
      <c r="OFC49" s="73"/>
      <c r="OFD49" s="73"/>
      <c r="OFE49" s="73"/>
      <c r="OFF49" s="73"/>
      <c r="OFG49" s="73"/>
      <c r="OFH49" s="73"/>
      <c r="OFI49" s="73"/>
      <c r="OFJ49" s="73"/>
      <c r="OFK49" s="73"/>
      <c r="OFL49" s="73"/>
      <c r="OFM49" s="73"/>
      <c r="OFN49" s="73"/>
      <c r="OFO49" s="73"/>
      <c r="OFP49" s="73"/>
      <c r="OFQ49" s="73"/>
      <c r="OFR49" s="73"/>
      <c r="OFS49" s="73"/>
      <c r="OFT49" s="73"/>
      <c r="OFU49" s="73"/>
      <c r="OFV49" s="73"/>
      <c r="OFW49" s="73"/>
      <c r="OFX49" s="73"/>
      <c r="OFY49" s="73"/>
      <c r="OFZ49" s="73"/>
      <c r="OGA49" s="73"/>
      <c r="OGB49" s="73"/>
      <c r="OGC49" s="73"/>
      <c r="OGD49" s="73"/>
      <c r="OGE49" s="73"/>
      <c r="OGF49" s="73"/>
      <c r="OGG49" s="73"/>
      <c r="OGH49" s="73"/>
      <c r="OGI49" s="73"/>
      <c r="OGJ49" s="73"/>
      <c r="OGK49" s="73"/>
      <c r="OGL49" s="73"/>
      <c r="OGM49" s="73"/>
      <c r="OGN49" s="73"/>
      <c r="OGO49" s="73"/>
      <c r="OGP49" s="73"/>
      <c r="OGQ49" s="73"/>
      <c r="OGR49" s="73"/>
      <c r="OGS49" s="73"/>
      <c r="OGT49" s="73"/>
      <c r="OGU49" s="73"/>
      <c r="OGV49" s="73"/>
      <c r="OGW49" s="73"/>
      <c r="OGX49" s="73"/>
      <c r="OGY49" s="73"/>
      <c r="OGZ49" s="73"/>
      <c r="OHA49" s="73"/>
      <c r="OHB49" s="73"/>
      <c r="OHC49" s="73"/>
      <c r="OHD49" s="73"/>
      <c r="OHE49" s="73"/>
      <c r="OHF49" s="73"/>
      <c r="OHG49" s="73"/>
      <c r="OHH49" s="73"/>
      <c r="OHI49" s="73"/>
      <c r="OHJ49" s="73"/>
      <c r="OHK49" s="73"/>
      <c r="OHL49" s="73"/>
      <c r="OHM49" s="73"/>
      <c r="OHN49" s="73"/>
      <c r="OHO49" s="73"/>
      <c r="OHP49" s="73"/>
      <c r="OHQ49" s="73"/>
      <c r="OHR49" s="73"/>
      <c r="OHS49" s="73"/>
      <c r="OHT49" s="73"/>
      <c r="OHU49" s="73"/>
      <c r="OHV49" s="73"/>
      <c r="OHW49" s="73"/>
      <c r="OHX49" s="73"/>
      <c r="OHY49" s="73"/>
      <c r="OHZ49" s="73"/>
      <c r="OIA49" s="73"/>
      <c r="OIB49" s="73"/>
      <c r="OIC49" s="73"/>
      <c r="OID49" s="73"/>
      <c r="OIE49" s="73"/>
      <c r="OIF49" s="73"/>
      <c r="OIG49" s="73"/>
      <c r="OIH49" s="73"/>
      <c r="OII49" s="73"/>
      <c r="OIJ49" s="73"/>
      <c r="OIK49" s="73"/>
      <c r="OIL49" s="73"/>
      <c r="OIM49" s="73"/>
      <c r="OIN49" s="73"/>
      <c r="OIO49" s="73"/>
      <c r="OIP49" s="73"/>
      <c r="OIQ49" s="73"/>
      <c r="OIR49" s="73"/>
      <c r="OIS49" s="73"/>
      <c r="OIT49" s="73"/>
      <c r="OIU49" s="73"/>
      <c r="OIV49" s="73"/>
      <c r="OIW49" s="73"/>
      <c r="OIX49" s="73"/>
      <c r="OIY49" s="73"/>
      <c r="OIZ49" s="73"/>
      <c r="OJA49" s="73"/>
      <c r="OJB49" s="73"/>
      <c r="OJC49" s="73"/>
      <c r="OJD49" s="73"/>
      <c r="OJE49" s="73"/>
      <c r="OJF49" s="73"/>
      <c r="OJG49" s="73"/>
      <c r="OJH49" s="73"/>
      <c r="OJI49" s="73"/>
      <c r="OJJ49" s="73"/>
      <c r="OJK49" s="73"/>
      <c r="OJL49" s="73"/>
      <c r="OJM49" s="73"/>
      <c r="OJN49" s="73"/>
      <c r="OJO49" s="73"/>
      <c r="OJP49" s="73"/>
      <c r="OJQ49" s="73"/>
      <c r="OJR49" s="73"/>
      <c r="OJS49" s="73"/>
      <c r="OJT49" s="73"/>
      <c r="OJU49" s="73"/>
      <c r="OJV49" s="73"/>
      <c r="OJW49" s="73"/>
      <c r="OJX49" s="73"/>
      <c r="OJY49" s="73"/>
      <c r="OJZ49" s="73"/>
      <c r="OKA49" s="73"/>
      <c r="OKB49" s="73"/>
      <c r="OKC49" s="73"/>
      <c r="OKD49" s="73"/>
      <c r="OKE49" s="73"/>
      <c r="OKF49" s="73"/>
      <c r="OKG49" s="73"/>
      <c r="OKH49" s="73"/>
      <c r="OKI49" s="73"/>
      <c r="OKJ49" s="73"/>
      <c r="OKK49" s="73"/>
      <c r="OKL49" s="73"/>
      <c r="OKM49" s="73"/>
      <c r="OKN49" s="73"/>
      <c r="OKO49" s="73"/>
      <c r="OKP49" s="73"/>
      <c r="OKQ49" s="73"/>
      <c r="OKR49" s="73"/>
      <c r="OKS49" s="73"/>
      <c r="OKT49" s="73"/>
      <c r="OKU49" s="73"/>
      <c r="OKV49" s="73"/>
      <c r="OKW49" s="73"/>
      <c r="OKX49" s="73"/>
      <c r="OKY49" s="73"/>
      <c r="OKZ49" s="73"/>
      <c r="OLA49" s="73"/>
      <c r="OLB49" s="73"/>
      <c r="OLC49" s="73"/>
      <c r="OLD49" s="73"/>
      <c r="OLE49" s="73"/>
      <c r="OLF49" s="73"/>
      <c r="OLG49" s="73"/>
      <c r="OLH49" s="73"/>
      <c r="OLI49" s="73"/>
      <c r="OLJ49" s="73"/>
      <c r="OLK49" s="73"/>
      <c r="OLL49" s="73"/>
      <c r="OLM49" s="73"/>
      <c r="OLN49" s="73"/>
      <c r="OLO49" s="73"/>
      <c r="OLP49" s="73"/>
      <c r="OLQ49" s="73"/>
      <c r="OLR49" s="73"/>
      <c r="OLS49" s="73"/>
      <c r="OLT49" s="73"/>
      <c r="OLU49" s="73"/>
      <c r="OLV49" s="73"/>
      <c r="OLW49" s="73"/>
      <c r="OLX49" s="73"/>
      <c r="OLY49" s="73"/>
      <c r="OLZ49" s="73"/>
      <c r="OMA49" s="73"/>
      <c r="OMB49" s="73"/>
      <c r="OMC49" s="73"/>
      <c r="OMD49" s="73"/>
      <c r="OME49" s="73"/>
      <c r="OMF49" s="73"/>
      <c r="OMG49" s="73"/>
      <c r="OMH49" s="73"/>
      <c r="OMI49" s="73"/>
      <c r="OMJ49" s="73"/>
      <c r="OMK49" s="73"/>
      <c r="OML49" s="73"/>
      <c r="OMM49" s="73"/>
      <c r="OMN49" s="73"/>
      <c r="OMO49" s="73"/>
      <c r="OMP49" s="73"/>
      <c r="OMQ49" s="73"/>
      <c r="OMR49" s="73"/>
      <c r="OMS49" s="73"/>
      <c r="OMT49" s="73"/>
      <c r="OMU49" s="73"/>
      <c r="OMV49" s="73"/>
      <c r="OMW49" s="73"/>
      <c r="OMX49" s="73"/>
      <c r="OMY49" s="73"/>
      <c r="OMZ49" s="73"/>
      <c r="ONA49" s="73"/>
      <c r="ONB49" s="73"/>
      <c r="ONC49" s="73"/>
      <c r="OND49" s="73"/>
      <c r="ONE49" s="73"/>
      <c r="ONF49" s="73"/>
      <c r="ONG49" s="73"/>
      <c r="ONH49" s="73"/>
      <c r="ONI49" s="73"/>
      <c r="ONJ49" s="73"/>
      <c r="ONK49" s="73"/>
      <c r="ONL49" s="73"/>
      <c r="ONM49" s="73"/>
      <c r="ONN49" s="73"/>
      <c r="ONO49" s="73"/>
      <c r="ONP49" s="73"/>
      <c r="ONQ49" s="73"/>
      <c r="ONR49" s="73"/>
      <c r="ONS49" s="73"/>
      <c r="ONT49" s="73"/>
      <c r="ONU49" s="73"/>
      <c r="ONV49" s="73"/>
      <c r="ONW49" s="73"/>
      <c r="ONX49" s="73"/>
      <c r="ONY49" s="73"/>
      <c r="ONZ49" s="73"/>
      <c r="OOA49" s="73"/>
      <c r="OOB49" s="73"/>
      <c r="OOC49" s="73"/>
      <c r="OOD49" s="73"/>
      <c r="OOE49" s="73"/>
      <c r="OOF49" s="73"/>
      <c r="OOG49" s="73"/>
      <c r="OOH49" s="73"/>
      <c r="OOI49" s="73"/>
      <c r="OOJ49" s="73"/>
      <c r="OOK49" s="73"/>
      <c r="OOL49" s="73"/>
      <c r="OOM49" s="73"/>
      <c r="OON49" s="73"/>
      <c r="OOO49" s="73"/>
      <c r="OOP49" s="73"/>
      <c r="OOQ49" s="73"/>
      <c r="OOR49" s="73"/>
      <c r="OOS49" s="73"/>
      <c r="OOT49" s="73"/>
      <c r="OOU49" s="73"/>
      <c r="OOV49" s="73"/>
      <c r="OOW49" s="73"/>
      <c r="OOX49" s="73"/>
      <c r="OOY49" s="73"/>
      <c r="OOZ49" s="73"/>
      <c r="OPA49" s="73"/>
      <c r="OPB49" s="73"/>
      <c r="OPC49" s="73"/>
      <c r="OPD49" s="73"/>
      <c r="OPE49" s="73"/>
      <c r="OPF49" s="73"/>
      <c r="OPG49" s="73"/>
      <c r="OPH49" s="73"/>
      <c r="OPI49" s="73"/>
      <c r="OPJ49" s="73"/>
      <c r="OPK49" s="73"/>
      <c r="OPL49" s="73"/>
      <c r="OPM49" s="73"/>
      <c r="OPN49" s="73"/>
      <c r="OPO49" s="73"/>
      <c r="OPP49" s="73"/>
      <c r="OPQ49" s="73"/>
      <c r="OPR49" s="73"/>
      <c r="OPS49" s="73"/>
      <c r="OPT49" s="73"/>
      <c r="OPU49" s="73"/>
      <c r="OPV49" s="73"/>
      <c r="OPW49" s="73"/>
      <c r="OPX49" s="73"/>
      <c r="OPY49" s="73"/>
      <c r="OPZ49" s="73"/>
      <c r="OQA49" s="73"/>
      <c r="OQB49" s="73"/>
      <c r="OQC49" s="73"/>
      <c r="OQD49" s="73"/>
      <c r="OQE49" s="73"/>
      <c r="OQF49" s="73"/>
      <c r="OQG49" s="73"/>
      <c r="OQH49" s="73"/>
      <c r="OQI49" s="73"/>
      <c r="OQJ49" s="73"/>
      <c r="OQK49" s="73"/>
      <c r="OQL49" s="73"/>
      <c r="OQM49" s="73"/>
      <c r="OQN49" s="73"/>
      <c r="OQO49" s="73"/>
      <c r="OQP49" s="73"/>
      <c r="OQQ49" s="73"/>
      <c r="OQR49" s="73"/>
      <c r="OQS49" s="73"/>
      <c r="OQT49" s="73"/>
      <c r="OQU49" s="73"/>
      <c r="OQV49" s="73"/>
      <c r="OQW49" s="73"/>
      <c r="OQX49" s="73"/>
      <c r="OQY49" s="73"/>
      <c r="OQZ49" s="73"/>
      <c r="ORA49" s="73"/>
      <c r="ORB49" s="73"/>
      <c r="ORC49" s="73"/>
      <c r="ORD49" s="73"/>
      <c r="ORE49" s="73"/>
      <c r="ORF49" s="73"/>
      <c r="ORG49" s="73"/>
      <c r="ORH49" s="73"/>
      <c r="ORI49" s="73"/>
      <c r="ORJ49" s="73"/>
      <c r="ORK49" s="73"/>
      <c r="ORL49" s="73"/>
      <c r="ORM49" s="73"/>
      <c r="ORN49" s="73"/>
      <c r="ORO49" s="73"/>
      <c r="ORP49" s="73"/>
      <c r="ORQ49" s="73"/>
      <c r="ORR49" s="73"/>
      <c r="ORS49" s="73"/>
      <c r="ORT49" s="73"/>
      <c r="ORU49" s="73"/>
      <c r="ORV49" s="73"/>
      <c r="ORW49" s="73"/>
      <c r="ORX49" s="73"/>
      <c r="ORY49" s="73"/>
      <c r="ORZ49" s="73"/>
      <c r="OSA49" s="73"/>
      <c r="OSB49" s="73"/>
      <c r="OSC49" s="73"/>
      <c r="OSD49" s="73"/>
      <c r="OSE49" s="73"/>
      <c r="OSF49" s="73"/>
      <c r="OSG49" s="73"/>
      <c r="OSH49" s="73"/>
      <c r="OSI49" s="73"/>
      <c r="OSJ49" s="73"/>
      <c r="OSK49" s="73"/>
      <c r="OSL49" s="73"/>
      <c r="OSM49" s="73"/>
      <c r="OSN49" s="73"/>
      <c r="OSO49" s="73"/>
      <c r="OSP49" s="73"/>
      <c r="OSQ49" s="73"/>
      <c r="OSR49" s="73"/>
      <c r="OSS49" s="73"/>
      <c r="OST49" s="73"/>
      <c r="OSU49" s="73"/>
      <c r="OSV49" s="73"/>
      <c r="OSW49" s="73"/>
      <c r="OSX49" s="73"/>
      <c r="OSY49" s="73"/>
      <c r="OSZ49" s="73"/>
      <c r="OTA49" s="73"/>
      <c r="OTB49" s="73"/>
      <c r="OTC49" s="73"/>
      <c r="OTD49" s="73"/>
      <c r="OTE49" s="73"/>
      <c r="OTF49" s="73"/>
      <c r="OTG49" s="73"/>
      <c r="OTH49" s="73"/>
      <c r="OTI49" s="73"/>
      <c r="OTJ49" s="73"/>
      <c r="OTK49" s="73"/>
      <c r="OTL49" s="73"/>
      <c r="OTM49" s="73"/>
      <c r="OTN49" s="73"/>
      <c r="OTO49" s="73"/>
      <c r="OTP49" s="73"/>
      <c r="OTQ49" s="73"/>
      <c r="OTR49" s="73"/>
      <c r="OTS49" s="73"/>
      <c r="OTT49" s="73"/>
      <c r="OTU49" s="73"/>
      <c r="OTV49" s="73"/>
      <c r="OTW49" s="73"/>
      <c r="OTX49" s="73"/>
      <c r="OTY49" s="73"/>
      <c r="OTZ49" s="73"/>
      <c r="OUA49" s="73"/>
      <c r="OUB49" s="73"/>
      <c r="OUC49" s="73"/>
      <c r="OUD49" s="73"/>
      <c r="OUE49" s="73"/>
      <c r="OUF49" s="73"/>
      <c r="OUG49" s="73"/>
      <c r="OUH49" s="73"/>
      <c r="OUI49" s="73"/>
      <c r="OUJ49" s="73"/>
      <c r="OUK49" s="73"/>
      <c r="OUL49" s="73"/>
      <c r="OUM49" s="73"/>
      <c r="OUN49" s="73"/>
      <c r="OUO49" s="73"/>
      <c r="OUP49" s="73"/>
      <c r="OUQ49" s="73"/>
      <c r="OUR49" s="73"/>
      <c r="OUS49" s="73"/>
      <c r="OUT49" s="73"/>
      <c r="OUU49" s="73"/>
      <c r="OUV49" s="73"/>
      <c r="OUW49" s="73"/>
      <c r="OUX49" s="73"/>
      <c r="OUY49" s="73"/>
      <c r="OUZ49" s="73"/>
      <c r="OVA49" s="73"/>
      <c r="OVB49" s="73"/>
      <c r="OVC49" s="73"/>
      <c r="OVD49" s="73"/>
      <c r="OVE49" s="73"/>
      <c r="OVF49" s="73"/>
      <c r="OVG49" s="73"/>
      <c r="OVH49" s="73"/>
      <c r="OVI49" s="73"/>
      <c r="OVJ49" s="73"/>
      <c r="OVK49" s="73"/>
      <c r="OVL49" s="73"/>
      <c r="OVM49" s="73"/>
      <c r="OVN49" s="73"/>
      <c r="OVO49" s="73"/>
      <c r="OVP49" s="73"/>
      <c r="OVQ49" s="73"/>
      <c r="OVR49" s="73"/>
      <c r="OVS49" s="73"/>
      <c r="OVT49" s="73"/>
      <c r="OVU49" s="73"/>
      <c r="OVV49" s="73"/>
      <c r="OVW49" s="73"/>
      <c r="OVX49" s="73"/>
      <c r="OVY49" s="73"/>
      <c r="OVZ49" s="73"/>
      <c r="OWA49" s="73"/>
      <c r="OWB49" s="73"/>
      <c r="OWC49" s="73"/>
      <c r="OWD49" s="73"/>
      <c r="OWE49" s="73"/>
      <c r="OWF49" s="73"/>
      <c r="OWG49" s="73"/>
      <c r="OWH49" s="73"/>
      <c r="OWI49" s="73"/>
      <c r="OWJ49" s="73"/>
      <c r="OWK49" s="73"/>
      <c r="OWL49" s="73"/>
      <c r="OWM49" s="73"/>
      <c r="OWN49" s="73"/>
      <c r="OWO49" s="73"/>
      <c r="OWP49" s="73"/>
      <c r="OWQ49" s="73"/>
      <c r="OWR49" s="73"/>
      <c r="OWS49" s="73"/>
      <c r="OWT49" s="73"/>
      <c r="OWU49" s="73"/>
      <c r="OWV49" s="73"/>
      <c r="OWW49" s="73"/>
      <c r="OWX49" s="73"/>
      <c r="OWY49" s="73"/>
      <c r="OWZ49" s="73"/>
      <c r="OXA49" s="73"/>
      <c r="OXB49" s="73"/>
      <c r="OXC49" s="73"/>
      <c r="OXD49" s="73"/>
      <c r="OXE49" s="73"/>
      <c r="OXF49" s="73"/>
      <c r="OXG49" s="73"/>
      <c r="OXH49" s="73"/>
      <c r="OXI49" s="73"/>
      <c r="OXJ49" s="73"/>
      <c r="OXK49" s="73"/>
      <c r="OXL49" s="73"/>
      <c r="OXM49" s="73"/>
      <c r="OXN49" s="73"/>
      <c r="OXO49" s="73"/>
      <c r="OXP49" s="73"/>
      <c r="OXQ49" s="73"/>
      <c r="OXR49" s="73"/>
      <c r="OXS49" s="73"/>
      <c r="OXT49" s="73"/>
      <c r="OXU49" s="73"/>
      <c r="OXV49" s="73"/>
      <c r="OXW49" s="73"/>
      <c r="OXX49" s="73"/>
      <c r="OXY49" s="73"/>
      <c r="OXZ49" s="73"/>
      <c r="OYA49" s="73"/>
      <c r="OYB49" s="73"/>
      <c r="OYC49" s="73"/>
      <c r="OYD49" s="73"/>
      <c r="OYE49" s="73"/>
      <c r="OYF49" s="73"/>
      <c r="OYG49" s="73"/>
      <c r="OYH49" s="73"/>
      <c r="OYI49" s="73"/>
      <c r="OYJ49" s="73"/>
      <c r="OYK49" s="73"/>
      <c r="OYL49" s="73"/>
      <c r="OYM49" s="73"/>
      <c r="OYN49" s="73"/>
      <c r="OYO49" s="73"/>
      <c r="OYP49" s="73"/>
      <c r="OYQ49" s="73"/>
      <c r="OYR49" s="73"/>
      <c r="OYS49" s="73"/>
      <c r="OYT49" s="73"/>
      <c r="OYU49" s="73"/>
      <c r="OYV49" s="73"/>
      <c r="OYW49" s="73"/>
      <c r="OYX49" s="73"/>
      <c r="OYY49" s="73"/>
      <c r="OYZ49" s="73"/>
      <c r="OZA49" s="73"/>
      <c r="OZB49" s="73"/>
      <c r="OZC49" s="73"/>
      <c r="OZD49" s="73"/>
      <c r="OZE49" s="73"/>
      <c r="OZF49" s="73"/>
      <c r="OZG49" s="73"/>
      <c r="OZH49" s="73"/>
      <c r="OZI49" s="73"/>
      <c r="OZJ49" s="73"/>
      <c r="OZK49" s="73"/>
      <c r="OZL49" s="73"/>
      <c r="OZM49" s="73"/>
      <c r="OZN49" s="73"/>
      <c r="OZO49" s="73"/>
      <c r="OZP49" s="73"/>
      <c r="OZQ49" s="73"/>
      <c r="OZR49" s="73"/>
      <c r="OZS49" s="73"/>
      <c r="OZT49" s="73"/>
      <c r="OZU49" s="73"/>
      <c r="OZV49" s="73"/>
      <c r="OZW49" s="73"/>
      <c r="OZX49" s="73"/>
      <c r="OZY49" s="73"/>
      <c r="OZZ49" s="73"/>
      <c r="PAA49" s="73"/>
      <c r="PAB49" s="73"/>
      <c r="PAC49" s="73"/>
      <c r="PAD49" s="73"/>
      <c r="PAE49" s="73"/>
      <c r="PAF49" s="73"/>
      <c r="PAG49" s="73"/>
      <c r="PAH49" s="73"/>
      <c r="PAI49" s="73"/>
      <c r="PAJ49" s="73"/>
      <c r="PAK49" s="73"/>
      <c r="PAL49" s="73"/>
      <c r="PAM49" s="73"/>
      <c r="PAN49" s="73"/>
      <c r="PAO49" s="73"/>
      <c r="PAP49" s="73"/>
      <c r="PAQ49" s="73"/>
      <c r="PAR49" s="73"/>
      <c r="PAS49" s="73"/>
      <c r="PAT49" s="73"/>
      <c r="PAU49" s="73"/>
      <c r="PAV49" s="73"/>
      <c r="PAW49" s="73"/>
      <c r="PAX49" s="73"/>
      <c r="PAY49" s="73"/>
      <c r="PAZ49" s="73"/>
      <c r="PBA49" s="73"/>
      <c r="PBB49" s="73"/>
      <c r="PBC49" s="73"/>
      <c r="PBD49" s="73"/>
      <c r="PBE49" s="73"/>
      <c r="PBF49" s="73"/>
      <c r="PBG49" s="73"/>
      <c r="PBH49" s="73"/>
      <c r="PBI49" s="73"/>
      <c r="PBJ49" s="73"/>
      <c r="PBK49" s="73"/>
      <c r="PBL49" s="73"/>
      <c r="PBM49" s="73"/>
      <c r="PBN49" s="73"/>
      <c r="PBO49" s="73"/>
      <c r="PBP49" s="73"/>
      <c r="PBQ49" s="73"/>
      <c r="PBR49" s="73"/>
      <c r="PBS49" s="73"/>
      <c r="PBT49" s="73"/>
      <c r="PBU49" s="73"/>
      <c r="PBV49" s="73"/>
      <c r="PBW49" s="73"/>
      <c r="PBX49" s="73"/>
      <c r="PBY49" s="73"/>
      <c r="PBZ49" s="73"/>
      <c r="PCA49" s="73"/>
      <c r="PCB49" s="73"/>
      <c r="PCC49" s="73"/>
      <c r="PCD49" s="73"/>
      <c r="PCE49" s="73"/>
      <c r="PCF49" s="73"/>
      <c r="PCG49" s="73"/>
      <c r="PCH49" s="73"/>
      <c r="PCI49" s="73"/>
      <c r="PCJ49" s="73"/>
      <c r="PCK49" s="73"/>
      <c r="PCL49" s="73"/>
      <c r="PCM49" s="73"/>
      <c r="PCN49" s="73"/>
      <c r="PCO49" s="73"/>
      <c r="PCP49" s="73"/>
      <c r="PCQ49" s="73"/>
      <c r="PCR49" s="73"/>
      <c r="PCS49" s="73"/>
      <c r="PCT49" s="73"/>
      <c r="PCU49" s="73"/>
      <c r="PCV49" s="73"/>
      <c r="PCW49" s="73"/>
      <c r="PCX49" s="73"/>
      <c r="PCY49" s="73"/>
      <c r="PCZ49" s="73"/>
      <c r="PDA49" s="73"/>
      <c r="PDB49" s="73"/>
      <c r="PDC49" s="73"/>
      <c r="PDD49" s="73"/>
      <c r="PDE49" s="73"/>
      <c r="PDF49" s="73"/>
      <c r="PDG49" s="73"/>
      <c r="PDH49" s="73"/>
      <c r="PDI49" s="73"/>
      <c r="PDJ49" s="73"/>
      <c r="PDK49" s="73"/>
      <c r="PDL49" s="73"/>
      <c r="PDM49" s="73"/>
      <c r="PDN49" s="73"/>
      <c r="PDO49" s="73"/>
      <c r="PDP49" s="73"/>
      <c r="PDQ49" s="73"/>
      <c r="PDR49" s="73"/>
      <c r="PDS49" s="73"/>
      <c r="PDT49" s="73"/>
      <c r="PDU49" s="73"/>
      <c r="PDV49" s="73"/>
      <c r="PDW49" s="73"/>
      <c r="PDX49" s="73"/>
      <c r="PDY49" s="73"/>
      <c r="PDZ49" s="73"/>
      <c r="PEA49" s="73"/>
      <c r="PEB49" s="73"/>
      <c r="PEC49" s="73"/>
      <c r="PED49" s="73"/>
      <c r="PEE49" s="73"/>
      <c r="PEF49" s="73"/>
      <c r="PEG49" s="73"/>
      <c r="PEH49" s="73"/>
      <c r="PEI49" s="73"/>
      <c r="PEJ49" s="73"/>
      <c r="PEK49" s="73"/>
      <c r="PEL49" s="73"/>
      <c r="PEM49" s="73"/>
      <c r="PEN49" s="73"/>
      <c r="PEO49" s="73"/>
      <c r="PEP49" s="73"/>
      <c r="PEQ49" s="73"/>
      <c r="PER49" s="73"/>
      <c r="PES49" s="73"/>
      <c r="PET49" s="73"/>
      <c r="PEU49" s="73"/>
      <c r="PEV49" s="73"/>
      <c r="PEW49" s="73"/>
      <c r="PEX49" s="73"/>
      <c r="PEY49" s="73"/>
      <c r="PEZ49" s="73"/>
      <c r="PFA49" s="73"/>
      <c r="PFB49" s="73"/>
      <c r="PFC49" s="73"/>
      <c r="PFD49" s="73"/>
      <c r="PFE49" s="73"/>
      <c r="PFF49" s="73"/>
      <c r="PFG49" s="73"/>
      <c r="PFH49" s="73"/>
      <c r="PFI49" s="73"/>
      <c r="PFJ49" s="73"/>
      <c r="PFK49" s="73"/>
      <c r="PFL49" s="73"/>
      <c r="PFM49" s="73"/>
      <c r="PFN49" s="73"/>
      <c r="PFO49" s="73"/>
      <c r="PFP49" s="73"/>
      <c r="PFQ49" s="73"/>
      <c r="PFR49" s="73"/>
      <c r="PFS49" s="73"/>
      <c r="PFT49" s="73"/>
      <c r="PFU49" s="73"/>
      <c r="PFV49" s="73"/>
      <c r="PFW49" s="73"/>
      <c r="PFX49" s="73"/>
      <c r="PFY49" s="73"/>
      <c r="PFZ49" s="73"/>
      <c r="PGA49" s="73"/>
      <c r="PGB49" s="73"/>
      <c r="PGC49" s="73"/>
      <c r="PGD49" s="73"/>
      <c r="PGE49" s="73"/>
      <c r="PGF49" s="73"/>
      <c r="PGG49" s="73"/>
      <c r="PGH49" s="73"/>
      <c r="PGI49" s="73"/>
      <c r="PGJ49" s="73"/>
      <c r="PGK49" s="73"/>
      <c r="PGL49" s="73"/>
      <c r="PGM49" s="73"/>
      <c r="PGN49" s="73"/>
      <c r="PGO49" s="73"/>
      <c r="PGP49" s="73"/>
      <c r="PGQ49" s="73"/>
      <c r="PGR49" s="73"/>
      <c r="PGS49" s="73"/>
      <c r="PGT49" s="73"/>
      <c r="PGU49" s="73"/>
      <c r="PGV49" s="73"/>
      <c r="PGW49" s="73"/>
      <c r="PGX49" s="73"/>
      <c r="PGY49" s="73"/>
      <c r="PGZ49" s="73"/>
      <c r="PHA49" s="73"/>
      <c r="PHB49" s="73"/>
      <c r="PHC49" s="73"/>
      <c r="PHD49" s="73"/>
      <c r="PHE49" s="73"/>
      <c r="PHF49" s="73"/>
      <c r="PHG49" s="73"/>
      <c r="PHH49" s="73"/>
      <c r="PHI49" s="73"/>
      <c r="PHJ49" s="73"/>
      <c r="PHK49" s="73"/>
      <c r="PHL49" s="73"/>
      <c r="PHM49" s="73"/>
      <c r="PHN49" s="73"/>
      <c r="PHO49" s="73"/>
      <c r="PHP49" s="73"/>
      <c r="PHQ49" s="73"/>
      <c r="PHR49" s="73"/>
      <c r="PHS49" s="73"/>
      <c r="PHT49" s="73"/>
      <c r="PHU49" s="73"/>
      <c r="PHV49" s="73"/>
      <c r="PHW49" s="73"/>
      <c r="PHX49" s="73"/>
      <c r="PHY49" s="73"/>
      <c r="PHZ49" s="73"/>
      <c r="PIA49" s="73"/>
      <c r="PIB49" s="73"/>
      <c r="PIC49" s="73"/>
      <c r="PID49" s="73"/>
      <c r="PIE49" s="73"/>
      <c r="PIF49" s="73"/>
      <c r="PIG49" s="73"/>
      <c r="PIH49" s="73"/>
      <c r="PII49" s="73"/>
      <c r="PIJ49" s="73"/>
      <c r="PIK49" s="73"/>
      <c r="PIL49" s="73"/>
      <c r="PIM49" s="73"/>
      <c r="PIN49" s="73"/>
      <c r="PIO49" s="73"/>
      <c r="PIP49" s="73"/>
      <c r="PIQ49" s="73"/>
      <c r="PIR49" s="73"/>
      <c r="PIS49" s="73"/>
      <c r="PIT49" s="73"/>
      <c r="PIU49" s="73"/>
      <c r="PIV49" s="73"/>
      <c r="PIW49" s="73"/>
      <c r="PIX49" s="73"/>
      <c r="PIY49" s="73"/>
      <c r="PIZ49" s="73"/>
      <c r="PJA49" s="73"/>
      <c r="PJB49" s="73"/>
      <c r="PJC49" s="73"/>
      <c r="PJD49" s="73"/>
      <c r="PJE49" s="73"/>
      <c r="PJF49" s="73"/>
      <c r="PJG49" s="73"/>
      <c r="PJH49" s="73"/>
      <c r="PJI49" s="73"/>
      <c r="PJJ49" s="73"/>
      <c r="PJK49" s="73"/>
      <c r="PJL49" s="73"/>
      <c r="PJM49" s="73"/>
      <c r="PJN49" s="73"/>
      <c r="PJO49" s="73"/>
      <c r="PJP49" s="73"/>
      <c r="PJQ49" s="73"/>
      <c r="PJR49" s="73"/>
      <c r="PJS49" s="73"/>
      <c r="PJT49" s="73"/>
      <c r="PJU49" s="73"/>
      <c r="PJV49" s="73"/>
      <c r="PJW49" s="73"/>
      <c r="PJX49" s="73"/>
      <c r="PJY49" s="73"/>
      <c r="PJZ49" s="73"/>
      <c r="PKA49" s="73"/>
      <c r="PKB49" s="73"/>
      <c r="PKC49" s="73"/>
      <c r="PKD49" s="73"/>
      <c r="PKE49" s="73"/>
      <c r="PKF49" s="73"/>
      <c r="PKG49" s="73"/>
      <c r="PKH49" s="73"/>
      <c r="PKI49" s="73"/>
      <c r="PKJ49" s="73"/>
      <c r="PKK49" s="73"/>
      <c r="PKL49" s="73"/>
      <c r="PKM49" s="73"/>
      <c r="PKN49" s="73"/>
      <c r="PKO49" s="73"/>
      <c r="PKP49" s="73"/>
      <c r="PKQ49" s="73"/>
      <c r="PKR49" s="73"/>
      <c r="PKS49" s="73"/>
      <c r="PKT49" s="73"/>
      <c r="PKU49" s="73"/>
      <c r="PKV49" s="73"/>
      <c r="PKW49" s="73"/>
      <c r="PKX49" s="73"/>
      <c r="PKY49" s="73"/>
      <c r="PKZ49" s="73"/>
      <c r="PLA49" s="73"/>
      <c r="PLB49" s="73"/>
      <c r="PLC49" s="73"/>
      <c r="PLD49" s="73"/>
      <c r="PLE49" s="73"/>
      <c r="PLF49" s="73"/>
      <c r="PLG49" s="73"/>
      <c r="PLH49" s="73"/>
      <c r="PLI49" s="73"/>
      <c r="PLJ49" s="73"/>
      <c r="PLK49" s="73"/>
      <c r="PLL49" s="73"/>
      <c r="PLM49" s="73"/>
      <c r="PLN49" s="73"/>
      <c r="PLO49" s="73"/>
      <c r="PLP49" s="73"/>
      <c r="PLQ49" s="73"/>
      <c r="PLR49" s="73"/>
      <c r="PLS49" s="73"/>
      <c r="PLT49" s="73"/>
      <c r="PLU49" s="73"/>
      <c r="PLV49" s="73"/>
      <c r="PLW49" s="73"/>
      <c r="PLX49" s="73"/>
      <c r="PLY49" s="73"/>
      <c r="PLZ49" s="73"/>
      <c r="PMA49" s="73"/>
      <c r="PMB49" s="73"/>
      <c r="PMC49" s="73"/>
      <c r="PMD49" s="73"/>
      <c r="PME49" s="73"/>
      <c r="PMF49" s="73"/>
      <c r="PMG49" s="73"/>
      <c r="PMH49" s="73"/>
      <c r="PMI49" s="73"/>
      <c r="PMJ49" s="73"/>
      <c r="PMK49" s="73"/>
      <c r="PML49" s="73"/>
      <c r="PMM49" s="73"/>
      <c r="PMN49" s="73"/>
      <c r="PMO49" s="73"/>
      <c r="PMP49" s="73"/>
      <c r="PMQ49" s="73"/>
      <c r="PMR49" s="73"/>
      <c r="PMS49" s="73"/>
      <c r="PMT49" s="73"/>
      <c r="PMU49" s="73"/>
      <c r="PMV49" s="73"/>
      <c r="PMW49" s="73"/>
      <c r="PMX49" s="73"/>
      <c r="PMY49" s="73"/>
      <c r="PMZ49" s="73"/>
      <c r="PNA49" s="73"/>
      <c r="PNB49" s="73"/>
      <c r="PNC49" s="73"/>
      <c r="PND49" s="73"/>
      <c r="PNE49" s="73"/>
      <c r="PNF49" s="73"/>
      <c r="PNG49" s="73"/>
      <c r="PNH49" s="73"/>
      <c r="PNI49" s="73"/>
      <c r="PNJ49" s="73"/>
      <c r="PNK49" s="73"/>
      <c r="PNL49" s="73"/>
      <c r="PNM49" s="73"/>
      <c r="PNN49" s="73"/>
      <c r="PNO49" s="73"/>
      <c r="PNP49" s="73"/>
      <c r="PNQ49" s="73"/>
      <c r="PNR49" s="73"/>
      <c r="PNS49" s="73"/>
      <c r="PNT49" s="73"/>
      <c r="PNU49" s="73"/>
      <c r="PNV49" s="73"/>
      <c r="PNW49" s="73"/>
      <c r="PNX49" s="73"/>
      <c r="PNY49" s="73"/>
      <c r="PNZ49" s="73"/>
      <c r="POA49" s="73"/>
      <c r="POB49" s="73"/>
      <c r="POC49" s="73"/>
      <c r="POD49" s="73"/>
      <c r="POE49" s="73"/>
      <c r="POF49" s="73"/>
      <c r="POG49" s="73"/>
      <c r="POH49" s="73"/>
      <c r="POI49" s="73"/>
      <c r="POJ49" s="73"/>
      <c r="POK49" s="73"/>
      <c r="POL49" s="73"/>
      <c r="POM49" s="73"/>
      <c r="PON49" s="73"/>
      <c r="POO49" s="73"/>
      <c r="POP49" s="73"/>
      <c r="POQ49" s="73"/>
      <c r="POR49" s="73"/>
      <c r="POS49" s="73"/>
      <c r="POT49" s="73"/>
      <c r="POU49" s="73"/>
      <c r="POV49" s="73"/>
      <c r="POW49" s="73"/>
      <c r="POX49" s="73"/>
      <c r="POY49" s="73"/>
      <c r="POZ49" s="73"/>
      <c r="PPA49" s="73"/>
      <c r="PPB49" s="73"/>
      <c r="PPC49" s="73"/>
      <c r="PPD49" s="73"/>
      <c r="PPE49" s="73"/>
      <c r="PPF49" s="73"/>
      <c r="PPG49" s="73"/>
      <c r="PPH49" s="73"/>
      <c r="PPI49" s="73"/>
      <c r="PPJ49" s="73"/>
      <c r="PPK49" s="73"/>
      <c r="PPL49" s="73"/>
      <c r="PPM49" s="73"/>
      <c r="PPN49" s="73"/>
      <c r="PPO49" s="73"/>
      <c r="PPP49" s="73"/>
      <c r="PPQ49" s="73"/>
      <c r="PPR49" s="73"/>
      <c r="PPS49" s="73"/>
      <c r="PPT49" s="73"/>
      <c r="PPU49" s="73"/>
      <c r="PPV49" s="73"/>
      <c r="PPW49" s="73"/>
      <c r="PPX49" s="73"/>
      <c r="PPY49" s="73"/>
      <c r="PPZ49" s="73"/>
      <c r="PQA49" s="73"/>
      <c r="PQB49" s="73"/>
      <c r="PQC49" s="73"/>
      <c r="PQD49" s="73"/>
      <c r="PQE49" s="73"/>
      <c r="PQF49" s="73"/>
      <c r="PQG49" s="73"/>
      <c r="PQH49" s="73"/>
      <c r="PQI49" s="73"/>
      <c r="PQJ49" s="73"/>
      <c r="PQK49" s="73"/>
      <c r="PQL49" s="73"/>
      <c r="PQM49" s="73"/>
      <c r="PQN49" s="73"/>
      <c r="PQO49" s="73"/>
      <c r="PQP49" s="73"/>
      <c r="PQQ49" s="73"/>
      <c r="PQR49" s="73"/>
      <c r="PQS49" s="73"/>
      <c r="PQT49" s="73"/>
      <c r="PQU49" s="73"/>
      <c r="PQV49" s="73"/>
      <c r="PQW49" s="73"/>
      <c r="PQX49" s="73"/>
      <c r="PQY49" s="73"/>
      <c r="PQZ49" s="73"/>
      <c r="PRA49" s="73"/>
      <c r="PRB49" s="73"/>
      <c r="PRC49" s="73"/>
      <c r="PRD49" s="73"/>
      <c r="PRE49" s="73"/>
      <c r="PRF49" s="73"/>
      <c r="PRG49" s="73"/>
      <c r="PRH49" s="73"/>
      <c r="PRI49" s="73"/>
      <c r="PRJ49" s="73"/>
      <c r="PRK49" s="73"/>
      <c r="PRL49" s="73"/>
      <c r="PRM49" s="73"/>
      <c r="PRN49" s="73"/>
      <c r="PRO49" s="73"/>
      <c r="PRP49" s="73"/>
      <c r="PRQ49" s="73"/>
      <c r="PRR49" s="73"/>
      <c r="PRS49" s="73"/>
      <c r="PRT49" s="73"/>
      <c r="PRU49" s="73"/>
      <c r="PRV49" s="73"/>
      <c r="PRW49" s="73"/>
      <c r="PRX49" s="73"/>
      <c r="PRY49" s="73"/>
      <c r="PRZ49" s="73"/>
      <c r="PSA49" s="73"/>
      <c r="PSB49" s="73"/>
      <c r="PSC49" s="73"/>
      <c r="PSD49" s="73"/>
      <c r="PSE49" s="73"/>
      <c r="PSF49" s="73"/>
      <c r="PSG49" s="73"/>
      <c r="PSH49" s="73"/>
      <c r="PSI49" s="73"/>
      <c r="PSJ49" s="73"/>
      <c r="PSK49" s="73"/>
      <c r="PSL49" s="73"/>
      <c r="PSM49" s="73"/>
      <c r="PSN49" s="73"/>
      <c r="PSO49" s="73"/>
      <c r="PSP49" s="73"/>
      <c r="PSQ49" s="73"/>
      <c r="PSR49" s="73"/>
      <c r="PSS49" s="73"/>
      <c r="PST49" s="73"/>
      <c r="PSU49" s="73"/>
      <c r="PSV49" s="73"/>
      <c r="PSW49" s="73"/>
      <c r="PSX49" s="73"/>
      <c r="PSY49" s="73"/>
      <c r="PSZ49" s="73"/>
      <c r="PTA49" s="73"/>
      <c r="PTB49" s="73"/>
      <c r="PTC49" s="73"/>
      <c r="PTD49" s="73"/>
      <c r="PTE49" s="73"/>
      <c r="PTF49" s="73"/>
      <c r="PTG49" s="73"/>
      <c r="PTH49" s="73"/>
      <c r="PTI49" s="73"/>
      <c r="PTJ49" s="73"/>
      <c r="PTK49" s="73"/>
      <c r="PTL49" s="73"/>
      <c r="PTM49" s="73"/>
      <c r="PTN49" s="73"/>
      <c r="PTO49" s="73"/>
      <c r="PTP49" s="73"/>
      <c r="PTQ49" s="73"/>
      <c r="PTR49" s="73"/>
      <c r="PTS49" s="73"/>
      <c r="PTT49" s="73"/>
      <c r="PTU49" s="73"/>
      <c r="PTV49" s="73"/>
      <c r="PTW49" s="73"/>
      <c r="PTX49" s="73"/>
      <c r="PTY49" s="73"/>
      <c r="PTZ49" s="73"/>
      <c r="PUA49" s="73"/>
      <c r="PUB49" s="73"/>
      <c r="PUC49" s="73"/>
      <c r="PUD49" s="73"/>
      <c r="PUE49" s="73"/>
      <c r="PUF49" s="73"/>
      <c r="PUG49" s="73"/>
      <c r="PUH49" s="73"/>
      <c r="PUI49" s="73"/>
      <c r="PUJ49" s="73"/>
      <c r="PUK49" s="73"/>
      <c r="PUL49" s="73"/>
      <c r="PUM49" s="73"/>
      <c r="PUN49" s="73"/>
      <c r="PUO49" s="73"/>
      <c r="PUP49" s="73"/>
      <c r="PUQ49" s="73"/>
      <c r="PUR49" s="73"/>
      <c r="PUS49" s="73"/>
      <c r="PUT49" s="73"/>
      <c r="PUU49" s="73"/>
      <c r="PUV49" s="73"/>
      <c r="PUW49" s="73"/>
      <c r="PUX49" s="73"/>
      <c r="PUY49" s="73"/>
      <c r="PUZ49" s="73"/>
      <c r="PVA49" s="73"/>
      <c r="PVB49" s="73"/>
      <c r="PVC49" s="73"/>
      <c r="PVD49" s="73"/>
      <c r="PVE49" s="73"/>
      <c r="PVF49" s="73"/>
      <c r="PVG49" s="73"/>
      <c r="PVH49" s="73"/>
      <c r="PVI49" s="73"/>
      <c r="PVJ49" s="73"/>
      <c r="PVK49" s="73"/>
      <c r="PVL49" s="73"/>
      <c r="PVM49" s="73"/>
      <c r="PVN49" s="73"/>
      <c r="PVO49" s="73"/>
      <c r="PVP49" s="73"/>
      <c r="PVQ49" s="73"/>
      <c r="PVR49" s="73"/>
      <c r="PVS49" s="73"/>
      <c r="PVT49" s="73"/>
      <c r="PVU49" s="73"/>
      <c r="PVV49" s="73"/>
      <c r="PVW49" s="73"/>
      <c r="PVX49" s="73"/>
      <c r="PVY49" s="73"/>
      <c r="PVZ49" s="73"/>
      <c r="PWA49" s="73"/>
      <c r="PWB49" s="73"/>
      <c r="PWC49" s="73"/>
      <c r="PWD49" s="73"/>
      <c r="PWE49" s="73"/>
      <c r="PWF49" s="73"/>
      <c r="PWG49" s="73"/>
      <c r="PWH49" s="73"/>
      <c r="PWI49" s="73"/>
      <c r="PWJ49" s="73"/>
      <c r="PWK49" s="73"/>
      <c r="PWL49" s="73"/>
      <c r="PWM49" s="73"/>
      <c r="PWN49" s="73"/>
      <c r="PWO49" s="73"/>
      <c r="PWP49" s="73"/>
      <c r="PWQ49" s="73"/>
      <c r="PWR49" s="73"/>
      <c r="PWS49" s="73"/>
      <c r="PWT49" s="73"/>
      <c r="PWU49" s="73"/>
      <c r="PWV49" s="73"/>
      <c r="PWW49" s="73"/>
      <c r="PWX49" s="73"/>
      <c r="PWY49" s="73"/>
      <c r="PWZ49" s="73"/>
      <c r="PXA49" s="73"/>
      <c r="PXB49" s="73"/>
      <c r="PXC49" s="73"/>
      <c r="PXD49" s="73"/>
      <c r="PXE49" s="73"/>
      <c r="PXF49" s="73"/>
      <c r="PXG49" s="73"/>
      <c r="PXH49" s="73"/>
      <c r="PXI49" s="73"/>
      <c r="PXJ49" s="73"/>
      <c r="PXK49" s="73"/>
      <c r="PXL49" s="73"/>
      <c r="PXM49" s="73"/>
      <c r="PXN49" s="73"/>
      <c r="PXO49" s="73"/>
      <c r="PXP49" s="73"/>
      <c r="PXQ49" s="73"/>
      <c r="PXR49" s="73"/>
      <c r="PXS49" s="73"/>
      <c r="PXT49" s="73"/>
      <c r="PXU49" s="73"/>
      <c r="PXV49" s="73"/>
      <c r="PXW49" s="73"/>
      <c r="PXX49" s="73"/>
      <c r="PXY49" s="73"/>
      <c r="PXZ49" s="73"/>
      <c r="PYA49" s="73"/>
      <c r="PYB49" s="73"/>
      <c r="PYC49" s="73"/>
      <c r="PYD49" s="73"/>
      <c r="PYE49" s="73"/>
      <c r="PYF49" s="73"/>
      <c r="PYG49" s="73"/>
      <c r="PYH49" s="73"/>
      <c r="PYI49" s="73"/>
      <c r="PYJ49" s="73"/>
      <c r="PYK49" s="73"/>
      <c r="PYL49" s="73"/>
      <c r="PYM49" s="73"/>
      <c r="PYN49" s="73"/>
      <c r="PYO49" s="73"/>
      <c r="PYP49" s="73"/>
      <c r="PYQ49" s="73"/>
      <c r="PYR49" s="73"/>
      <c r="PYS49" s="73"/>
      <c r="PYT49" s="73"/>
      <c r="PYU49" s="73"/>
      <c r="PYV49" s="73"/>
      <c r="PYW49" s="73"/>
      <c r="PYX49" s="73"/>
      <c r="PYY49" s="73"/>
      <c r="PYZ49" s="73"/>
      <c r="PZA49" s="73"/>
      <c r="PZB49" s="73"/>
      <c r="PZC49" s="73"/>
      <c r="PZD49" s="73"/>
      <c r="PZE49" s="73"/>
      <c r="PZF49" s="73"/>
      <c r="PZG49" s="73"/>
      <c r="PZH49" s="73"/>
      <c r="PZI49" s="73"/>
      <c r="PZJ49" s="73"/>
      <c r="PZK49" s="73"/>
      <c r="PZL49" s="73"/>
      <c r="PZM49" s="73"/>
      <c r="PZN49" s="73"/>
      <c r="PZO49" s="73"/>
      <c r="PZP49" s="73"/>
      <c r="PZQ49" s="73"/>
      <c r="PZR49" s="73"/>
      <c r="PZS49" s="73"/>
      <c r="PZT49" s="73"/>
      <c r="PZU49" s="73"/>
      <c r="PZV49" s="73"/>
      <c r="PZW49" s="73"/>
      <c r="PZX49" s="73"/>
      <c r="PZY49" s="73"/>
      <c r="PZZ49" s="73"/>
      <c r="QAA49" s="73"/>
      <c r="QAB49" s="73"/>
      <c r="QAC49" s="73"/>
      <c r="QAD49" s="73"/>
      <c r="QAE49" s="73"/>
      <c r="QAF49" s="73"/>
      <c r="QAG49" s="73"/>
      <c r="QAH49" s="73"/>
      <c r="QAI49" s="73"/>
      <c r="QAJ49" s="73"/>
      <c r="QAK49" s="73"/>
      <c r="QAL49" s="73"/>
      <c r="QAM49" s="73"/>
      <c r="QAN49" s="73"/>
      <c r="QAO49" s="73"/>
      <c r="QAP49" s="73"/>
      <c r="QAQ49" s="73"/>
      <c r="QAR49" s="73"/>
      <c r="QAS49" s="73"/>
      <c r="QAT49" s="73"/>
      <c r="QAU49" s="73"/>
      <c r="QAV49" s="73"/>
      <c r="QAW49" s="73"/>
      <c r="QAX49" s="73"/>
      <c r="QAY49" s="73"/>
      <c r="QAZ49" s="73"/>
      <c r="QBA49" s="73"/>
      <c r="QBB49" s="73"/>
      <c r="QBC49" s="73"/>
      <c r="QBD49" s="73"/>
      <c r="QBE49" s="73"/>
      <c r="QBF49" s="73"/>
      <c r="QBG49" s="73"/>
      <c r="QBH49" s="73"/>
      <c r="QBI49" s="73"/>
      <c r="QBJ49" s="73"/>
      <c r="QBK49" s="73"/>
      <c r="QBL49" s="73"/>
      <c r="QBM49" s="73"/>
      <c r="QBN49" s="73"/>
      <c r="QBO49" s="73"/>
      <c r="QBP49" s="73"/>
      <c r="QBQ49" s="73"/>
      <c r="QBR49" s="73"/>
      <c r="QBS49" s="73"/>
      <c r="QBT49" s="73"/>
      <c r="QBU49" s="73"/>
      <c r="QBV49" s="73"/>
      <c r="QBW49" s="73"/>
      <c r="QBX49" s="73"/>
      <c r="QBY49" s="73"/>
      <c r="QBZ49" s="73"/>
      <c r="QCA49" s="73"/>
      <c r="QCB49" s="73"/>
      <c r="QCC49" s="73"/>
      <c r="QCD49" s="73"/>
      <c r="QCE49" s="73"/>
      <c r="QCF49" s="73"/>
      <c r="QCG49" s="73"/>
      <c r="QCH49" s="73"/>
      <c r="QCI49" s="73"/>
      <c r="QCJ49" s="73"/>
      <c r="QCK49" s="73"/>
      <c r="QCL49" s="73"/>
      <c r="QCM49" s="73"/>
      <c r="QCN49" s="73"/>
      <c r="QCO49" s="73"/>
      <c r="QCP49" s="73"/>
      <c r="QCQ49" s="73"/>
      <c r="QCR49" s="73"/>
      <c r="QCS49" s="73"/>
      <c r="QCT49" s="73"/>
      <c r="QCU49" s="73"/>
      <c r="QCV49" s="73"/>
      <c r="QCW49" s="73"/>
      <c r="QCX49" s="73"/>
      <c r="QCY49" s="73"/>
      <c r="QCZ49" s="73"/>
      <c r="QDA49" s="73"/>
      <c r="QDB49" s="73"/>
      <c r="QDC49" s="73"/>
      <c r="QDD49" s="73"/>
      <c r="QDE49" s="73"/>
      <c r="QDF49" s="73"/>
      <c r="QDG49" s="73"/>
      <c r="QDH49" s="73"/>
      <c r="QDI49" s="73"/>
      <c r="QDJ49" s="73"/>
      <c r="QDK49" s="73"/>
      <c r="QDL49" s="73"/>
      <c r="QDM49" s="73"/>
      <c r="QDN49" s="73"/>
      <c r="QDO49" s="73"/>
      <c r="QDP49" s="73"/>
      <c r="QDQ49" s="73"/>
      <c r="QDR49" s="73"/>
      <c r="QDS49" s="73"/>
      <c r="QDT49" s="73"/>
      <c r="QDU49" s="73"/>
      <c r="QDV49" s="73"/>
      <c r="QDW49" s="73"/>
      <c r="QDX49" s="73"/>
      <c r="QDY49" s="73"/>
      <c r="QDZ49" s="73"/>
      <c r="QEA49" s="73"/>
      <c r="QEB49" s="73"/>
      <c r="QEC49" s="73"/>
      <c r="QED49" s="73"/>
      <c r="QEE49" s="73"/>
      <c r="QEF49" s="73"/>
      <c r="QEG49" s="73"/>
      <c r="QEH49" s="73"/>
      <c r="QEI49" s="73"/>
      <c r="QEJ49" s="73"/>
      <c r="QEK49" s="73"/>
      <c r="QEL49" s="73"/>
      <c r="QEM49" s="73"/>
      <c r="QEN49" s="73"/>
      <c r="QEO49" s="73"/>
      <c r="QEP49" s="73"/>
      <c r="QEQ49" s="73"/>
      <c r="QER49" s="73"/>
      <c r="QES49" s="73"/>
      <c r="QET49" s="73"/>
      <c r="QEU49" s="73"/>
      <c r="QEV49" s="73"/>
      <c r="QEW49" s="73"/>
      <c r="QEX49" s="73"/>
      <c r="QEY49" s="73"/>
      <c r="QEZ49" s="73"/>
      <c r="QFA49" s="73"/>
      <c r="QFB49" s="73"/>
      <c r="QFC49" s="73"/>
      <c r="QFD49" s="73"/>
      <c r="QFE49" s="73"/>
      <c r="QFF49" s="73"/>
      <c r="QFG49" s="73"/>
      <c r="QFH49" s="73"/>
      <c r="QFI49" s="73"/>
      <c r="QFJ49" s="73"/>
      <c r="QFK49" s="73"/>
      <c r="QFL49" s="73"/>
      <c r="QFM49" s="73"/>
      <c r="QFN49" s="73"/>
      <c r="QFO49" s="73"/>
      <c r="QFP49" s="73"/>
      <c r="QFQ49" s="73"/>
      <c r="QFR49" s="73"/>
      <c r="QFS49" s="73"/>
      <c r="QFT49" s="73"/>
      <c r="QFU49" s="73"/>
      <c r="QFV49" s="73"/>
      <c r="QFW49" s="73"/>
      <c r="QFX49" s="73"/>
      <c r="QFY49" s="73"/>
      <c r="QFZ49" s="73"/>
      <c r="QGA49" s="73"/>
      <c r="QGB49" s="73"/>
      <c r="QGC49" s="73"/>
      <c r="QGD49" s="73"/>
      <c r="QGE49" s="73"/>
      <c r="QGF49" s="73"/>
      <c r="QGG49" s="73"/>
      <c r="QGH49" s="73"/>
      <c r="QGI49" s="73"/>
      <c r="QGJ49" s="73"/>
      <c r="QGK49" s="73"/>
      <c r="QGL49" s="73"/>
      <c r="QGM49" s="73"/>
      <c r="QGN49" s="73"/>
      <c r="QGO49" s="73"/>
      <c r="QGP49" s="73"/>
      <c r="QGQ49" s="73"/>
      <c r="QGR49" s="73"/>
      <c r="QGS49" s="73"/>
      <c r="QGT49" s="73"/>
      <c r="QGU49" s="73"/>
      <c r="QGV49" s="73"/>
      <c r="QGW49" s="73"/>
      <c r="QGX49" s="73"/>
      <c r="QGY49" s="73"/>
      <c r="QGZ49" s="73"/>
      <c r="QHA49" s="73"/>
      <c r="QHB49" s="73"/>
      <c r="QHC49" s="73"/>
      <c r="QHD49" s="73"/>
      <c r="QHE49" s="73"/>
      <c r="QHF49" s="73"/>
      <c r="QHG49" s="73"/>
      <c r="QHH49" s="73"/>
      <c r="QHI49" s="73"/>
      <c r="QHJ49" s="73"/>
      <c r="QHK49" s="73"/>
      <c r="QHL49" s="73"/>
      <c r="QHM49" s="73"/>
      <c r="QHN49" s="73"/>
      <c r="QHO49" s="73"/>
      <c r="QHP49" s="73"/>
      <c r="QHQ49" s="73"/>
      <c r="QHR49" s="73"/>
      <c r="QHS49" s="73"/>
      <c r="QHT49" s="73"/>
      <c r="QHU49" s="73"/>
      <c r="QHV49" s="73"/>
      <c r="QHW49" s="73"/>
      <c r="QHX49" s="73"/>
      <c r="QHY49" s="73"/>
      <c r="QHZ49" s="73"/>
      <c r="QIA49" s="73"/>
      <c r="QIB49" s="73"/>
      <c r="QIC49" s="73"/>
      <c r="QID49" s="73"/>
      <c r="QIE49" s="73"/>
      <c r="QIF49" s="73"/>
      <c r="QIG49" s="73"/>
      <c r="QIH49" s="73"/>
      <c r="QII49" s="73"/>
      <c r="QIJ49" s="73"/>
      <c r="QIK49" s="73"/>
      <c r="QIL49" s="73"/>
      <c r="QIM49" s="73"/>
      <c r="QIN49" s="73"/>
      <c r="QIO49" s="73"/>
      <c r="QIP49" s="73"/>
      <c r="QIQ49" s="73"/>
      <c r="QIR49" s="73"/>
      <c r="QIS49" s="73"/>
      <c r="QIT49" s="73"/>
      <c r="QIU49" s="73"/>
      <c r="QIV49" s="73"/>
      <c r="QIW49" s="73"/>
      <c r="QIX49" s="73"/>
      <c r="QIY49" s="73"/>
      <c r="QIZ49" s="73"/>
      <c r="QJA49" s="73"/>
      <c r="QJB49" s="73"/>
      <c r="QJC49" s="73"/>
      <c r="QJD49" s="73"/>
      <c r="QJE49" s="73"/>
      <c r="QJF49" s="73"/>
      <c r="QJG49" s="73"/>
      <c r="QJH49" s="73"/>
      <c r="QJI49" s="73"/>
      <c r="QJJ49" s="73"/>
      <c r="QJK49" s="73"/>
      <c r="QJL49" s="73"/>
      <c r="QJM49" s="73"/>
      <c r="QJN49" s="73"/>
      <c r="QJO49" s="73"/>
      <c r="QJP49" s="73"/>
      <c r="QJQ49" s="73"/>
      <c r="QJR49" s="73"/>
      <c r="QJS49" s="73"/>
      <c r="QJT49" s="73"/>
      <c r="QJU49" s="73"/>
      <c r="QJV49" s="73"/>
      <c r="QJW49" s="73"/>
      <c r="QJX49" s="73"/>
      <c r="QJY49" s="73"/>
      <c r="QJZ49" s="73"/>
      <c r="QKA49" s="73"/>
      <c r="QKB49" s="73"/>
      <c r="QKC49" s="73"/>
      <c r="QKD49" s="73"/>
      <c r="QKE49" s="73"/>
      <c r="QKF49" s="73"/>
      <c r="QKG49" s="73"/>
      <c r="QKH49" s="73"/>
      <c r="QKI49" s="73"/>
      <c r="QKJ49" s="73"/>
      <c r="QKK49" s="73"/>
      <c r="QKL49" s="73"/>
      <c r="QKM49" s="73"/>
      <c r="QKN49" s="73"/>
      <c r="QKO49" s="73"/>
      <c r="QKP49" s="73"/>
      <c r="QKQ49" s="73"/>
      <c r="QKR49" s="73"/>
      <c r="QKS49" s="73"/>
      <c r="QKT49" s="73"/>
      <c r="QKU49" s="73"/>
      <c r="QKV49" s="73"/>
      <c r="QKW49" s="73"/>
      <c r="QKX49" s="73"/>
      <c r="QKY49" s="73"/>
      <c r="QKZ49" s="73"/>
      <c r="QLA49" s="73"/>
      <c r="QLB49" s="73"/>
      <c r="QLC49" s="73"/>
      <c r="QLD49" s="73"/>
      <c r="QLE49" s="73"/>
      <c r="QLF49" s="73"/>
      <c r="QLG49" s="73"/>
      <c r="QLH49" s="73"/>
      <c r="QLI49" s="73"/>
      <c r="QLJ49" s="73"/>
      <c r="QLK49" s="73"/>
      <c r="QLL49" s="73"/>
      <c r="QLM49" s="73"/>
      <c r="QLN49" s="73"/>
      <c r="QLO49" s="73"/>
      <c r="QLP49" s="73"/>
      <c r="QLQ49" s="73"/>
      <c r="QLR49" s="73"/>
      <c r="QLS49" s="73"/>
      <c r="QLT49" s="73"/>
      <c r="QLU49" s="73"/>
      <c r="QLV49" s="73"/>
      <c r="QLW49" s="73"/>
      <c r="QLX49" s="73"/>
      <c r="QLY49" s="73"/>
      <c r="QLZ49" s="73"/>
      <c r="QMA49" s="73"/>
      <c r="QMB49" s="73"/>
      <c r="QMC49" s="73"/>
      <c r="QMD49" s="73"/>
      <c r="QME49" s="73"/>
      <c r="QMF49" s="73"/>
      <c r="QMG49" s="73"/>
      <c r="QMH49" s="73"/>
      <c r="QMI49" s="73"/>
      <c r="QMJ49" s="73"/>
      <c r="QMK49" s="73"/>
      <c r="QML49" s="73"/>
      <c r="QMM49" s="73"/>
      <c r="QMN49" s="73"/>
      <c r="QMO49" s="73"/>
      <c r="QMP49" s="73"/>
      <c r="QMQ49" s="73"/>
      <c r="QMR49" s="73"/>
      <c r="QMS49" s="73"/>
      <c r="QMT49" s="73"/>
      <c r="QMU49" s="73"/>
      <c r="QMV49" s="73"/>
      <c r="QMW49" s="73"/>
      <c r="QMX49" s="73"/>
      <c r="QMY49" s="73"/>
      <c r="QMZ49" s="73"/>
      <c r="QNA49" s="73"/>
      <c r="QNB49" s="73"/>
      <c r="QNC49" s="73"/>
      <c r="QND49" s="73"/>
      <c r="QNE49" s="73"/>
      <c r="QNF49" s="73"/>
      <c r="QNG49" s="73"/>
      <c r="QNH49" s="73"/>
      <c r="QNI49" s="73"/>
      <c r="QNJ49" s="73"/>
      <c r="QNK49" s="73"/>
      <c r="QNL49" s="73"/>
      <c r="QNM49" s="73"/>
      <c r="QNN49" s="73"/>
      <c r="QNO49" s="73"/>
      <c r="QNP49" s="73"/>
      <c r="QNQ49" s="73"/>
      <c r="QNR49" s="73"/>
      <c r="QNS49" s="73"/>
      <c r="QNT49" s="73"/>
      <c r="QNU49" s="73"/>
      <c r="QNV49" s="73"/>
      <c r="QNW49" s="73"/>
      <c r="QNX49" s="73"/>
      <c r="QNY49" s="73"/>
      <c r="QNZ49" s="73"/>
      <c r="QOA49" s="73"/>
      <c r="QOB49" s="73"/>
      <c r="QOC49" s="73"/>
      <c r="QOD49" s="73"/>
      <c r="QOE49" s="73"/>
      <c r="QOF49" s="73"/>
      <c r="QOG49" s="73"/>
      <c r="QOH49" s="73"/>
      <c r="QOI49" s="73"/>
      <c r="QOJ49" s="73"/>
      <c r="QOK49" s="73"/>
      <c r="QOL49" s="73"/>
      <c r="QOM49" s="73"/>
      <c r="QON49" s="73"/>
      <c r="QOO49" s="73"/>
      <c r="QOP49" s="73"/>
      <c r="QOQ49" s="73"/>
      <c r="QOR49" s="73"/>
      <c r="QOS49" s="73"/>
      <c r="QOT49" s="73"/>
      <c r="QOU49" s="73"/>
      <c r="QOV49" s="73"/>
      <c r="QOW49" s="73"/>
      <c r="QOX49" s="73"/>
      <c r="QOY49" s="73"/>
      <c r="QOZ49" s="73"/>
      <c r="QPA49" s="73"/>
      <c r="QPB49" s="73"/>
      <c r="QPC49" s="73"/>
      <c r="QPD49" s="73"/>
      <c r="QPE49" s="73"/>
      <c r="QPF49" s="73"/>
      <c r="QPG49" s="73"/>
      <c r="QPH49" s="73"/>
      <c r="QPI49" s="73"/>
      <c r="QPJ49" s="73"/>
      <c r="QPK49" s="73"/>
      <c r="QPL49" s="73"/>
      <c r="QPM49" s="73"/>
      <c r="QPN49" s="73"/>
      <c r="QPO49" s="73"/>
      <c r="QPP49" s="73"/>
      <c r="QPQ49" s="73"/>
      <c r="QPR49" s="73"/>
      <c r="QPS49" s="73"/>
      <c r="QPT49" s="73"/>
      <c r="QPU49" s="73"/>
      <c r="QPV49" s="73"/>
      <c r="QPW49" s="73"/>
      <c r="QPX49" s="73"/>
      <c r="QPY49" s="73"/>
      <c r="QPZ49" s="73"/>
      <c r="QQA49" s="73"/>
      <c r="QQB49" s="73"/>
      <c r="QQC49" s="73"/>
      <c r="QQD49" s="73"/>
      <c r="QQE49" s="73"/>
      <c r="QQF49" s="73"/>
      <c r="QQG49" s="73"/>
      <c r="QQH49" s="73"/>
      <c r="QQI49" s="73"/>
      <c r="QQJ49" s="73"/>
      <c r="QQK49" s="73"/>
      <c r="QQL49" s="73"/>
      <c r="QQM49" s="73"/>
      <c r="QQN49" s="73"/>
      <c r="QQO49" s="73"/>
      <c r="QQP49" s="73"/>
      <c r="QQQ49" s="73"/>
      <c r="QQR49" s="73"/>
      <c r="QQS49" s="73"/>
      <c r="QQT49" s="73"/>
      <c r="QQU49" s="73"/>
      <c r="QQV49" s="73"/>
      <c r="QQW49" s="73"/>
      <c r="QQX49" s="73"/>
      <c r="QQY49" s="73"/>
      <c r="QQZ49" s="73"/>
      <c r="QRA49" s="73"/>
      <c r="QRB49" s="73"/>
      <c r="QRC49" s="73"/>
      <c r="QRD49" s="73"/>
      <c r="QRE49" s="73"/>
      <c r="QRF49" s="73"/>
      <c r="QRG49" s="73"/>
      <c r="QRH49" s="73"/>
      <c r="QRI49" s="73"/>
      <c r="QRJ49" s="73"/>
      <c r="QRK49" s="73"/>
      <c r="QRL49" s="73"/>
      <c r="QRM49" s="73"/>
      <c r="QRN49" s="73"/>
      <c r="QRO49" s="73"/>
      <c r="QRP49" s="73"/>
      <c r="QRQ49" s="73"/>
      <c r="QRR49" s="73"/>
      <c r="QRS49" s="73"/>
      <c r="QRT49" s="73"/>
      <c r="QRU49" s="73"/>
      <c r="QRV49" s="73"/>
      <c r="QRW49" s="73"/>
      <c r="QRX49" s="73"/>
      <c r="QRY49" s="73"/>
      <c r="QRZ49" s="73"/>
      <c r="QSA49" s="73"/>
      <c r="QSB49" s="73"/>
      <c r="QSC49" s="73"/>
      <c r="QSD49" s="73"/>
      <c r="QSE49" s="73"/>
      <c r="QSF49" s="73"/>
      <c r="QSG49" s="73"/>
      <c r="QSH49" s="73"/>
      <c r="QSI49" s="73"/>
      <c r="QSJ49" s="73"/>
      <c r="QSK49" s="73"/>
      <c r="QSL49" s="73"/>
      <c r="QSM49" s="73"/>
      <c r="QSN49" s="73"/>
      <c r="QSO49" s="73"/>
      <c r="QSP49" s="73"/>
      <c r="QSQ49" s="73"/>
      <c r="QSR49" s="73"/>
      <c r="QSS49" s="73"/>
      <c r="QST49" s="73"/>
      <c r="QSU49" s="73"/>
      <c r="QSV49" s="73"/>
      <c r="QSW49" s="73"/>
      <c r="QSX49" s="73"/>
      <c r="QSY49" s="73"/>
      <c r="QSZ49" s="73"/>
      <c r="QTA49" s="73"/>
      <c r="QTB49" s="73"/>
      <c r="QTC49" s="73"/>
      <c r="QTD49" s="73"/>
      <c r="QTE49" s="73"/>
      <c r="QTF49" s="73"/>
      <c r="QTG49" s="73"/>
      <c r="QTH49" s="73"/>
      <c r="QTI49" s="73"/>
      <c r="QTJ49" s="73"/>
      <c r="QTK49" s="73"/>
      <c r="QTL49" s="73"/>
      <c r="QTM49" s="73"/>
      <c r="QTN49" s="73"/>
      <c r="QTO49" s="73"/>
      <c r="QTP49" s="73"/>
      <c r="QTQ49" s="73"/>
      <c r="QTR49" s="73"/>
      <c r="QTS49" s="73"/>
      <c r="QTT49" s="73"/>
      <c r="QTU49" s="73"/>
      <c r="QTV49" s="73"/>
      <c r="QTW49" s="73"/>
      <c r="QTX49" s="73"/>
      <c r="QTY49" s="73"/>
      <c r="QTZ49" s="73"/>
      <c r="QUA49" s="73"/>
      <c r="QUB49" s="73"/>
      <c r="QUC49" s="73"/>
      <c r="QUD49" s="73"/>
      <c r="QUE49" s="73"/>
      <c r="QUF49" s="73"/>
      <c r="QUG49" s="73"/>
      <c r="QUH49" s="73"/>
      <c r="QUI49" s="73"/>
      <c r="QUJ49" s="73"/>
      <c r="QUK49" s="73"/>
      <c r="QUL49" s="73"/>
      <c r="QUM49" s="73"/>
      <c r="QUN49" s="73"/>
      <c r="QUO49" s="73"/>
      <c r="QUP49" s="73"/>
      <c r="QUQ49" s="73"/>
      <c r="QUR49" s="73"/>
      <c r="QUS49" s="73"/>
      <c r="QUT49" s="73"/>
      <c r="QUU49" s="73"/>
      <c r="QUV49" s="73"/>
      <c r="QUW49" s="73"/>
      <c r="QUX49" s="73"/>
      <c r="QUY49" s="73"/>
      <c r="QUZ49" s="73"/>
      <c r="QVA49" s="73"/>
      <c r="QVB49" s="73"/>
      <c r="QVC49" s="73"/>
      <c r="QVD49" s="73"/>
      <c r="QVE49" s="73"/>
      <c r="QVF49" s="73"/>
      <c r="QVG49" s="73"/>
      <c r="QVH49" s="73"/>
      <c r="QVI49" s="73"/>
      <c r="QVJ49" s="73"/>
      <c r="QVK49" s="73"/>
      <c r="QVL49" s="73"/>
      <c r="QVM49" s="73"/>
      <c r="QVN49" s="73"/>
      <c r="QVO49" s="73"/>
      <c r="QVP49" s="73"/>
      <c r="QVQ49" s="73"/>
      <c r="QVR49" s="73"/>
      <c r="QVS49" s="73"/>
      <c r="QVT49" s="73"/>
      <c r="QVU49" s="73"/>
      <c r="QVV49" s="73"/>
      <c r="QVW49" s="73"/>
      <c r="QVX49" s="73"/>
      <c r="QVY49" s="73"/>
      <c r="QVZ49" s="73"/>
      <c r="QWA49" s="73"/>
      <c r="QWB49" s="73"/>
      <c r="QWC49" s="73"/>
      <c r="QWD49" s="73"/>
      <c r="QWE49" s="73"/>
      <c r="QWF49" s="73"/>
      <c r="QWG49" s="73"/>
      <c r="QWH49" s="73"/>
      <c r="QWI49" s="73"/>
      <c r="QWJ49" s="73"/>
      <c r="QWK49" s="73"/>
      <c r="QWL49" s="73"/>
      <c r="QWM49" s="73"/>
      <c r="QWN49" s="73"/>
      <c r="QWO49" s="73"/>
      <c r="QWP49" s="73"/>
      <c r="QWQ49" s="73"/>
      <c r="QWR49" s="73"/>
      <c r="QWS49" s="73"/>
      <c r="QWT49" s="73"/>
      <c r="QWU49" s="73"/>
      <c r="QWV49" s="73"/>
      <c r="QWW49" s="73"/>
      <c r="QWX49" s="73"/>
      <c r="QWY49" s="73"/>
      <c r="QWZ49" s="73"/>
      <c r="QXA49" s="73"/>
      <c r="QXB49" s="73"/>
      <c r="QXC49" s="73"/>
      <c r="QXD49" s="73"/>
      <c r="QXE49" s="73"/>
      <c r="QXF49" s="73"/>
      <c r="QXG49" s="73"/>
      <c r="QXH49" s="73"/>
      <c r="QXI49" s="73"/>
      <c r="QXJ49" s="73"/>
      <c r="QXK49" s="73"/>
      <c r="QXL49" s="73"/>
      <c r="QXM49" s="73"/>
      <c r="QXN49" s="73"/>
      <c r="QXO49" s="73"/>
      <c r="QXP49" s="73"/>
      <c r="QXQ49" s="73"/>
      <c r="QXR49" s="73"/>
      <c r="QXS49" s="73"/>
      <c r="QXT49" s="73"/>
      <c r="QXU49" s="73"/>
      <c r="QXV49" s="73"/>
      <c r="QXW49" s="73"/>
      <c r="QXX49" s="73"/>
      <c r="QXY49" s="73"/>
      <c r="QXZ49" s="73"/>
      <c r="QYA49" s="73"/>
      <c r="QYB49" s="73"/>
      <c r="QYC49" s="73"/>
      <c r="QYD49" s="73"/>
      <c r="QYE49" s="73"/>
      <c r="QYF49" s="73"/>
      <c r="QYG49" s="73"/>
      <c r="QYH49" s="73"/>
      <c r="QYI49" s="73"/>
      <c r="QYJ49" s="73"/>
      <c r="QYK49" s="73"/>
      <c r="QYL49" s="73"/>
      <c r="QYM49" s="73"/>
      <c r="QYN49" s="73"/>
      <c r="QYO49" s="73"/>
      <c r="QYP49" s="73"/>
      <c r="QYQ49" s="73"/>
      <c r="QYR49" s="73"/>
      <c r="QYS49" s="73"/>
      <c r="QYT49" s="73"/>
      <c r="QYU49" s="73"/>
      <c r="QYV49" s="73"/>
      <c r="QYW49" s="73"/>
      <c r="QYX49" s="73"/>
      <c r="QYY49" s="73"/>
      <c r="QYZ49" s="73"/>
      <c r="QZA49" s="73"/>
      <c r="QZB49" s="73"/>
      <c r="QZC49" s="73"/>
      <c r="QZD49" s="73"/>
      <c r="QZE49" s="73"/>
      <c r="QZF49" s="73"/>
      <c r="QZG49" s="73"/>
      <c r="QZH49" s="73"/>
      <c r="QZI49" s="73"/>
      <c r="QZJ49" s="73"/>
      <c r="QZK49" s="73"/>
      <c r="QZL49" s="73"/>
      <c r="QZM49" s="73"/>
      <c r="QZN49" s="73"/>
      <c r="QZO49" s="73"/>
      <c r="QZP49" s="73"/>
      <c r="QZQ49" s="73"/>
      <c r="QZR49" s="73"/>
      <c r="QZS49" s="73"/>
      <c r="QZT49" s="73"/>
      <c r="QZU49" s="73"/>
      <c r="QZV49" s="73"/>
      <c r="QZW49" s="73"/>
      <c r="QZX49" s="73"/>
      <c r="QZY49" s="73"/>
      <c r="QZZ49" s="73"/>
      <c r="RAA49" s="73"/>
      <c r="RAB49" s="73"/>
      <c r="RAC49" s="73"/>
      <c r="RAD49" s="73"/>
      <c r="RAE49" s="73"/>
      <c r="RAF49" s="73"/>
      <c r="RAG49" s="73"/>
      <c r="RAH49" s="73"/>
      <c r="RAI49" s="73"/>
      <c r="RAJ49" s="73"/>
      <c r="RAK49" s="73"/>
      <c r="RAL49" s="73"/>
      <c r="RAM49" s="73"/>
      <c r="RAN49" s="73"/>
      <c r="RAO49" s="73"/>
      <c r="RAP49" s="73"/>
      <c r="RAQ49" s="73"/>
      <c r="RAR49" s="73"/>
      <c r="RAS49" s="73"/>
      <c r="RAT49" s="73"/>
      <c r="RAU49" s="73"/>
      <c r="RAV49" s="73"/>
      <c r="RAW49" s="73"/>
      <c r="RAX49" s="73"/>
      <c r="RAY49" s="73"/>
      <c r="RAZ49" s="73"/>
      <c r="RBA49" s="73"/>
      <c r="RBB49" s="73"/>
      <c r="RBC49" s="73"/>
      <c r="RBD49" s="73"/>
      <c r="RBE49" s="73"/>
      <c r="RBF49" s="73"/>
      <c r="RBG49" s="73"/>
      <c r="RBH49" s="73"/>
      <c r="RBI49" s="73"/>
      <c r="RBJ49" s="73"/>
      <c r="RBK49" s="73"/>
      <c r="RBL49" s="73"/>
      <c r="RBM49" s="73"/>
      <c r="RBN49" s="73"/>
      <c r="RBO49" s="73"/>
      <c r="RBP49" s="73"/>
      <c r="RBQ49" s="73"/>
      <c r="RBR49" s="73"/>
      <c r="RBS49" s="73"/>
      <c r="RBT49" s="73"/>
      <c r="RBU49" s="73"/>
      <c r="RBV49" s="73"/>
      <c r="RBW49" s="73"/>
      <c r="RBX49" s="73"/>
      <c r="RBY49" s="73"/>
      <c r="RBZ49" s="73"/>
      <c r="RCA49" s="73"/>
      <c r="RCB49" s="73"/>
      <c r="RCC49" s="73"/>
      <c r="RCD49" s="73"/>
      <c r="RCE49" s="73"/>
      <c r="RCF49" s="73"/>
      <c r="RCG49" s="73"/>
      <c r="RCH49" s="73"/>
      <c r="RCI49" s="73"/>
      <c r="RCJ49" s="73"/>
      <c r="RCK49" s="73"/>
      <c r="RCL49" s="73"/>
      <c r="RCM49" s="73"/>
      <c r="RCN49" s="73"/>
      <c r="RCO49" s="73"/>
      <c r="RCP49" s="73"/>
      <c r="RCQ49" s="73"/>
      <c r="RCR49" s="73"/>
      <c r="RCS49" s="73"/>
      <c r="RCT49" s="73"/>
      <c r="RCU49" s="73"/>
      <c r="RCV49" s="73"/>
      <c r="RCW49" s="73"/>
      <c r="RCX49" s="73"/>
      <c r="RCY49" s="73"/>
      <c r="RCZ49" s="73"/>
      <c r="RDA49" s="73"/>
      <c r="RDB49" s="73"/>
      <c r="RDC49" s="73"/>
      <c r="RDD49" s="73"/>
      <c r="RDE49" s="73"/>
      <c r="RDF49" s="73"/>
      <c r="RDG49" s="73"/>
      <c r="RDH49" s="73"/>
      <c r="RDI49" s="73"/>
      <c r="RDJ49" s="73"/>
      <c r="RDK49" s="73"/>
      <c r="RDL49" s="73"/>
      <c r="RDM49" s="73"/>
      <c r="RDN49" s="73"/>
      <c r="RDO49" s="73"/>
      <c r="RDP49" s="73"/>
      <c r="RDQ49" s="73"/>
      <c r="RDR49" s="73"/>
      <c r="RDS49" s="73"/>
      <c r="RDT49" s="73"/>
      <c r="RDU49" s="73"/>
      <c r="RDV49" s="73"/>
      <c r="RDW49" s="73"/>
      <c r="RDX49" s="73"/>
      <c r="RDY49" s="73"/>
      <c r="RDZ49" s="73"/>
      <c r="REA49" s="73"/>
      <c r="REB49" s="73"/>
      <c r="REC49" s="73"/>
      <c r="RED49" s="73"/>
      <c r="REE49" s="73"/>
      <c r="REF49" s="73"/>
      <c r="REG49" s="73"/>
      <c r="REH49" s="73"/>
      <c r="REI49" s="73"/>
      <c r="REJ49" s="73"/>
      <c r="REK49" s="73"/>
      <c r="REL49" s="73"/>
      <c r="REM49" s="73"/>
      <c r="REN49" s="73"/>
      <c r="REO49" s="73"/>
      <c r="REP49" s="73"/>
      <c r="REQ49" s="73"/>
      <c r="RER49" s="73"/>
      <c r="RES49" s="73"/>
      <c r="RET49" s="73"/>
      <c r="REU49" s="73"/>
      <c r="REV49" s="73"/>
      <c r="REW49" s="73"/>
      <c r="REX49" s="73"/>
      <c r="REY49" s="73"/>
      <c r="REZ49" s="73"/>
      <c r="RFA49" s="73"/>
      <c r="RFB49" s="73"/>
      <c r="RFC49" s="73"/>
      <c r="RFD49" s="73"/>
      <c r="RFE49" s="73"/>
      <c r="RFF49" s="73"/>
      <c r="RFG49" s="73"/>
      <c r="RFH49" s="73"/>
      <c r="RFI49" s="73"/>
      <c r="RFJ49" s="73"/>
      <c r="RFK49" s="73"/>
      <c r="RFL49" s="73"/>
      <c r="RFM49" s="73"/>
      <c r="RFN49" s="73"/>
      <c r="RFO49" s="73"/>
      <c r="RFP49" s="73"/>
      <c r="RFQ49" s="73"/>
      <c r="RFR49" s="73"/>
      <c r="RFS49" s="73"/>
      <c r="RFT49" s="73"/>
      <c r="RFU49" s="73"/>
      <c r="RFV49" s="73"/>
      <c r="RFW49" s="73"/>
      <c r="RFX49" s="73"/>
      <c r="RFY49" s="73"/>
      <c r="RFZ49" s="73"/>
      <c r="RGA49" s="73"/>
      <c r="RGB49" s="73"/>
      <c r="RGC49" s="73"/>
      <c r="RGD49" s="73"/>
      <c r="RGE49" s="73"/>
      <c r="RGF49" s="73"/>
      <c r="RGG49" s="73"/>
      <c r="RGH49" s="73"/>
      <c r="RGI49" s="73"/>
      <c r="RGJ49" s="73"/>
      <c r="RGK49" s="73"/>
      <c r="RGL49" s="73"/>
      <c r="RGM49" s="73"/>
      <c r="RGN49" s="73"/>
      <c r="RGO49" s="73"/>
      <c r="RGP49" s="73"/>
      <c r="RGQ49" s="73"/>
      <c r="RGR49" s="73"/>
      <c r="RGS49" s="73"/>
      <c r="RGT49" s="73"/>
      <c r="RGU49" s="73"/>
      <c r="RGV49" s="73"/>
      <c r="RGW49" s="73"/>
      <c r="RGX49" s="73"/>
      <c r="RGY49" s="73"/>
      <c r="RGZ49" s="73"/>
      <c r="RHA49" s="73"/>
      <c r="RHB49" s="73"/>
      <c r="RHC49" s="73"/>
      <c r="RHD49" s="73"/>
      <c r="RHE49" s="73"/>
      <c r="RHF49" s="73"/>
      <c r="RHG49" s="73"/>
      <c r="RHH49" s="73"/>
      <c r="RHI49" s="73"/>
      <c r="RHJ49" s="73"/>
      <c r="RHK49" s="73"/>
      <c r="RHL49" s="73"/>
      <c r="RHM49" s="73"/>
      <c r="RHN49" s="73"/>
      <c r="RHO49" s="73"/>
      <c r="RHP49" s="73"/>
      <c r="RHQ49" s="73"/>
      <c r="RHR49" s="73"/>
      <c r="RHS49" s="73"/>
      <c r="RHT49" s="73"/>
      <c r="RHU49" s="73"/>
      <c r="RHV49" s="73"/>
      <c r="RHW49" s="73"/>
      <c r="RHX49" s="73"/>
      <c r="RHY49" s="73"/>
      <c r="RHZ49" s="73"/>
      <c r="RIA49" s="73"/>
      <c r="RIB49" s="73"/>
      <c r="RIC49" s="73"/>
      <c r="RID49" s="73"/>
      <c r="RIE49" s="73"/>
      <c r="RIF49" s="73"/>
      <c r="RIG49" s="73"/>
      <c r="RIH49" s="73"/>
      <c r="RII49" s="73"/>
      <c r="RIJ49" s="73"/>
      <c r="RIK49" s="73"/>
      <c r="RIL49" s="73"/>
      <c r="RIM49" s="73"/>
      <c r="RIN49" s="73"/>
      <c r="RIO49" s="73"/>
      <c r="RIP49" s="73"/>
      <c r="RIQ49" s="73"/>
      <c r="RIR49" s="73"/>
      <c r="RIS49" s="73"/>
      <c r="RIT49" s="73"/>
      <c r="RIU49" s="73"/>
      <c r="RIV49" s="73"/>
      <c r="RIW49" s="73"/>
      <c r="RIX49" s="73"/>
      <c r="RIY49" s="73"/>
      <c r="RIZ49" s="73"/>
      <c r="RJA49" s="73"/>
      <c r="RJB49" s="73"/>
      <c r="RJC49" s="73"/>
      <c r="RJD49" s="73"/>
      <c r="RJE49" s="73"/>
      <c r="RJF49" s="73"/>
      <c r="RJG49" s="73"/>
      <c r="RJH49" s="73"/>
      <c r="RJI49" s="73"/>
      <c r="RJJ49" s="73"/>
      <c r="RJK49" s="73"/>
      <c r="RJL49" s="73"/>
      <c r="RJM49" s="73"/>
      <c r="RJN49" s="73"/>
      <c r="RJO49" s="73"/>
      <c r="RJP49" s="73"/>
      <c r="RJQ49" s="73"/>
      <c r="RJR49" s="73"/>
      <c r="RJS49" s="73"/>
      <c r="RJT49" s="73"/>
      <c r="RJU49" s="73"/>
      <c r="RJV49" s="73"/>
      <c r="RJW49" s="73"/>
      <c r="RJX49" s="73"/>
      <c r="RJY49" s="73"/>
      <c r="RJZ49" s="73"/>
      <c r="RKA49" s="73"/>
      <c r="RKB49" s="73"/>
      <c r="RKC49" s="73"/>
      <c r="RKD49" s="73"/>
      <c r="RKE49" s="73"/>
      <c r="RKF49" s="73"/>
      <c r="RKG49" s="73"/>
      <c r="RKH49" s="73"/>
      <c r="RKI49" s="73"/>
      <c r="RKJ49" s="73"/>
      <c r="RKK49" s="73"/>
      <c r="RKL49" s="73"/>
      <c r="RKM49" s="73"/>
      <c r="RKN49" s="73"/>
      <c r="RKO49" s="73"/>
      <c r="RKP49" s="73"/>
      <c r="RKQ49" s="73"/>
      <c r="RKR49" s="73"/>
      <c r="RKS49" s="73"/>
      <c r="RKT49" s="73"/>
      <c r="RKU49" s="73"/>
      <c r="RKV49" s="73"/>
      <c r="RKW49" s="73"/>
      <c r="RKX49" s="73"/>
      <c r="RKY49" s="73"/>
      <c r="RKZ49" s="73"/>
      <c r="RLA49" s="73"/>
      <c r="RLB49" s="73"/>
      <c r="RLC49" s="73"/>
      <c r="RLD49" s="73"/>
      <c r="RLE49" s="73"/>
      <c r="RLF49" s="73"/>
      <c r="RLG49" s="73"/>
      <c r="RLH49" s="73"/>
      <c r="RLI49" s="73"/>
      <c r="RLJ49" s="73"/>
      <c r="RLK49" s="73"/>
      <c r="RLL49" s="73"/>
      <c r="RLM49" s="73"/>
      <c r="RLN49" s="73"/>
      <c r="RLO49" s="73"/>
      <c r="RLP49" s="73"/>
      <c r="RLQ49" s="73"/>
      <c r="RLR49" s="73"/>
      <c r="RLS49" s="73"/>
      <c r="RLT49" s="73"/>
      <c r="RLU49" s="73"/>
      <c r="RLV49" s="73"/>
      <c r="RLW49" s="73"/>
      <c r="RLX49" s="73"/>
      <c r="RLY49" s="73"/>
      <c r="RLZ49" s="73"/>
      <c r="RMA49" s="73"/>
      <c r="RMB49" s="73"/>
      <c r="RMC49" s="73"/>
      <c r="RMD49" s="73"/>
      <c r="RME49" s="73"/>
      <c r="RMF49" s="73"/>
      <c r="RMG49" s="73"/>
      <c r="RMH49" s="73"/>
      <c r="RMI49" s="73"/>
      <c r="RMJ49" s="73"/>
      <c r="RMK49" s="73"/>
      <c r="RML49" s="73"/>
      <c r="RMM49" s="73"/>
      <c r="RMN49" s="73"/>
      <c r="RMO49" s="73"/>
      <c r="RMP49" s="73"/>
      <c r="RMQ49" s="73"/>
      <c r="RMR49" s="73"/>
      <c r="RMS49" s="73"/>
      <c r="RMT49" s="73"/>
      <c r="RMU49" s="73"/>
      <c r="RMV49" s="73"/>
      <c r="RMW49" s="73"/>
      <c r="RMX49" s="73"/>
      <c r="RMY49" s="73"/>
      <c r="RMZ49" s="73"/>
      <c r="RNA49" s="73"/>
      <c r="RNB49" s="73"/>
      <c r="RNC49" s="73"/>
      <c r="RND49" s="73"/>
      <c r="RNE49" s="73"/>
      <c r="RNF49" s="73"/>
      <c r="RNG49" s="73"/>
      <c r="RNH49" s="73"/>
      <c r="RNI49" s="73"/>
      <c r="RNJ49" s="73"/>
      <c r="RNK49" s="73"/>
      <c r="RNL49" s="73"/>
      <c r="RNM49" s="73"/>
      <c r="RNN49" s="73"/>
      <c r="RNO49" s="73"/>
      <c r="RNP49" s="73"/>
      <c r="RNQ49" s="73"/>
      <c r="RNR49" s="73"/>
      <c r="RNS49" s="73"/>
      <c r="RNT49" s="73"/>
      <c r="RNU49" s="73"/>
      <c r="RNV49" s="73"/>
      <c r="RNW49" s="73"/>
      <c r="RNX49" s="73"/>
      <c r="RNY49" s="73"/>
      <c r="RNZ49" s="73"/>
      <c r="ROA49" s="73"/>
      <c r="ROB49" s="73"/>
      <c r="ROC49" s="73"/>
      <c r="ROD49" s="73"/>
      <c r="ROE49" s="73"/>
      <c r="ROF49" s="73"/>
      <c r="ROG49" s="73"/>
      <c r="ROH49" s="73"/>
      <c r="ROI49" s="73"/>
      <c r="ROJ49" s="73"/>
      <c r="ROK49" s="73"/>
      <c r="ROL49" s="73"/>
      <c r="ROM49" s="73"/>
      <c r="RON49" s="73"/>
      <c r="ROO49" s="73"/>
      <c r="ROP49" s="73"/>
      <c r="ROQ49" s="73"/>
      <c r="ROR49" s="73"/>
      <c r="ROS49" s="73"/>
      <c r="ROT49" s="73"/>
      <c r="ROU49" s="73"/>
      <c r="ROV49" s="73"/>
      <c r="ROW49" s="73"/>
      <c r="ROX49" s="73"/>
      <c r="ROY49" s="73"/>
      <c r="ROZ49" s="73"/>
      <c r="RPA49" s="73"/>
      <c r="RPB49" s="73"/>
      <c r="RPC49" s="73"/>
      <c r="RPD49" s="73"/>
      <c r="RPE49" s="73"/>
      <c r="RPF49" s="73"/>
      <c r="RPG49" s="73"/>
      <c r="RPH49" s="73"/>
      <c r="RPI49" s="73"/>
      <c r="RPJ49" s="73"/>
      <c r="RPK49" s="73"/>
      <c r="RPL49" s="73"/>
      <c r="RPM49" s="73"/>
      <c r="RPN49" s="73"/>
      <c r="RPO49" s="73"/>
      <c r="RPP49" s="73"/>
      <c r="RPQ49" s="73"/>
      <c r="RPR49" s="73"/>
      <c r="RPS49" s="73"/>
      <c r="RPT49" s="73"/>
      <c r="RPU49" s="73"/>
      <c r="RPV49" s="73"/>
      <c r="RPW49" s="73"/>
      <c r="RPX49" s="73"/>
      <c r="RPY49" s="73"/>
      <c r="RPZ49" s="73"/>
      <c r="RQA49" s="73"/>
      <c r="RQB49" s="73"/>
      <c r="RQC49" s="73"/>
      <c r="RQD49" s="73"/>
      <c r="RQE49" s="73"/>
      <c r="RQF49" s="73"/>
      <c r="RQG49" s="73"/>
      <c r="RQH49" s="73"/>
      <c r="RQI49" s="73"/>
      <c r="RQJ49" s="73"/>
      <c r="RQK49" s="73"/>
      <c r="RQL49" s="73"/>
      <c r="RQM49" s="73"/>
      <c r="RQN49" s="73"/>
      <c r="RQO49" s="73"/>
      <c r="RQP49" s="73"/>
      <c r="RQQ49" s="73"/>
      <c r="RQR49" s="73"/>
      <c r="RQS49" s="73"/>
      <c r="RQT49" s="73"/>
      <c r="RQU49" s="73"/>
      <c r="RQV49" s="73"/>
      <c r="RQW49" s="73"/>
      <c r="RQX49" s="73"/>
      <c r="RQY49" s="73"/>
      <c r="RQZ49" s="73"/>
      <c r="RRA49" s="73"/>
      <c r="RRB49" s="73"/>
      <c r="RRC49" s="73"/>
      <c r="RRD49" s="73"/>
      <c r="RRE49" s="73"/>
      <c r="RRF49" s="73"/>
      <c r="RRG49" s="73"/>
      <c r="RRH49" s="73"/>
      <c r="RRI49" s="73"/>
      <c r="RRJ49" s="73"/>
      <c r="RRK49" s="73"/>
      <c r="RRL49" s="73"/>
      <c r="RRM49" s="73"/>
      <c r="RRN49" s="73"/>
      <c r="RRO49" s="73"/>
      <c r="RRP49" s="73"/>
      <c r="RRQ49" s="73"/>
      <c r="RRR49" s="73"/>
      <c r="RRS49" s="73"/>
      <c r="RRT49" s="73"/>
      <c r="RRU49" s="73"/>
      <c r="RRV49" s="73"/>
      <c r="RRW49" s="73"/>
      <c r="RRX49" s="73"/>
      <c r="RRY49" s="73"/>
      <c r="RRZ49" s="73"/>
      <c r="RSA49" s="73"/>
      <c r="RSB49" s="73"/>
      <c r="RSC49" s="73"/>
      <c r="RSD49" s="73"/>
      <c r="RSE49" s="73"/>
      <c r="RSF49" s="73"/>
      <c r="RSG49" s="73"/>
      <c r="RSH49" s="73"/>
      <c r="RSI49" s="73"/>
      <c r="RSJ49" s="73"/>
      <c r="RSK49" s="73"/>
      <c r="RSL49" s="73"/>
      <c r="RSM49" s="73"/>
      <c r="RSN49" s="73"/>
      <c r="RSO49" s="73"/>
      <c r="RSP49" s="73"/>
      <c r="RSQ49" s="73"/>
      <c r="RSR49" s="73"/>
      <c r="RSS49" s="73"/>
      <c r="RST49" s="73"/>
      <c r="RSU49" s="73"/>
      <c r="RSV49" s="73"/>
      <c r="RSW49" s="73"/>
      <c r="RSX49" s="73"/>
      <c r="RSY49" s="73"/>
      <c r="RSZ49" s="73"/>
      <c r="RTA49" s="73"/>
      <c r="RTB49" s="73"/>
      <c r="RTC49" s="73"/>
      <c r="RTD49" s="73"/>
      <c r="RTE49" s="73"/>
      <c r="RTF49" s="73"/>
      <c r="RTG49" s="73"/>
      <c r="RTH49" s="73"/>
      <c r="RTI49" s="73"/>
      <c r="RTJ49" s="73"/>
      <c r="RTK49" s="73"/>
      <c r="RTL49" s="73"/>
      <c r="RTM49" s="73"/>
      <c r="RTN49" s="73"/>
      <c r="RTO49" s="73"/>
      <c r="RTP49" s="73"/>
      <c r="RTQ49" s="73"/>
      <c r="RTR49" s="73"/>
      <c r="RTS49" s="73"/>
      <c r="RTT49" s="73"/>
      <c r="RTU49" s="73"/>
      <c r="RTV49" s="73"/>
      <c r="RTW49" s="73"/>
      <c r="RTX49" s="73"/>
      <c r="RTY49" s="73"/>
      <c r="RTZ49" s="73"/>
      <c r="RUA49" s="73"/>
      <c r="RUB49" s="73"/>
      <c r="RUC49" s="73"/>
      <c r="RUD49" s="73"/>
      <c r="RUE49" s="73"/>
      <c r="RUF49" s="73"/>
      <c r="RUG49" s="73"/>
      <c r="RUH49" s="73"/>
      <c r="RUI49" s="73"/>
      <c r="RUJ49" s="73"/>
      <c r="RUK49" s="73"/>
      <c r="RUL49" s="73"/>
      <c r="RUM49" s="73"/>
      <c r="RUN49" s="73"/>
      <c r="RUO49" s="73"/>
      <c r="RUP49" s="73"/>
      <c r="RUQ49" s="73"/>
      <c r="RUR49" s="73"/>
      <c r="RUS49" s="73"/>
      <c r="RUT49" s="73"/>
      <c r="RUU49" s="73"/>
      <c r="RUV49" s="73"/>
      <c r="RUW49" s="73"/>
      <c r="RUX49" s="73"/>
      <c r="RUY49" s="73"/>
      <c r="RUZ49" s="73"/>
      <c r="RVA49" s="73"/>
      <c r="RVB49" s="73"/>
      <c r="RVC49" s="73"/>
      <c r="RVD49" s="73"/>
      <c r="RVE49" s="73"/>
      <c r="RVF49" s="73"/>
      <c r="RVG49" s="73"/>
      <c r="RVH49" s="73"/>
      <c r="RVI49" s="73"/>
      <c r="RVJ49" s="73"/>
      <c r="RVK49" s="73"/>
      <c r="RVL49" s="73"/>
      <c r="RVM49" s="73"/>
      <c r="RVN49" s="73"/>
      <c r="RVO49" s="73"/>
      <c r="RVP49" s="73"/>
      <c r="RVQ49" s="73"/>
      <c r="RVR49" s="73"/>
      <c r="RVS49" s="73"/>
      <c r="RVT49" s="73"/>
      <c r="RVU49" s="73"/>
      <c r="RVV49" s="73"/>
      <c r="RVW49" s="73"/>
      <c r="RVX49" s="73"/>
      <c r="RVY49" s="73"/>
      <c r="RVZ49" s="73"/>
      <c r="RWA49" s="73"/>
      <c r="RWB49" s="73"/>
      <c r="RWC49" s="73"/>
      <c r="RWD49" s="73"/>
      <c r="RWE49" s="73"/>
      <c r="RWF49" s="73"/>
      <c r="RWG49" s="73"/>
      <c r="RWH49" s="73"/>
      <c r="RWI49" s="73"/>
      <c r="RWJ49" s="73"/>
      <c r="RWK49" s="73"/>
      <c r="RWL49" s="73"/>
      <c r="RWM49" s="73"/>
      <c r="RWN49" s="73"/>
      <c r="RWO49" s="73"/>
      <c r="RWP49" s="73"/>
      <c r="RWQ49" s="73"/>
      <c r="RWR49" s="73"/>
      <c r="RWS49" s="73"/>
      <c r="RWT49" s="73"/>
      <c r="RWU49" s="73"/>
      <c r="RWV49" s="73"/>
      <c r="RWW49" s="73"/>
      <c r="RWX49" s="73"/>
      <c r="RWY49" s="73"/>
      <c r="RWZ49" s="73"/>
      <c r="RXA49" s="73"/>
      <c r="RXB49" s="73"/>
      <c r="RXC49" s="73"/>
      <c r="RXD49" s="73"/>
      <c r="RXE49" s="73"/>
      <c r="RXF49" s="73"/>
      <c r="RXG49" s="73"/>
      <c r="RXH49" s="73"/>
      <c r="RXI49" s="73"/>
      <c r="RXJ49" s="73"/>
      <c r="RXK49" s="73"/>
      <c r="RXL49" s="73"/>
      <c r="RXM49" s="73"/>
      <c r="RXN49" s="73"/>
      <c r="RXO49" s="73"/>
      <c r="RXP49" s="73"/>
      <c r="RXQ49" s="73"/>
      <c r="RXR49" s="73"/>
      <c r="RXS49" s="73"/>
      <c r="RXT49" s="73"/>
      <c r="RXU49" s="73"/>
      <c r="RXV49" s="73"/>
      <c r="RXW49" s="73"/>
      <c r="RXX49" s="73"/>
      <c r="RXY49" s="73"/>
      <c r="RXZ49" s="73"/>
      <c r="RYA49" s="73"/>
      <c r="RYB49" s="73"/>
      <c r="RYC49" s="73"/>
      <c r="RYD49" s="73"/>
      <c r="RYE49" s="73"/>
      <c r="RYF49" s="73"/>
      <c r="RYG49" s="73"/>
      <c r="RYH49" s="73"/>
      <c r="RYI49" s="73"/>
      <c r="RYJ49" s="73"/>
      <c r="RYK49" s="73"/>
      <c r="RYL49" s="73"/>
      <c r="RYM49" s="73"/>
      <c r="RYN49" s="73"/>
      <c r="RYO49" s="73"/>
      <c r="RYP49" s="73"/>
      <c r="RYQ49" s="73"/>
      <c r="RYR49" s="73"/>
      <c r="RYS49" s="73"/>
      <c r="RYT49" s="73"/>
      <c r="RYU49" s="73"/>
      <c r="RYV49" s="73"/>
      <c r="RYW49" s="73"/>
      <c r="RYX49" s="73"/>
      <c r="RYY49" s="73"/>
      <c r="RYZ49" s="73"/>
      <c r="RZA49" s="73"/>
      <c r="RZB49" s="73"/>
      <c r="RZC49" s="73"/>
      <c r="RZD49" s="73"/>
      <c r="RZE49" s="73"/>
      <c r="RZF49" s="73"/>
      <c r="RZG49" s="73"/>
      <c r="RZH49" s="73"/>
      <c r="RZI49" s="73"/>
      <c r="RZJ49" s="73"/>
      <c r="RZK49" s="73"/>
      <c r="RZL49" s="73"/>
      <c r="RZM49" s="73"/>
      <c r="RZN49" s="73"/>
      <c r="RZO49" s="73"/>
      <c r="RZP49" s="73"/>
      <c r="RZQ49" s="73"/>
      <c r="RZR49" s="73"/>
      <c r="RZS49" s="73"/>
      <c r="RZT49" s="73"/>
      <c r="RZU49" s="73"/>
      <c r="RZV49" s="73"/>
      <c r="RZW49" s="73"/>
      <c r="RZX49" s="73"/>
      <c r="RZY49" s="73"/>
      <c r="RZZ49" s="73"/>
      <c r="SAA49" s="73"/>
      <c r="SAB49" s="73"/>
      <c r="SAC49" s="73"/>
      <c r="SAD49" s="73"/>
      <c r="SAE49" s="73"/>
      <c r="SAF49" s="73"/>
      <c r="SAG49" s="73"/>
      <c r="SAH49" s="73"/>
      <c r="SAI49" s="73"/>
      <c r="SAJ49" s="73"/>
      <c r="SAK49" s="73"/>
      <c r="SAL49" s="73"/>
      <c r="SAM49" s="73"/>
      <c r="SAN49" s="73"/>
      <c r="SAO49" s="73"/>
      <c r="SAP49" s="73"/>
      <c r="SAQ49" s="73"/>
      <c r="SAR49" s="73"/>
      <c r="SAS49" s="73"/>
      <c r="SAT49" s="73"/>
      <c r="SAU49" s="73"/>
      <c r="SAV49" s="73"/>
      <c r="SAW49" s="73"/>
      <c r="SAX49" s="73"/>
      <c r="SAY49" s="73"/>
      <c r="SAZ49" s="73"/>
      <c r="SBA49" s="73"/>
      <c r="SBB49" s="73"/>
      <c r="SBC49" s="73"/>
      <c r="SBD49" s="73"/>
      <c r="SBE49" s="73"/>
      <c r="SBF49" s="73"/>
      <c r="SBG49" s="73"/>
      <c r="SBH49" s="73"/>
      <c r="SBI49" s="73"/>
      <c r="SBJ49" s="73"/>
      <c r="SBK49" s="73"/>
      <c r="SBL49" s="73"/>
      <c r="SBM49" s="73"/>
      <c r="SBN49" s="73"/>
      <c r="SBO49" s="73"/>
      <c r="SBP49" s="73"/>
      <c r="SBQ49" s="73"/>
      <c r="SBR49" s="73"/>
      <c r="SBS49" s="73"/>
      <c r="SBT49" s="73"/>
      <c r="SBU49" s="73"/>
      <c r="SBV49" s="73"/>
      <c r="SBW49" s="73"/>
      <c r="SBX49" s="73"/>
      <c r="SBY49" s="73"/>
      <c r="SBZ49" s="73"/>
      <c r="SCA49" s="73"/>
      <c r="SCB49" s="73"/>
      <c r="SCC49" s="73"/>
      <c r="SCD49" s="73"/>
      <c r="SCE49" s="73"/>
      <c r="SCF49" s="73"/>
      <c r="SCG49" s="73"/>
      <c r="SCH49" s="73"/>
      <c r="SCI49" s="73"/>
      <c r="SCJ49" s="73"/>
      <c r="SCK49" s="73"/>
      <c r="SCL49" s="73"/>
      <c r="SCM49" s="73"/>
      <c r="SCN49" s="73"/>
      <c r="SCO49" s="73"/>
      <c r="SCP49" s="73"/>
      <c r="SCQ49" s="73"/>
      <c r="SCR49" s="73"/>
      <c r="SCS49" s="73"/>
      <c r="SCT49" s="73"/>
      <c r="SCU49" s="73"/>
      <c r="SCV49" s="73"/>
      <c r="SCW49" s="73"/>
      <c r="SCX49" s="73"/>
      <c r="SCY49" s="73"/>
      <c r="SCZ49" s="73"/>
      <c r="SDA49" s="73"/>
      <c r="SDB49" s="73"/>
      <c r="SDC49" s="73"/>
      <c r="SDD49" s="73"/>
      <c r="SDE49" s="73"/>
      <c r="SDF49" s="73"/>
      <c r="SDG49" s="73"/>
      <c r="SDH49" s="73"/>
      <c r="SDI49" s="73"/>
      <c r="SDJ49" s="73"/>
      <c r="SDK49" s="73"/>
      <c r="SDL49" s="73"/>
      <c r="SDM49" s="73"/>
      <c r="SDN49" s="73"/>
      <c r="SDO49" s="73"/>
      <c r="SDP49" s="73"/>
      <c r="SDQ49" s="73"/>
      <c r="SDR49" s="73"/>
      <c r="SDS49" s="73"/>
      <c r="SDT49" s="73"/>
      <c r="SDU49" s="73"/>
      <c r="SDV49" s="73"/>
      <c r="SDW49" s="73"/>
      <c r="SDX49" s="73"/>
      <c r="SDY49" s="73"/>
      <c r="SDZ49" s="73"/>
      <c r="SEA49" s="73"/>
      <c r="SEB49" s="73"/>
      <c r="SEC49" s="73"/>
      <c r="SED49" s="73"/>
      <c r="SEE49" s="73"/>
      <c r="SEF49" s="73"/>
      <c r="SEG49" s="73"/>
      <c r="SEH49" s="73"/>
      <c r="SEI49" s="73"/>
      <c r="SEJ49" s="73"/>
      <c r="SEK49" s="73"/>
      <c r="SEL49" s="73"/>
      <c r="SEM49" s="73"/>
      <c r="SEN49" s="73"/>
      <c r="SEO49" s="73"/>
      <c r="SEP49" s="73"/>
      <c r="SEQ49" s="73"/>
      <c r="SER49" s="73"/>
      <c r="SES49" s="73"/>
      <c r="SET49" s="73"/>
      <c r="SEU49" s="73"/>
      <c r="SEV49" s="73"/>
      <c r="SEW49" s="73"/>
      <c r="SEX49" s="73"/>
      <c r="SEY49" s="73"/>
      <c r="SEZ49" s="73"/>
      <c r="SFA49" s="73"/>
      <c r="SFB49" s="73"/>
      <c r="SFC49" s="73"/>
      <c r="SFD49" s="73"/>
      <c r="SFE49" s="73"/>
      <c r="SFF49" s="73"/>
      <c r="SFG49" s="73"/>
      <c r="SFH49" s="73"/>
      <c r="SFI49" s="73"/>
      <c r="SFJ49" s="73"/>
      <c r="SFK49" s="73"/>
      <c r="SFL49" s="73"/>
      <c r="SFM49" s="73"/>
      <c r="SFN49" s="73"/>
      <c r="SFO49" s="73"/>
      <c r="SFP49" s="73"/>
      <c r="SFQ49" s="73"/>
      <c r="SFR49" s="73"/>
      <c r="SFS49" s="73"/>
      <c r="SFT49" s="73"/>
      <c r="SFU49" s="73"/>
      <c r="SFV49" s="73"/>
      <c r="SFW49" s="73"/>
      <c r="SFX49" s="73"/>
      <c r="SFY49" s="73"/>
      <c r="SFZ49" s="73"/>
      <c r="SGA49" s="73"/>
      <c r="SGB49" s="73"/>
      <c r="SGC49" s="73"/>
      <c r="SGD49" s="73"/>
      <c r="SGE49" s="73"/>
      <c r="SGF49" s="73"/>
      <c r="SGG49" s="73"/>
      <c r="SGH49" s="73"/>
      <c r="SGI49" s="73"/>
      <c r="SGJ49" s="73"/>
      <c r="SGK49" s="73"/>
      <c r="SGL49" s="73"/>
      <c r="SGM49" s="73"/>
      <c r="SGN49" s="73"/>
      <c r="SGO49" s="73"/>
      <c r="SGP49" s="73"/>
      <c r="SGQ49" s="73"/>
      <c r="SGR49" s="73"/>
      <c r="SGS49" s="73"/>
      <c r="SGT49" s="73"/>
      <c r="SGU49" s="73"/>
      <c r="SGV49" s="73"/>
      <c r="SGW49" s="73"/>
      <c r="SGX49" s="73"/>
      <c r="SGY49" s="73"/>
      <c r="SGZ49" s="73"/>
      <c r="SHA49" s="73"/>
      <c r="SHB49" s="73"/>
      <c r="SHC49" s="73"/>
      <c r="SHD49" s="73"/>
      <c r="SHE49" s="73"/>
      <c r="SHF49" s="73"/>
      <c r="SHG49" s="73"/>
      <c r="SHH49" s="73"/>
      <c r="SHI49" s="73"/>
      <c r="SHJ49" s="73"/>
      <c r="SHK49" s="73"/>
      <c r="SHL49" s="73"/>
      <c r="SHM49" s="73"/>
      <c r="SHN49" s="73"/>
      <c r="SHO49" s="73"/>
      <c r="SHP49" s="73"/>
      <c r="SHQ49" s="73"/>
      <c r="SHR49" s="73"/>
      <c r="SHS49" s="73"/>
      <c r="SHT49" s="73"/>
      <c r="SHU49" s="73"/>
      <c r="SHV49" s="73"/>
      <c r="SHW49" s="73"/>
      <c r="SHX49" s="73"/>
      <c r="SHY49" s="73"/>
      <c r="SHZ49" s="73"/>
      <c r="SIA49" s="73"/>
      <c r="SIB49" s="73"/>
      <c r="SIC49" s="73"/>
      <c r="SID49" s="73"/>
      <c r="SIE49" s="73"/>
      <c r="SIF49" s="73"/>
      <c r="SIG49" s="73"/>
      <c r="SIH49" s="73"/>
      <c r="SII49" s="73"/>
      <c r="SIJ49" s="73"/>
      <c r="SIK49" s="73"/>
      <c r="SIL49" s="73"/>
      <c r="SIM49" s="73"/>
      <c r="SIN49" s="73"/>
      <c r="SIO49" s="73"/>
      <c r="SIP49" s="73"/>
      <c r="SIQ49" s="73"/>
      <c r="SIR49" s="73"/>
      <c r="SIS49" s="73"/>
      <c r="SIT49" s="73"/>
      <c r="SIU49" s="73"/>
      <c r="SIV49" s="73"/>
      <c r="SIW49" s="73"/>
      <c r="SIX49" s="73"/>
      <c r="SIY49" s="73"/>
      <c r="SIZ49" s="73"/>
      <c r="SJA49" s="73"/>
      <c r="SJB49" s="73"/>
      <c r="SJC49" s="73"/>
      <c r="SJD49" s="73"/>
      <c r="SJE49" s="73"/>
      <c r="SJF49" s="73"/>
      <c r="SJG49" s="73"/>
      <c r="SJH49" s="73"/>
      <c r="SJI49" s="73"/>
      <c r="SJJ49" s="73"/>
      <c r="SJK49" s="73"/>
      <c r="SJL49" s="73"/>
      <c r="SJM49" s="73"/>
      <c r="SJN49" s="73"/>
      <c r="SJO49" s="73"/>
      <c r="SJP49" s="73"/>
      <c r="SJQ49" s="73"/>
      <c r="SJR49" s="73"/>
      <c r="SJS49" s="73"/>
      <c r="SJT49" s="73"/>
      <c r="SJU49" s="73"/>
      <c r="SJV49" s="73"/>
      <c r="SJW49" s="73"/>
      <c r="SJX49" s="73"/>
      <c r="SJY49" s="73"/>
      <c r="SJZ49" s="73"/>
      <c r="SKA49" s="73"/>
      <c r="SKB49" s="73"/>
      <c r="SKC49" s="73"/>
      <c r="SKD49" s="73"/>
      <c r="SKE49" s="73"/>
      <c r="SKF49" s="73"/>
      <c r="SKG49" s="73"/>
      <c r="SKH49" s="73"/>
      <c r="SKI49" s="73"/>
      <c r="SKJ49" s="73"/>
      <c r="SKK49" s="73"/>
      <c r="SKL49" s="73"/>
      <c r="SKM49" s="73"/>
      <c r="SKN49" s="73"/>
      <c r="SKO49" s="73"/>
      <c r="SKP49" s="73"/>
      <c r="SKQ49" s="73"/>
      <c r="SKR49" s="73"/>
      <c r="SKS49" s="73"/>
      <c r="SKT49" s="73"/>
      <c r="SKU49" s="73"/>
      <c r="SKV49" s="73"/>
      <c r="SKW49" s="73"/>
      <c r="SKX49" s="73"/>
      <c r="SKY49" s="73"/>
      <c r="SKZ49" s="73"/>
      <c r="SLA49" s="73"/>
      <c r="SLB49" s="73"/>
      <c r="SLC49" s="73"/>
      <c r="SLD49" s="73"/>
      <c r="SLE49" s="73"/>
      <c r="SLF49" s="73"/>
      <c r="SLG49" s="73"/>
      <c r="SLH49" s="73"/>
      <c r="SLI49" s="73"/>
      <c r="SLJ49" s="73"/>
      <c r="SLK49" s="73"/>
      <c r="SLL49" s="73"/>
      <c r="SLM49" s="73"/>
      <c r="SLN49" s="73"/>
      <c r="SLO49" s="73"/>
      <c r="SLP49" s="73"/>
      <c r="SLQ49" s="73"/>
      <c r="SLR49" s="73"/>
      <c r="SLS49" s="73"/>
      <c r="SLT49" s="73"/>
      <c r="SLU49" s="73"/>
      <c r="SLV49" s="73"/>
      <c r="SLW49" s="73"/>
      <c r="SLX49" s="73"/>
      <c r="SLY49" s="73"/>
      <c r="SLZ49" s="73"/>
      <c r="SMA49" s="73"/>
      <c r="SMB49" s="73"/>
      <c r="SMC49" s="73"/>
      <c r="SMD49" s="73"/>
      <c r="SME49" s="73"/>
      <c r="SMF49" s="73"/>
      <c r="SMG49" s="73"/>
      <c r="SMH49" s="73"/>
      <c r="SMI49" s="73"/>
      <c r="SMJ49" s="73"/>
      <c r="SMK49" s="73"/>
      <c r="SML49" s="73"/>
      <c r="SMM49" s="73"/>
      <c r="SMN49" s="73"/>
      <c r="SMO49" s="73"/>
      <c r="SMP49" s="73"/>
      <c r="SMQ49" s="73"/>
      <c r="SMR49" s="73"/>
      <c r="SMS49" s="73"/>
      <c r="SMT49" s="73"/>
      <c r="SMU49" s="73"/>
      <c r="SMV49" s="73"/>
      <c r="SMW49" s="73"/>
      <c r="SMX49" s="73"/>
      <c r="SMY49" s="73"/>
      <c r="SMZ49" s="73"/>
      <c r="SNA49" s="73"/>
      <c r="SNB49" s="73"/>
      <c r="SNC49" s="73"/>
      <c r="SND49" s="73"/>
      <c r="SNE49" s="73"/>
      <c r="SNF49" s="73"/>
      <c r="SNG49" s="73"/>
      <c r="SNH49" s="73"/>
      <c r="SNI49" s="73"/>
      <c r="SNJ49" s="73"/>
      <c r="SNK49" s="73"/>
      <c r="SNL49" s="73"/>
      <c r="SNM49" s="73"/>
      <c r="SNN49" s="73"/>
      <c r="SNO49" s="73"/>
      <c r="SNP49" s="73"/>
      <c r="SNQ49" s="73"/>
      <c r="SNR49" s="73"/>
      <c r="SNS49" s="73"/>
      <c r="SNT49" s="73"/>
      <c r="SNU49" s="73"/>
      <c r="SNV49" s="73"/>
      <c r="SNW49" s="73"/>
      <c r="SNX49" s="73"/>
      <c r="SNY49" s="73"/>
      <c r="SNZ49" s="73"/>
      <c r="SOA49" s="73"/>
      <c r="SOB49" s="73"/>
      <c r="SOC49" s="73"/>
      <c r="SOD49" s="73"/>
      <c r="SOE49" s="73"/>
      <c r="SOF49" s="73"/>
      <c r="SOG49" s="73"/>
      <c r="SOH49" s="73"/>
      <c r="SOI49" s="73"/>
      <c r="SOJ49" s="73"/>
      <c r="SOK49" s="73"/>
      <c r="SOL49" s="73"/>
      <c r="SOM49" s="73"/>
      <c r="SON49" s="73"/>
      <c r="SOO49" s="73"/>
      <c r="SOP49" s="73"/>
      <c r="SOQ49" s="73"/>
      <c r="SOR49" s="73"/>
      <c r="SOS49" s="73"/>
      <c r="SOT49" s="73"/>
      <c r="SOU49" s="73"/>
      <c r="SOV49" s="73"/>
      <c r="SOW49" s="73"/>
      <c r="SOX49" s="73"/>
      <c r="SOY49" s="73"/>
      <c r="SOZ49" s="73"/>
      <c r="SPA49" s="73"/>
      <c r="SPB49" s="73"/>
      <c r="SPC49" s="73"/>
      <c r="SPD49" s="73"/>
      <c r="SPE49" s="73"/>
      <c r="SPF49" s="73"/>
      <c r="SPG49" s="73"/>
      <c r="SPH49" s="73"/>
      <c r="SPI49" s="73"/>
      <c r="SPJ49" s="73"/>
      <c r="SPK49" s="73"/>
      <c r="SPL49" s="73"/>
      <c r="SPM49" s="73"/>
      <c r="SPN49" s="73"/>
      <c r="SPO49" s="73"/>
      <c r="SPP49" s="73"/>
      <c r="SPQ49" s="73"/>
      <c r="SPR49" s="73"/>
      <c r="SPS49" s="73"/>
      <c r="SPT49" s="73"/>
      <c r="SPU49" s="73"/>
      <c r="SPV49" s="73"/>
      <c r="SPW49" s="73"/>
      <c r="SPX49" s="73"/>
      <c r="SPY49" s="73"/>
      <c r="SPZ49" s="73"/>
      <c r="SQA49" s="73"/>
      <c r="SQB49" s="73"/>
      <c r="SQC49" s="73"/>
      <c r="SQD49" s="73"/>
      <c r="SQE49" s="73"/>
      <c r="SQF49" s="73"/>
      <c r="SQG49" s="73"/>
      <c r="SQH49" s="73"/>
      <c r="SQI49" s="73"/>
      <c r="SQJ49" s="73"/>
      <c r="SQK49" s="73"/>
      <c r="SQL49" s="73"/>
      <c r="SQM49" s="73"/>
      <c r="SQN49" s="73"/>
      <c r="SQO49" s="73"/>
      <c r="SQP49" s="73"/>
      <c r="SQQ49" s="73"/>
      <c r="SQR49" s="73"/>
      <c r="SQS49" s="73"/>
      <c r="SQT49" s="73"/>
      <c r="SQU49" s="73"/>
      <c r="SQV49" s="73"/>
      <c r="SQW49" s="73"/>
      <c r="SQX49" s="73"/>
      <c r="SQY49" s="73"/>
      <c r="SQZ49" s="73"/>
      <c r="SRA49" s="73"/>
      <c r="SRB49" s="73"/>
      <c r="SRC49" s="73"/>
      <c r="SRD49" s="73"/>
      <c r="SRE49" s="73"/>
      <c r="SRF49" s="73"/>
      <c r="SRG49" s="73"/>
      <c r="SRH49" s="73"/>
      <c r="SRI49" s="73"/>
      <c r="SRJ49" s="73"/>
      <c r="SRK49" s="73"/>
      <c r="SRL49" s="73"/>
      <c r="SRM49" s="73"/>
      <c r="SRN49" s="73"/>
      <c r="SRO49" s="73"/>
      <c r="SRP49" s="73"/>
      <c r="SRQ49" s="73"/>
      <c r="SRR49" s="73"/>
      <c r="SRS49" s="73"/>
      <c r="SRT49" s="73"/>
      <c r="SRU49" s="73"/>
      <c r="SRV49" s="73"/>
      <c r="SRW49" s="73"/>
      <c r="SRX49" s="73"/>
      <c r="SRY49" s="73"/>
      <c r="SRZ49" s="73"/>
      <c r="SSA49" s="73"/>
      <c r="SSB49" s="73"/>
      <c r="SSC49" s="73"/>
      <c r="SSD49" s="73"/>
      <c r="SSE49" s="73"/>
      <c r="SSF49" s="73"/>
      <c r="SSG49" s="73"/>
      <c r="SSH49" s="73"/>
      <c r="SSI49" s="73"/>
      <c r="SSJ49" s="73"/>
      <c r="SSK49" s="73"/>
      <c r="SSL49" s="73"/>
      <c r="SSM49" s="73"/>
      <c r="SSN49" s="73"/>
      <c r="SSO49" s="73"/>
      <c r="SSP49" s="73"/>
      <c r="SSQ49" s="73"/>
      <c r="SSR49" s="73"/>
      <c r="SSS49" s="73"/>
      <c r="SST49" s="73"/>
      <c r="SSU49" s="73"/>
      <c r="SSV49" s="73"/>
      <c r="SSW49" s="73"/>
      <c r="SSX49" s="73"/>
      <c r="SSY49" s="73"/>
      <c r="SSZ49" s="73"/>
      <c r="STA49" s="73"/>
      <c r="STB49" s="73"/>
      <c r="STC49" s="73"/>
      <c r="STD49" s="73"/>
      <c r="STE49" s="73"/>
      <c r="STF49" s="73"/>
      <c r="STG49" s="73"/>
      <c r="STH49" s="73"/>
      <c r="STI49" s="73"/>
      <c r="STJ49" s="73"/>
      <c r="STK49" s="73"/>
      <c r="STL49" s="73"/>
      <c r="STM49" s="73"/>
      <c r="STN49" s="73"/>
      <c r="STO49" s="73"/>
      <c r="STP49" s="73"/>
      <c r="STQ49" s="73"/>
      <c r="STR49" s="73"/>
      <c r="STS49" s="73"/>
      <c r="STT49" s="73"/>
      <c r="STU49" s="73"/>
      <c r="STV49" s="73"/>
      <c r="STW49" s="73"/>
      <c r="STX49" s="73"/>
      <c r="STY49" s="73"/>
      <c r="STZ49" s="73"/>
      <c r="SUA49" s="73"/>
      <c r="SUB49" s="73"/>
      <c r="SUC49" s="73"/>
      <c r="SUD49" s="73"/>
      <c r="SUE49" s="73"/>
      <c r="SUF49" s="73"/>
      <c r="SUG49" s="73"/>
      <c r="SUH49" s="73"/>
      <c r="SUI49" s="73"/>
      <c r="SUJ49" s="73"/>
      <c r="SUK49" s="73"/>
      <c r="SUL49" s="73"/>
      <c r="SUM49" s="73"/>
      <c r="SUN49" s="73"/>
      <c r="SUO49" s="73"/>
      <c r="SUP49" s="73"/>
      <c r="SUQ49" s="73"/>
      <c r="SUR49" s="73"/>
      <c r="SUS49" s="73"/>
      <c r="SUT49" s="73"/>
      <c r="SUU49" s="73"/>
      <c r="SUV49" s="73"/>
      <c r="SUW49" s="73"/>
      <c r="SUX49" s="73"/>
      <c r="SUY49" s="73"/>
      <c r="SUZ49" s="73"/>
      <c r="SVA49" s="73"/>
      <c r="SVB49" s="73"/>
      <c r="SVC49" s="73"/>
      <c r="SVD49" s="73"/>
      <c r="SVE49" s="73"/>
      <c r="SVF49" s="73"/>
      <c r="SVG49" s="73"/>
      <c r="SVH49" s="73"/>
      <c r="SVI49" s="73"/>
      <c r="SVJ49" s="73"/>
      <c r="SVK49" s="73"/>
      <c r="SVL49" s="73"/>
      <c r="SVM49" s="73"/>
      <c r="SVN49" s="73"/>
      <c r="SVO49" s="73"/>
      <c r="SVP49" s="73"/>
      <c r="SVQ49" s="73"/>
      <c r="SVR49" s="73"/>
      <c r="SVS49" s="73"/>
      <c r="SVT49" s="73"/>
      <c r="SVU49" s="73"/>
      <c r="SVV49" s="73"/>
      <c r="SVW49" s="73"/>
      <c r="SVX49" s="73"/>
      <c r="SVY49" s="73"/>
      <c r="SVZ49" s="73"/>
      <c r="SWA49" s="73"/>
      <c r="SWB49" s="73"/>
      <c r="SWC49" s="73"/>
      <c r="SWD49" s="73"/>
      <c r="SWE49" s="73"/>
      <c r="SWF49" s="73"/>
      <c r="SWG49" s="73"/>
      <c r="SWH49" s="73"/>
      <c r="SWI49" s="73"/>
      <c r="SWJ49" s="73"/>
      <c r="SWK49" s="73"/>
      <c r="SWL49" s="73"/>
      <c r="SWM49" s="73"/>
      <c r="SWN49" s="73"/>
      <c r="SWO49" s="73"/>
      <c r="SWP49" s="73"/>
      <c r="SWQ49" s="73"/>
      <c r="SWR49" s="73"/>
      <c r="SWS49" s="73"/>
      <c r="SWT49" s="73"/>
      <c r="SWU49" s="73"/>
      <c r="SWV49" s="73"/>
      <c r="SWW49" s="73"/>
      <c r="SWX49" s="73"/>
      <c r="SWY49" s="73"/>
      <c r="SWZ49" s="73"/>
      <c r="SXA49" s="73"/>
      <c r="SXB49" s="73"/>
      <c r="SXC49" s="73"/>
      <c r="SXD49" s="73"/>
      <c r="SXE49" s="73"/>
      <c r="SXF49" s="73"/>
      <c r="SXG49" s="73"/>
      <c r="SXH49" s="73"/>
      <c r="SXI49" s="73"/>
      <c r="SXJ49" s="73"/>
      <c r="SXK49" s="73"/>
      <c r="SXL49" s="73"/>
      <c r="SXM49" s="73"/>
      <c r="SXN49" s="73"/>
      <c r="SXO49" s="73"/>
      <c r="SXP49" s="73"/>
      <c r="SXQ49" s="73"/>
      <c r="SXR49" s="73"/>
      <c r="SXS49" s="73"/>
      <c r="SXT49" s="73"/>
      <c r="SXU49" s="73"/>
      <c r="SXV49" s="73"/>
      <c r="SXW49" s="73"/>
      <c r="SXX49" s="73"/>
      <c r="SXY49" s="73"/>
      <c r="SXZ49" s="73"/>
      <c r="SYA49" s="73"/>
      <c r="SYB49" s="73"/>
      <c r="SYC49" s="73"/>
      <c r="SYD49" s="73"/>
      <c r="SYE49" s="73"/>
      <c r="SYF49" s="73"/>
      <c r="SYG49" s="73"/>
      <c r="SYH49" s="73"/>
      <c r="SYI49" s="73"/>
      <c r="SYJ49" s="73"/>
      <c r="SYK49" s="73"/>
      <c r="SYL49" s="73"/>
      <c r="SYM49" s="73"/>
      <c r="SYN49" s="73"/>
      <c r="SYO49" s="73"/>
      <c r="SYP49" s="73"/>
      <c r="SYQ49" s="73"/>
      <c r="SYR49" s="73"/>
      <c r="SYS49" s="73"/>
      <c r="SYT49" s="73"/>
      <c r="SYU49" s="73"/>
      <c r="SYV49" s="73"/>
      <c r="SYW49" s="73"/>
      <c r="SYX49" s="73"/>
      <c r="SYY49" s="73"/>
      <c r="SYZ49" s="73"/>
      <c r="SZA49" s="73"/>
      <c r="SZB49" s="73"/>
      <c r="SZC49" s="73"/>
      <c r="SZD49" s="73"/>
      <c r="SZE49" s="73"/>
      <c r="SZF49" s="73"/>
      <c r="SZG49" s="73"/>
      <c r="SZH49" s="73"/>
      <c r="SZI49" s="73"/>
      <c r="SZJ49" s="73"/>
      <c r="SZK49" s="73"/>
      <c r="SZL49" s="73"/>
      <c r="SZM49" s="73"/>
      <c r="SZN49" s="73"/>
      <c r="SZO49" s="73"/>
      <c r="SZP49" s="73"/>
      <c r="SZQ49" s="73"/>
      <c r="SZR49" s="73"/>
      <c r="SZS49" s="73"/>
      <c r="SZT49" s="73"/>
      <c r="SZU49" s="73"/>
      <c r="SZV49" s="73"/>
      <c r="SZW49" s="73"/>
      <c r="SZX49" s="73"/>
      <c r="SZY49" s="73"/>
      <c r="SZZ49" s="73"/>
      <c r="TAA49" s="73"/>
      <c r="TAB49" s="73"/>
      <c r="TAC49" s="73"/>
      <c r="TAD49" s="73"/>
      <c r="TAE49" s="73"/>
      <c r="TAF49" s="73"/>
      <c r="TAG49" s="73"/>
      <c r="TAH49" s="73"/>
      <c r="TAI49" s="73"/>
      <c r="TAJ49" s="73"/>
      <c r="TAK49" s="73"/>
      <c r="TAL49" s="73"/>
      <c r="TAM49" s="73"/>
      <c r="TAN49" s="73"/>
      <c r="TAO49" s="73"/>
      <c r="TAP49" s="73"/>
      <c r="TAQ49" s="73"/>
      <c r="TAR49" s="73"/>
      <c r="TAS49" s="73"/>
      <c r="TAT49" s="73"/>
      <c r="TAU49" s="73"/>
      <c r="TAV49" s="73"/>
      <c r="TAW49" s="73"/>
      <c r="TAX49" s="73"/>
      <c r="TAY49" s="73"/>
      <c r="TAZ49" s="73"/>
      <c r="TBA49" s="73"/>
      <c r="TBB49" s="73"/>
      <c r="TBC49" s="73"/>
      <c r="TBD49" s="73"/>
      <c r="TBE49" s="73"/>
      <c r="TBF49" s="73"/>
      <c r="TBG49" s="73"/>
      <c r="TBH49" s="73"/>
      <c r="TBI49" s="73"/>
      <c r="TBJ49" s="73"/>
      <c r="TBK49" s="73"/>
      <c r="TBL49" s="73"/>
      <c r="TBM49" s="73"/>
      <c r="TBN49" s="73"/>
      <c r="TBO49" s="73"/>
      <c r="TBP49" s="73"/>
      <c r="TBQ49" s="73"/>
      <c r="TBR49" s="73"/>
      <c r="TBS49" s="73"/>
      <c r="TBT49" s="73"/>
      <c r="TBU49" s="73"/>
      <c r="TBV49" s="73"/>
      <c r="TBW49" s="73"/>
      <c r="TBX49" s="73"/>
      <c r="TBY49" s="73"/>
      <c r="TBZ49" s="73"/>
      <c r="TCA49" s="73"/>
      <c r="TCB49" s="73"/>
      <c r="TCC49" s="73"/>
      <c r="TCD49" s="73"/>
      <c r="TCE49" s="73"/>
      <c r="TCF49" s="73"/>
      <c r="TCG49" s="73"/>
      <c r="TCH49" s="73"/>
      <c r="TCI49" s="73"/>
      <c r="TCJ49" s="73"/>
      <c r="TCK49" s="73"/>
      <c r="TCL49" s="73"/>
      <c r="TCM49" s="73"/>
      <c r="TCN49" s="73"/>
      <c r="TCO49" s="73"/>
      <c r="TCP49" s="73"/>
      <c r="TCQ49" s="73"/>
      <c r="TCR49" s="73"/>
      <c r="TCS49" s="73"/>
      <c r="TCT49" s="73"/>
      <c r="TCU49" s="73"/>
      <c r="TCV49" s="73"/>
      <c r="TCW49" s="73"/>
      <c r="TCX49" s="73"/>
      <c r="TCY49" s="73"/>
      <c r="TCZ49" s="73"/>
      <c r="TDA49" s="73"/>
      <c r="TDB49" s="73"/>
      <c r="TDC49" s="73"/>
      <c r="TDD49" s="73"/>
      <c r="TDE49" s="73"/>
      <c r="TDF49" s="73"/>
      <c r="TDG49" s="73"/>
      <c r="TDH49" s="73"/>
      <c r="TDI49" s="73"/>
      <c r="TDJ49" s="73"/>
      <c r="TDK49" s="73"/>
      <c r="TDL49" s="73"/>
      <c r="TDM49" s="73"/>
      <c r="TDN49" s="73"/>
      <c r="TDO49" s="73"/>
      <c r="TDP49" s="73"/>
      <c r="TDQ49" s="73"/>
      <c r="TDR49" s="73"/>
      <c r="TDS49" s="73"/>
      <c r="TDT49" s="73"/>
      <c r="TDU49" s="73"/>
      <c r="TDV49" s="73"/>
      <c r="TDW49" s="73"/>
      <c r="TDX49" s="73"/>
      <c r="TDY49" s="73"/>
      <c r="TDZ49" s="73"/>
      <c r="TEA49" s="73"/>
      <c r="TEB49" s="73"/>
      <c r="TEC49" s="73"/>
      <c r="TED49" s="73"/>
      <c r="TEE49" s="73"/>
      <c r="TEF49" s="73"/>
      <c r="TEG49" s="73"/>
      <c r="TEH49" s="73"/>
      <c r="TEI49" s="73"/>
      <c r="TEJ49" s="73"/>
      <c r="TEK49" s="73"/>
      <c r="TEL49" s="73"/>
      <c r="TEM49" s="73"/>
      <c r="TEN49" s="73"/>
      <c r="TEO49" s="73"/>
      <c r="TEP49" s="73"/>
      <c r="TEQ49" s="73"/>
      <c r="TER49" s="73"/>
      <c r="TES49" s="73"/>
      <c r="TET49" s="73"/>
      <c r="TEU49" s="73"/>
      <c r="TEV49" s="73"/>
      <c r="TEW49" s="73"/>
      <c r="TEX49" s="73"/>
      <c r="TEY49" s="73"/>
      <c r="TEZ49" s="73"/>
      <c r="TFA49" s="73"/>
      <c r="TFB49" s="73"/>
      <c r="TFC49" s="73"/>
      <c r="TFD49" s="73"/>
      <c r="TFE49" s="73"/>
      <c r="TFF49" s="73"/>
      <c r="TFG49" s="73"/>
      <c r="TFH49" s="73"/>
      <c r="TFI49" s="73"/>
      <c r="TFJ49" s="73"/>
      <c r="TFK49" s="73"/>
      <c r="TFL49" s="73"/>
      <c r="TFM49" s="73"/>
      <c r="TFN49" s="73"/>
      <c r="TFO49" s="73"/>
      <c r="TFP49" s="73"/>
      <c r="TFQ49" s="73"/>
      <c r="TFR49" s="73"/>
      <c r="TFS49" s="73"/>
      <c r="TFT49" s="73"/>
      <c r="TFU49" s="73"/>
      <c r="TFV49" s="73"/>
      <c r="TFW49" s="73"/>
      <c r="TFX49" s="73"/>
      <c r="TFY49" s="73"/>
      <c r="TFZ49" s="73"/>
      <c r="TGA49" s="73"/>
      <c r="TGB49" s="73"/>
      <c r="TGC49" s="73"/>
      <c r="TGD49" s="73"/>
      <c r="TGE49" s="73"/>
      <c r="TGF49" s="73"/>
      <c r="TGG49" s="73"/>
      <c r="TGH49" s="73"/>
      <c r="TGI49" s="73"/>
      <c r="TGJ49" s="73"/>
      <c r="TGK49" s="73"/>
      <c r="TGL49" s="73"/>
      <c r="TGM49" s="73"/>
      <c r="TGN49" s="73"/>
      <c r="TGO49" s="73"/>
      <c r="TGP49" s="73"/>
      <c r="TGQ49" s="73"/>
      <c r="TGR49" s="73"/>
      <c r="TGS49" s="73"/>
      <c r="TGT49" s="73"/>
      <c r="TGU49" s="73"/>
      <c r="TGV49" s="73"/>
      <c r="TGW49" s="73"/>
      <c r="TGX49" s="73"/>
      <c r="TGY49" s="73"/>
      <c r="TGZ49" s="73"/>
      <c r="THA49" s="73"/>
      <c r="THB49" s="73"/>
      <c r="THC49" s="73"/>
      <c r="THD49" s="73"/>
      <c r="THE49" s="73"/>
      <c r="THF49" s="73"/>
      <c r="THG49" s="73"/>
      <c r="THH49" s="73"/>
      <c r="THI49" s="73"/>
      <c r="THJ49" s="73"/>
      <c r="THK49" s="73"/>
      <c r="THL49" s="73"/>
      <c r="THM49" s="73"/>
      <c r="THN49" s="73"/>
      <c r="THO49" s="73"/>
      <c r="THP49" s="73"/>
      <c r="THQ49" s="73"/>
      <c r="THR49" s="73"/>
      <c r="THS49" s="73"/>
      <c r="THT49" s="73"/>
      <c r="THU49" s="73"/>
      <c r="THV49" s="73"/>
      <c r="THW49" s="73"/>
      <c r="THX49" s="73"/>
      <c r="THY49" s="73"/>
      <c r="THZ49" s="73"/>
      <c r="TIA49" s="73"/>
      <c r="TIB49" s="73"/>
      <c r="TIC49" s="73"/>
      <c r="TID49" s="73"/>
      <c r="TIE49" s="73"/>
      <c r="TIF49" s="73"/>
      <c r="TIG49" s="73"/>
      <c r="TIH49" s="73"/>
      <c r="TII49" s="73"/>
      <c r="TIJ49" s="73"/>
      <c r="TIK49" s="73"/>
      <c r="TIL49" s="73"/>
      <c r="TIM49" s="73"/>
      <c r="TIN49" s="73"/>
      <c r="TIO49" s="73"/>
      <c r="TIP49" s="73"/>
      <c r="TIQ49" s="73"/>
      <c r="TIR49" s="73"/>
      <c r="TIS49" s="73"/>
      <c r="TIT49" s="73"/>
      <c r="TIU49" s="73"/>
      <c r="TIV49" s="73"/>
      <c r="TIW49" s="73"/>
      <c r="TIX49" s="73"/>
      <c r="TIY49" s="73"/>
      <c r="TIZ49" s="73"/>
      <c r="TJA49" s="73"/>
      <c r="TJB49" s="73"/>
      <c r="TJC49" s="73"/>
      <c r="TJD49" s="73"/>
      <c r="TJE49" s="73"/>
      <c r="TJF49" s="73"/>
      <c r="TJG49" s="73"/>
      <c r="TJH49" s="73"/>
      <c r="TJI49" s="73"/>
      <c r="TJJ49" s="73"/>
      <c r="TJK49" s="73"/>
      <c r="TJL49" s="73"/>
      <c r="TJM49" s="73"/>
      <c r="TJN49" s="73"/>
      <c r="TJO49" s="73"/>
      <c r="TJP49" s="73"/>
      <c r="TJQ49" s="73"/>
      <c r="TJR49" s="73"/>
      <c r="TJS49" s="73"/>
      <c r="TJT49" s="73"/>
      <c r="TJU49" s="73"/>
      <c r="TJV49" s="73"/>
      <c r="TJW49" s="73"/>
      <c r="TJX49" s="73"/>
      <c r="TJY49" s="73"/>
      <c r="TJZ49" s="73"/>
      <c r="TKA49" s="73"/>
      <c r="TKB49" s="73"/>
      <c r="TKC49" s="73"/>
      <c r="TKD49" s="73"/>
      <c r="TKE49" s="73"/>
      <c r="TKF49" s="73"/>
      <c r="TKG49" s="73"/>
      <c r="TKH49" s="73"/>
      <c r="TKI49" s="73"/>
      <c r="TKJ49" s="73"/>
      <c r="TKK49" s="73"/>
      <c r="TKL49" s="73"/>
      <c r="TKM49" s="73"/>
      <c r="TKN49" s="73"/>
      <c r="TKO49" s="73"/>
      <c r="TKP49" s="73"/>
      <c r="TKQ49" s="73"/>
      <c r="TKR49" s="73"/>
      <c r="TKS49" s="73"/>
      <c r="TKT49" s="73"/>
      <c r="TKU49" s="73"/>
      <c r="TKV49" s="73"/>
      <c r="TKW49" s="73"/>
      <c r="TKX49" s="73"/>
      <c r="TKY49" s="73"/>
      <c r="TKZ49" s="73"/>
      <c r="TLA49" s="73"/>
      <c r="TLB49" s="73"/>
      <c r="TLC49" s="73"/>
      <c r="TLD49" s="73"/>
      <c r="TLE49" s="73"/>
      <c r="TLF49" s="73"/>
      <c r="TLG49" s="73"/>
      <c r="TLH49" s="73"/>
      <c r="TLI49" s="73"/>
      <c r="TLJ49" s="73"/>
      <c r="TLK49" s="73"/>
      <c r="TLL49" s="73"/>
      <c r="TLM49" s="73"/>
      <c r="TLN49" s="73"/>
      <c r="TLO49" s="73"/>
      <c r="TLP49" s="73"/>
      <c r="TLQ49" s="73"/>
      <c r="TLR49" s="73"/>
      <c r="TLS49" s="73"/>
      <c r="TLT49" s="73"/>
      <c r="TLU49" s="73"/>
      <c r="TLV49" s="73"/>
      <c r="TLW49" s="73"/>
      <c r="TLX49" s="73"/>
      <c r="TLY49" s="73"/>
      <c r="TLZ49" s="73"/>
      <c r="TMA49" s="73"/>
      <c r="TMB49" s="73"/>
      <c r="TMC49" s="73"/>
      <c r="TMD49" s="73"/>
      <c r="TME49" s="73"/>
      <c r="TMF49" s="73"/>
      <c r="TMG49" s="73"/>
      <c r="TMH49" s="73"/>
      <c r="TMI49" s="73"/>
      <c r="TMJ49" s="73"/>
      <c r="TMK49" s="73"/>
      <c r="TML49" s="73"/>
      <c r="TMM49" s="73"/>
      <c r="TMN49" s="73"/>
      <c r="TMO49" s="73"/>
      <c r="TMP49" s="73"/>
      <c r="TMQ49" s="73"/>
      <c r="TMR49" s="73"/>
      <c r="TMS49" s="73"/>
      <c r="TMT49" s="73"/>
      <c r="TMU49" s="73"/>
      <c r="TMV49" s="73"/>
      <c r="TMW49" s="73"/>
      <c r="TMX49" s="73"/>
      <c r="TMY49" s="73"/>
      <c r="TMZ49" s="73"/>
      <c r="TNA49" s="73"/>
      <c r="TNB49" s="73"/>
      <c r="TNC49" s="73"/>
      <c r="TND49" s="73"/>
      <c r="TNE49" s="73"/>
      <c r="TNF49" s="73"/>
      <c r="TNG49" s="73"/>
      <c r="TNH49" s="73"/>
      <c r="TNI49" s="73"/>
      <c r="TNJ49" s="73"/>
      <c r="TNK49" s="73"/>
      <c r="TNL49" s="73"/>
      <c r="TNM49" s="73"/>
      <c r="TNN49" s="73"/>
      <c r="TNO49" s="73"/>
      <c r="TNP49" s="73"/>
      <c r="TNQ49" s="73"/>
      <c r="TNR49" s="73"/>
      <c r="TNS49" s="73"/>
      <c r="TNT49" s="73"/>
      <c r="TNU49" s="73"/>
      <c r="TNV49" s="73"/>
      <c r="TNW49" s="73"/>
      <c r="TNX49" s="73"/>
      <c r="TNY49" s="73"/>
      <c r="TNZ49" s="73"/>
      <c r="TOA49" s="73"/>
      <c r="TOB49" s="73"/>
      <c r="TOC49" s="73"/>
      <c r="TOD49" s="73"/>
      <c r="TOE49" s="73"/>
      <c r="TOF49" s="73"/>
      <c r="TOG49" s="73"/>
      <c r="TOH49" s="73"/>
      <c r="TOI49" s="73"/>
      <c r="TOJ49" s="73"/>
      <c r="TOK49" s="73"/>
      <c r="TOL49" s="73"/>
      <c r="TOM49" s="73"/>
      <c r="TON49" s="73"/>
      <c r="TOO49" s="73"/>
      <c r="TOP49" s="73"/>
      <c r="TOQ49" s="73"/>
      <c r="TOR49" s="73"/>
      <c r="TOS49" s="73"/>
      <c r="TOT49" s="73"/>
      <c r="TOU49" s="73"/>
      <c r="TOV49" s="73"/>
      <c r="TOW49" s="73"/>
      <c r="TOX49" s="73"/>
      <c r="TOY49" s="73"/>
      <c r="TOZ49" s="73"/>
      <c r="TPA49" s="73"/>
      <c r="TPB49" s="73"/>
      <c r="TPC49" s="73"/>
      <c r="TPD49" s="73"/>
      <c r="TPE49" s="73"/>
      <c r="TPF49" s="73"/>
      <c r="TPG49" s="73"/>
      <c r="TPH49" s="73"/>
      <c r="TPI49" s="73"/>
      <c r="TPJ49" s="73"/>
      <c r="TPK49" s="73"/>
      <c r="TPL49" s="73"/>
      <c r="TPM49" s="73"/>
      <c r="TPN49" s="73"/>
      <c r="TPO49" s="73"/>
      <c r="TPP49" s="73"/>
      <c r="TPQ49" s="73"/>
      <c r="TPR49" s="73"/>
      <c r="TPS49" s="73"/>
      <c r="TPT49" s="73"/>
      <c r="TPU49" s="73"/>
      <c r="TPV49" s="73"/>
      <c r="TPW49" s="73"/>
      <c r="TPX49" s="73"/>
      <c r="TPY49" s="73"/>
      <c r="TPZ49" s="73"/>
      <c r="TQA49" s="73"/>
      <c r="TQB49" s="73"/>
      <c r="TQC49" s="73"/>
      <c r="TQD49" s="73"/>
      <c r="TQE49" s="73"/>
      <c r="TQF49" s="73"/>
      <c r="TQG49" s="73"/>
      <c r="TQH49" s="73"/>
      <c r="TQI49" s="73"/>
      <c r="TQJ49" s="73"/>
      <c r="TQK49" s="73"/>
      <c r="TQL49" s="73"/>
      <c r="TQM49" s="73"/>
      <c r="TQN49" s="73"/>
      <c r="TQO49" s="73"/>
      <c r="TQP49" s="73"/>
      <c r="TQQ49" s="73"/>
      <c r="TQR49" s="73"/>
      <c r="TQS49" s="73"/>
      <c r="TQT49" s="73"/>
      <c r="TQU49" s="73"/>
      <c r="TQV49" s="73"/>
      <c r="TQW49" s="73"/>
      <c r="TQX49" s="73"/>
      <c r="TQY49" s="73"/>
      <c r="TQZ49" s="73"/>
      <c r="TRA49" s="73"/>
      <c r="TRB49" s="73"/>
      <c r="TRC49" s="73"/>
      <c r="TRD49" s="73"/>
      <c r="TRE49" s="73"/>
      <c r="TRF49" s="73"/>
      <c r="TRG49" s="73"/>
      <c r="TRH49" s="73"/>
      <c r="TRI49" s="73"/>
      <c r="TRJ49" s="73"/>
      <c r="TRK49" s="73"/>
      <c r="TRL49" s="73"/>
      <c r="TRM49" s="73"/>
      <c r="TRN49" s="73"/>
      <c r="TRO49" s="73"/>
      <c r="TRP49" s="73"/>
      <c r="TRQ49" s="73"/>
      <c r="TRR49" s="73"/>
      <c r="TRS49" s="73"/>
      <c r="TRT49" s="73"/>
      <c r="TRU49" s="73"/>
      <c r="TRV49" s="73"/>
      <c r="TRW49" s="73"/>
      <c r="TRX49" s="73"/>
      <c r="TRY49" s="73"/>
      <c r="TRZ49" s="73"/>
      <c r="TSA49" s="73"/>
      <c r="TSB49" s="73"/>
      <c r="TSC49" s="73"/>
      <c r="TSD49" s="73"/>
      <c r="TSE49" s="73"/>
      <c r="TSF49" s="73"/>
      <c r="TSG49" s="73"/>
      <c r="TSH49" s="73"/>
      <c r="TSI49" s="73"/>
      <c r="TSJ49" s="73"/>
      <c r="TSK49" s="73"/>
      <c r="TSL49" s="73"/>
      <c r="TSM49" s="73"/>
      <c r="TSN49" s="73"/>
      <c r="TSO49" s="73"/>
      <c r="TSP49" s="73"/>
      <c r="TSQ49" s="73"/>
      <c r="TSR49" s="73"/>
      <c r="TSS49" s="73"/>
      <c r="TST49" s="73"/>
      <c r="TSU49" s="73"/>
      <c r="TSV49" s="73"/>
      <c r="TSW49" s="73"/>
      <c r="TSX49" s="73"/>
      <c r="TSY49" s="73"/>
      <c r="TSZ49" s="73"/>
      <c r="TTA49" s="73"/>
      <c r="TTB49" s="73"/>
      <c r="TTC49" s="73"/>
      <c r="TTD49" s="73"/>
      <c r="TTE49" s="73"/>
      <c r="TTF49" s="73"/>
      <c r="TTG49" s="73"/>
      <c r="TTH49" s="73"/>
      <c r="TTI49" s="73"/>
      <c r="TTJ49" s="73"/>
      <c r="TTK49" s="73"/>
      <c r="TTL49" s="73"/>
      <c r="TTM49" s="73"/>
      <c r="TTN49" s="73"/>
      <c r="TTO49" s="73"/>
      <c r="TTP49" s="73"/>
      <c r="TTQ49" s="73"/>
      <c r="TTR49" s="73"/>
      <c r="TTS49" s="73"/>
      <c r="TTT49" s="73"/>
      <c r="TTU49" s="73"/>
      <c r="TTV49" s="73"/>
      <c r="TTW49" s="73"/>
      <c r="TTX49" s="73"/>
      <c r="TTY49" s="73"/>
      <c r="TTZ49" s="73"/>
      <c r="TUA49" s="73"/>
      <c r="TUB49" s="73"/>
      <c r="TUC49" s="73"/>
      <c r="TUD49" s="73"/>
      <c r="TUE49" s="73"/>
      <c r="TUF49" s="73"/>
      <c r="TUG49" s="73"/>
      <c r="TUH49" s="73"/>
      <c r="TUI49" s="73"/>
      <c r="TUJ49" s="73"/>
      <c r="TUK49" s="73"/>
      <c r="TUL49" s="73"/>
      <c r="TUM49" s="73"/>
      <c r="TUN49" s="73"/>
      <c r="TUO49" s="73"/>
      <c r="TUP49" s="73"/>
      <c r="TUQ49" s="73"/>
      <c r="TUR49" s="73"/>
      <c r="TUS49" s="73"/>
      <c r="TUT49" s="73"/>
      <c r="TUU49" s="73"/>
      <c r="TUV49" s="73"/>
      <c r="TUW49" s="73"/>
      <c r="TUX49" s="73"/>
      <c r="TUY49" s="73"/>
      <c r="TUZ49" s="73"/>
      <c r="TVA49" s="73"/>
      <c r="TVB49" s="73"/>
      <c r="TVC49" s="73"/>
      <c r="TVD49" s="73"/>
      <c r="TVE49" s="73"/>
      <c r="TVF49" s="73"/>
      <c r="TVG49" s="73"/>
      <c r="TVH49" s="73"/>
      <c r="TVI49" s="73"/>
      <c r="TVJ49" s="73"/>
      <c r="TVK49" s="73"/>
      <c r="TVL49" s="73"/>
      <c r="TVM49" s="73"/>
      <c r="TVN49" s="73"/>
      <c r="TVO49" s="73"/>
      <c r="TVP49" s="73"/>
      <c r="TVQ49" s="73"/>
      <c r="TVR49" s="73"/>
      <c r="TVS49" s="73"/>
      <c r="TVT49" s="73"/>
      <c r="TVU49" s="73"/>
      <c r="TVV49" s="73"/>
      <c r="TVW49" s="73"/>
      <c r="TVX49" s="73"/>
      <c r="TVY49" s="73"/>
      <c r="TVZ49" s="73"/>
      <c r="TWA49" s="73"/>
      <c r="TWB49" s="73"/>
      <c r="TWC49" s="73"/>
      <c r="TWD49" s="73"/>
      <c r="TWE49" s="73"/>
      <c r="TWF49" s="73"/>
      <c r="TWG49" s="73"/>
      <c r="TWH49" s="73"/>
      <c r="TWI49" s="73"/>
      <c r="TWJ49" s="73"/>
      <c r="TWK49" s="73"/>
      <c r="TWL49" s="73"/>
      <c r="TWM49" s="73"/>
      <c r="TWN49" s="73"/>
      <c r="TWO49" s="73"/>
      <c r="TWP49" s="73"/>
      <c r="TWQ49" s="73"/>
      <c r="TWR49" s="73"/>
      <c r="TWS49" s="73"/>
      <c r="TWT49" s="73"/>
      <c r="TWU49" s="73"/>
      <c r="TWV49" s="73"/>
      <c r="TWW49" s="73"/>
      <c r="TWX49" s="73"/>
      <c r="TWY49" s="73"/>
      <c r="TWZ49" s="73"/>
      <c r="TXA49" s="73"/>
      <c r="TXB49" s="73"/>
      <c r="TXC49" s="73"/>
      <c r="TXD49" s="73"/>
      <c r="TXE49" s="73"/>
      <c r="TXF49" s="73"/>
      <c r="TXG49" s="73"/>
      <c r="TXH49" s="73"/>
      <c r="TXI49" s="73"/>
      <c r="TXJ49" s="73"/>
      <c r="TXK49" s="73"/>
      <c r="TXL49" s="73"/>
      <c r="TXM49" s="73"/>
      <c r="TXN49" s="73"/>
      <c r="TXO49" s="73"/>
      <c r="TXP49" s="73"/>
      <c r="TXQ49" s="73"/>
      <c r="TXR49" s="73"/>
      <c r="TXS49" s="73"/>
      <c r="TXT49" s="73"/>
      <c r="TXU49" s="73"/>
      <c r="TXV49" s="73"/>
      <c r="TXW49" s="73"/>
      <c r="TXX49" s="73"/>
      <c r="TXY49" s="73"/>
      <c r="TXZ49" s="73"/>
      <c r="TYA49" s="73"/>
      <c r="TYB49" s="73"/>
      <c r="TYC49" s="73"/>
      <c r="TYD49" s="73"/>
      <c r="TYE49" s="73"/>
      <c r="TYF49" s="73"/>
      <c r="TYG49" s="73"/>
      <c r="TYH49" s="73"/>
      <c r="TYI49" s="73"/>
      <c r="TYJ49" s="73"/>
      <c r="TYK49" s="73"/>
      <c r="TYL49" s="73"/>
      <c r="TYM49" s="73"/>
      <c r="TYN49" s="73"/>
      <c r="TYO49" s="73"/>
      <c r="TYP49" s="73"/>
      <c r="TYQ49" s="73"/>
      <c r="TYR49" s="73"/>
      <c r="TYS49" s="73"/>
      <c r="TYT49" s="73"/>
      <c r="TYU49" s="73"/>
      <c r="TYV49" s="73"/>
      <c r="TYW49" s="73"/>
      <c r="TYX49" s="73"/>
      <c r="TYY49" s="73"/>
      <c r="TYZ49" s="73"/>
      <c r="TZA49" s="73"/>
      <c r="TZB49" s="73"/>
      <c r="TZC49" s="73"/>
      <c r="TZD49" s="73"/>
      <c r="TZE49" s="73"/>
      <c r="TZF49" s="73"/>
      <c r="TZG49" s="73"/>
      <c r="TZH49" s="73"/>
      <c r="TZI49" s="73"/>
      <c r="TZJ49" s="73"/>
      <c r="TZK49" s="73"/>
      <c r="TZL49" s="73"/>
      <c r="TZM49" s="73"/>
      <c r="TZN49" s="73"/>
      <c r="TZO49" s="73"/>
      <c r="TZP49" s="73"/>
      <c r="TZQ49" s="73"/>
      <c r="TZR49" s="73"/>
      <c r="TZS49" s="73"/>
      <c r="TZT49" s="73"/>
      <c r="TZU49" s="73"/>
      <c r="TZV49" s="73"/>
      <c r="TZW49" s="73"/>
      <c r="TZX49" s="73"/>
      <c r="TZY49" s="73"/>
      <c r="TZZ49" s="73"/>
      <c r="UAA49" s="73"/>
      <c r="UAB49" s="73"/>
      <c r="UAC49" s="73"/>
      <c r="UAD49" s="73"/>
      <c r="UAE49" s="73"/>
      <c r="UAF49" s="73"/>
      <c r="UAG49" s="73"/>
      <c r="UAH49" s="73"/>
      <c r="UAI49" s="73"/>
      <c r="UAJ49" s="73"/>
      <c r="UAK49" s="73"/>
      <c r="UAL49" s="73"/>
      <c r="UAM49" s="73"/>
      <c r="UAN49" s="73"/>
      <c r="UAO49" s="73"/>
      <c r="UAP49" s="73"/>
      <c r="UAQ49" s="73"/>
      <c r="UAR49" s="73"/>
      <c r="UAS49" s="73"/>
      <c r="UAT49" s="73"/>
      <c r="UAU49" s="73"/>
      <c r="UAV49" s="73"/>
      <c r="UAW49" s="73"/>
      <c r="UAX49" s="73"/>
      <c r="UAY49" s="73"/>
      <c r="UAZ49" s="73"/>
      <c r="UBA49" s="73"/>
      <c r="UBB49" s="73"/>
      <c r="UBC49" s="73"/>
      <c r="UBD49" s="73"/>
      <c r="UBE49" s="73"/>
      <c r="UBF49" s="73"/>
      <c r="UBG49" s="73"/>
      <c r="UBH49" s="73"/>
      <c r="UBI49" s="73"/>
      <c r="UBJ49" s="73"/>
      <c r="UBK49" s="73"/>
      <c r="UBL49" s="73"/>
      <c r="UBM49" s="73"/>
      <c r="UBN49" s="73"/>
      <c r="UBO49" s="73"/>
      <c r="UBP49" s="73"/>
      <c r="UBQ49" s="73"/>
      <c r="UBR49" s="73"/>
      <c r="UBS49" s="73"/>
      <c r="UBT49" s="73"/>
      <c r="UBU49" s="73"/>
      <c r="UBV49" s="73"/>
      <c r="UBW49" s="73"/>
      <c r="UBX49" s="73"/>
      <c r="UBY49" s="73"/>
      <c r="UBZ49" s="73"/>
      <c r="UCA49" s="73"/>
      <c r="UCB49" s="73"/>
      <c r="UCC49" s="73"/>
      <c r="UCD49" s="73"/>
      <c r="UCE49" s="73"/>
      <c r="UCF49" s="73"/>
      <c r="UCG49" s="73"/>
      <c r="UCH49" s="73"/>
      <c r="UCI49" s="73"/>
      <c r="UCJ49" s="73"/>
      <c r="UCK49" s="73"/>
      <c r="UCL49" s="73"/>
      <c r="UCM49" s="73"/>
      <c r="UCN49" s="73"/>
      <c r="UCO49" s="73"/>
      <c r="UCP49" s="73"/>
      <c r="UCQ49" s="73"/>
      <c r="UCR49" s="73"/>
      <c r="UCS49" s="73"/>
      <c r="UCT49" s="73"/>
      <c r="UCU49" s="73"/>
      <c r="UCV49" s="73"/>
      <c r="UCW49" s="73"/>
      <c r="UCX49" s="73"/>
      <c r="UCY49" s="73"/>
      <c r="UCZ49" s="73"/>
      <c r="UDA49" s="73"/>
      <c r="UDB49" s="73"/>
      <c r="UDC49" s="73"/>
      <c r="UDD49" s="73"/>
      <c r="UDE49" s="73"/>
      <c r="UDF49" s="73"/>
      <c r="UDG49" s="73"/>
      <c r="UDH49" s="73"/>
      <c r="UDI49" s="73"/>
      <c r="UDJ49" s="73"/>
      <c r="UDK49" s="73"/>
      <c r="UDL49" s="73"/>
      <c r="UDM49" s="73"/>
      <c r="UDN49" s="73"/>
      <c r="UDO49" s="73"/>
      <c r="UDP49" s="73"/>
      <c r="UDQ49" s="73"/>
      <c r="UDR49" s="73"/>
      <c r="UDS49" s="73"/>
      <c r="UDT49" s="73"/>
      <c r="UDU49" s="73"/>
      <c r="UDV49" s="73"/>
      <c r="UDW49" s="73"/>
      <c r="UDX49" s="73"/>
      <c r="UDY49" s="73"/>
      <c r="UDZ49" s="73"/>
      <c r="UEA49" s="73"/>
      <c r="UEB49" s="73"/>
      <c r="UEC49" s="73"/>
      <c r="UED49" s="73"/>
      <c r="UEE49" s="73"/>
      <c r="UEF49" s="73"/>
      <c r="UEG49" s="73"/>
      <c r="UEH49" s="73"/>
      <c r="UEI49" s="73"/>
      <c r="UEJ49" s="73"/>
      <c r="UEK49" s="73"/>
      <c r="UEL49" s="73"/>
      <c r="UEM49" s="73"/>
      <c r="UEN49" s="73"/>
      <c r="UEO49" s="73"/>
      <c r="UEP49" s="73"/>
      <c r="UEQ49" s="73"/>
      <c r="UER49" s="73"/>
      <c r="UES49" s="73"/>
      <c r="UET49" s="73"/>
      <c r="UEU49" s="73"/>
      <c r="UEV49" s="73"/>
      <c r="UEW49" s="73"/>
      <c r="UEX49" s="73"/>
      <c r="UEY49" s="73"/>
      <c r="UEZ49" s="73"/>
      <c r="UFA49" s="73"/>
      <c r="UFB49" s="73"/>
      <c r="UFC49" s="73"/>
      <c r="UFD49" s="73"/>
      <c r="UFE49" s="73"/>
      <c r="UFF49" s="73"/>
      <c r="UFG49" s="73"/>
      <c r="UFH49" s="73"/>
      <c r="UFI49" s="73"/>
      <c r="UFJ49" s="73"/>
      <c r="UFK49" s="73"/>
      <c r="UFL49" s="73"/>
      <c r="UFM49" s="73"/>
      <c r="UFN49" s="73"/>
      <c r="UFO49" s="73"/>
      <c r="UFP49" s="73"/>
      <c r="UFQ49" s="73"/>
      <c r="UFR49" s="73"/>
      <c r="UFS49" s="73"/>
      <c r="UFT49" s="73"/>
      <c r="UFU49" s="73"/>
      <c r="UFV49" s="73"/>
      <c r="UFW49" s="73"/>
      <c r="UFX49" s="73"/>
      <c r="UFY49" s="73"/>
      <c r="UFZ49" s="73"/>
      <c r="UGA49" s="73"/>
      <c r="UGB49" s="73"/>
      <c r="UGC49" s="73"/>
      <c r="UGD49" s="73"/>
      <c r="UGE49" s="73"/>
      <c r="UGF49" s="73"/>
      <c r="UGG49" s="73"/>
      <c r="UGH49" s="73"/>
      <c r="UGI49" s="73"/>
      <c r="UGJ49" s="73"/>
      <c r="UGK49" s="73"/>
      <c r="UGL49" s="73"/>
      <c r="UGM49" s="73"/>
      <c r="UGN49" s="73"/>
      <c r="UGO49" s="73"/>
      <c r="UGP49" s="73"/>
      <c r="UGQ49" s="73"/>
      <c r="UGR49" s="73"/>
      <c r="UGS49" s="73"/>
      <c r="UGT49" s="73"/>
      <c r="UGU49" s="73"/>
      <c r="UGV49" s="73"/>
      <c r="UGW49" s="73"/>
      <c r="UGX49" s="73"/>
      <c r="UGY49" s="73"/>
      <c r="UGZ49" s="73"/>
      <c r="UHA49" s="73"/>
      <c r="UHB49" s="73"/>
      <c r="UHC49" s="73"/>
      <c r="UHD49" s="73"/>
      <c r="UHE49" s="73"/>
      <c r="UHF49" s="73"/>
      <c r="UHG49" s="73"/>
      <c r="UHH49" s="73"/>
      <c r="UHI49" s="73"/>
      <c r="UHJ49" s="73"/>
      <c r="UHK49" s="73"/>
      <c r="UHL49" s="73"/>
      <c r="UHM49" s="73"/>
      <c r="UHN49" s="73"/>
      <c r="UHO49" s="73"/>
      <c r="UHP49" s="73"/>
      <c r="UHQ49" s="73"/>
      <c r="UHR49" s="73"/>
      <c r="UHS49" s="73"/>
      <c r="UHT49" s="73"/>
      <c r="UHU49" s="73"/>
      <c r="UHV49" s="73"/>
      <c r="UHW49" s="73"/>
      <c r="UHX49" s="73"/>
      <c r="UHY49" s="73"/>
      <c r="UHZ49" s="73"/>
      <c r="UIA49" s="73"/>
      <c r="UIB49" s="73"/>
      <c r="UIC49" s="73"/>
      <c r="UID49" s="73"/>
      <c r="UIE49" s="73"/>
      <c r="UIF49" s="73"/>
      <c r="UIG49" s="73"/>
      <c r="UIH49" s="73"/>
      <c r="UII49" s="73"/>
      <c r="UIJ49" s="73"/>
      <c r="UIK49" s="73"/>
      <c r="UIL49" s="73"/>
      <c r="UIM49" s="73"/>
      <c r="UIN49" s="73"/>
      <c r="UIO49" s="73"/>
      <c r="UIP49" s="73"/>
      <c r="UIQ49" s="73"/>
      <c r="UIR49" s="73"/>
      <c r="UIS49" s="73"/>
      <c r="UIT49" s="73"/>
      <c r="UIU49" s="73"/>
      <c r="UIV49" s="73"/>
      <c r="UIW49" s="73"/>
      <c r="UIX49" s="73"/>
      <c r="UIY49" s="73"/>
      <c r="UIZ49" s="73"/>
      <c r="UJA49" s="73"/>
      <c r="UJB49" s="73"/>
      <c r="UJC49" s="73"/>
      <c r="UJD49" s="73"/>
      <c r="UJE49" s="73"/>
      <c r="UJF49" s="73"/>
      <c r="UJG49" s="73"/>
      <c r="UJH49" s="73"/>
      <c r="UJI49" s="73"/>
      <c r="UJJ49" s="73"/>
      <c r="UJK49" s="73"/>
      <c r="UJL49" s="73"/>
      <c r="UJM49" s="73"/>
      <c r="UJN49" s="73"/>
      <c r="UJO49" s="73"/>
      <c r="UJP49" s="73"/>
      <c r="UJQ49" s="73"/>
      <c r="UJR49" s="73"/>
      <c r="UJS49" s="73"/>
      <c r="UJT49" s="73"/>
      <c r="UJU49" s="73"/>
      <c r="UJV49" s="73"/>
      <c r="UJW49" s="73"/>
      <c r="UJX49" s="73"/>
      <c r="UJY49" s="73"/>
      <c r="UJZ49" s="73"/>
      <c r="UKA49" s="73"/>
      <c r="UKB49" s="73"/>
      <c r="UKC49" s="73"/>
      <c r="UKD49" s="73"/>
      <c r="UKE49" s="73"/>
      <c r="UKF49" s="73"/>
      <c r="UKG49" s="73"/>
      <c r="UKH49" s="73"/>
      <c r="UKI49" s="73"/>
      <c r="UKJ49" s="73"/>
      <c r="UKK49" s="73"/>
      <c r="UKL49" s="73"/>
      <c r="UKM49" s="73"/>
      <c r="UKN49" s="73"/>
      <c r="UKO49" s="73"/>
      <c r="UKP49" s="73"/>
      <c r="UKQ49" s="73"/>
      <c r="UKR49" s="73"/>
      <c r="UKS49" s="73"/>
      <c r="UKT49" s="73"/>
      <c r="UKU49" s="73"/>
      <c r="UKV49" s="73"/>
      <c r="UKW49" s="73"/>
      <c r="UKX49" s="73"/>
      <c r="UKY49" s="73"/>
      <c r="UKZ49" s="73"/>
      <c r="ULA49" s="73"/>
      <c r="ULB49" s="73"/>
      <c r="ULC49" s="73"/>
      <c r="ULD49" s="73"/>
      <c r="ULE49" s="73"/>
      <c r="ULF49" s="73"/>
      <c r="ULG49" s="73"/>
      <c r="ULH49" s="73"/>
      <c r="ULI49" s="73"/>
      <c r="ULJ49" s="73"/>
      <c r="ULK49" s="73"/>
      <c r="ULL49" s="73"/>
      <c r="ULM49" s="73"/>
      <c r="ULN49" s="73"/>
      <c r="ULO49" s="73"/>
      <c r="ULP49" s="73"/>
      <c r="ULQ49" s="73"/>
      <c r="ULR49" s="73"/>
      <c r="ULS49" s="73"/>
      <c r="ULT49" s="73"/>
      <c r="ULU49" s="73"/>
      <c r="ULV49" s="73"/>
      <c r="ULW49" s="73"/>
      <c r="ULX49" s="73"/>
      <c r="ULY49" s="73"/>
      <c r="ULZ49" s="73"/>
      <c r="UMA49" s="73"/>
      <c r="UMB49" s="73"/>
      <c r="UMC49" s="73"/>
      <c r="UMD49" s="73"/>
      <c r="UME49" s="73"/>
      <c r="UMF49" s="73"/>
      <c r="UMG49" s="73"/>
      <c r="UMH49" s="73"/>
      <c r="UMI49" s="73"/>
      <c r="UMJ49" s="73"/>
      <c r="UMK49" s="73"/>
      <c r="UML49" s="73"/>
      <c r="UMM49" s="73"/>
      <c r="UMN49" s="73"/>
      <c r="UMO49" s="73"/>
      <c r="UMP49" s="73"/>
      <c r="UMQ49" s="73"/>
      <c r="UMR49" s="73"/>
      <c r="UMS49" s="73"/>
      <c r="UMT49" s="73"/>
      <c r="UMU49" s="73"/>
      <c r="UMV49" s="73"/>
      <c r="UMW49" s="73"/>
      <c r="UMX49" s="73"/>
      <c r="UMY49" s="73"/>
      <c r="UMZ49" s="73"/>
      <c r="UNA49" s="73"/>
      <c r="UNB49" s="73"/>
      <c r="UNC49" s="73"/>
      <c r="UND49" s="73"/>
      <c r="UNE49" s="73"/>
      <c r="UNF49" s="73"/>
      <c r="UNG49" s="73"/>
      <c r="UNH49" s="73"/>
      <c r="UNI49" s="73"/>
      <c r="UNJ49" s="73"/>
      <c r="UNK49" s="73"/>
      <c r="UNL49" s="73"/>
      <c r="UNM49" s="73"/>
      <c r="UNN49" s="73"/>
      <c r="UNO49" s="73"/>
      <c r="UNP49" s="73"/>
      <c r="UNQ49" s="73"/>
      <c r="UNR49" s="73"/>
      <c r="UNS49" s="73"/>
      <c r="UNT49" s="73"/>
      <c r="UNU49" s="73"/>
      <c r="UNV49" s="73"/>
      <c r="UNW49" s="73"/>
      <c r="UNX49" s="73"/>
      <c r="UNY49" s="73"/>
      <c r="UNZ49" s="73"/>
      <c r="UOA49" s="73"/>
      <c r="UOB49" s="73"/>
      <c r="UOC49" s="73"/>
      <c r="UOD49" s="73"/>
      <c r="UOE49" s="73"/>
      <c r="UOF49" s="73"/>
      <c r="UOG49" s="73"/>
      <c r="UOH49" s="73"/>
      <c r="UOI49" s="73"/>
      <c r="UOJ49" s="73"/>
      <c r="UOK49" s="73"/>
      <c r="UOL49" s="73"/>
      <c r="UOM49" s="73"/>
      <c r="UON49" s="73"/>
      <c r="UOO49" s="73"/>
      <c r="UOP49" s="73"/>
      <c r="UOQ49" s="73"/>
      <c r="UOR49" s="73"/>
      <c r="UOS49" s="73"/>
      <c r="UOT49" s="73"/>
      <c r="UOU49" s="73"/>
      <c r="UOV49" s="73"/>
      <c r="UOW49" s="73"/>
      <c r="UOX49" s="73"/>
      <c r="UOY49" s="73"/>
      <c r="UOZ49" s="73"/>
      <c r="UPA49" s="73"/>
      <c r="UPB49" s="73"/>
      <c r="UPC49" s="73"/>
      <c r="UPD49" s="73"/>
      <c r="UPE49" s="73"/>
      <c r="UPF49" s="73"/>
      <c r="UPG49" s="73"/>
      <c r="UPH49" s="73"/>
      <c r="UPI49" s="73"/>
      <c r="UPJ49" s="73"/>
      <c r="UPK49" s="73"/>
      <c r="UPL49" s="73"/>
      <c r="UPM49" s="73"/>
      <c r="UPN49" s="73"/>
      <c r="UPO49" s="73"/>
      <c r="UPP49" s="73"/>
      <c r="UPQ49" s="73"/>
      <c r="UPR49" s="73"/>
      <c r="UPS49" s="73"/>
      <c r="UPT49" s="73"/>
      <c r="UPU49" s="73"/>
      <c r="UPV49" s="73"/>
      <c r="UPW49" s="73"/>
      <c r="UPX49" s="73"/>
      <c r="UPY49" s="73"/>
      <c r="UPZ49" s="73"/>
      <c r="UQA49" s="73"/>
      <c r="UQB49" s="73"/>
      <c r="UQC49" s="73"/>
      <c r="UQD49" s="73"/>
      <c r="UQE49" s="73"/>
      <c r="UQF49" s="73"/>
      <c r="UQG49" s="73"/>
      <c r="UQH49" s="73"/>
      <c r="UQI49" s="73"/>
      <c r="UQJ49" s="73"/>
      <c r="UQK49" s="73"/>
      <c r="UQL49" s="73"/>
      <c r="UQM49" s="73"/>
      <c r="UQN49" s="73"/>
      <c r="UQO49" s="73"/>
      <c r="UQP49" s="73"/>
      <c r="UQQ49" s="73"/>
      <c r="UQR49" s="73"/>
      <c r="UQS49" s="73"/>
      <c r="UQT49" s="73"/>
      <c r="UQU49" s="73"/>
      <c r="UQV49" s="73"/>
      <c r="UQW49" s="73"/>
      <c r="UQX49" s="73"/>
      <c r="UQY49" s="73"/>
      <c r="UQZ49" s="73"/>
      <c r="URA49" s="73"/>
      <c r="URB49" s="73"/>
      <c r="URC49" s="73"/>
      <c r="URD49" s="73"/>
      <c r="URE49" s="73"/>
      <c r="URF49" s="73"/>
      <c r="URG49" s="73"/>
      <c r="URH49" s="73"/>
      <c r="URI49" s="73"/>
      <c r="URJ49" s="73"/>
      <c r="URK49" s="73"/>
      <c r="URL49" s="73"/>
      <c r="URM49" s="73"/>
      <c r="URN49" s="73"/>
      <c r="URO49" s="73"/>
      <c r="URP49" s="73"/>
      <c r="URQ49" s="73"/>
      <c r="URR49" s="73"/>
      <c r="URS49" s="73"/>
      <c r="URT49" s="73"/>
      <c r="URU49" s="73"/>
      <c r="URV49" s="73"/>
      <c r="URW49" s="73"/>
      <c r="URX49" s="73"/>
      <c r="URY49" s="73"/>
      <c r="URZ49" s="73"/>
      <c r="USA49" s="73"/>
      <c r="USB49" s="73"/>
      <c r="USC49" s="73"/>
      <c r="USD49" s="73"/>
      <c r="USE49" s="73"/>
      <c r="USF49" s="73"/>
      <c r="USG49" s="73"/>
      <c r="USH49" s="73"/>
      <c r="USI49" s="73"/>
      <c r="USJ49" s="73"/>
      <c r="USK49" s="73"/>
      <c r="USL49" s="73"/>
      <c r="USM49" s="73"/>
      <c r="USN49" s="73"/>
      <c r="USO49" s="73"/>
      <c r="USP49" s="73"/>
      <c r="USQ49" s="73"/>
      <c r="USR49" s="73"/>
      <c r="USS49" s="73"/>
      <c r="UST49" s="73"/>
      <c r="USU49" s="73"/>
      <c r="USV49" s="73"/>
      <c r="USW49" s="73"/>
      <c r="USX49" s="73"/>
      <c r="USY49" s="73"/>
      <c r="USZ49" s="73"/>
      <c r="UTA49" s="73"/>
      <c r="UTB49" s="73"/>
      <c r="UTC49" s="73"/>
      <c r="UTD49" s="73"/>
      <c r="UTE49" s="73"/>
      <c r="UTF49" s="73"/>
      <c r="UTG49" s="73"/>
      <c r="UTH49" s="73"/>
      <c r="UTI49" s="73"/>
      <c r="UTJ49" s="73"/>
      <c r="UTK49" s="73"/>
      <c r="UTL49" s="73"/>
      <c r="UTM49" s="73"/>
      <c r="UTN49" s="73"/>
      <c r="UTO49" s="73"/>
      <c r="UTP49" s="73"/>
      <c r="UTQ49" s="73"/>
      <c r="UTR49" s="73"/>
      <c r="UTS49" s="73"/>
      <c r="UTT49" s="73"/>
      <c r="UTU49" s="73"/>
      <c r="UTV49" s="73"/>
      <c r="UTW49" s="73"/>
      <c r="UTX49" s="73"/>
      <c r="UTY49" s="73"/>
      <c r="UTZ49" s="73"/>
      <c r="UUA49" s="73"/>
      <c r="UUB49" s="73"/>
      <c r="UUC49" s="73"/>
      <c r="UUD49" s="73"/>
      <c r="UUE49" s="73"/>
      <c r="UUF49" s="73"/>
      <c r="UUG49" s="73"/>
      <c r="UUH49" s="73"/>
      <c r="UUI49" s="73"/>
      <c r="UUJ49" s="73"/>
      <c r="UUK49" s="73"/>
      <c r="UUL49" s="73"/>
      <c r="UUM49" s="73"/>
      <c r="UUN49" s="73"/>
      <c r="UUO49" s="73"/>
      <c r="UUP49" s="73"/>
      <c r="UUQ49" s="73"/>
      <c r="UUR49" s="73"/>
      <c r="UUS49" s="73"/>
      <c r="UUT49" s="73"/>
      <c r="UUU49" s="73"/>
      <c r="UUV49" s="73"/>
      <c r="UUW49" s="73"/>
      <c r="UUX49" s="73"/>
      <c r="UUY49" s="73"/>
      <c r="UUZ49" s="73"/>
      <c r="UVA49" s="73"/>
      <c r="UVB49" s="73"/>
      <c r="UVC49" s="73"/>
      <c r="UVD49" s="73"/>
      <c r="UVE49" s="73"/>
      <c r="UVF49" s="73"/>
      <c r="UVG49" s="73"/>
      <c r="UVH49" s="73"/>
      <c r="UVI49" s="73"/>
      <c r="UVJ49" s="73"/>
      <c r="UVK49" s="73"/>
      <c r="UVL49" s="73"/>
      <c r="UVM49" s="73"/>
      <c r="UVN49" s="73"/>
      <c r="UVO49" s="73"/>
      <c r="UVP49" s="73"/>
      <c r="UVQ49" s="73"/>
      <c r="UVR49" s="73"/>
      <c r="UVS49" s="73"/>
      <c r="UVT49" s="73"/>
      <c r="UVU49" s="73"/>
      <c r="UVV49" s="73"/>
      <c r="UVW49" s="73"/>
      <c r="UVX49" s="73"/>
      <c r="UVY49" s="73"/>
      <c r="UVZ49" s="73"/>
      <c r="UWA49" s="73"/>
      <c r="UWB49" s="73"/>
      <c r="UWC49" s="73"/>
      <c r="UWD49" s="73"/>
      <c r="UWE49" s="73"/>
      <c r="UWF49" s="73"/>
      <c r="UWG49" s="73"/>
      <c r="UWH49" s="73"/>
      <c r="UWI49" s="73"/>
      <c r="UWJ49" s="73"/>
      <c r="UWK49" s="73"/>
      <c r="UWL49" s="73"/>
      <c r="UWM49" s="73"/>
      <c r="UWN49" s="73"/>
      <c r="UWO49" s="73"/>
      <c r="UWP49" s="73"/>
      <c r="UWQ49" s="73"/>
      <c r="UWR49" s="73"/>
      <c r="UWS49" s="73"/>
      <c r="UWT49" s="73"/>
      <c r="UWU49" s="73"/>
      <c r="UWV49" s="73"/>
      <c r="UWW49" s="73"/>
      <c r="UWX49" s="73"/>
      <c r="UWY49" s="73"/>
      <c r="UWZ49" s="73"/>
      <c r="UXA49" s="73"/>
      <c r="UXB49" s="73"/>
      <c r="UXC49" s="73"/>
      <c r="UXD49" s="73"/>
      <c r="UXE49" s="73"/>
      <c r="UXF49" s="73"/>
      <c r="UXG49" s="73"/>
      <c r="UXH49" s="73"/>
      <c r="UXI49" s="73"/>
      <c r="UXJ49" s="73"/>
      <c r="UXK49" s="73"/>
      <c r="UXL49" s="73"/>
      <c r="UXM49" s="73"/>
      <c r="UXN49" s="73"/>
      <c r="UXO49" s="73"/>
      <c r="UXP49" s="73"/>
      <c r="UXQ49" s="73"/>
      <c r="UXR49" s="73"/>
      <c r="UXS49" s="73"/>
      <c r="UXT49" s="73"/>
      <c r="UXU49" s="73"/>
      <c r="UXV49" s="73"/>
      <c r="UXW49" s="73"/>
      <c r="UXX49" s="73"/>
      <c r="UXY49" s="73"/>
      <c r="UXZ49" s="73"/>
      <c r="UYA49" s="73"/>
      <c r="UYB49" s="73"/>
      <c r="UYC49" s="73"/>
      <c r="UYD49" s="73"/>
      <c r="UYE49" s="73"/>
      <c r="UYF49" s="73"/>
      <c r="UYG49" s="73"/>
      <c r="UYH49" s="73"/>
      <c r="UYI49" s="73"/>
      <c r="UYJ49" s="73"/>
      <c r="UYK49" s="73"/>
      <c r="UYL49" s="73"/>
      <c r="UYM49" s="73"/>
      <c r="UYN49" s="73"/>
      <c r="UYO49" s="73"/>
      <c r="UYP49" s="73"/>
      <c r="UYQ49" s="73"/>
      <c r="UYR49" s="73"/>
      <c r="UYS49" s="73"/>
      <c r="UYT49" s="73"/>
      <c r="UYU49" s="73"/>
      <c r="UYV49" s="73"/>
      <c r="UYW49" s="73"/>
      <c r="UYX49" s="73"/>
      <c r="UYY49" s="73"/>
      <c r="UYZ49" s="73"/>
      <c r="UZA49" s="73"/>
      <c r="UZB49" s="73"/>
      <c r="UZC49" s="73"/>
      <c r="UZD49" s="73"/>
      <c r="UZE49" s="73"/>
      <c r="UZF49" s="73"/>
      <c r="UZG49" s="73"/>
      <c r="UZH49" s="73"/>
      <c r="UZI49" s="73"/>
      <c r="UZJ49" s="73"/>
      <c r="UZK49" s="73"/>
      <c r="UZL49" s="73"/>
      <c r="UZM49" s="73"/>
      <c r="UZN49" s="73"/>
      <c r="UZO49" s="73"/>
      <c r="UZP49" s="73"/>
      <c r="UZQ49" s="73"/>
      <c r="UZR49" s="73"/>
      <c r="UZS49" s="73"/>
      <c r="UZT49" s="73"/>
      <c r="UZU49" s="73"/>
      <c r="UZV49" s="73"/>
      <c r="UZW49" s="73"/>
      <c r="UZX49" s="73"/>
      <c r="UZY49" s="73"/>
      <c r="UZZ49" s="73"/>
      <c r="VAA49" s="73"/>
      <c r="VAB49" s="73"/>
      <c r="VAC49" s="73"/>
      <c r="VAD49" s="73"/>
      <c r="VAE49" s="73"/>
      <c r="VAF49" s="73"/>
      <c r="VAG49" s="73"/>
      <c r="VAH49" s="73"/>
      <c r="VAI49" s="73"/>
      <c r="VAJ49" s="73"/>
      <c r="VAK49" s="73"/>
      <c r="VAL49" s="73"/>
      <c r="VAM49" s="73"/>
      <c r="VAN49" s="73"/>
      <c r="VAO49" s="73"/>
      <c r="VAP49" s="73"/>
      <c r="VAQ49" s="73"/>
      <c r="VAR49" s="73"/>
      <c r="VAS49" s="73"/>
      <c r="VAT49" s="73"/>
      <c r="VAU49" s="73"/>
      <c r="VAV49" s="73"/>
      <c r="VAW49" s="73"/>
      <c r="VAX49" s="73"/>
      <c r="VAY49" s="73"/>
      <c r="VAZ49" s="73"/>
      <c r="VBA49" s="73"/>
      <c r="VBB49" s="73"/>
      <c r="VBC49" s="73"/>
      <c r="VBD49" s="73"/>
      <c r="VBE49" s="73"/>
      <c r="VBF49" s="73"/>
      <c r="VBG49" s="73"/>
      <c r="VBH49" s="73"/>
      <c r="VBI49" s="73"/>
      <c r="VBJ49" s="73"/>
      <c r="VBK49" s="73"/>
      <c r="VBL49" s="73"/>
      <c r="VBM49" s="73"/>
      <c r="VBN49" s="73"/>
      <c r="VBO49" s="73"/>
      <c r="VBP49" s="73"/>
      <c r="VBQ49" s="73"/>
      <c r="VBR49" s="73"/>
      <c r="VBS49" s="73"/>
      <c r="VBT49" s="73"/>
      <c r="VBU49" s="73"/>
      <c r="VBV49" s="73"/>
      <c r="VBW49" s="73"/>
      <c r="VBX49" s="73"/>
      <c r="VBY49" s="73"/>
      <c r="VBZ49" s="73"/>
      <c r="VCA49" s="73"/>
      <c r="VCB49" s="73"/>
      <c r="VCC49" s="73"/>
      <c r="VCD49" s="73"/>
      <c r="VCE49" s="73"/>
      <c r="VCF49" s="73"/>
      <c r="VCG49" s="73"/>
      <c r="VCH49" s="73"/>
      <c r="VCI49" s="73"/>
      <c r="VCJ49" s="73"/>
      <c r="VCK49" s="73"/>
      <c r="VCL49" s="73"/>
      <c r="VCM49" s="73"/>
      <c r="VCN49" s="73"/>
      <c r="VCO49" s="73"/>
      <c r="VCP49" s="73"/>
      <c r="VCQ49" s="73"/>
      <c r="VCR49" s="73"/>
      <c r="VCS49" s="73"/>
      <c r="VCT49" s="73"/>
      <c r="VCU49" s="73"/>
      <c r="VCV49" s="73"/>
      <c r="VCW49" s="73"/>
      <c r="VCX49" s="73"/>
      <c r="VCY49" s="73"/>
      <c r="VCZ49" s="73"/>
      <c r="VDA49" s="73"/>
      <c r="VDB49" s="73"/>
      <c r="VDC49" s="73"/>
      <c r="VDD49" s="73"/>
      <c r="VDE49" s="73"/>
      <c r="VDF49" s="73"/>
      <c r="VDG49" s="73"/>
      <c r="VDH49" s="73"/>
      <c r="VDI49" s="73"/>
      <c r="VDJ49" s="73"/>
      <c r="VDK49" s="73"/>
      <c r="VDL49" s="73"/>
      <c r="VDM49" s="73"/>
      <c r="VDN49" s="73"/>
      <c r="VDO49" s="73"/>
      <c r="VDP49" s="73"/>
      <c r="VDQ49" s="73"/>
      <c r="VDR49" s="73"/>
      <c r="VDS49" s="73"/>
      <c r="VDT49" s="73"/>
      <c r="VDU49" s="73"/>
      <c r="VDV49" s="73"/>
      <c r="VDW49" s="73"/>
      <c r="VDX49" s="73"/>
      <c r="VDY49" s="73"/>
      <c r="VDZ49" s="73"/>
      <c r="VEA49" s="73"/>
      <c r="VEB49" s="73"/>
      <c r="VEC49" s="73"/>
      <c r="VED49" s="73"/>
      <c r="VEE49" s="73"/>
      <c r="VEF49" s="73"/>
      <c r="VEG49" s="73"/>
      <c r="VEH49" s="73"/>
      <c r="VEI49" s="73"/>
      <c r="VEJ49" s="73"/>
      <c r="VEK49" s="73"/>
      <c r="VEL49" s="73"/>
      <c r="VEM49" s="73"/>
      <c r="VEN49" s="73"/>
      <c r="VEO49" s="73"/>
      <c r="VEP49" s="73"/>
      <c r="VEQ49" s="73"/>
      <c r="VER49" s="73"/>
      <c r="VES49" s="73"/>
      <c r="VET49" s="73"/>
      <c r="VEU49" s="73"/>
      <c r="VEV49" s="73"/>
      <c r="VEW49" s="73"/>
      <c r="VEX49" s="73"/>
      <c r="VEY49" s="73"/>
      <c r="VEZ49" s="73"/>
      <c r="VFA49" s="73"/>
      <c r="VFB49" s="73"/>
      <c r="VFC49" s="73"/>
      <c r="VFD49" s="73"/>
      <c r="VFE49" s="73"/>
      <c r="VFF49" s="73"/>
      <c r="VFG49" s="73"/>
      <c r="VFH49" s="73"/>
      <c r="VFI49" s="73"/>
      <c r="VFJ49" s="73"/>
      <c r="VFK49" s="73"/>
      <c r="VFL49" s="73"/>
      <c r="VFM49" s="73"/>
      <c r="VFN49" s="73"/>
      <c r="VFO49" s="73"/>
      <c r="VFP49" s="73"/>
      <c r="VFQ49" s="73"/>
      <c r="VFR49" s="73"/>
      <c r="VFS49" s="73"/>
      <c r="VFT49" s="73"/>
      <c r="VFU49" s="73"/>
      <c r="VFV49" s="73"/>
      <c r="VFW49" s="73"/>
      <c r="VFX49" s="73"/>
      <c r="VFY49" s="73"/>
      <c r="VFZ49" s="73"/>
      <c r="VGA49" s="73"/>
      <c r="VGB49" s="73"/>
      <c r="VGC49" s="73"/>
      <c r="VGD49" s="73"/>
      <c r="VGE49" s="73"/>
      <c r="VGF49" s="73"/>
      <c r="VGG49" s="73"/>
      <c r="VGH49" s="73"/>
      <c r="VGI49" s="73"/>
      <c r="VGJ49" s="73"/>
      <c r="VGK49" s="73"/>
      <c r="VGL49" s="73"/>
      <c r="VGM49" s="73"/>
      <c r="VGN49" s="73"/>
      <c r="VGO49" s="73"/>
      <c r="VGP49" s="73"/>
      <c r="VGQ49" s="73"/>
      <c r="VGR49" s="73"/>
      <c r="VGS49" s="73"/>
      <c r="VGT49" s="73"/>
      <c r="VGU49" s="73"/>
      <c r="VGV49" s="73"/>
      <c r="VGW49" s="73"/>
      <c r="VGX49" s="73"/>
      <c r="VGY49" s="73"/>
      <c r="VGZ49" s="73"/>
      <c r="VHA49" s="73"/>
      <c r="VHB49" s="73"/>
      <c r="VHC49" s="73"/>
      <c r="VHD49" s="73"/>
      <c r="VHE49" s="73"/>
      <c r="VHF49" s="73"/>
      <c r="VHG49" s="73"/>
      <c r="VHH49" s="73"/>
      <c r="VHI49" s="73"/>
      <c r="VHJ49" s="73"/>
      <c r="VHK49" s="73"/>
      <c r="VHL49" s="73"/>
      <c r="VHM49" s="73"/>
      <c r="VHN49" s="73"/>
      <c r="VHO49" s="73"/>
      <c r="VHP49" s="73"/>
      <c r="VHQ49" s="73"/>
      <c r="VHR49" s="73"/>
      <c r="VHS49" s="73"/>
      <c r="VHT49" s="73"/>
      <c r="VHU49" s="73"/>
      <c r="VHV49" s="73"/>
      <c r="VHW49" s="73"/>
      <c r="VHX49" s="73"/>
      <c r="VHY49" s="73"/>
      <c r="VHZ49" s="73"/>
      <c r="VIA49" s="73"/>
      <c r="VIB49" s="73"/>
      <c r="VIC49" s="73"/>
      <c r="VID49" s="73"/>
      <c r="VIE49" s="73"/>
      <c r="VIF49" s="73"/>
      <c r="VIG49" s="73"/>
      <c r="VIH49" s="73"/>
      <c r="VII49" s="73"/>
      <c r="VIJ49" s="73"/>
      <c r="VIK49" s="73"/>
      <c r="VIL49" s="73"/>
      <c r="VIM49" s="73"/>
      <c r="VIN49" s="73"/>
      <c r="VIO49" s="73"/>
      <c r="VIP49" s="73"/>
      <c r="VIQ49" s="73"/>
      <c r="VIR49" s="73"/>
      <c r="VIS49" s="73"/>
      <c r="VIT49" s="73"/>
      <c r="VIU49" s="73"/>
      <c r="VIV49" s="73"/>
      <c r="VIW49" s="73"/>
      <c r="VIX49" s="73"/>
      <c r="VIY49" s="73"/>
      <c r="VIZ49" s="73"/>
      <c r="VJA49" s="73"/>
      <c r="VJB49" s="73"/>
      <c r="VJC49" s="73"/>
      <c r="VJD49" s="73"/>
      <c r="VJE49" s="73"/>
      <c r="VJF49" s="73"/>
      <c r="VJG49" s="73"/>
      <c r="VJH49" s="73"/>
      <c r="VJI49" s="73"/>
      <c r="VJJ49" s="73"/>
      <c r="VJK49" s="73"/>
      <c r="VJL49" s="73"/>
      <c r="VJM49" s="73"/>
      <c r="VJN49" s="73"/>
      <c r="VJO49" s="73"/>
      <c r="VJP49" s="73"/>
      <c r="VJQ49" s="73"/>
      <c r="VJR49" s="73"/>
      <c r="VJS49" s="73"/>
      <c r="VJT49" s="73"/>
      <c r="VJU49" s="73"/>
      <c r="VJV49" s="73"/>
      <c r="VJW49" s="73"/>
      <c r="VJX49" s="73"/>
      <c r="VJY49" s="73"/>
      <c r="VJZ49" s="73"/>
      <c r="VKA49" s="73"/>
      <c r="VKB49" s="73"/>
      <c r="VKC49" s="73"/>
      <c r="VKD49" s="73"/>
      <c r="VKE49" s="73"/>
      <c r="VKF49" s="73"/>
      <c r="VKG49" s="73"/>
      <c r="VKH49" s="73"/>
      <c r="VKI49" s="73"/>
      <c r="VKJ49" s="73"/>
      <c r="VKK49" s="73"/>
      <c r="VKL49" s="73"/>
      <c r="VKM49" s="73"/>
      <c r="VKN49" s="73"/>
      <c r="VKO49" s="73"/>
      <c r="VKP49" s="73"/>
      <c r="VKQ49" s="73"/>
      <c r="VKR49" s="73"/>
      <c r="VKS49" s="73"/>
      <c r="VKT49" s="73"/>
      <c r="VKU49" s="73"/>
      <c r="VKV49" s="73"/>
      <c r="VKW49" s="73"/>
      <c r="VKX49" s="73"/>
      <c r="VKY49" s="73"/>
      <c r="VKZ49" s="73"/>
      <c r="VLA49" s="73"/>
      <c r="VLB49" s="73"/>
      <c r="VLC49" s="73"/>
      <c r="VLD49" s="73"/>
      <c r="VLE49" s="73"/>
      <c r="VLF49" s="73"/>
      <c r="VLG49" s="73"/>
      <c r="VLH49" s="73"/>
      <c r="VLI49" s="73"/>
      <c r="VLJ49" s="73"/>
      <c r="VLK49" s="73"/>
      <c r="VLL49" s="73"/>
      <c r="VLM49" s="73"/>
      <c r="VLN49" s="73"/>
      <c r="VLO49" s="73"/>
      <c r="VLP49" s="73"/>
      <c r="VLQ49" s="73"/>
      <c r="VLR49" s="73"/>
      <c r="VLS49" s="73"/>
      <c r="VLT49" s="73"/>
      <c r="VLU49" s="73"/>
      <c r="VLV49" s="73"/>
      <c r="VLW49" s="73"/>
      <c r="VLX49" s="73"/>
      <c r="VLY49" s="73"/>
      <c r="VLZ49" s="73"/>
      <c r="VMA49" s="73"/>
      <c r="VMB49" s="73"/>
      <c r="VMC49" s="73"/>
      <c r="VMD49" s="73"/>
      <c r="VME49" s="73"/>
      <c r="VMF49" s="73"/>
      <c r="VMG49" s="73"/>
      <c r="VMH49" s="73"/>
      <c r="VMI49" s="73"/>
      <c r="VMJ49" s="73"/>
      <c r="VMK49" s="73"/>
      <c r="VML49" s="73"/>
      <c r="VMM49" s="73"/>
      <c r="VMN49" s="73"/>
      <c r="VMO49" s="73"/>
      <c r="VMP49" s="73"/>
      <c r="VMQ49" s="73"/>
      <c r="VMR49" s="73"/>
      <c r="VMS49" s="73"/>
      <c r="VMT49" s="73"/>
      <c r="VMU49" s="73"/>
      <c r="VMV49" s="73"/>
      <c r="VMW49" s="73"/>
      <c r="VMX49" s="73"/>
      <c r="VMY49" s="73"/>
      <c r="VMZ49" s="73"/>
      <c r="VNA49" s="73"/>
      <c r="VNB49" s="73"/>
      <c r="VNC49" s="73"/>
      <c r="VND49" s="73"/>
      <c r="VNE49" s="73"/>
      <c r="VNF49" s="73"/>
      <c r="VNG49" s="73"/>
      <c r="VNH49" s="73"/>
      <c r="VNI49" s="73"/>
      <c r="VNJ49" s="73"/>
      <c r="VNK49" s="73"/>
      <c r="VNL49" s="73"/>
      <c r="VNM49" s="73"/>
      <c r="VNN49" s="73"/>
      <c r="VNO49" s="73"/>
      <c r="VNP49" s="73"/>
      <c r="VNQ49" s="73"/>
      <c r="VNR49" s="73"/>
      <c r="VNS49" s="73"/>
      <c r="VNT49" s="73"/>
      <c r="VNU49" s="73"/>
      <c r="VNV49" s="73"/>
      <c r="VNW49" s="73"/>
      <c r="VNX49" s="73"/>
      <c r="VNY49" s="73"/>
      <c r="VNZ49" s="73"/>
      <c r="VOA49" s="73"/>
      <c r="VOB49" s="73"/>
      <c r="VOC49" s="73"/>
      <c r="VOD49" s="73"/>
      <c r="VOE49" s="73"/>
      <c r="VOF49" s="73"/>
      <c r="VOG49" s="73"/>
      <c r="VOH49" s="73"/>
      <c r="VOI49" s="73"/>
      <c r="VOJ49" s="73"/>
      <c r="VOK49" s="73"/>
      <c r="VOL49" s="73"/>
      <c r="VOM49" s="73"/>
      <c r="VON49" s="73"/>
      <c r="VOO49" s="73"/>
      <c r="VOP49" s="73"/>
      <c r="VOQ49" s="73"/>
      <c r="VOR49" s="73"/>
      <c r="VOS49" s="73"/>
      <c r="VOT49" s="73"/>
      <c r="VOU49" s="73"/>
      <c r="VOV49" s="73"/>
      <c r="VOW49" s="73"/>
      <c r="VOX49" s="73"/>
      <c r="VOY49" s="73"/>
      <c r="VOZ49" s="73"/>
      <c r="VPA49" s="73"/>
      <c r="VPB49" s="73"/>
      <c r="VPC49" s="73"/>
      <c r="VPD49" s="73"/>
      <c r="VPE49" s="73"/>
      <c r="VPF49" s="73"/>
      <c r="VPG49" s="73"/>
      <c r="VPH49" s="73"/>
      <c r="VPI49" s="73"/>
      <c r="VPJ49" s="73"/>
      <c r="VPK49" s="73"/>
      <c r="VPL49" s="73"/>
      <c r="VPM49" s="73"/>
      <c r="VPN49" s="73"/>
      <c r="VPO49" s="73"/>
      <c r="VPP49" s="73"/>
      <c r="VPQ49" s="73"/>
      <c r="VPR49" s="73"/>
      <c r="VPS49" s="73"/>
      <c r="VPT49" s="73"/>
      <c r="VPU49" s="73"/>
      <c r="VPV49" s="73"/>
      <c r="VPW49" s="73"/>
      <c r="VPX49" s="73"/>
      <c r="VPY49" s="73"/>
      <c r="VPZ49" s="73"/>
      <c r="VQA49" s="73"/>
      <c r="VQB49" s="73"/>
      <c r="VQC49" s="73"/>
      <c r="VQD49" s="73"/>
      <c r="VQE49" s="73"/>
      <c r="VQF49" s="73"/>
      <c r="VQG49" s="73"/>
      <c r="VQH49" s="73"/>
      <c r="VQI49" s="73"/>
      <c r="VQJ49" s="73"/>
      <c r="VQK49" s="73"/>
      <c r="VQL49" s="73"/>
      <c r="VQM49" s="73"/>
      <c r="VQN49" s="73"/>
      <c r="VQO49" s="73"/>
      <c r="VQP49" s="73"/>
      <c r="VQQ49" s="73"/>
      <c r="VQR49" s="73"/>
      <c r="VQS49" s="73"/>
      <c r="VQT49" s="73"/>
      <c r="VQU49" s="73"/>
      <c r="VQV49" s="73"/>
      <c r="VQW49" s="73"/>
      <c r="VQX49" s="73"/>
      <c r="VQY49" s="73"/>
      <c r="VQZ49" s="73"/>
      <c r="VRA49" s="73"/>
      <c r="VRB49" s="73"/>
      <c r="VRC49" s="73"/>
      <c r="VRD49" s="73"/>
      <c r="VRE49" s="73"/>
      <c r="VRF49" s="73"/>
      <c r="VRG49" s="73"/>
      <c r="VRH49" s="73"/>
      <c r="VRI49" s="73"/>
      <c r="VRJ49" s="73"/>
      <c r="VRK49" s="73"/>
      <c r="VRL49" s="73"/>
      <c r="VRM49" s="73"/>
      <c r="VRN49" s="73"/>
      <c r="VRO49" s="73"/>
      <c r="VRP49" s="73"/>
      <c r="VRQ49" s="73"/>
      <c r="VRR49" s="73"/>
      <c r="VRS49" s="73"/>
      <c r="VRT49" s="73"/>
      <c r="VRU49" s="73"/>
      <c r="VRV49" s="73"/>
      <c r="VRW49" s="73"/>
      <c r="VRX49" s="73"/>
      <c r="VRY49" s="73"/>
      <c r="VRZ49" s="73"/>
      <c r="VSA49" s="73"/>
      <c r="VSB49" s="73"/>
      <c r="VSC49" s="73"/>
      <c r="VSD49" s="73"/>
      <c r="VSE49" s="73"/>
      <c r="VSF49" s="73"/>
      <c r="VSG49" s="73"/>
      <c r="VSH49" s="73"/>
      <c r="VSI49" s="73"/>
      <c r="VSJ49" s="73"/>
      <c r="VSK49" s="73"/>
      <c r="VSL49" s="73"/>
      <c r="VSM49" s="73"/>
      <c r="VSN49" s="73"/>
      <c r="VSO49" s="73"/>
      <c r="VSP49" s="73"/>
      <c r="VSQ49" s="73"/>
      <c r="VSR49" s="73"/>
      <c r="VSS49" s="73"/>
      <c r="VST49" s="73"/>
      <c r="VSU49" s="73"/>
      <c r="VSV49" s="73"/>
      <c r="VSW49" s="73"/>
      <c r="VSX49" s="73"/>
      <c r="VSY49" s="73"/>
      <c r="VSZ49" s="73"/>
      <c r="VTA49" s="73"/>
      <c r="VTB49" s="73"/>
      <c r="VTC49" s="73"/>
      <c r="VTD49" s="73"/>
      <c r="VTE49" s="73"/>
      <c r="VTF49" s="73"/>
      <c r="VTG49" s="73"/>
      <c r="VTH49" s="73"/>
      <c r="VTI49" s="73"/>
      <c r="VTJ49" s="73"/>
      <c r="VTK49" s="73"/>
      <c r="VTL49" s="73"/>
      <c r="VTM49" s="73"/>
      <c r="VTN49" s="73"/>
      <c r="VTO49" s="73"/>
      <c r="VTP49" s="73"/>
      <c r="VTQ49" s="73"/>
      <c r="VTR49" s="73"/>
      <c r="VTS49" s="73"/>
      <c r="VTT49" s="73"/>
      <c r="VTU49" s="73"/>
      <c r="VTV49" s="73"/>
      <c r="VTW49" s="73"/>
      <c r="VTX49" s="73"/>
      <c r="VTY49" s="73"/>
      <c r="VTZ49" s="73"/>
      <c r="VUA49" s="73"/>
      <c r="VUB49" s="73"/>
      <c r="VUC49" s="73"/>
      <c r="VUD49" s="73"/>
      <c r="VUE49" s="73"/>
      <c r="VUF49" s="73"/>
      <c r="VUG49" s="73"/>
      <c r="VUH49" s="73"/>
      <c r="VUI49" s="73"/>
      <c r="VUJ49" s="73"/>
      <c r="VUK49" s="73"/>
      <c r="VUL49" s="73"/>
      <c r="VUM49" s="73"/>
      <c r="VUN49" s="73"/>
      <c r="VUO49" s="73"/>
      <c r="VUP49" s="73"/>
      <c r="VUQ49" s="73"/>
      <c r="VUR49" s="73"/>
      <c r="VUS49" s="73"/>
      <c r="VUT49" s="73"/>
      <c r="VUU49" s="73"/>
      <c r="VUV49" s="73"/>
      <c r="VUW49" s="73"/>
      <c r="VUX49" s="73"/>
      <c r="VUY49" s="73"/>
      <c r="VUZ49" s="73"/>
      <c r="VVA49" s="73"/>
      <c r="VVB49" s="73"/>
      <c r="VVC49" s="73"/>
      <c r="VVD49" s="73"/>
      <c r="VVE49" s="73"/>
      <c r="VVF49" s="73"/>
      <c r="VVG49" s="73"/>
      <c r="VVH49" s="73"/>
      <c r="VVI49" s="73"/>
      <c r="VVJ49" s="73"/>
      <c r="VVK49" s="73"/>
      <c r="VVL49" s="73"/>
      <c r="VVM49" s="73"/>
      <c r="VVN49" s="73"/>
      <c r="VVO49" s="73"/>
      <c r="VVP49" s="73"/>
      <c r="VVQ49" s="73"/>
      <c r="VVR49" s="73"/>
      <c r="VVS49" s="73"/>
      <c r="VVT49" s="73"/>
      <c r="VVU49" s="73"/>
      <c r="VVV49" s="73"/>
      <c r="VVW49" s="73"/>
      <c r="VVX49" s="73"/>
      <c r="VVY49" s="73"/>
      <c r="VVZ49" s="73"/>
      <c r="VWA49" s="73"/>
      <c r="VWB49" s="73"/>
      <c r="VWC49" s="73"/>
      <c r="VWD49" s="73"/>
      <c r="VWE49" s="73"/>
      <c r="VWF49" s="73"/>
      <c r="VWG49" s="73"/>
      <c r="VWH49" s="73"/>
      <c r="VWI49" s="73"/>
      <c r="VWJ49" s="73"/>
      <c r="VWK49" s="73"/>
      <c r="VWL49" s="73"/>
      <c r="VWM49" s="73"/>
      <c r="VWN49" s="73"/>
      <c r="VWO49" s="73"/>
      <c r="VWP49" s="73"/>
      <c r="VWQ49" s="73"/>
      <c r="VWR49" s="73"/>
      <c r="VWS49" s="73"/>
      <c r="VWT49" s="73"/>
      <c r="VWU49" s="73"/>
      <c r="VWV49" s="73"/>
      <c r="VWW49" s="73"/>
      <c r="VWX49" s="73"/>
      <c r="VWY49" s="73"/>
      <c r="VWZ49" s="73"/>
      <c r="VXA49" s="73"/>
      <c r="VXB49" s="73"/>
      <c r="VXC49" s="73"/>
      <c r="VXD49" s="73"/>
      <c r="VXE49" s="73"/>
      <c r="VXF49" s="73"/>
      <c r="VXG49" s="73"/>
      <c r="VXH49" s="73"/>
      <c r="VXI49" s="73"/>
      <c r="VXJ49" s="73"/>
      <c r="VXK49" s="73"/>
      <c r="VXL49" s="73"/>
      <c r="VXM49" s="73"/>
      <c r="VXN49" s="73"/>
      <c r="VXO49" s="73"/>
      <c r="VXP49" s="73"/>
      <c r="VXQ49" s="73"/>
      <c r="VXR49" s="73"/>
      <c r="VXS49" s="73"/>
      <c r="VXT49" s="73"/>
      <c r="VXU49" s="73"/>
      <c r="VXV49" s="73"/>
      <c r="VXW49" s="73"/>
      <c r="VXX49" s="73"/>
      <c r="VXY49" s="73"/>
      <c r="VXZ49" s="73"/>
      <c r="VYA49" s="73"/>
      <c r="VYB49" s="73"/>
      <c r="VYC49" s="73"/>
      <c r="VYD49" s="73"/>
      <c r="VYE49" s="73"/>
      <c r="VYF49" s="73"/>
      <c r="VYG49" s="73"/>
      <c r="VYH49" s="73"/>
      <c r="VYI49" s="73"/>
      <c r="VYJ49" s="73"/>
      <c r="VYK49" s="73"/>
      <c r="VYL49" s="73"/>
      <c r="VYM49" s="73"/>
      <c r="VYN49" s="73"/>
      <c r="VYO49" s="73"/>
      <c r="VYP49" s="73"/>
      <c r="VYQ49" s="73"/>
      <c r="VYR49" s="73"/>
      <c r="VYS49" s="73"/>
      <c r="VYT49" s="73"/>
      <c r="VYU49" s="73"/>
      <c r="VYV49" s="73"/>
      <c r="VYW49" s="73"/>
      <c r="VYX49" s="73"/>
      <c r="VYY49" s="73"/>
      <c r="VYZ49" s="73"/>
      <c r="VZA49" s="73"/>
      <c r="VZB49" s="73"/>
      <c r="VZC49" s="73"/>
      <c r="VZD49" s="73"/>
      <c r="VZE49" s="73"/>
      <c r="VZF49" s="73"/>
      <c r="VZG49" s="73"/>
      <c r="VZH49" s="73"/>
      <c r="VZI49" s="73"/>
      <c r="VZJ49" s="73"/>
      <c r="VZK49" s="73"/>
      <c r="VZL49" s="73"/>
      <c r="VZM49" s="73"/>
      <c r="VZN49" s="73"/>
      <c r="VZO49" s="73"/>
      <c r="VZP49" s="73"/>
      <c r="VZQ49" s="73"/>
      <c r="VZR49" s="73"/>
      <c r="VZS49" s="73"/>
      <c r="VZT49" s="73"/>
      <c r="VZU49" s="73"/>
      <c r="VZV49" s="73"/>
      <c r="VZW49" s="73"/>
      <c r="VZX49" s="73"/>
      <c r="VZY49" s="73"/>
      <c r="VZZ49" s="73"/>
      <c r="WAA49" s="73"/>
      <c r="WAB49" s="73"/>
      <c r="WAC49" s="73"/>
      <c r="WAD49" s="73"/>
      <c r="WAE49" s="73"/>
      <c r="WAF49" s="73"/>
      <c r="WAG49" s="73"/>
      <c r="WAH49" s="73"/>
      <c r="WAI49" s="73"/>
      <c r="WAJ49" s="73"/>
      <c r="WAK49" s="73"/>
      <c r="WAL49" s="73"/>
      <c r="WAM49" s="73"/>
      <c r="WAN49" s="73"/>
      <c r="WAO49" s="73"/>
      <c r="WAP49" s="73"/>
      <c r="WAQ49" s="73"/>
      <c r="WAR49" s="73"/>
      <c r="WAS49" s="73"/>
      <c r="WAT49" s="73"/>
      <c r="WAU49" s="73"/>
      <c r="WAV49" s="73"/>
      <c r="WAW49" s="73"/>
      <c r="WAX49" s="73"/>
      <c r="WAY49" s="73"/>
      <c r="WAZ49" s="73"/>
      <c r="WBA49" s="73"/>
      <c r="WBB49" s="73"/>
      <c r="WBC49" s="73"/>
      <c r="WBD49" s="73"/>
      <c r="WBE49" s="73"/>
      <c r="WBF49" s="73"/>
      <c r="WBG49" s="73"/>
      <c r="WBH49" s="73"/>
      <c r="WBI49" s="73"/>
      <c r="WBJ49" s="73"/>
      <c r="WBK49" s="73"/>
      <c r="WBL49" s="73"/>
      <c r="WBM49" s="73"/>
      <c r="WBN49" s="73"/>
      <c r="WBO49" s="73"/>
      <c r="WBP49" s="73"/>
      <c r="WBQ49" s="73"/>
      <c r="WBR49" s="73"/>
      <c r="WBS49" s="73"/>
      <c r="WBT49" s="73"/>
      <c r="WBU49" s="73"/>
      <c r="WBV49" s="73"/>
      <c r="WBW49" s="73"/>
      <c r="WBX49" s="73"/>
      <c r="WBY49" s="73"/>
      <c r="WBZ49" s="73"/>
      <c r="WCA49" s="73"/>
      <c r="WCB49" s="73"/>
      <c r="WCC49" s="73"/>
      <c r="WCD49" s="73"/>
      <c r="WCE49" s="73"/>
      <c r="WCF49" s="73"/>
      <c r="WCG49" s="73"/>
      <c r="WCH49" s="73"/>
      <c r="WCI49" s="73"/>
      <c r="WCJ49" s="73"/>
      <c r="WCK49" s="73"/>
      <c r="WCL49" s="73"/>
      <c r="WCM49" s="73"/>
      <c r="WCN49" s="73"/>
      <c r="WCO49" s="73"/>
      <c r="WCP49" s="73"/>
      <c r="WCQ49" s="73"/>
      <c r="WCR49" s="73"/>
      <c r="WCS49" s="73"/>
      <c r="WCT49" s="73"/>
      <c r="WCU49" s="73"/>
      <c r="WCV49" s="73"/>
      <c r="WCW49" s="73"/>
      <c r="WCX49" s="73"/>
      <c r="WCY49" s="73"/>
      <c r="WCZ49" s="73"/>
      <c r="WDA49" s="73"/>
      <c r="WDB49" s="73"/>
      <c r="WDC49" s="73"/>
      <c r="WDD49" s="73"/>
      <c r="WDE49" s="73"/>
      <c r="WDF49" s="73"/>
      <c r="WDG49" s="73"/>
      <c r="WDH49" s="73"/>
      <c r="WDI49" s="73"/>
      <c r="WDJ49" s="73"/>
      <c r="WDK49" s="73"/>
      <c r="WDL49" s="73"/>
      <c r="WDM49" s="73"/>
      <c r="WDN49" s="73"/>
      <c r="WDO49" s="73"/>
      <c r="WDP49" s="73"/>
      <c r="WDQ49" s="73"/>
      <c r="WDR49" s="73"/>
      <c r="WDS49" s="73"/>
      <c r="WDT49" s="73"/>
      <c r="WDU49" s="73"/>
      <c r="WDV49" s="73"/>
      <c r="WDW49" s="73"/>
      <c r="WDX49" s="73"/>
      <c r="WDY49" s="73"/>
      <c r="WDZ49" s="73"/>
      <c r="WEA49" s="73"/>
      <c r="WEB49" s="73"/>
      <c r="WEC49" s="73"/>
      <c r="WED49" s="73"/>
      <c r="WEE49" s="73"/>
      <c r="WEF49" s="73"/>
      <c r="WEG49" s="73"/>
      <c r="WEH49" s="73"/>
      <c r="WEI49" s="73"/>
      <c r="WEJ49" s="73"/>
      <c r="WEK49" s="73"/>
      <c r="WEL49" s="73"/>
      <c r="WEM49" s="73"/>
      <c r="WEN49" s="73"/>
      <c r="WEO49" s="73"/>
      <c r="WEP49" s="73"/>
      <c r="WEQ49" s="73"/>
      <c r="WER49" s="73"/>
      <c r="WES49" s="73"/>
      <c r="WET49" s="73"/>
      <c r="WEU49" s="73"/>
      <c r="WEV49" s="73"/>
      <c r="WEW49" s="73"/>
      <c r="WEX49" s="73"/>
      <c r="WEY49" s="73"/>
      <c r="WEZ49" s="73"/>
      <c r="WFA49" s="73"/>
      <c r="WFB49" s="73"/>
      <c r="WFC49" s="73"/>
      <c r="WFD49" s="73"/>
      <c r="WFE49" s="73"/>
      <c r="WFF49" s="73"/>
      <c r="WFG49" s="73"/>
      <c r="WFH49" s="73"/>
      <c r="WFI49" s="73"/>
      <c r="WFJ49" s="73"/>
      <c r="WFK49" s="73"/>
      <c r="WFL49" s="73"/>
      <c r="WFM49" s="73"/>
      <c r="WFN49" s="73"/>
      <c r="WFO49" s="73"/>
      <c r="WFP49" s="73"/>
      <c r="WFQ49" s="73"/>
      <c r="WFR49" s="73"/>
      <c r="WFS49" s="73"/>
      <c r="WFT49" s="73"/>
      <c r="WFU49" s="73"/>
      <c r="WFV49" s="73"/>
      <c r="WFW49" s="73"/>
      <c r="WFX49" s="73"/>
      <c r="WFY49" s="73"/>
      <c r="WFZ49" s="73"/>
      <c r="WGA49" s="73"/>
      <c r="WGB49" s="73"/>
      <c r="WGC49" s="73"/>
      <c r="WGD49" s="73"/>
      <c r="WGE49" s="73"/>
      <c r="WGF49" s="73"/>
      <c r="WGG49" s="73"/>
      <c r="WGH49" s="73"/>
      <c r="WGI49" s="73"/>
      <c r="WGJ49" s="73"/>
      <c r="WGK49" s="73"/>
      <c r="WGL49" s="73"/>
      <c r="WGM49" s="73"/>
      <c r="WGN49" s="73"/>
      <c r="WGO49" s="73"/>
      <c r="WGP49" s="73"/>
      <c r="WGQ49" s="73"/>
      <c r="WGR49" s="73"/>
      <c r="WGS49" s="73"/>
      <c r="WGT49" s="73"/>
      <c r="WGU49" s="73"/>
      <c r="WGV49" s="73"/>
      <c r="WGW49" s="73"/>
      <c r="WGX49" s="73"/>
      <c r="WGY49" s="73"/>
      <c r="WGZ49" s="73"/>
      <c r="WHA49" s="73"/>
      <c r="WHB49" s="73"/>
      <c r="WHC49" s="73"/>
      <c r="WHD49" s="73"/>
      <c r="WHE49" s="73"/>
      <c r="WHF49" s="73"/>
      <c r="WHG49" s="73"/>
      <c r="WHH49" s="73"/>
      <c r="WHI49" s="73"/>
      <c r="WHJ49" s="73"/>
      <c r="WHK49" s="73"/>
      <c r="WHL49" s="73"/>
      <c r="WHM49" s="73"/>
      <c r="WHN49" s="73"/>
      <c r="WHO49" s="73"/>
      <c r="WHP49" s="73"/>
      <c r="WHQ49" s="73"/>
      <c r="WHR49" s="73"/>
      <c r="WHS49" s="73"/>
      <c r="WHT49" s="73"/>
      <c r="WHU49" s="73"/>
      <c r="WHV49" s="73"/>
      <c r="WHW49" s="73"/>
      <c r="WHX49" s="73"/>
      <c r="WHY49" s="73"/>
      <c r="WHZ49" s="73"/>
      <c r="WIA49" s="73"/>
      <c r="WIB49" s="73"/>
      <c r="WIC49" s="73"/>
      <c r="WID49" s="73"/>
      <c r="WIE49" s="73"/>
      <c r="WIF49" s="73"/>
      <c r="WIG49" s="73"/>
      <c r="WIH49" s="73"/>
      <c r="WII49" s="73"/>
      <c r="WIJ49" s="73"/>
      <c r="WIK49" s="73"/>
      <c r="WIL49" s="73"/>
      <c r="WIM49" s="73"/>
      <c r="WIN49" s="73"/>
      <c r="WIO49" s="73"/>
      <c r="WIP49" s="73"/>
      <c r="WIQ49" s="73"/>
      <c r="WIR49" s="73"/>
      <c r="WIS49" s="73"/>
      <c r="WIT49" s="73"/>
      <c r="WIU49" s="73"/>
      <c r="WIV49" s="73"/>
      <c r="WIW49" s="73"/>
      <c r="WIX49" s="73"/>
      <c r="WIY49" s="73"/>
      <c r="WIZ49" s="73"/>
      <c r="WJA49" s="73"/>
      <c r="WJB49" s="73"/>
      <c r="WJC49" s="73"/>
      <c r="WJD49" s="73"/>
      <c r="WJE49" s="73"/>
      <c r="WJF49" s="73"/>
      <c r="WJG49" s="73"/>
      <c r="WJH49" s="73"/>
      <c r="WJI49" s="73"/>
      <c r="WJJ49" s="73"/>
      <c r="WJK49" s="73"/>
      <c r="WJL49" s="73"/>
      <c r="WJM49" s="73"/>
      <c r="WJN49" s="73"/>
      <c r="WJO49" s="73"/>
      <c r="WJP49" s="73"/>
      <c r="WJQ49" s="73"/>
      <c r="WJR49" s="73"/>
      <c r="WJS49" s="73"/>
      <c r="WJT49" s="73"/>
      <c r="WJU49" s="73"/>
      <c r="WJV49" s="73"/>
      <c r="WJW49" s="73"/>
      <c r="WJX49" s="73"/>
      <c r="WJY49" s="73"/>
      <c r="WJZ49" s="73"/>
      <c r="WKA49" s="73"/>
      <c r="WKB49" s="73"/>
      <c r="WKC49" s="73"/>
      <c r="WKD49" s="73"/>
      <c r="WKE49" s="73"/>
      <c r="WKF49" s="73"/>
      <c r="WKG49" s="73"/>
      <c r="WKH49" s="73"/>
      <c r="WKI49" s="73"/>
      <c r="WKJ49" s="73"/>
      <c r="WKK49" s="73"/>
      <c r="WKL49" s="73"/>
      <c r="WKM49" s="73"/>
      <c r="WKN49" s="73"/>
      <c r="WKO49" s="73"/>
      <c r="WKP49" s="73"/>
      <c r="WKQ49" s="73"/>
      <c r="WKR49" s="73"/>
      <c r="WKS49" s="73"/>
      <c r="WKT49" s="73"/>
      <c r="WKU49" s="73"/>
      <c r="WKV49" s="73"/>
      <c r="WKW49" s="73"/>
      <c r="WKX49" s="73"/>
      <c r="WKY49" s="73"/>
      <c r="WKZ49" s="73"/>
      <c r="WLA49" s="73"/>
      <c r="WLB49" s="73"/>
      <c r="WLC49" s="73"/>
      <c r="WLD49" s="73"/>
      <c r="WLE49" s="73"/>
      <c r="WLF49" s="73"/>
      <c r="WLG49" s="73"/>
      <c r="WLH49" s="73"/>
      <c r="WLI49" s="73"/>
      <c r="WLJ49" s="73"/>
      <c r="WLK49" s="73"/>
      <c r="WLL49" s="73"/>
      <c r="WLM49" s="73"/>
      <c r="WLN49" s="73"/>
      <c r="WLO49" s="73"/>
      <c r="WLP49" s="73"/>
      <c r="WLQ49" s="73"/>
      <c r="WLR49" s="73"/>
      <c r="WLS49" s="73"/>
      <c r="WLT49" s="73"/>
      <c r="WLU49" s="73"/>
      <c r="WLV49" s="73"/>
      <c r="WLW49" s="73"/>
      <c r="WLX49" s="73"/>
      <c r="WLY49" s="73"/>
      <c r="WLZ49" s="73"/>
      <c r="WMA49" s="73"/>
      <c r="WMB49" s="73"/>
      <c r="WMC49" s="73"/>
      <c r="WMD49" s="73"/>
      <c r="WME49" s="73"/>
      <c r="WMF49" s="73"/>
      <c r="WMG49" s="73"/>
      <c r="WMH49" s="73"/>
      <c r="WMI49" s="73"/>
      <c r="WMJ49" s="73"/>
      <c r="WMK49" s="73"/>
      <c r="WML49" s="73"/>
      <c r="WMM49" s="73"/>
      <c r="WMN49" s="73"/>
      <c r="WMO49" s="73"/>
      <c r="WMP49" s="73"/>
      <c r="WMQ49" s="73"/>
      <c r="WMR49" s="73"/>
      <c r="WMS49" s="73"/>
      <c r="WMT49" s="73"/>
      <c r="WMU49" s="73"/>
      <c r="WMV49" s="73"/>
      <c r="WMW49" s="73"/>
      <c r="WMX49" s="73"/>
      <c r="WMY49" s="73"/>
      <c r="WMZ49" s="73"/>
      <c r="WNA49" s="73"/>
      <c r="WNB49" s="73"/>
      <c r="WNC49" s="73"/>
      <c r="WND49" s="73"/>
      <c r="WNE49" s="73"/>
      <c r="WNF49" s="73"/>
      <c r="WNG49" s="73"/>
      <c r="WNH49" s="73"/>
      <c r="WNI49" s="73"/>
      <c r="WNJ49" s="73"/>
      <c r="WNK49" s="73"/>
      <c r="WNL49" s="73"/>
      <c r="WNM49" s="73"/>
      <c r="WNN49" s="73"/>
      <c r="WNO49" s="73"/>
      <c r="WNP49" s="73"/>
      <c r="WNQ49" s="73"/>
      <c r="WNR49" s="73"/>
      <c r="WNS49" s="73"/>
      <c r="WNT49" s="73"/>
      <c r="WNU49" s="73"/>
      <c r="WNV49" s="73"/>
      <c r="WNW49" s="73"/>
      <c r="WNX49" s="73"/>
      <c r="WNY49" s="73"/>
      <c r="WNZ49" s="73"/>
      <c r="WOA49" s="73"/>
      <c r="WOB49" s="73"/>
      <c r="WOC49" s="73"/>
      <c r="WOD49" s="73"/>
      <c r="WOE49" s="73"/>
      <c r="WOF49" s="73"/>
      <c r="WOG49" s="73"/>
      <c r="WOH49" s="73"/>
      <c r="WOI49" s="73"/>
      <c r="WOJ49" s="73"/>
      <c r="WOK49" s="73"/>
      <c r="WOL49" s="73"/>
      <c r="WOM49" s="73"/>
      <c r="WON49" s="73"/>
      <c r="WOO49" s="73"/>
      <c r="WOP49" s="73"/>
      <c r="WOQ49" s="73"/>
      <c r="WOR49" s="73"/>
      <c r="WOS49" s="73"/>
      <c r="WOT49" s="73"/>
      <c r="WOU49" s="73"/>
      <c r="WOV49" s="73"/>
      <c r="WOW49" s="73"/>
      <c r="WOX49" s="73"/>
      <c r="WOY49" s="73"/>
      <c r="WOZ49" s="73"/>
      <c r="WPA49" s="73"/>
      <c r="WPB49" s="73"/>
      <c r="WPC49" s="73"/>
      <c r="WPD49" s="73"/>
      <c r="WPE49" s="73"/>
      <c r="WPF49" s="73"/>
      <c r="WPG49" s="73"/>
      <c r="WPH49" s="73"/>
      <c r="WPI49" s="73"/>
      <c r="WPJ49" s="73"/>
      <c r="WPK49" s="73"/>
      <c r="WPL49" s="73"/>
      <c r="WPM49" s="73"/>
      <c r="WPN49" s="73"/>
      <c r="WPO49" s="73"/>
      <c r="WPP49" s="73"/>
      <c r="WPQ49" s="73"/>
      <c r="WPR49" s="73"/>
      <c r="WPS49" s="73"/>
      <c r="WPT49" s="73"/>
      <c r="WPU49" s="73"/>
      <c r="WPV49" s="73"/>
      <c r="WPW49" s="73"/>
      <c r="WPX49" s="73"/>
      <c r="WPY49" s="73"/>
      <c r="WPZ49" s="73"/>
      <c r="WQA49" s="73"/>
      <c r="WQB49" s="73"/>
      <c r="WQC49" s="73"/>
      <c r="WQD49" s="73"/>
      <c r="WQE49" s="73"/>
      <c r="WQF49" s="73"/>
      <c r="WQG49" s="73"/>
      <c r="WQH49" s="73"/>
      <c r="WQI49" s="73"/>
      <c r="WQJ49" s="73"/>
      <c r="WQK49" s="73"/>
      <c r="WQL49" s="73"/>
      <c r="WQM49" s="73"/>
      <c r="WQN49" s="73"/>
      <c r="WQO49" s="73"/>
      <c r="WQP49" s="73"/>
      <c r="WQQ49" s="73"/>
      <c r="WQR49" s="73"/>
      <c r="WQS49" s="73"/>
      <c r="WQT49" s="73"/>
      <c r="WQU49" s="73"/>
      <c r="WQV49" s="73"/>
      <c r="WQW49" s="73"/>
      <c r="WQX49" s="73"/>
      <c r="WQY49" s="73"/>
      <c r="WQZ49" s="73"/>
      <c r="WRA49" s="73"/>
      <c r="WRB49" s="73"/>
      <c r="WRC49" s="73"/>
      <c r="WRD49" s="73"/>
      <c r="WRE49" s="73"/>
      <c r="WRF49" s="73"/>
      <c r="WRG49" s="73"/>
      <c r="WRH49" s="73"/>
      <c r="WRI49" s="73"/>
      <c r="WRJ49" s="73"/>
      <c r="WRK49" s="73"/>
      <c r="WRL49" s="73"/>
      <c r="WRM49" s="73"/>
      <c r="WRN49" s="73"/>
      <c r="WRO49" s="73"/>
      <c r="WRP49" s="73"/>
      <c r="WRQ49" s="73"/>
      <c r="WRR49" s="73"/>
      <c r="WRS49" s="73"/>
      <c r="WRT49" s="73"/>
      <c r="WRU49" s="73"/>
      <c r="WRV49" s="73"/>
      <c r="WRW49" s="73"/>
      <c r="WRX49" s="73"/>
      <c r="WRY49" s="73"/>
      <c r="WRZ49" s="73"/>
      <c r="WSA49" s="73"/>
      <c r="WSB49" s="73"/>
      <c r="WSC49" s="73"/>
      <c r="WSD49" s="73"/>
      <c r="WSE49" s="73"/>
      <c r="WSF49" s="73"/>
      <c r="WSG49" s="73"/>
      <c r="WSH49" s="73"/>
      <c r="WSI49" s="73"/>
      <c r="WSJ49" s="73"/>
      <c r="WSK49" s="73"/>
      <c r="WSL49" s="73"/>
      <c r="WSM49" s="73"/>
      <c r="WSN49" s="73"/>
      <c r="WSO49" s="73"/>
      <c r="WSP49" s="73"/>
      <c r="WSQ49" s="73"/>
      <c r="WSR49" s="73"/>
      <c r="WSS49" s="73"/>
      <c r="WST49" s="73"/>
      <c r="WSU49" s="73"/>
      <c r="WSV49" s="73"/>
      <c r="WSW49" s="73"/>
      <c r="WSX49" s="73"/>
      <c r="WSY49" s="73"/>
      <c r="WSZ49" s="73"/>
      <c r="WTA49" s="73"/>
      <c r="WTB49" s="73"/>
      <c r="WTC49" s="73"/>
      <c r="WTD49" s="73"/>
      <c r="WTE49" s="73"/>
      <c r="WTF49" s="73"/>
      <c r="WTG49" s="73"/>
      <c r="WTH49" s="73"/>
      <c r="WTI49" s="73"/>
      <c r="WTJ49" s="73"/>
      <c r="WTK49" s="73"/>
      <c r="WTL49" s="73"/>
      <c r="WTM49" s="73"/>
      <c r="WTN49" s="73"/>
      <c r="WTO49" s="73"/>
      <c r="WTP49" s="73"/>
      <c r="WTQ49" s="73"/>
      <c r="WTR49" s="73"/>
      <c r="WTS49" s="73"/>
      <c r="WTT49" s="73"/>
      <c r="WTU49" s="73"/>
      <c r="WTV49" s="73"/>
      <c r="WTW49" s="73"/>
      <c r="WTX49" s="73"/>
      <c r="WTY49" s="73"/>
      <c r="WTZ49" s="73"/>
      <c r="WUA49" s="73"/>
      <c r="WUB49" s="73"/>
      <c r="WUC49" s="73"/>
      <c r="WUD49" s="73"/>
      <c r="WUE49" s="73"/>
      <c r="WUF49" s="73"/>
      <c r="WUG49" s="73"/>
      <c r="WUH49" s="73"/>
      <c r="WUI49" s="73"/>
      <c r="WUJ49" s="73"/>
      <c r="WUK49" s="73"/>
      <c r="WUL49" s="73"/>
      <c r="WUM49" s="73"/>
      <c r="WUN49" s="73"/>
      <c r="WUO49" s="73"/>
      <c r="WUP49" s="73"/>
      <c r="WUQ49" s="73"/>
      <c r="WUR49" s="73"/>
      <c r="WUS49" s="73"/>
      <c r="WUT49" s="73"/>
      <c r="WUU49" s="73"/>
      <c r="WUV49" s="73"/>
      <c r="WUW49" s="73"/>
      <c r="WUX49" s="73"/>
      <c r="WUY49" s="73"/>
      <c r="WUZ49" s="73"/>
      <c r="WVA49" s="73"/>
      <c r="WVB49" s="73"/>
      <c r="WVC49" s="73"/>
      <c r="WVD49" s="73"/>
      <c r="WVE49" s="73"/>
      <c r="WVF49" s="73"/>
      <c r="WVG49" s="73"/>
      <c r="WVH49" s="73"/>
      <c r="WVI49" s="73"/>
      <c r="WVJ49" s="73"/>
      <c r="WVK49" s="73"/>
      <c r="WVL49" s="73"/>
      <c r="WVM49" s="73"/>
      <c r="WVN49" s="73"/>
      <c r="WVO49" s="73"/>
      <c r="WVP49" s="73"/>
      <c r="WVQ49" s="73"/>
      <c r="WVR49" s="73"/>
      <c r="WVS49" s="73"/>
      <c r="WVT49" s="73"/>
      <c r="WVU49" s="73"/>
      <c r="WVV49" s="73"/>
      <c r="WVW49" s="73"/>
      <c r="WVX49" s="73"/>
      <c r="WVY49" s="73"/>
      <c r="WVZ49" s="73"/>
      <c r="WWA49" s="73"/>
      <c r="WWB49" s="73"/>
      <c r="WWC49" s="73"/>
      <c r="WWD49" s="73"/>
      <c r="WWE49" s="73"/>
      <c r="WWF49" s="73"/>
      <c r="WWG49" s="73"/>
      <c r="WWH49" s="73"/>
      <c r="WWI49" s="73"/>
      <c r="WWJ49" s="73"/>
      <c r="WWK49" s="73"/>
      <c r="WWL49" s="73"/>
      <c r="WWM49" s="73"/>
      <c r="WWN49" s="73"/>
      <c r="WWO49" s="73"/>
      <c r="WWP49" s="73"/>
      <c r="WWQ49" s="73"/>
      <c r="WWR49" s="73"/>
      <c r="WWS49" s="73"/>
      <c r="WWT49" s="73"/>
      <c r="WWU49" s="73"/>
      <c r="WWV49" s="73"/>
      <c r="WWW49" s="73"/>
      <c r="WWX49" s="73"/>
      <c r="WWY49" s="73"/>
      <c r="WWZ49" s="73"/>
      <c r="WXA49" s="73"/>
      <c r="WXB49" s="73"/>
      <c r="WXC49" s="73"/>
      <c r="WXD49" s="73"/>
      <c r="WXE49" s="73"/>
      <c r="WXF49" s="73"/>
      <c r="WXG49" s="73"/>
      <c r="WXH49" s="73"/>
      <c r="WXI49" s="73"/>
      <c r="WXJ49" s="73"/>
      <c r="WXK49" s="73"/>
      <c r="WXL49" s="73"/>
      <c r="WXM49" s="73"/>
      <c r="WXN49" s="73"/>
      <c r="WXO49" s="73"/>
      <c r="WXP49" s="73"/>
      <c r="WXQ49" s="73"/>
      <c r="WXR49" s="73"/>
      <c r="WXS49" s="73"/>
      <c r="WXT49" s="73"/>
      <c r="WXU49" s="73"/>
      <c r="WXV49" s="73"/>
      <c r="WXW49" s="73"/>
      <c r="WXX49" s="73"/>
      <c r="WXY49" s="73"/>
      <c r="WXZ49" s="73"/>
      <c r="WYA49" s="73"/>
      <c r="WYB49" s="73"/>
      <c r="WYC49" s="73"/>
      <c r="WYD49" s="73"/>
      <c r="WYE49" s="73"/>
      <c r="WYF49" s="73"/>
      <c r="WYG49" s="73"/>
      <c r="WYH49" s="73"/>
      <c r="WYI49" s="73"/>
      <c r="WYJ49" s="73"/>
      <c r="WYK49" s="73"/>
      <c r="WYL49" s="73"/>
      <c r="WYM49" s="73"/>
      <c r="WYN49" s="73"/>
      <c r="WYO49" s="73"/>
      <c r="WYP49" s="73"/>
      <c r="WYQ49" s="73"/>
      <c r="WYR49" s="73"/>
      <c r="WYS49" s="73"/>
      <c r="WYT49" s="73"/>
      <c r="WYU49" s="73"/>
      <c r="WYV49" s="73"/>
      <c r="WYW49" s="73"/>
      <c r="WYX49" s="73"/>
      <c r="WYY49" s="73"/>
      <c r="WYZ49" s="73"/>
      <c r="WZA49" s="73"/>
      <c r="WZB49" s="73"/>
      <c r="WZC49" s="73"/>
      <c r="WZD49" s="73"/>
      <c r="WZE49" s="73"/>
      <c r="WZF49" s="73"/>
      <c r="WZG49" s="73"/>
      <c r="WZH49" s="73"/>
      <c r="WZI49" s="73"/>
      <c r="WZJ49" s="73"/>
      <c r="WZK49" s="73"/>
      <c r="WZL49" s="73"/>
      <c r="WZM49" s="73"/>
      <c r="WZN49" s="73"/>
      <c r="WZO49" s="73"/>
      <c r="WZP49" s="73"/>
      <c r="WZQ49" s="73"/>
      <c r="WZR49" s="73"/>
      <c r="WZS49" s="73"/>
      <c r="WZT49" s="73"/>
      <c r="WZU49" s="73"/>
      <c r="WZV49" s="73"/>
      <c r="WZW49" s="73"/>
      <c r="WZX49" s="73"/>
      <c r="WZY49" s="73"/>
      <c r="WZZ49" s="73"/>
      <c r="XAA49" s="73"/>
      <c r="XAB49" s="73"/>
      <c r="XAC49" s="73"/>
      <c r="XAD49" s="73"/>
      <c r="XAE49" s="73"/>
      <c r="XAF49" s="73"/>
      <c r="XAG49" s="73"/>
      <c r="XAH49" s="73"/>
      <c r="XAI49" s="73"/>
      <c r="XAJ49" s="73"/>
      <c r="XAK49" s="73"/>
      <c r="XAL49" s="73"/>
      <c r="XAM49" s="73"/>
      <c r="XAN49" s="73"/>
      <c r="XAO49" s="73"/>
      <c r="XAP49" s="73"/>
      <c r="XAQ49" s="73"/>
      <c r="XAR49" s="73"/>
      <c r="XAS49" s="73"/>
      <c r="XAT49" s="73"/>
      <c r="XAU49" s="73"/>
      <c r="XAV49" s="73"/>
      <c r="XAW49" s="73"/>
      <c r="XAX49" s="73"/>
      <c r="XAY49" s="73"/>
      <c r="XAZ49" s="73"/>
      <c r="XBA49" s="73"/>
      <c r="XBB49" s="73"/>
      <c r="XBC49" s="73"/>
      <c r="XBD49" s="73"/>
      <c r="XBE49" s="73"/>
      <c r="XBF49" s="73"/>
      <c r="XBG49" s="73"/>
      <c r="XBH49" s="73"/>
      <c r="XBI49" s="73"/>
      <c r="XBJ49" s="73"/>
      <c r="XBK49" s="73"/>
      <c r="XBL49" s="73"/>
      <c r="XBM49" s="73"/>
      <c r="XBN49" s="73"/>
      <c r="XBO49" s="73"/>
      <c r="XBP49" s="73"/>
      <c r="XBQ49" s="73"/>
      <c r="XBR49" s="73"/>
      <c r="XBS49" s="73"/>
      <c r="XBT49" s="73"/>
      <c r="XBU49" s="73"/>
      <c r="XBV49" s="73"/>
      <c r="XBW49" s="73"/>
      <c r="XBX49" s="73"/>
      <c r="XBY49" s="73"/>
      <c r="XBZ49" s="73"/>
      <c r="XCA49" s="73"/>
      <c r="XCB49" s="73"/>
      <c r="XCC49" s="73"/>
      <c r="XCD49" s="73"/>
      <c r="XCE49" s="73"/>
      <c r="XCF49" s="73"/>
      <c r="XCG49" s="73"/>
      <c r="XCH49" s="73"/>
      <c r="XCI49" s="73"/>
      <c r="XCJ49" s="73"/>
      <c r="XCK49" s="73"/>
      <c r="XCL49" s="73"/>
      <c r="XCM49" s="73"/>
      <c r="XCN49" s="73"/>
      <c r="XCO49" s="73"/>
      <c r="XCP49" s="73"/>
      <c r="XCQ49" s="73"/>
      <c r="XCR49" s="73"/>
      <c r="XCS49" s="73"/>
      <c r="XCT49" s="73"/>
      <c r="XCU49" s="73"/>
      <c r="XCV49" s="73"/>
      <c r="XCW49" s="73"/>
      <c r="XCX49" s="73"/>
      <c r="XCY49" s="73"/>
      <c r="XCZ49" s="73"/>
      <c r="XDA49" s="73"/>
      <c r="XDB49" s="73"/>
      <c r="XDC49" s="73"/>
      <c r="XDD49" s="73"/>
      <c r="XDE49" s="73"/>
      <c r="XDF49" s="73"/>
      <c r="XDG49" s="73"/>
      <c r="XDH49" s="73"/>
      <c r="XDI49" s="73"/>
      <c r="XDJ49" s="73"/>
      <c r="XDK49" s="73"/>
      <c r="XDL49" s="73"/>
      <c r="XDM49" s="73"/>
      <c r="XDN49" s="73"/>
      <c r="XDO49" s="73"/>
      <c r="XDP49" s="73"/>
      <c r="XDQ49" s="73"/>
      <c r="XDR49" s="73"/>
      <c r="XDS49" s="73"/>
      <c r="XDT49" s="73"/>
      <c r="XDU49" s="73"/>
      <c r="XDV49" s="73"/>
      <c r="XDW49" s="73"/>
      <c r="XDX49" s="73"/>
      <c r="XDY49" s="73"/>
      <c r="XDZ49" s="73"/>
      <c r="XEA49" s="73"/>
      <c r="XEB49" s="73"/>
    </row>
    <row r="50" spans="1:16356" x14ac:dyDescent="0.25">
      <c r="D50" s="276"/>
      <c r="E50" s="276"/>
      <c r="F50" s="276"/>
    </row>
    <row r="51" spans="1:16356" x14ac:dyDescent="0.25">
      <c r="D51" s="276"/>
      <c r="E51" s="276"/>
      <c r="F51" s="276"/>
      <c r="M51" s="23"/>
      <c r="S51" s="352"/>
      <c r="V51" s="352"/>
      <c r="W51" s="352"/>
      <c r="X51" s="352"/>
      <c r="Y51" s="352"/>
      <c r="Z51" s="352"/>
      <c r="AA51" s="352"/>
    </row>
    <row r="52" spans="1:16356" x14ac:dyDescent="0.25">
      <c r="D52" s="276"/>
      <c r="E52" s="276"/>
      <c r="F52" s="276"/>
    </row>
    <row r="53" spans="1:16356" x14ac:dyDescent="0.25">
      <c r="D53" s="276"/>
      <c r="E53" s="276"/>
      <c r="F53" s="276"/>
    </row>
    <row r="54" spans="1:16356" x14ac:dyDescent="0.25">
      <c r="D54" s="276"/>
      <c r="E54" s="276"/>
      <c r="F54" s="276"/>
    </row>
    <row r="55" spans="1:16356" x14ac:dyDescent="0.25">
      <c r="D55" s="276"/>
      <c r="E55" s="276"/>
      <c r="F55" s="276"/>
    </row>
    <row r="56" spans="1:16356" x14ac:dyDescent="0.25">
      <c r="D56" s="276"/>
      <c r="E56" s="276"/>
      <c r="F56" s="276"/>
    </row>
    <row r="57" spans="1:16356" x14ac:dyDescent="0.25">
      <c r="D57" s="276"/>
      <c r="E57" s="276"/>
      <c r="F57" s="276"/>
    </row>
    <row r="58" spans="1:16356" x14ac:dyDescent="0.25">
      <c r="D58" s="276"/>
      <c r="E58" s="276"/>
      <c r="F58" s="276"/>
    </row>
    <row r="59" spans="1:16356" x14ac:dyDescent="0.25">
      <c r="D59" s="276"/>
      <c r="E59" s="276"/>
      <c r="F59" s="276"/>
    </row>
    <row r="60" spans="1:16356" x14ac:dyDescent="0.25">
      <c r="D60" s="276"/>
      <c r="E60" s="276"/>
      <c r="F60" s="276"/>
    </row>
    <row r="61" spans="1:16356" x14ac:dyDescent="0.25">
      <c r="D61" s="276"/>
      <c r="E61" s="276"/>
      <c r="F61" s="276"/>
    </row>
    <row r="62" spans="1:16356" x14ac:dyDescent="0.25">
      <c r="D62" s="276"/>
      <c r="E62" s="276"/>
      <c r="F62" s="276"/>
    </row>
    <row r="63" spans="1:16356" x14ac:dyDescent="0.25">
      <c r="D63" s="276"/>
      <c r="E63" s="276"/>
      <c r="F63" s="276"/>
    </row>
    <row r="64" spans="1:16356" x14ac:dyDescent="0.25">
      <c r="D64" s="276"/>
      <c r="E64" s="276"/>
      <c r="F64" s="276"/>
    </row>
    <row r="65" spans="4:6" x14ac:dyDescent="0.25">
      <c r="D65" s="276"/>
      <c r="E65" s="276"/>
      <c r="F65" s="276"/>
    </row>
    <row r="66" spans="4:6" x14ac:dyDescent="0.25">
      <c r="D66" s="276"/>
      <c r="E66" s="276"/>
      <c r="F66" s="276"/>
    </row>
    <row r="67" spans="4:6" x14ac:dyDescent="0.25">
      <c r="D67" s="276"/>
      <c r="E67" s="276"/>
      <c r="F67" s="276"/>
    </row>
    <row r="68" spans="4:6" x14ac:dyDescent="0.25">
      <c r="D68" s="276"/>
      <c r="E68" s="276"/>
      <c r="F68" s="276"/>
    </row>
    <row r="69" spans="4:6" x14ac:dyDescent="0.25">
      <c r="D69" s="276"/>
      <c r="E69" s="276"/>
      <c r="F69" s="276"/>
    </row>
    <row r="70" spans="4:6" x14ac:dyDescent="0.25">
      <c r="D70" s="276"/>
      <c r="E70" s="276"/>
      <c r="F70" s="276"/>
    </row>
    <row r="71" spans="4:6" x14ac:dyDescent="0.25">
      <c r="D71" s="276"/>
      <c r="E71" s="276"/>
      <c r="F71" s="276"/>
    </row>
    <row r="72" spans="4:6" x14ac:dyDescent="0.25">
      <c r="D72" s="276"/>
      <c r="E72" s="276"/>
      <c r="F72" s="276"/>
    </row>
    <row r="73" spans="4:6" x14ac:dyDescent="0.25">
      <c r="D73" s="276"/>
      <c r="E73" s="276"/>
      <c r="F73" s="276"/>
    </row>
    <row r="74" spans="4:6" x14ac:dyDescent="0.25">
      <c r="D74" s="276"/>
      <c r="E74" s="276"/>
      <c r="F74" s="276"/>
    </row>
  </sheetData>
  <sheetProtection password="EF32" sheet="1" objects="1" scenarios="1"/>
  <mergeCells count="1">
    <mergeCell ref="A10:D10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FFCC"/>
  </sheetPr>
  <dimension ref="A1:XDT49"/>
  <sheetViews>
    <sheetView zoomScale="70" zoomScaleNormal="70" workbookViewId="0">
      <pane xSplit="6" ySplit="11" topLeftCell="K21" activePane="bottomRight" state="frozen"/>
      <selection pane="topRight" activeCell="G1" sqref="G1"/>
      <selection pane="bottomLeft" activeCell="A13" sqref="A13"/>
      <selection pane="bottomRight" activeCell="T24" sqref="K24:T24"/>
    </sheetView>
  </sheetViews>
  <sheetFormatPr defaultRowHeight="15" x14ac:dyDescent="0.25"/>
  <cols>
    <col min="2" max="2" width="32.7109375" bestFit="1" customWidth="1"/>
    <col min="3" max="3" width="44.85546875" style="178" customWidth="1"/>
    <col min="4" max="4" width="12.7109375" style="4" customWidth="1"/>
    <col min="5" max="6" width="17" style="4" customWidth="1"/>
    <col min="13" max="13" width="11.28515625" bestFit="1" customWidth="1"/>
    <col min="14" max="20" width="11.28515625" style="275" bestFit="1" customWidth="1"/>
  </cols>
  <sheetData>
    <row r="1" spans="1:20" s="4" customFormat="1" ht="21" x14ac:dyDescent="0.35">
      <c r="A1" s="90" t="s">
        <v>0</v>
      </c>
      <c r="B1" s="85"/>
      <c r="C1" s="81" t="s">
        <v>86</v>
      </c>
      <c r="D1" s="91"/>
      <c r="E1" s="280"/>
      <c r="F1" s="280"/>
      <c r="G1" s="85"/>
      <c r="H1" s="85"/>
      <c r="I1" s="85"/>
      <c r="J1" s="81"/>
      <c r="K1" s="85"/>
      <c r="L1" s="85"/>
      <c r="M1" s="85"/>
      <c r="N1" s="283"/>
      <c r="O1" s="283"/>
      <c r="P1" s="283"/>
      <c r="Q1" s="283"/>
      <c r="R1" s="283"/>
      <c r="S1" s="283"/>
      <c r="T1" s="283"/>
    </row>
    <row r="2" spans="1:20" s="4" customFormat="1" ht="18.75" x14ac:dyDescent="0.3">
      <c r="A2" s="91" t="s">
        <v>1</v>
      </c>
      <c r="B2" s="85"/>
      <c r="C2" s="89">
        <v>84.287000000000006</v>
      </c>
      <c r="D2" s="91"/>
      <c r="E2" s="280"/>
      <c r="F2" s="280"/>
      <c r="G2" s="85"/>
      <c r="H2" s="85"/>
      <c r="I2" s="85"/>
      <c r="J2" s="72"/>
      <c r="K2" s="85"/>
      <c r="L2" s="85"/>
      <c r="M2" s="85"/>
      <c r="N2" s="283"/>
      <c r="O2" s="283"/>
      <c r="P2" s="283"/>
      <c r="Q2" s="283"/>
      <c r="R2" s="283"/>
      <c r="S2" s="283"/>
      <c r="T2" s="283"/>
    </row>
    <row r="3" spans="1:20" s="4" customFormat="1" ht="15.75" x14ac:dyDescent="0.25">
      <c r="A3" s="91" t="s">
        <v>2</v>
      </c>
      <c r="B3" s="85"/>
      <c r="C3" s="89">
        <v>6287</v>
      </c>
      <c r="D3" s="91"/>
      <c r="E3" s="280"/>
      <c r="F3" s="280"/>
      <c r="G3" s="85"/>
      <c r="H3" s="85"/>
      <c r="I3" s="85"/>
      <c r="J3" s="85"/>
      <c r="K3" s="85"/>
      <c r="L3" s="85"/>
      <c r="M3" s="85"/>
      <c r="N3" s="283"/>
      <c r="O3" s="283"/>
      <c r="P3" s="283"/>
      <c r="Q3" s="283"/>
      <c r="R3" s="283"/>
      <c r="S3" s="283"/>
      <c r="T3" s="283"/>
    </row>
    <row r="4" spans="1:20" s="4" customFormat="1" ht="15.75" x14ac:dyDescent="0.25">
      <c r="A4" s="91" t="s">
        <v>3</v>
      </c>
      <c r="B4" s="85"/>
      <c r="C4" s="89" t="s">
        <v>590</v>
      </c>
      <c r="D4" s="91"/>
      <c r="E4" s="280"/>
      <c r="F4" s="280"/>
      <c r="G4" s="85"/>
      <c r="H4" s="85"/>
      <c r="I4" s="85"/>
      <c r="J4" s="85"/>
      <c r="K4" s="85"/>
      <c r="L4" s="85"/>
      <c r="M4" s="85"/>
      <c r="N4" s="283"/>
      <c r="O4" s="283"/>
      <c r="P4" s="283"/>
      <c r="Q4" s="283"/>
      <c r="R4" s="283"/>
      <c r="S4" s="283"/>
      <c r="T4" s="283"/>
    </row>
    <row r="5" spans="1:20" s="4" customFormat="1" ht="15.75" x14ac:dyDescent="0.25">
      <c r="A5" s="91" t="s">
        <v>149</v>
      </c>
      <c r="B5" s="85"/>
      <c r="C5" s="281" t="s">
        <v>600</v>
      </c>
      <c r="D5" s="91"/>
      <c r="E5" s="280"/>
      <c r="F5" s="280"/>
      <c r="G5" s="85"/>
      <c r="H5" s="85"/>
      <c r="I5" s="85"/>
      <c r="J5" s="85"/>
      <c r="K5" s="85"/>
      <c r="L5" s="85"/>
      <c r="M5" s="85"/>
      <c r="N5" s="283"/>
      <c r="O5" s="283"/>
      <c r="P5" s="283"/>
      <c r="Q5" s="283"/>
      <c r="R5" s="283"/>
      <c r="S5" s="283"/>
      <c r="T5" s="283"/>
    </row>
    <row r="6" spans="1:20" s="4" customFormat="1" ht="15.75" x14ac:dyDescent="0.25">
      <c r="A6" s="91" t="s">
        <v>88</v>
      </c>
      <c r="B6" s="85"/>
      <c r="C6" s="89" t="s">
        <v>89</v>
      </c>
      <c r="D6" s="91"/>
      <c r="E6" s="280"/>
      <c r="F6" s="280"/>
      <c r="G6" s="85"/>
      <c r="H6" s="85"/>
      <c r="I6" s="85"/>
      <c r="J6" s="85"/>
      <c r="K6" s="85"/>
      <c r="L6" s="85"/>
      <c r="M6" s="85"/>
      <c r="N6" s="283"/>
      <c r="O6" s="283"/>
      <c r="P6" s="283"/>
      <c r="Q6" s="283"/>
      <c r="R6" s="283"/>
      <c r="S6" s="283"/>
      <c r="T6" s="283"/>
    </row>
    <row r="7" spans="1:20" s="4" customFormat="1" ht="15.75" x14ac:dyDescent="0.25">
      <c r="A7" s="91" t="s">
        <v>90</v>
      </c>
      <c r="B7" s="85"/>
      <c r="C7" s="89" t="s">
        <v>395</v>
      </c>
      <c r="D7" s="91"/>
      <c r="E7" s="280"/>
      <c r="F7" s="280"/>
      <c r="G7" s="85"/>
      <c r="H7" s="85"/>
      <c r="I7" s="85"/>
      <c r="J7" s="85"/>
      <c r="K7" s="85"/>
      <c r="L7" s="85"/>
      <c r="M7" s="85"/>
      <c r="N7" s="283"/>
      <c r="O7" s="283"/>
      <c r="P7" s="283"/>
      <c r="Q7" s="283"/>
      <c r="R7" s="283"/>
      <c r="S7" s="283"/>
      <c r="T7" s="283"/>
    </row>
    <row r="8" spans="1:20" s="4" customFormat="1" ht="15.75" x14ac:dyDescent="0.25">
      <c r="A8" s="91" t="s">
        <v>336</v>
      </c>
      <c r="B8" s="85"/>
      <c r="C8" s="280" t="s">
        <v>640</v>
      </c>
      <c r="D8" s="281"/>
      <c r="E8" s="281"/>
      <c r="F8" s="281"/>
      <c r="G8" s="85"/>
      <c r="H8" s="85"/>
      <c r="I8" s="85"/>
      <c r="J8" s="85"/>
      <c r="K8" s="85"/>
      <c r="L8" s="85"/>
      <c r="M8" s="85"/>
      <c r="N8" s="283"/>
      <c r="O8" s="283"/>
      <c r="P8" s="283"/>
      <c r="Q8" s="283"/>
      <c r="R8" s="283"/>
      <c r="S8" s="283"/>
      <c r="T8" s="283"/>
    </row>
    <row r="9" spans="1:20" s="4" customFormat="1" ht="23.25" x14ac:dyDescent="0.35">
      <c r="A9" s="359"/>
      <c r="B9" s="360"/>
      <c r="C9" s="360"/>
      <c r="D9" s="360"/>
      <c r="E9" s="280"/>
      <c r="F9" s="280"/>
      <c r="G9" s="85"/>
      <c r="H9" s="85"/>
      <c r="I9" s="85"/>
      <c r="J9" s="85"/>
      <c r="K9" s="85"/>
      <c r="L9" s="85"/>
      <c r="M9" s="85"/>
      <c r="N9" s="283"/>
      <c r="O9" s="283"/>
      <c r="P9" s="283"/>
      <c r="Q9" s="283"/>
      <c r="R9" s="283"/>
      <c r="S9" s="283"/>
      <c r="T9" s="283"/>
    </row>
    <row r="10" spans="1:20" s="4" customFormat="1" ht="15.75" thickBot="1" x14ac:dyDescent="0.3">
      <c r="A10" s="79"/>
      <c r="B10" s="85"/>
      <c r="C10" s="85"/>
      <c r="D10" s="85"/>
      <c r="E10" s="283"/>
      <c r="F10" s="283"/>
      <c r="G10" s="85"/>
      <c r="H10" s="85"/>
      <c r="I10" s="85"/>
      <c r="J10" s="85"/>
      <c r="K10" s="85"/>
      <c r="L10" s="85"/>
      <c r="M10" s="85"/>
      <c r="N10" s="283"/>
      <c r="O10" s="283"/>
      <c r="P10" s="283"/>
      <c r="Q10" s="283"/>
      <c r="R10" s="283"/>
      <c r="S10" s="283"/>
      <c r="T10" s="283"/>
    </row>
    <row r="11" spans="1:20" ht="30.75" thickBot="1" x14ac:dyDescent="0.3">
      <c r="A11" s="68" t="s">
        <v>4</v>
      </c>
      <c r="B11" s="66" t="s">
        <v>5</v>
      </c>
      <c r="C11" s="66" t="s">
        <v>253</v>
      </c>
      <c r="D11" s="67" t="s">
        <v>616</v>
      </c>
      <c r="E11" s="70" t="s">
        <v>52</v>
      </c>
      <c r="F11" s="304" t="s">
        <v>53</v>
      </c>
      <c r="G11" s="59" t="s">
        <v>348</v>
      </c>
      <c r="H11" s="59" t="s">
        <v>349</v>
      </c>
      <c r="I11" s="59" t="s">
        <v>350</v>
      </c>
      <c r="J11" s="59" t="s">
        <v>351</v>
      </c>
      <c r="K11" s="59" t="s">
        <v>352</v>
      </c>
      <c r="L11" s="59" t="s">
        <v>353</v>
      </c>
      <c r="M11" s="59" t="s">
        <v>354</v>
      </c>
      <c r="N11" s="356" t="s">
        <v>643</v>
      </c>
      <c r="O11" s="356" t="s">
        <v>646</v>
      </c>
      <c r="P11" s="356" t="s">
        <v>649</v>
      </c>
      <c r="Q11" s="356" t="s">
        <v>650</v>
      </c>
      <c r="R11" s="356" t="s">
        <v>654</v>
      </c>
      <c r="S11" s="356" t="s">
        <v>655</v>
      </c>
      <c r="T11" s="356" t="s">
        <v>656</v>
      </c>
    </row>
    <row r="12" spans="1:20" s="23" customFormat="1" ht="15.75" thickBot="1" x14ac:dyDescent="0.3">
      <c r="A12" s="181" t="s">
        <v>102</v>
      </c>
      <c r="B12" s="182" t="s">
        <v>134</v>
      </c>
      <c r="C12" s="180" t="s">
        <v>589</v>
      </c>
      <c r="D12" s="56">
        <v>28160</v>
      </c>
      <c r="E12" s="288">
        <f t="shared" ref="E12:E21" si="0">SUM(G12:R12)</f>
        <v>23953</v>
      </c>
      <c r="F12" s="288">
        <f>D12-E12</f>
        <v>4207</v>
      </c>
      <c r="L12" s="23">
        <v>9808</v>
      </c>
      <c r="M12" s="23">
        <v>14145</v>
      </c>
      <c r="N12" s="352"/>
      <c r="O12" s="352"/>
      <c r="P12" s="352"/>
      <c r="Q12" s="352"/>
      <c r="R12" s="352"/>
      <c r="S12" s="352"/>
      <c r="T12" s="352"/>
    </row>
    <row r="13" spans="1:20" s="23" customFormat="1" ht="15.75" thickBot="1" x14ac:dyDescent="0.3">
      <c r="A13" s="181" t="s">
        <v>11</v>
      </c>
      <c r="B13" s="182" t="s">
        <v>233</v>
      </c>
      <c r="C13" s="180" t="s">
        <v>591</v>
      </c>
      <c r="D13" s="57">
        <v>50000</v>
      </c>
      <c r="E13" s="288">
        <f t="shared" si="0"/>
        <v>50000</v>
      </c>
      <c r="F13" s="288">
        <f t="shared" ref="F13:F21" si="1">D13-E13</f>
        <v>0</v>
      </c>
      <c r="K13" s="23">
        <v>50000</v>
      </c>
      <c r="N13" s="352"/>
      <c r="O13" s="352"/>
      <c r="P13" s="352"/>
      <c r="Q13" s="352"/>
      <c r="R13" s="352"/>
      <c r="S13" s="352"/>
      <c r="T13" s="352"/>
    </row>
    <row r="14" spans="1:20" s="23" customFormat="1" ht="15.75" thickBot="1" x14ac:dyDescent="0.3">
      <c r="A14" s="181" t="s">
        <v>104</v>
      </c>
      <c r="B14" s="182" t="s">
        <v>234</v>
      </c>
      <c r="C14" s="180" t="s">
        <v>592</v>
      </c>
      <c r="D14" s="57">
        <v>28667</v>
      </c>
      <c r="E14" s="288">
        <f t="shared" si="0"/>
        <v>0</v>
      </c>
      <c r="F14" s="288">
        <f t="shared" si="1"/>
        <v>28667</v>
      </c>
      <c r="N14" s="352"/>
      <c r="O14" s="352"/>
      <c r="P14" s="352"/>
      <c r="Q14" s="352"/>
      <c r="R14" s="352"/>
      <c r="S14" s="352"/>
      <c r="T14" s="352">
        <v>27842</v>
      </c>
    </row>
    <row r="15" spans="1:20" s="23" customFormat="1" ht="15.75" thickBot="1" x14ac:dyDescent="0.3">
      <c r="A15" s="181">
        <v>1220</v>
      </c>
      <c r="B15" s="182" t="s">
        <v>593</v>
      </c>
      <c r="C15" s="180" t="s">
        <v>267</v>
      </c>
      <c r="D15" s="57">
        <v>25406</v>
      </c>
      <c r="E15" s="288">
        <f t="shared" si="0"/>
        <v>18299.580000000002</v>
      </c>
      <c r="F15" s="288">
        <f t="shared" si="1"/>
        <v>7106.4199999999983</v>
      </c>
      <c r="M15" s="23">
        <v>18299.580000000002</v>
      </c>
      <c r="N15" s="352"/>
      <c r="O15" s="352"/>
      <c r="P15" s="352"/>
      <c r="Q15" s="352"/>
      <c r="R15" s="352"/>
      <c r="S15" s="352"/>
      <c r="T15" s="352"/>
    </row>
    <row r="16" spans="1:20" s="23" customFormat="1" ht="15.75" thickBot="1" x14ac:dyDescent="0.3">
      <c r="A16" s="181">
        <v>1420</v>
      </c>
      <c r="B16" s="182" t="s">
        <v>594</v>
      </c>
      <c r="C16" s="184" t="s">
        <v>595</v>
      </c>
      <c r="D16" s="57">
        <v>32000</v>
      </c>
      <c r="E16" s="288">
        <f t="shared" si="0"/>
        <v>26831</v>
      </c>
      <c r="F16" s="288">
        <f t="shared" si="1"/>
        <v>5169</v>
      </c>
      <c r="K16" s="23">
        <v>1411</v>
      </c>
      <c r="L16" s="23">
        <v>11553</v>
      </c>
      <c r="M16" s="23">
        <v>12288</v>
      </c>
      <c r="N16" s="352">
        <v>1579</v>
      </c>
      <c r="O16" s="352"/>
      <c r="P16" s="352"/>
      <c r="Q16" s="352"/>
      <c r="R16" s="352"/>
      <c r="S16" s="352"/>
      <c r="T16" s="352"/>
    </row>
    <row r="17" spans="1:16348" s="23" customFormat="1" ht="15.75" thickBot="1" x14ac:dyDescent="0.3">
      <c r="A17" s="181">
        <v>1510</v>
      </c>
      <c r="B17" s="186" t="s">
        <v>117</v>
      </c>
      <c r="C17" s="184" t="s">
        <v>386</v>
      </c>
      <c r="D17" s="57">
        <v>41649</v>
      </c>
      <c r="E17" s="288">
        <f t="shared" si="0"/>
        <v>41649</v>
      </c>
      <c r="F17" s="288">
        <f t="shared" si="1"/>
        <v>0</v>
      </c>
      <c r="L17" s="23">
        <v>29201</v>
      </c>
      <c r="M17" s="23">
        <v>12448</v>
      </c>
      <c r="N17" s="352"/>
      <c r="O17" s="352"/>
      <c r="P17" s="352"/>
      <c r="Q17" s="352"/>
      <c r="R17" s="352"/>
      <c r="S17" s="352"/>
      <c r="T17" s="352"/>
    </row>
    <row r="18" spans="1:16348" s="23" customFormat="1" ht="15.75" thickBot="1" x14ac:dyDescent="0.3">
      <c r="A18" s="190">
        <v>1550</v>
      </c>
      <c r="B18" s="186" t="s">
        <v>118</v>
      </c>
      <c r="C18" s="184" t="s">
        <v>596</v>
      </c>
      <c r="D18" s="57">
        <v>49922</v>
      </c>
      <c r="E18" s="288">
        <f t="shared" si="0"/>
        <v>38418</v>
      </c>
      <c r="F18" s="288">
        <f t="shared" si="1"/>
        <v>11504</v>
      </c>
      <c r="K18" s="23">
        <v>13320</v>
      </c>
      <c r="L18" s="23">
        <v>23369</v>
      </c>
      <c r="M18" s="23">
        <v>1729</v>
      </c>
      <c r="N18" s="352"/>
      <c r="O18" s="352"/>
      <c r="P18" s="352"/>
      <c r="Q18" s="352"/>
      <c r="R18" s="352"/>
      <c r="S18" s="352"/>
      <c r="T18" s="352"/>
    </row>
    <row r="19" spans="1:16348" s="23" customFormat="1" ht="15.75" thickBot="1" x14ac:dyDescent="0.3">
      <c r="A19" s="181">
        <v>1560</v>
      </c>
      <c r="B19" s="182" t="s">
        <v>240</v>
      </c>
      <c r="C19" s="180" t="s">
        <v>260</v>
      </c>
      <c r="D19" s="57">
        <v>33000</v>
      </c>
      <c r="E19" s="288">
        <f t="shared" si="0"/>
        <v>14461</v>
      </c>
      <c r="F19" s="288">
        <f t="shared" si="1"/>
        <v>18539</v>
      </c>
      <c r="K19" s="23">
        <v>1103</v>
      </c>
      <c r="M19" s="23">
        <f>10825+2533</f>
        <v>13358</v>
      </c>
      <c r="N19" s="352"/>
      <c r="O19" s="352"/>
      <c r="P19" s="352"/>
      <c r="Q19" s="352"/>
      <c r="R19" s="352"/>
      <c r="S19" s="352"/>
      <c r="T19" s="352"/>
    </row>
    <row r="20" spans="1:16348" s="23" customFormat="1" ht="15.75" thickBot="1" x14ac:dyDescent="0.3">
      <c r="A20" s="181" t="s">
        <v>597</v>
      </c>
      <c r="B20" s="182" t="s">
        <v>106</v>
      </c>
      <c r="C20" s="180" t="s">
        <v>598</v>
      </c>
      <c r="D20" s="57">
        <v>49971</v>
      </c>
      <c r="E20" s="288">
        <f t="shared" si="0"/>
        <v>21506</v>
      </c>
      <c r="F20" s="288">
        <f t="shared" si="1"/>
        <v>28465</v>
      </c>
      <c r="M20" s="23">
        <v>21506</v>
      </c>
      <c r="N20" s="352"/>
      <c r="O20" s="352"/>
      <c r="P20" s="352"/>
      <c r="Q20" s="352"/>
      <c r="R20" s="352"/>
      <c r="S20" s="352"/>
      <c r="T20" s="352"/>
    </row>
    <row r="21" spans="1:16348" s="23" customFormat="1" ht="15.75" thickBot="1" x14ac:dyDescent="0.3">
      <c r="A21" s="181" t="s">
        <v>47</v>
      </c>
      <c r="B21" s="182" t="s">
        <v>127</v>
      </c>
      <c r="C21" s="180" t="s">
        <v>599</v>
      </c>
      <c r="D21" s="57">
        <v>45000</v>
      </c>
      <c r="E21" s="288">
        <f t="shared" si="0"/>
        <v>45000</v>
      </c>
      <c r="F21" s="288">
        <f t="shared" si="1"/>
        <v>0</v>
      </c>
      <c r="M21" s="23">
        <v>45000</v>
      </c>
      <c r="N21" s="352"/>
      <c r="O21" s="352"/>
      <c r="P21" s="352"/>
      <c r="Q21" s="352"/>
      <c r="R21" s="352"/>
      <c r="S21" s="352"/>
      <c r="T21" s="352"/>
    </row>
    <row r="22" spans="1:16348" s="23" customFormat="1" ht="15.75" thickBot="1" x14ac:dyDescent="0.3">
      <c r="A22" s="181"/>
      <c r="B22" s="182"/>
      <c r="C22" s="180"/>
      <c r="D22" s="57"/>
      <c r="E22" s="288"/>
      <c r="F22" s="288"/>
      <c r="N22" s="352"/>
      <c r="O22" s="352"/>
      <c r="P22" s="352"/>
      <c r="Q22" s="352"/>
      <c r="R22" s="352"/>
      <c r="S22" s="352"/>
      <c r="T22" s="352"/>
    </row>
    <row r="23" spans="1:16348" s="23" customFormat="1" ht="15.75" thickBot="1" x14ac:dyDescent="0.3">
      <c r="A23" s="55"/>
      <c r="B23" s="115"/>
      <c r="C23" s="115"/>
      <c r="D23" s="116"/>
      <c r="E23" s="288"/>
      <c r="F23" s="288"/>
      <c r="N23" s="352"/>
      <c r="O23" s="352"/>
      <c r="P23" s="352"/>
      <c r="Q23" s="352"/>
      <c r="R23" s="352"/>
      <c r="S23" s="352"/>
      <c r="T23" s="352"/>
    </row>
    <row r="24" spans="1:16348" ht="15.75" thickBot="1" x14ac:dyDescent="0.3">
      <c r="A24" s="55"/>
      <c r="B24" s="117"/>
      <c r="C24" s="117"/>
      <c r="D24" s="92">
        <f t="shared" ref="D24:M24" si="2">SUM(D12:D22)</f>
        <v>383775</v>
      </c>
      <c r="E24" s="294">
        <f t="shared" si="2"/>
        <v>280117.58</v>
      </c>
      <c r="F24" s="294">
        <f t="shared" si="2"/>
        <v>103657.42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65834</v>
      </c>
      <c r="L24" s="118">
        <f t="shared" si="2"/>
        <v>73931</v>
      </c>
      <c r="M24" s="118">
        <f t="shared" si="2"/>
        <v>138773.58000000002</v>
      </c>
      <c r="N24" s="296">
        <f t="shared" ref="N24:T24" si="3">SUM(N12:N22)</f>
        <v>1579</v>
      </c>
      <c r="O24" s="296">
        <f t="shared" si="3"/>
        <v>0</v>
      </c>
      <c r="P24" s="296">
        <f t="shared" si="3"/>
        <v>0</v>
      </c>
      <c r="Q24" s="296">
        <f t="shared" si="3"/>
        <v>0</v>
      </c>
      <c r="R24" s="296">
        <f t="shared" si="3"/>
        <v>0</v>
      </c>
      <c r="S24" s="296">
        <f t="shared" si="3"/>
        <v>0</v>
      </c>
      <c r="T24" s="296">
        <f t="shared" si="3"/>
        <v>27842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  <c r="BRZ24" s="73"/>
      <c r="BSA24" s="73"/>
      <c r="BSB24" s="73"/>
      <c r="BSC24" s="73"/>
      <c r="BSD24" s="73"/>
      <c r="BSE24" s="73"/>
      <c r="BSF24" s="73"/>
      <c r="BSG24" s="73"/>
      <c r="BSH24" s="73"/>
      <c r="BSI24" s="73"/>
      <c r="BSJ24" s="73"/>
      <c r="BSK24" s="73"/>
      <c r="BSL24" s="73"/>
      <c r="BSM24" s="73"/>
      <c r="BSN24" s="73"/>
      <c r="BSO24" s="73"/>
      <c r="BSP24" s="73"/>
      <c r="BSQ24" s="73"/>
      <c r="BSR24" s="73"/>
      <c r="BSS24" s="73"/>
      <c r="BST24" s="73"/>
      <c r="BSU24" s="73"/>
      <c r="BSV24" s="73"/>
      <c r="BSW24" s="73"/>
      <c r="BSX24" s="73"/>
      <c r="BSY24" s="73"/>
      <c r="BSZ24" s="73"/>
      <c r="BTA24" s="73"/>
      <c r="BTB24" s="73"/>
      <c r="BTC24" s="73"/>
      <c r="BTD24" s="73"/>
      <c r="BTE24" s="73"/>
      <c r="BTF24" s="73"/>
      <c r="BTG24" s="73"/>
      <c r="BTH24" s="73"/>
      <c r="BTI24" s="73"/>
      <c r="BTJ24" s="73"/>
      <c r="BTK24" s="73"/>
      <c r="BTL24" s="73"/>
      <c r="BTM24" s="73"/>
      <c r="BTN24" s="73"/>
      <c r="BTO24" s="73"/>
      <c r="BTP24" s="73"/>
      <c r="BTQ24" s="73"/>
      <c r="BTR24" s="73"/>
      <c r="BTS24" s="73"/>
      <c r="BTT24" s="73"/>
      <c r="BTU24" s="73"/>
      <c r="BTV24" s="73"/>
      <c r="BTW24" s="73"/>
      <c r="BTX24" s="73"/>
      <c r="BTY24" s="73"/>
      <c r="BTZ24" s="73"/>
      <c r="BUA24" s="73"/>
      <c r="BUB24" s="73"/>
      <c r="BUC24" s="73"/>
      <c r="BUD24" s="73"/>
      <c r="BUE24" s="73"/>
      <c r="BUF24" s="73"/>
      <c r="BUG24" s="73"/>
      <c r="BUH24" s="73"/>
      <c r="BUI24" s="73"/>
      <c r="BUJ24" s="73"/>
      <c r="BUK24" s="73"/>
      <c r="BUL24" s="73"/>
      <c r="BUM24" s="73"/>
      <c r="BUN24" s="73"/>
      <c r="BUO24" s="73"/>
      <c r="BUP24" s="73"/>
      <c r="BUQ24" s="73"/>
      <c r="BUR24" s="73"/>
      <c r="BUS24" s="73"/>
      <c r="BUT24" s="73"/>
      <c r="BUU24" s="73"/>
      <c r="BUV24" s="73"/>
      <c r="BUW24" s="73"/>
      <c r="BUX24" s="73"/>
      <c r="BUY24" s="73"/>
      <c r="BUZ24" s="73"/>
      <c r="BVA24" s="73"/>
      <c r="BVB24" s="73"/>
      <c r="BVC24" s="73"/>
      <c r="BVD24" s="73"/>
      <c r="BVE24" s="73"/>
      <c r="BVF24" s="73"/>
      <c r="BVG24" s="73"/>
      <c r="BVH24" s="73"/>
      <c r="BVI24" s="73"/>
      <c r="BVJ24" s="73"/>
      <c r="BVK24" s="73"/>
      <c r="BVL24" s="73"/>
      <c r="BVM24" s="73"/>
      <c r="BVN24" s="73"/>
      <c r="BVO24" s="73"/>
      <c r="BVP24" s="73"/>
      <c r="BVQ24" s="73"/>
      <c r="BVR24" s="73"/>
      <c r="BVS24" s="73"/>
      <c r="BVT24" s="73"/>
      <c r="BVU24" s="73"/>
      <c r="BVV24" s="73"/>
      <c r="BVW24" s="73"/>
      <c r="BVX24" s="73"/>
      <c r="BVY24" s="73"/>
      <c r="BVZ24" s="73"/>
      <c r="BWA24" s="73"/>
      <c r="BWB24" s="73"/>
      <c r="BWC24" s="73"/>
      <c r="BWD24" s="73"/>
      <c r="BWE24" s="73"/>
      <c r="BWF24" s="73"/>
      <c r="BWG24" s="73"/>
      <c r="BWH24" s="73"/>
      <c r="BWI24" s="73"/>
      <c r="BWJ24" s="73"/>
      <c r="BWK24" s="73"/>
      <c r="BWL24" s="73"/>
      <c r="BWM24" s="73"/>
      <c r="BWN24" s="73"/>
      <c r="BWO24" s="73"/>
      <c r="BWP24" s="73"/>
      <c r="BWQ24" s="73"/>
      <c r="BWR24" s="73"/>
      <c r="BWS24" s="73"/>
      <c r="BWT24" s="73"/>
      <c r="BWU24" s="73"/>
      <c r="BWV24" s="73"/>
      <c r="BWW24" s="73"/>
      <c r="BWX24" s="73"/>
      <c r="BWY24" s="73"/>
      <c r="BWZ24" s="73"/>
      <c r="BXA24" s="73"/>
      <c r="BXB24" s="73"/>
      <c r="BXC24" s="73"/>
      <c r="BXD24" s="73"/>
      <c r="BXE24" s="73"/>
      <c r="BXF24" s="73"/>
      <c r="BXG24" s="73"/>
      <c r="BXH24" s="73"/>
      <c r="BXI24" s="73"/>
      <c r="BXJ24" s="73"/>
      <c r="BXK24" s="73"/>
      <c r="BXL24" s="73"/>
      <c r="BXM24" s="73"/>
      <c r="BXN24" s="73"/>
      <c r="BXO24" s="73"/>
      <c r="BXP24" s="73"/>
      <c r="BXQ24" s="73"/>
      <c r="BXR24" s="73"/>
      <c r="BXS24" s="73"/>
      <c r="BXT24" s="73"/>
      <c r="BXU24" s="73"/>
      <c r="BXV24" s="73"/>
      <c r="BXW24" s="73"/>
      <c r="BXX24" s="73"/>
      <c r="BXY24" s="73"/>
      <c r="BXZ24" s="73"/>
      <c r="BYA24" s="73"/>
      <c r="BYB24" s="73"/>
      <c r="BYC24" s="73"/>
      <c r="BYD24" s="73"/>
      <c r="BYE24" s="73"/>
      <c r="BYF24" s="73"/>
      <c r="BYG24" s="73"/>
      <c r="BYH24" s="73"/>
      <c r="BYI24" s="73"/>
      <c r="BYJ24" s="73"/>
      <c r="BYK24" s="73"/>
      <c r="BYL24" s="73"/>
      <c r="BYM24" s="73"/>
      <c r="BYN24" s="73"/>
      <c r="BYO24" s="73"/>
      <c r="BYP24" s="73"/>
      <c r="BYQ24" s="73"/>
      <c r="BYR24" s="73"/>
      <c r="BYS24" s="73"/>
      <c r="BYT24" s="73"/>
      <c r="BYU24" s="73"/>
      <c r="BYV24" s="73"/>
      <c r="BYW24" s="73"/>
      <c r="BYX24" s="73"/>
      <c r="BYY24" s="73"/>
      <c r="BYZ24" s="73"/>
      <c r="BZA24" s="73"/>
      <c r="BZB24" s="73"/>
      <c r="BZC24" s="73"/>
      <c r="BZD24" s="73"/>
      <c r="BZE24" s="73"/>
      <c r="BZF24" s="73"/>
      <c r="BZG24" s="73"/>
      <c r="BZH24" s="73"/>
      <c r="BZI24" s="73"/>
      <c r="BZJ24" s="73"/>
      <c r="BZK24" s="73"/>
      <c r="BZL24" s="73"/>
      <c r="BZM24" s="73"/>
      <c r="BZN24" s="73"/>
      <c r="BZO24" s="73"/>
      <c r="BZP24" s="73"/>
      <c r="BZQ24" s="73"/>
      <c r="BZR24" s="73"/>
      <c r="BZS24" s="73"/>
      <c r="BZT24" s="73"/>
      <c r="BZU24" s="73"/>
      <c r="BZV24" s="73"/>
      <c r="BZW24" s="73"/>
      <c r="BZX24" s="73"/>
      <c r="BZY24" s="73"/>
      <c r="BZZ24" s="73"/>
      <c r="CAA24" s="73"/>
      <c r="CAB24" s="73"/>
      <c r="CAC24" s="73"/>
      <c r="CAD24" s="73"/>
      <c r="CAE24" s="73"/>
      <c r="CAF24" s="73"/>
      <c r="CAG24" s="73"/>
      <c r="CAH24" s="73"/>
      <c r="CAI24" s="73"/>
      <c r="CAJ24" s="73"/>
      <c r="CAK24" s="73"/>
      <c r="CAL24" s="73"/>
      <c r="CAM24" s="73"/>
      <c r="CAN24" s="73"/>
      <c r="CAO24" s="73"/>
      <c r="CAP24" s="73"/>
      <c r="CAQ24" s="73"/>
      <c r="CAR24" s="73"/>
      <c r="CAS24" s="73"/>
      <c r="CAT24" s="73"/>
      <c r="CAU24" s="73"/>
      <c r="CAV24" s="73"/>
      <c r="CAW24" s="73"/>
      <c r="CAX24" s="73"/>
      <c r="CAY24" s="73"/>
      <c r="CAZ24" s="73"/>
      <c r="CBA24" s="73"/>
      <c r="CBB24" s="73"/>
      <c r="CBC24" s="73"/>
      <c r="CBD24" s="73"/>
      <c r="CBE24" s="73"/>
      <c r="CBF24" s="73"/>
      <c r="CBG24" s="73"/>
      <c r="CBH24" s="73"/>
      <c r="CBI24" s="73"/>
      <c r="CBJ24" s="73"/>
      <c r="CBK24" s="73"/>
      <c r="CBL24" s="73"/>
      <c r="CBM24" s="73"/>
      <c r="CBN24" s="73"/>
      <c r="CBO24" s="73"/>
      <c r="CBP24" s="73"/>
      <c r="CBQ24" s="73"/>
      <c r="CBR24" s="73"/>
      <c r="CBS24" s="73"/>
      <c r="CBT24" s="73"/>
      <c r="CBU24" s="73"/>
      <c r="CBV24" s="73"/>
      <c r="CBW24" s="73"/>
      <c r="CBX24" s="73"/>
      <c r="CBY24" s="73"/>
      <c r="CBZ24" s="73"/>
      <c r="CCA24" s="73"/>
      <c r="CCB24" s="73"/>
      <c r="CCC24" s="73"/>
      <c r="CCD24" s="73"/>
      <c r="CCE24" s="73"/>
      <c r="CCF24" s="73"/>
      <c r="CCG24" s="73"/>
      <c r="CCH24" s="73"/>
      <c r="CCI24" s="73"/>
      <c r="CCJ24" s="73"/>
      <c r="CCK24" s="73"/>
      <c r="CCL24" s="73"/>
      <c r="CCM24" s="73"/>
      <c r="CCN24" s="73"/>
      <c r="CCO24" s="73"/>
      <c r="CCP24" s="73"/>
      <c r="CCQ24" s="73"/>
      <c r="CCR24" s="73"/>
      <c r="CCS24" s="73"/>
      <c r="CCT24" s="73"/>
      <c r="CCU24" s="73"/>
      <c r="CCV24" s="73"/>
      <c r="CCW24" s="73"/>
      <c r="CCX24" s="73"/>
      <c r="CCY24" s="73"/>
      <c r="CCZ24" s="73"/>
      <c r="CDA24" s="73"/>
      <c r="CDB24" s="73"/>
      <c r="CDC24" s="73"/>
      <c r="CDD24" s="73"/>
      <c r="CDE24" s="73"/>
      <c r="CDF24" s="73"/>
      <c r="CDG24" s="73"/>
      <c r="CDH24" s="73"/>
      <c r="CDI24" s="73"/>
      <c r="CDJ24" s="73"/>
      <c r="CDK24" s="73"/>
      <c r="CDL24" s="73"/>
      <c r="CDM24" s="73"/>
      <c r="CDN24" s="73"/>
      <c r="CDO24" s="73"/>
      <c r="CDP24" s="73"/>
      <c r="CDQ24" s="73"/>
      <c r="CDR24" s="73"/>
      <c r="CDS24" s="73"/>
      <c r="CDT24" s="73"/>
      <c r="CDU24" s="73"/>
      <c r="CDV24" s="73"/>
      <c r="CDW24" s="73"/>
      <c r="CDX24" s="73"/>
      <c r="CDY24" s="73"/>
      <c r="CDZ24" s="73"/>
      <c r="CEA24" s="73"/>
      <c r="CEB24" s="73"/>
      <c r="CEC24" s="73"/>
      <c r="CED24" s="73"/>
      <c r="CEE24" s="73"/>
      <c r="CEF24" s="73"/>
      <c r="CEG24" s="73"/>
      <c r="CEH24" s="73"/>
      <c r="CEI24" s="73"/>
      <c r="CEJ24" s="73"/>
      <c r="CEK24" s="73"/>
      <c r="CEL24" s="73"/>
      <c r="CEM24" s="73"/>
      <c r="CEN24" s="73"/>
      <c r="CEO24" s="73"/>
      <c r="CEP24" s="73"/>
      <c r="CEQ24" s="73"/>
      <c r="CER24" s="73"/>
      <c r="CES24" s="73"/>
      <c r="CET24" s="73"/>
      <c r="CEU24" s="73"/>
      <c r="CEV24" s="73"/>
      <c r="CEW24" s="73"/>
      <c r="CEX24" s="73"/>
      <c r="CEY24" s="73"/>
      <c r="CEZ24" s="73"/>
      <c r="CFA24" s="73"/>
      <c r="CFB24" s="73"/>
      <c r="CFC24" s="73"/>
      <c r="CFD24" s="73"/>
      <c r="CFE24" s="73"/>
      <c r="CFF24" s="73"/>
      <c r="CFG24" s="73"/>
      <c r="CFH24" s="73"/>
      <c r="CFI24" s="73"/>
      <c r="CFJ24" s="73"/>
      <c r="CFK24" s="73"/>
      <c r="CFL24" s="73"/>
      <c r="CFM24" s="73"/>
      <c r="CFN24" s="73"/>
      <c r="CFO24" s="73"/>
      <c r="CFP24" s="73"/>
      <c r="CFQ24" s="73"/>
      <c r="CFR24" s="73"/>
      <c r="CFS24" s="73"/>
      <c r="CFT24" s="73"/>
      <c r="CFU24" s="73"/>
      <c r="CFV24" s="73"/>
      <c r="CFW24" s="73"/>
      <c r="CFX24" s="73"/>
      <c r="CFY24" s="73"/>
      <c r="CFZ24" s="73"/>
      <c r="CGA24" s="73"/>
      <c r="CGB24" s="73"/>
      <c r="CGC24" s="73"/>
      <c r="CGD24" s="73"/>
      <c r="CGE24" s="73"/>
      <c r="CGF24" s="73"/>
      <c r="CGG24" s="73"/>
      <c r="CGH24" s="73"/>
      <c r="CGI24" s="73"/>
      <c r="CGJ24" s="73"/>
      <c r="CGK24" s="73"/>
      <c r="CGL24" s="73"/>
      <c r="CGM24" s="73"/>
      <c r="CGN24" s="73"/>
      <c r="CGO24" s="73"/>
      <c r="CGP24" s="73"/>
      <c r="CGQ24" s="73"/>
      <c r="CGR24" s="73"/>
      <c r="CGS24" s="73"/>
      <c r="CGT24" s="73"/>
      <c r="CGU24" s="73"/>
      <c r="CGV24" s="73"/>
      <c r="CGW24" s="73"/>
      <c r="CGX24" s="73"/>
      <c r="CGY24" s="73"/>
      <c r="CGZ24" s="73"/>
      <c r="CHA24" s="73"/>
      <c r="CHB24" s="73"/>
      <c r="CHC24" s="73"/>
      <c r="CHD24" s="73"/>
      <c r="CHE24" s="73"/>
      <c r="CHF24" s="73"/>
      <c r="CHG24" s="73"/>
      <c r="CHH24" s="73"/>
      <c r="CHI24" s="73"/>
      <c r="CHJ24" s="73"/>
      <c r="CHK24" s="73"/>
      <c r="CHL24" s="73"/>
      <c r="CHM24" s="73"/>
      <c r="CHN24" s="73"/>
      <c r="CHO24" s="73"/>
      <c r="CHP24" s="73"/>
      <c r="CHQ24" s="73"/>
      <c r="CHR24" s="73"/>
      <c r="CHS24" s="73"/>
      <c r="CHT24" s="73"/>
      <c r="CHU24" s="73"/>
      <c r="CHV24" s="73"/>
      <c r="CHW24" s="73"/>
      <c r="CHX24" s="73"/>
      <c r="CHY24" s="73"/>
      <c r="CHZ24" s="73"/>
      <c r="CIA24" s="73"/>
      <c r="CIB24" s="73"/>
      <c r="CIC24" s="73"/>
      <c r="CID24" s="73"/>
      <c r="CIE24" s="73"/>
      <c r="CIF24" s="73"/>
      <c r="CIG24" s="73"/>
      <c r="CIH24" s="73"/>
      <c r="CII24" s="73"/>
      <c r="CIJ24" s="73"/>
      <c r="CIK24" s="73"/>
      <c r="CIL24" s="73"/>
      <c r="CIM24" s="73"/>
      <c r="CIN24" s="73"/>
      <c r="CIO24" s="73"/>
      <c r="CIP24" s="73"/>
      <c r="CIQ24" s="73"/>
      <c r="CIR24" s="73"/>
      <c r="CIS24" s="73"/>
      <c r="CIT24" s="73"/>
      <c r="CIU24" s="73"/>
      <c r="CIV24" s="73"/>
      <c r="CIW24" s="73"/>
      <c r="CIX24" s="73"/>
      <c r="CIY24" s="73"/>
      <c r="CIZ24" s="73"/>
      <c r="CJA24" s="73"/>
      <c r="CJB24" s="73"/>
      <c r="CJC24" s="73"/>
      <c r="CJD24" s="73"/>
      <c r="CJE24" s="73"/>
      <c r="CJF24" s="73"/>
      <c r="CJG24" s="73"/>
      <c r="CJH24" s="73"/>
      <c r="CJI24" s="73"/>
      <c r="CJJ24" s="73"/>
      <c r="CJK24" s="73"/>
      <c r="CJL24" s="73"/>
      <c r="CJM24" s="73"/>
      <c r="CJN24" s="73"/>
      <c r="CJO24" s="73"/>
      <c r="CJP24" s="73"/>
      <c r="CJQ24" s="73"/>
      <c r="CJR24" s="73"/>
      <c r="CJS24" s="73"/>
      <c r="CJT24" s="73"/>
      <c r="CJU24" s="73"/>
      <c r="CJV24" s="73"/>
      <c r="CJW24" s="73"/>
      <c r="CJX24" s="73"/>
      <c r="CJY24" s="73"/>
      <c r="CJZ24" s="73"/>
      <c r="CKA24" s="73"/>
      <c r="CKB24" s="73"/>
      <c r="CKC24" s="73"/>
      <c r="CKD24" s="73"/>
      <c r="CKE24" s="73"/>
      <c r="CKF24" s="73"/>
      <c r="CKG24" s="73"/>
      <c r="CKH24" s="73"/>
      <c r="CKI24" s="73"/>
      <c r="CKJ24" s="73"/>
      <c r="CKK24" s="73"/>
      <c r="CKL24" s="73"/>
      <c r="CKM24" s="73"/>
      <c r="CKN24" s="73"/>
      <c r="CKO24" s="73"/>
      <c r="CKP24" s="73"/>
      <c r="CKQ24" s="73"/>
      <c r="CKR24" s="73"/>
      <c r="CKS24" s="73"/>
      <c r="CKT24" s="73"/>
      <c r="CKU24" s="73"/>
      <c r="CKV24" s="73"/>
      <c r="CKW24" s="73"/>
      <c r="CKX24" s="73"/>
      <c r="CKY24" s="73"/>
      <c r="CKZ24" s="73"/>
      <c r="CLA24" s="73"/>
      <c r="CLB24" s="73"/>
      <c r="CLC24" s="73"/>
      <c r="CLD24" s="73"/>
      <c r="CLE24" s="73"/>
      <c r="CLF24" s="73"/>
      <c r="CLG24" s="73"/>
      <c r="CLH24" s="73"/>
      <c r="CLI24" s="73"/>
      <c r="CLJ24" s="73"/>
      <c r="CLK24" s="73"/>
      <c r="CLL24" s="73"/>
      <c r="CLM24" s="73"/>
      <c r="CLN24" s="73"/>
      <c r="CLO24" s="73"/>
      <c r="CLP24" s="73"/>
      <c r="CLQ24" s="73"/>
      <c r="CLR24" s="73"/>
      <c r="CLS24" s="73"/>
      <c r="CLT24" s="73"/>
      <c r="CLU24" s="73"/>
      <c r="CLV24" s="73"/>
      <c r="CLW24" s="73"/>
      <c r="CLX24" s="73"/>
      <c r="CLY24" s="73"/>
      <c r="CLZ24" s="73"/>
      <c r="CMA24" s="73"/>
      <c r="CMB24" s="73"/>
      <c r="CMC24" s="73"/>
      <c r="CMD24" s="73"/>
      <c r="CME24" s="73"/>
      <c r="CMF24" s="73"/>
      <c r="CMG24" s="73"/>
      <c r="CMH24" s="73"/>
      <c r="CMI24" s="73"/>
      <c r="CMJ24" s="73"/>
      <c r="CMK24" s="73"/>
      <c r="CML24" s="73"/>
      <c r="CMM24" s="73"/>
      <c r="CMN24" s="73"/>
      <c r="CMO24" s="73"/>
      <c r="CMP24" s="73"/>
      <c r="CMQ24" s="73"/>
      <c r="CMR24" s="73"/>
      <c r="CMS24" s="73"/>
      <c r="CMT24" s="73"/>
      <c r="CMU24" s="73"/>
      <c r="CMV24" s="73"/>
      <c r="CMW24" s="73"/>
      <c r="CMX24" s="73"/>
      <c r="CMY24" s="73"/>
      <c r="CMZ24" s="73"/>
      <c r="CNA24" s="73"/>
      <c r="CNB24" s="73"/>
      <c r="CNC24" s="73"/>
      <c r="CND24" s="73"/>
      <c r="CNE24" s="73"/>
      <c r="CNF24" s="73"/>
      <c r="CNG24" s="73"/>
      <c r="CNH24" s="73"/>
      <c r="CNI24" s="73"/>
      <c r="CNJ24" s="73"/>
      <c r="CNK24" s="73"/>
      <c r="CNL24" s="73"/>
      <c r="CNM24" s="73"/>
      <c r="CNN24" s="73"/>
      <c r="CNO24" s="73"/>
      <c r="CNP24" s="73"/>
      <c r="CNQ24" s="73"/>
      <c r="CNR24" s="73"/>
      <c r="CNS24" s="73"/>
      <c r="CNT24" s="73"/>
      <c r="CNU24" s="73"/>
      <c r="CNV24" s="73"/>
      <c r="CNW24" s="73"/>
      <c r="CNX24" s="73"/>
      <c r="CNY24" s="73"/>
      <c r="CNZ24" s="73"/>
      <c r="COA24" s="73"/>
      <c r="COB24" s="73"/>
      <c r="COC24" s="73"/>
      <c r="COD24" s="73"/>
      <c r="COE24" s="73"/>
      <c r="COF24" s="73"/>
      <c r="COG24" s="73"/>
      <c r="COH24" s="73"/>
      <c r="COI24" s="73"/>
      <c r="COJ24" s="73"/>
      <c r="COK24" s="73"/>
      <c r="COL24" s="73"/>
      <c r="COM24" s="73"/>
      <c r="CON24" s="73"/>
      <c r="COO24" s="73"/>
      <c r="COP24" s="73"/>
      <c r="COQ24" s="73"/>
      <c r="COR24" s="73"/>
      <c r="COS24" s="73"/>
      <c r="COT24" s="73"/>
      <c r="COU24" s="73"/>
      <c r="COV24" s="73"/>
      <c r="COW24" s="73"/>
      <c r="COX24" s="73"/>
      <c r="COY24" s="73"/>
      <c r="COZ24" s="73"/>
      <c r="CPA24" s="73"/>
      <c r="CPB24" s="73"/>
      <c r="CPC24" s="73"/>
      <c r="CPD24" s="73"/>
      <c r="CPE24" s="73"/>
      <c r="CPF24" s="73"/>
      <c r="CPG24" s="73"/>
      <c r="CPH24" s="73"/>
      <c r="CPI24" s="73"/>
      <c r="CPJ24" s="73"/>
      <c r="CPK24" s="73"/>
      <c r="CPL24" s="73"/>
      <c r="CPM24" s="73"/>
      <c r="CPN24" s="73"/>
      <c r="CPO24" s="73"/>
      <c r="CPP24" s="73"/>
      <c r="CPQ24" s="73"/>
      <c r="CPR24" s="73"/>
      <c r="CPS24" s="73"/>
      <c r="CPT24" s="73"/>
      <c r="CPU24" s="73"/>
      <c r="CPV24" s="73"/>
      <c r="CPW24" s="73"/>
      <c r="CPX24" s="73"/>
      <c r="CPY24" s="73"/>
      <c r="CPZ24" s="73"/>
      <c r="CQA24" s="73"/>
      <c r="CQB24" s="73"/>
      <c r="CQC24" s="73"/>
      <c r="CQD24" s="73"/>
      <c r="CQE24" s="73"/>
      <c r="CQF24" s="73"/>
      <c r="CQG24" s="73"/>
      <c r="CQH24" s="73"/>
      <c r="CQI24" s="73"/>
      <c r="CQJ24" s="73"/>
      <c r="CQK24" s="73"/>
      <c r="CQL24" s="73"/>
      <c r="CQM24" s="73"/>
      <c r="CQN24" s="73"/>
      <c r="CQO24" s="73"/>
      <c r="CQP24" s="73"/>
      <c r="CQQ24" s="73"/>
      <c r="CQR24" s="73"/>
      <c r="CQS24" s="73"/>
      <c r="CQT24" s="73"/>
      <c r="CQU24" s="73"/>
      <c r="CQV24" s="73"/>
      <c r="CQW24" s="73"/>
      <c r="CQX24" s="73"/>
      <c r="CQY24" s="73"/>
      <c r="CQZ24" s="73"/>
      <c r="CRA24" s="73"/>
      <c r="CRB24" s="73"/>
      <c r="CRC24" s="73"/>
      <c r="CRD24" s="73"/>
      <c r="CRE24" s="73"/>
      <c r="CRF24" s="73"/>
      <c r="CRG24" s="73"/>
      <c r="CRH24" s="73"/>
      <c r="CRI24" s="73"/>
      <c r="CRJ24" s="73"/>
      <c r="CRK24" s="73"/>
      <c r="CRL24" s="73"/>
      <c r="CRM24" s="73"/>
      <c r="CRN24" s="73"/>
      <c r="CRO24" s="73"/>
      <c r="CRP24" s="73"/>
      <c r="CRQ24" s="73"/>
      <c r="CRR24" s="73"/>
      <c r="CRS24" s="73"/>
      <c r="CRT24" s="73"/>
      <c r="CRU24" s="73"/>
      <c r="CRV24" s="73"/>
      <c r="CRW24" s="73"/>
      <c r="CRX24" s="73"/>
      <c r="CRY24" s="73"/>
      <c r="CRZ24" s="73"/>
      <c r="CSA24" s="73"/>
      <c r="CSB24" s="73"/>
      <c r="CSC24" s="73"/>
      <c r="CSD24" s="73"/>
      <c r="CSE24" s="73"/>
      <c r="CSF24" s="73"/>
      <c r="CSG24" s="73"/>
      <c r="CSH24" s="73"/>
      <c r="CSI24" s="73"/>
      <c r="CSJ24" s="73"/>
      <c r="CSK24" s="73"/>
      <c r="CSL24" s="73"/>
      <c r="CSM24" s="73"/>
      <c r="CSN24" s="73"/>
      <c r="CSO24" s="73"/>
      <c r="CSP24" s="73"/>
      <c r="CSQ24" s="73"/>
      <c r="CSR24" s="73"/>
      <c r="CSS24" s="73"/>
      <c r="CST24" s="73"/>
      <c r="CSU24" s="73"/>
      <c r="CSV24" s="73"/>
      <c r="CSW24" s="73"/>
      <c r="CSX24" s="73"/>
      <c r="CSY24" s="73"/>
      <c r="CSZ24" s="73"/>
      <c r="CTA24" s="73"/>
      <c r="CTB24" s="73"/>
      <c r="CTC24" s="73"/>
      <c r="CTD24" s="73"/>
      <c r="CTE24" s="73"/>
      <c r="CTF24" s="73"/>
      <c r="CTG24" s="73"/>
      <c r="CTH24" s="73"/>
      <c r="CTI24" s="73"/>
      <c r="CTJ24" s="73"/>
      <c r="CTK24" s="73"/>
      <c r="CTL24" s="73"/>
      <c r="CTM24" s="73"/>
      <c r="CTN24" s="73"/>
      <c r="CTO24" s="73"/>
      <c r="CTP24" s="73"/>
      <c r="CTQ24" s="73"/>
      <c r="CTR24" s="73"/>
      <c r="CTS24" s="73"/>
      <c r="CTT24" s="73"/>
      <c r="CTU24" s="73"/>
      <c r="CTV24" s="73"/>
      <c r="CTW24" s="73"/>
      <c r="CTX24" s="73"/>
      <c r="CTY24" s="73"/>
      <c r="CTZ24" s="73"/>
      <c r="CUA24" s="73"/>
      <c r="CUB24" s="73"/>
      <c r="CUC24" s="73"/>
      <c r="CUD24" s="73"/>
      <c r="CUE24" s="73"/>
      <c r="CUF24" s="73"/>
      <c r="CUG24" s="73"/>
      <c r="CUH24" s="73"/>
      <c r="CUI24" s="73"/>
      <c r="CUJ24" s="73"/>
      <c r="CUK24" s="73"/>
      <c r="CUL24" s="73"/>
      <c r="CUM24" s="73"/>
      <c r="CUN24" s="73"/>
      <c r="CUO24" s="73"/>
      <c r="CUP24" s="73"/>
      <c r="CUQ24" s="73"/>
      <c r="CUR24" s="73"/>
      <c r="CUS24" s="73"/>
      <c r="CUT24" s="73"/>
      <c r="CUU24" s="73"/>
      <c r="CUV24" s="73"/>
      <c r="CUW24" s="73"/>
      <c r="CUX24" s="73"/>
      <c r="CUY24" s="73"/>
      <c r="CUZ24" s="73"/>
      <c r="CVA24" s="73"/>
      <c r="CVB24" s="73"/>
      <c r="CVC24" s="73"/>
      <c r="CVD24" s="73"/>
      <c r="CVE24" s="73"/>
      <c r="CVF24" s="73"/>
      <c r="CVG24" s="73"/>
      <c r="CVH24" s="73"/>
      <c r="CVI24" s="73"/>
      <c r="CVJ24" s="73"/>
      <c r="CVK24" s="73"/>
      <c r="CVL24" s="73"/>
      <c r="CVM24" s="73"/>
      <c r="CVN24" s="73"/>
      <c r="CVO24" s="73"/>
      <c r="CVP24" s="73"/>
      <c r="CVQ24" s="73"/>
      <c r="CVR24" s="73"/>
      <c r="CVS24" s="73"/>
      <c r="CVT24" s="73"/>
      <c r="CVU24" s="73"/>
      <c r="CVV24" s="73"/>
      <c r="CVW24" s="73"/>
      <c r="CVX24" s="73"/>
      <c r="CVY24" s="73"/>
      <c r="CVZ24" s="73"/>
      <c r="CWA24" s="73"/>
      <c r="CWB24" s="73"/>
      <c r="CWC24" s="73"/>
      <c r="CWD24" s="73"/>
      <c r="CWE24" s="73"/>
      <c r="CWF24" s="73"/>
      <c r="CWG24" s="73"/>
      <c r="CWH24" s="73"/>
      <c r="CWI24" s="73"/>
      <c r="CWJ24" s="73"/>
      <c r="CWK24" s="73"/>
      <c r="CWL24" s="73"/>
      <c r="CWM24" s="73"/>
      <c r="CWN24" s="73"/>
      <c r="CWO24" s="73"/>
      <c r="CWP24" s="73"/>
      <c r="CWQ24" s="73"/>
      <c r="CWR24" s="73"/>
      <c r="CWS24" s="73"/>
      <c r="CWT24" s="73"/>
      <c r="CWU24" s="73"/>
      <c r="CWV24" s="73"/>
      <c r="CWW24" s="73"/>
      <c r="CWX24" s="73"/>
      <c r="CWY24" s="73"/>
      <c r="CWZ24" s="73"/>
      <c r="CXA24" s="73"/>
      <c r="CXB24" s="73"/>
      <c r="CXC24" s="73"/>
      <c r="CXD24" s="73"/>
      <c r="CXE24" s="73"/>
      <c r="CXF24" s="73"/>
      <c r="CXG24" s="73"/>
      <c r="CXH24" s="73"/>
      <c r="CXI24" s="73"/>
      <c r="CXJ24" s="73"/>
      <c r="CXK24" s="73"/>
      <c r="CXL24" s="73"/>
      <c r="CXM24" s="73"/>
      <c r="CXN24" s="73"/>
      <c r="CXO24" s="73"/>
      <c r="CXP24" s="73"/>
      <c r="CXQ24" s="73"/>
      <c r="CXR24" s="73"/>
      <c r="CXS24" s="73"/>
      <c r="CXT24" s="73"/>
      <c r="CXU24" s="73"/>
      <c r="CXV24" s="73"/>
      <c r="CXW24" s="73"/>
      <c r="CXX24" s="73"/>
      <c r="CXY24" s="73"/>
      <c r="CXZ24" s="73"/>
      <c r="CYA24" s="73"/>
      <c r="CYB24" s="73"/>
      <c r="CYC24" s="73"/>
      <c r="CYD24" s="73"/>
      <c r="CYE24" s="73"/>
      <c r="CYF24" s="73"/>
      <c r="CYG24" s="73"/>
      <c r="CYH24" s="73"/>
      <c r="CYI24" s="73"/>
      <c r="CYJ24" s="73"/>
      <c r="CYK24" s="73"/>
      <c r="CYL24" s="73"/>
      <c r="CYM24" s="73"/>
      <c r="CYN24" s="73"/>
      <c r="CYO24" s="73"/>
      <c r="CYP24" s="73"/>
      <c r="CYQ24" s="73"/>
      <c r="CYR24" s="73"/>
      <c r="CYS24" s="73"/>
      <c r="CYT24" s="73"/>
      <c r="CYU24" s="73"/>
      <c r="CYV24" s="73"/>
      <c r="CYW24" s="73"/>
      <c r="CYX24" s="73"/>
      <c r="CYY24" s="73"/>
      <c r="CYZ24" s="73"/>
      <c r="CZA24" s="73"/>
      <c r="CZB24" s="73"/>
      <c r="CZC24" s="73"/>
      <c r="CZD24" s="73"/>
      <c r="CZE24" s="73"/>
      <c r="CZF24" s="73"/>
      <c r="CZG24" s="73"/>
      <c r="CZH24" s="73"/>
      <c r="CZI24" s="73"/>
      <c r="CZJ24" s="73"/>
      <c r="CZK24" s="73"/>
      <c r="CZL24" s="73"/>
      <c r="CZM24" s="73"/>
      <c r="CZN24" s="73"/>
      <c r="CZO24" s="73"/>
      <c r="CZP24" s="73"/>
      <c r="CZQ24" s="73"/>
      <c r="CZR24" s="73"/>
      <c r="CZS24" s="73"/>
      <c r="CZT24" s="73"/>
      <c r="CZU24" s="73"/>
      <c r="CZV24" s="73"/>
      <c r="CZW24" s="73"/>
      <c r="CZX24" s="73"/>
      <c r="CZY24" s="73"/>
      <c r="CZZ24" s="73"/>
      <c r="DAA24" s="73"/>
      <c r="DAB24" s="73"/>
      <c r="DAC24" s="73"/>
      <c r="DAD24" s="73"/>
      <c r="DAE24" s="73"/>
      <c r="DAF24" s="73"/>
      <c r="DAG24" s="73"/>
      <c r="DAH24" s="73"/>
      <c r="DAI24" s="73"/>
      <c r="DAJ24" s="73"/>
      <c r="DAK24" s="73"/>
      <c r="DAL24" s="73"/>
      <c r="DAM24" s="73"/>
      <c r="DAN24" s="73"/>
      <c r="DAO24" s="73"/>
      <c r="DAP24" s="73"/>
      <c r="DAQ24" s="73"/>
      <c r="DAR24" s="73"/>
      <c r="DAS24" s="73"/>
      <c r="DAT24" s="73"/>
      <c r="DAU24" s="73"/>
      <c r="DAV24" s="73"/>
      <c r="DAW24" s="73"/>
      <c r="DAX24" s="73"/>
      <c r="DAY24" s="73"/>
      <c r="DAZ24" s="73"/>
      <c r="DBA24" s="73"/>
      <c r="DBB24" s="73"/>
      <c r="DBC24" s="73"/>
      <c r="DBD24" s="73"/>
      <c r="DBE24" s="73"/>
      <c r="DBF24" s="73"/>
      <c r="DBG24" s="73"/>
      <c r="DBH24" s="73"/>
      <c r="DBI24" s="73"/>
      <c r="DBJ24" s="73"/>
      <c r="DBK24" s="73"/>
      <c r="DBL24" s="73"/>
      <c r="DBM24" s="73"/>
      <c r="DBN24" s="73"/>
      <c r="DBO24" s="73"/>
      <c r="DBP24" s="73"/>
      <c r="DBQ24" s="73"/>
      <c r="DBR24" s="73"/>
      <c r="DBS24" s="73"/>
      <c r="DBT24" s="73"/>
      <c r="DBU24" s="73"/>
      <c r="DBV24" s="73"/>
      <c r="DBW24" s="73"/>
      <c r="DBX24" s="73"/>
      <c r="DBY24" s="73"/>
      <c r="DBZ24" s="73"/>
      <c r="DCA24" s="73"/>
      <c r="DCB24" s="73"/>
      <c r="DCC24" s="73"/>
      <c r="DCD24" s="73"/>
      <c r="DCE24" s="73"/>
      <c r="DCF24" s="73"/>
      <c r="DCG24" s="73"/>
      <c r="DCH24" s="73"/>
      <c r="DCI24" s="73"/>
      <c r="DCJ24" s="73"/>
      <c r="DCK24" s="73"/>
      <c r="DCL24" s="73"/>
      <c r="DCM24" s="73"/>
      <c r="DCN24" s="73"/>
      <c r="DCO24" s="73"/>
      <c r="DCP24" s="73"/>
      <c r="DCQ24" s="73"/>
      <c r="DCR24" s="73"/>
      <c r="DCS24" s="73"/>
      <c r="DCT24" s="73"/>
      <c r="DCU24" s="73"/>
      <c r="DCV24" s="73"/>
      <c r="DCW24" s="73"/>
      <c r="DCX24" s="73"/>
      <c r="DCY24" s="73"/>
      <c r="DCZ24" s="73"/>
      <c r="DDA24" s="73"/>
      <c r="DDB24" s="73"/>
      <c r="DDC24" s="73"/>
      <c r="DDD24" s="73"/>
      <c r="DDE24" s="73"/>
      <c r="DDF24" s="73"/>
      <c r="DDG24" s="73"/>
      <c r="DDH24" s="73"/>
      <c r="DDI24" s="73"/>
      <c r="DDJ24" s="73"/>
      <c r="DDK24" s="73"/>
      <c r="DDL24" s="73"/>
      <c r="DDM24" s="73"/>
      <c r="DDN24" s="73"/>
      <c r="DDO24" s="73"/>
      <c r="DDP24" s="73"/>
      <c r="DDQ24" s="73"/>
      <c r="DDR24" s="73"/>
      <c r="DDS24" s="73"/>
      <c r="DDT24" s="73"/>
      <c r="DDU24" s="73"/>
      <c r="DDV24" s="73"/>
      <c r="DDW24" s="73"/>
      <c r="DDX24" s="73"/>
      <c r="DDY24" s="73"/>
      <c r="DDZ24" s="73"/>
      <c r="DEA24" s="73"/>
      <c r="DEB24" s="73"/>
      <c r="DEC24" s="73"/>
      <c r="DED24" s="73"/>
      <c r="DEE24" s="73"/>
      <c r="DEF24" s="73"/>
      <c r="DEG24" s="73"/>
      <c r="DEH24" s="73"/>
      <c r="DEI24" s="73"/>
      <c r="DEJ24" s="73"/>
      <c r="DEK24" s="73"/>
      <c r="DEL24" s="73"/>
      <c r="DEM24" s="73"/>
      <c r="DEN24" s="73"/>
      <c r="DEO24" s="73"/>
      <c r="DEP24" s="73"/>
      <c r="DEQ24" s="73"/>
      <c r="DER24" s="73"/>
      <c r="DES24" s="73"/>
      <c r="DET24" s="73"/>
      <c r="DEU24" s="73"/>
      <c r="DEV24" s="73"/>
      <c r="DEW24" s="73"/>
      <c r="DEX24" s="73"/>
      <c r="DEY24" s="73"/>
      <c r="DEZ24" s="73"/>
      <c r="DFA24" s="73"/>
      <c r="DFB24" s="73"/>
      <c r="DFC24" s="73"/>
      <c r="DFD24" s="73"/>
      <c r="DFE24" s="73"/>
      <c r="DFF24" s="73"/>
      <c r="DFG24" s="73"/>
      <c r="DFH24" s="73"/>
      <c r="DFI24" s="73"/>
      <c r="DFJ24" s="73"/>
      <c r="DFK24" s="73"/>
      <c r="DFL24" s="73"/>
      <c r="DFM24" s="73"/>
      <c r="DFN24" s="73"/>
      <c r="DFO24" s="73"/>
      <c r="DFP24" s="73"/>
      <c r="DFQ24" s="73"/>
      <c r="DFR24" s="73"/>
      <c r="DFS24" s="73"/>
      <c r="DFT24" s="73"/>
      <c r="DFU24" s="73"/>
      <c r="DFV24" s="73"/>
      <c r="DFW24" s="73"/>
      <c r="DFX24" s="73"/>
      <c r="DFY24" s="73"/>
      <c r="DFZ24" s="73"/>
      <c r="DGA24" s="73"/>
      <c r="DGB24" s="73"/>
      <c r="DGC24" s="73"/>
      <c r="DGD24" s="73"/>
      <c r="DGE24" s="73"/>
      <c r="DGF24" s="73"/>
      <c r="DGG24" s="73"/>
      <c r="DGH24" s="73"/>
      <c r="DGI24" s="73"/>
      <c r="DGJ24" s="73"/>
      <c r="DGK24" s="73"/>
      <c r="DGL24" s="73"/>
      <c r="DGM24" s="73"/>
      <c r="DGN24" s="73"/>
      <c r="DGO24" s="73"/>
      <c r="DGP24" s="73"/>
      <c r="DGQ24" s="73"/>
      <c r="DGR24" s="73"/>
      <c r="DGS24" s="73"/>
      <c r="DGT24" s="73"/>
      <c r="DGU24" s="73"/>
      <c r="DGV24" s="73"/>
      <c r="DGW24" s="73"/>
      <c r="DGX24" s="73"/>
      <c r="DGY24" s="73"/>
      <c r="DGZ24" s="73"/>
      <c r="DHA24" s="73"/>
      <c r="DHB24" s="73"/>
      <c r="DHC24" s="73"/>
      <c r="DHD24" s="73"/>
      <c r="DHE24" s="73"/>
      <c r="DHF24" s="73"/>
      <c r="DHG24" s="73"/>
      <c r="DHH24" s="73"/>
      <c r="DHI24" s="73"/>
      <c r="DHJ24" s="73"/>
      <c r="DHK24" s="73"/>
      <c r="DHL24" s="73"/>
      <c r="DHM24" s="73"/>
      <c r="DHN24" s="73"/>
      <c r="DHO24" s="73"/>
      <c r="DHP24" s="73"/>
      <c r="DHQ24" s="73"/>
      <c r="DHR24" s="73"/>
      <c r="DHS24" s="73"/>
      <c r="DHT24" s="73"/>
      <c r="DHU24" s="73"/>
      <c r="DHV24" s="73"/>
      <c r="DHW24" s="73"/>
      <c r="DHX24" s="73"/>
      <c r="DHY24" s="73"/>
      <c r="DHZ24" s="73"/>
      <c r="DIA24" s="73"/>
      <c r="DIB24" s="73"/>
      <c r="DIC24" s="73"/>
      <c r="DID24" s="73"/>
      <c r="DIE24" s="73"/>
      <c r="DIF24" s="73"/>
      <c r="DIG24" s="73"/>
      <c r="DIH24" s="73"/>
      <c r="DII24" s="73"/>
      <c r="DIJ24" s="73"/>
      <c r="DIK24" s="73"/>
      <c r="DIL24" s="73"/>
      <c r="DIM24" s="73"/>
      <c r="DIN24" s="73"/>
      <c r="DIO24" s="73"/>
      <c r="DIP24" s="73"/>
      <c r="DIQ24" s="73"/>
      <c r="DIR24" s="73"/>
      <c r="DIS24" s="73"/>
      <c r="DIT24" s="73"/>
      <c r="DIU24" s="73"/>
      <c r="DIV24" s="73"/>
      <c r="DIW24" s="73"/>
      <c r="DIX24" s="73"/>
      <c r="DIY24" s="73"/>
      <c r="DIZ24" s="73"/>
      <c r="DJA24" s="73"/>
      <c r="DJB24" s="73"/>
      <c r="DJC24" s="73"/>
      <c r="DJD24" s="73"/>
      <c r="DJE24" s="73"/>
      <c r="DJF24" s="73"/>
      <c r="DJG24" s="73"/>
      <c r="DJH24" s="73"/>
      <c r="DJI24" s="73"/>
      <c r="DJJ24" s="73"/>
      <c r="DJK24" s="73"/>
      <c r="DJL24" s="73"/>
      <c r="DJM24" s="73"/>
      <c r="DJN24" s="73"/>
      <c r="DJO24" s="73"/>
      <c r="DJP24" s="73"/>
      <c r="DJQ24" s="73"/>
      <c r="DJR24" s="73"/>
      <c r="DJS24" s="73"/>
      <c r="DJT24" s="73"/>
      <c r="DJU24" s="73"/>
      <c r="DJV24" s="73"/>
      <c r="DJW24" s="73"/>
      <c r="DJX24" s="73"/>
      <c r="DJY24" s="73"/>
      <c r="DJZ24" s="73"/>
      <c r="DKA24" s="73"/>
      <c r="DKB24" s="73"/>
      <c r="DKC24" s="73"/>
      <c r="DKD24" s="73"/>
      <c r="DKE24" s="73"/>
      <c r="DKF24" s="73"/>
      <c r="DKG24" s="73"/>
      <c r="DKH24" s="73"/>
      <c r="DKI24" s="73"/>
      <c r="DKJ24" s="73"/>
      <c r="DKK24" s="73"/>
      <c r="DKL24" s="73"/>
      <c r="DKM24" s="73"/>
      <c r="DKN24" s="73"/>
      <c r="DKO24" s="73"/>
      <c r="DKP24" s="73"/>
      <c r="DKQ24" s="73"/>
      <c r="DKR24" s="73"/>
      <c r="DKS24" s="73"/>
      <c r="DKT24" s="73"/>
      <c r="DKU24" s="73"/>
      <c r="DKV24" s="73"/>
      <c r="DKW24" s="73"/>
      <c r="DKX24" s="73"/>
      <c r="DKY24" s="73"/>
      <c r="DKZ24" s="73"/>
      <c r="DLA24" s="73"/>
      <c r="DLB24" s="73"/>
      <c r="DLC24" s="73"/>
      <c r="DLD24" s="73"/>
      <c r="DLE24" s="73"/>
      <c r="DLF24" s="73"/>
      <c r="DLG24" s="73"/>
      <c r="DLH24" s="73"/>
      <c r="DLI24" s="73"/>
      <c r="DLJ24" s="73"/>
      <c r="DLK24" s="73"/>
      <c r="DLL24" s="73"/>
      <c r="DLM24" s="73"/>
      <c r="DLN24" s="73"/>
      <c r="DLO24" s="73"/>
      <c r="DLP24" s="73"/>
      <c r="DLQ24" s="73"/>
      <c r="DLR24" s="73"/>
      <c r="DLS24" s="73"/>
      <c r="DLT24" s="73"/>
      <c r="DLU24" s="73"/>
      <c r="DLV24" s="73"/>
      <c r="DLW24" s="73"/>
      <c r="DLX24" s="73"/>
      <c r="DLY24" s="73"/>
      <c r="DLZ24" s="73"/>
      <c r="DMA24" s="73"/>
      <c r="DMB24" s="73"/>
      <c r="DMC24" s="73"/>
      <c r="DMD24" s="73"/>
      <c r="DME24" s="73"/>
      <c r="DMF24" s="73"/>
      <c r="DMG24" s="73"/>
      <c r="DMH24" s="73"/>
      <c r="DMI24" s="73"/>
      <c r="DMJ24" s="73"/>
      <c r="DMK24" s="73"/>
      <c r="DML24" s="73"/>
      <c r="DMM24" s="73"/>
      <c r="DMN24" s="73"/>
      <c r="DMO24" s="73"/>
      <c r="DMP24" s="73"/>
      <c r="DMQ24" s="73"/>
      <c r="DMR24" s="73"/>
      <c r="DMS24" s="73"/>
      <c r="DMT24" s="73"/>
      <c r="DMU24" s="73"/>
      <c r="DMV24" s="73"/>
      <c r="DMW24" s="73"/>
      <c r="DMX24" s="73"/>
      <c r="DMY24" s="73"/>
      <c r="DMZ24" s="73"/>
      <c r="DNA24" s="73"/>
      <c r="DNB24" s="73"/>
      <c r="DNC24" s="73"/>
      <c r="DND24" s="73"/>
      <c r="DNE24" s="73"/>
      <c r="DNF24" s="73"/>
      <c r="DNG24" s="73"/>
      <c r="DNH24" s="73"/>
      <c r="DNI24" s="73"/>
      <c r="DNJ24" s="73"/>
      <c r="DNK24" s="73"/>
      <c r="DNL24" s="73"/>
      <c r="DNM24" s="73"/>
      <c r="DNN24" s="73"/>
      <c r="DNO24" s="73"/>
      <c r="DNP24" s="73"/>
      <c r="DNQ24" s="73"/>
      <c r="DNR24" s="73"/>
      <c r="DNS24" s="73"/>
      <c r="DNT24" s="73"/>
      <c r="DNU24" s="73"/>
      <c r="DNV24" s="73"/>
      <c r="DNW24" s="73"/>
      <c r="DNX24" s="73"/>
      <c r="DNY24" s="73"/>
      <c r="DNZ24" s="73"/>
      <c r="DOA24" s="73"/>
      <c r="DOB24" s="73"/>
      <c r="DOC24" s="73"/>
      <c r="DOD24" s="73"/>
      <c r="DOE24" s="73"/>
      <c r="DOF24" s="73"/>
      <c r="DOG24" s="73"/>
      <c r="DOH24" s="73"/>
      <c r="DOI24" s="73"/>
      <c r="DOJ24" s="73"/>
      <c r="DOK24" s="73"/>
      <c r="DOL24" s="73"/>
      <c r="DOM24" s="73"/>
      <c r="DON24" s="73"/>
      <c r="DOO24" s="73"/>
      <c r="DOP24" s="73"/>
      <c r="DOQ24" s="73"/>
      <c r="DOR24" s="73"/>
      <c r="DOS24" s="73"/>
      <c r="DOT24" s="73"/>
      <c r="DOU24" s="73"/>
      <c r="DOV24" s="73"/>
      <c r="DOW24" s="73"/>
      <c r="DOX24" s="73"/>
      <c r="DOY24" s="73"/>
      <c r="DOZ24" s="73"/>
      <c r="DPA24" s="73"/>
      <c r="DPB24" s="73"/>
      <c r="DPC24" s="73"/>
      <c r="DPD24" s="73"/>
      <c r="DPE24" s="73"/>
      <c r="DPF24" s="73"/>
      <c r="DPG24" s="73"/>
      <c r="DPH24" s="73"/>
      <c r="DPI24" s="73"/>
      <c r="DPJ24" s="73"/>
      <c r="DPK24" s="73"/>
      <c r="DPL24" s="73"/>
      <c r="DPM24" s="73"/>
      <c r="DPN24" s="73"/>
      <c r="DPO24" s="73"/>
      <c r="DPP24" s="73"/>
      <c r="DPQ24" s="73"/>
      <c r="DPR24" s="73"/>
      <c r="DPS24" s="73"/>
      <c r="DPT24" s="73"/>
      <c r="DPU24" s="73"/>
      <c r="DPV24" s="73"/>
      <c r="DPW24" s="73"/>
      <c r="DPX24" s="73"/>
      <c r="DPY24" s="73"/>
      <c r="DPZ24" s="73"/>
      <c r="DQA24" s="73"/>
      <c r="DQB24" s="73"/>
      <c r="DQC24" s="73"/>
      <c r="DQD24" s="73"/>
      <c r="DQE24" s="73"/>
      <c r="DQF24" s="73"/>
      <c r="DQG24" s="73"/>
      <c r="DQH24" s="73"/>
      <c r="DQI24" s="73"/>
      <c r="DQJ24" s="73"/>
      <c r="DQK24" s="73"/>
      <c r="DQL24" s="73"/>
      <c r="DQM24" s="73"/>
      <c r="DQN24" s="73"/>
      <c r="DQO24" s="73"/>
      <c r="DQP24" s="73"/>
      <c r="DQQ24" s="73"/>
      <c r="DQR24" s="73"/>
      <c r="DQS24" s="73"/>
      <c r="DQT24" s="73"/>
      <c r="DQU24" s="73"/>
      <c r="DQV24" s="73"/>
      <c r="DQW24" s="73"/>
      <c r="DQX24" s="73"/>
      <c r="DQY24" s="73"/>
      <c r="DQZ24" s="73"/>
      <c r="DRA24" s="73"/>
      <c r="DRB24" s="73"/>
      <c r="DRC24" s="73"/>
      <c r="DRD24" s="73"/>
      <c r="DRE24" s="73"/>
      <c r="DRF24" s="73"/>
      <c r="DRG24" s="73"/>
      <c r="DRH24" s="73"/>
      <c r="DRI24" s="73"/>
      <c r="DRJ24" s="73"/>
      <c r="DRK24" s="73"/>
      <c r="DRL24" s="73"/>
      <c r="DRM24" s="73"/>
      <c r="DRN24" s="73"/>
      <c r="DRO24" s="73"/>
      <c r="DRP24" s="73"/>
      <c r="DRQ24" s="73"/>
      <c r="DRR24" s="73"/>
      <c r="DRS24" s="73"/>
      <c r="DRT24" s="73"/>
      <c r="DRU24" s="73"/>
      <c r="DRV24" s="73"/>
      <c r="DRW24" s="73"/>
      <c r="DRX24" s="73"/>
      <c r="DRY24" s="73"/>
      <c r="DRZ24" s="73"/>
      <c r="DSA24" s="73"/>
      <c r="DSB24" s="73"/>
      <c r="DSC24" s="73"/>
      <c r="DSD24" s="73"/>
      <c r="DSE24" s="73"/>
      <c r="DSF24" s="73"/>
      <c r="DSG24" s="73"/>
      <c r="DSH24" s="73"/>
      <c r="DSI24" s="73"/>
      <c r="DSJ24" s="73"/>
      <c r="DSK24" s="73"/>
      <c r="DSL24" s="73"/>
      <c r="DSM24" s="73"/>
      <c r="DSN24" s="73"/>
      <c r="DSO24" s="73"/>
      <c r="DSP24" s="73"/>
      <c r="DSQ24" s="73"/>
      <c r="DSR24" s="73"/>
      <c r="DSS24" s="73"/>
      <c r="DST24" s="73"/>
      <c r="DSU24" s="73"/>
      <c r="DSV24" s="73"/>
      <c r="DSW24" s="73"/>
      <c r="DSX24" s="73"/>
      <c r="DSY24" s="73"/>
      <c r="DSZ24" s="73"/>
      <c r="DTA24" s="73"/>
      <c r="DTB24" s="73"/>
      <c r="DTC24" s="73"/>
      <c r="DTD24" s="73"/>
      <c r="DTE24" s="73"/>
      <c r="DTF24" s="73"/>
      <c r="DTG24" s="73"/>
      <c r="DTH24" s="73"/>
      <c r="DTI24" s="73"/>
      <c r="DTJ24" s="73"/>
      <c r="DTK24" s="73"/>
      <c r="DTL24" s="73"/>
      <c r="DTM24" s="73"/>
      <c r="DTN24" s="73"/>
      <c r="DTO24" s="73"/>
      <c r="DTP24" s="73"/>
      <c r="DTQ24" s="73"/>
      <c r="DTR24" s="73"/>
      <c r="DTS24" s="73"/>
      <c r="DTT24" s="73"/>
      <c r="DTU24" s="73"/>
      <c r="DTV24" s="73"/>
      <c r="DTW24" s="73"/>
      <c r="DTX24" s="73"/>
      <c r="DTY24" s="73"/>
      <c r="DTZ24" s="73"/>
      <c r="DUA24" s="73"/>
      <c r="DUB24" s="73"/>
      <c r="DUC24" s="73"/>
      <c r="DUD24" s="73"/>
      <c r="DUE24" s="73"/>
      <c r="DUF24" s="73"/>
      <c r="DUG24" s="73"/>
      <c r="DUH24" s="73"/>
      <c r="DUI24" s="73"/>
      <c r="DUJ24" s="73"/>
      <c r="DUK24" s="73"/>
      <c r="DUL24" s="73"/>
      <c r="DUM24" s="73"/>
      <c r="DUN24" s="73"/>
      <c r="DUO24" s="73"/>
      <c r="DUP24" s="73"/>
      <c r="DUQ24" s="73"/>
      <c r="DUR24" s="73"/>
      <c r="DUS24" s="73"/>
      <c r="DUT24" s="73"/>
      <c r="DUU24" s="73"/>
      <c r="DUV24" s="73"/>
      <c r="DUW24" s="73"/>
      <c r="DUX24" s="73"/>
      <c r="DUY24" s="73"/>
      <c r="DUZ24" s="73"/>
      <c r="DVA24" s="73"/>
      <c r="DVB24" s="73"/>
      <c r="DVC24" s="73"/>
      <c r="DVD24" s="73"/>
      <c r="DVE24" s="73"/>
      <c r="DVF24" s="73"/>
      <c r="DVG24" s="73"/>
      <c r="DVH24" s="73"/>
      <c r="DVI24" s="73"/>
      <c r="DVJ24" s="73"/>
      <c r="DVK24" s="73"/>
      <c r="DVL24" s="73"/>
      <c r="DVM24" s="73"/>
      <c r="DVN24" s="73"/>
      <c r="DVO24" s="73"/>
      <c r="DVP24" s="73"/>
      <c r="DVQ24" s="73"/>
      <c r="DVR24" s="73"/>
      <c r="DVS24" s="73"/>
      <c r="DVT24" s="73"/>
      <c r="DVU24" s="73"/>
      <c r="DVV24" s="73"/>
      <c r="DVW24" s="73"/>
      <c r="DVX24" s="73"/>
      <c r="DVY24" s="73"/>
      <c r="DVZ24" s="73"/>
      <c r="DWA24" s="73"/>
      <c r="DWB24" s="73"/>
      <c r="DWC24" s="73"/>
      <c r="DWD24" s="73"/>
      <c r="DWE24" s="73"/>
      <c r="DWF24" s="73"/>
      <c r="DWG24" s="73"/>
      <c r="DWH24" s="73"/>
      <c r="DWI24" s="73"/>
      <c r="DWJ24" s="73"/>
      <c r="DWK24" s="73"/>
      <c r="DWL24" s="73"/>
      <c r="DWM24" s="73"/>
      <c r="DWN24" s="73"/>
      <c r="DWO24" s="73"/>
      <c r="DWP24" s="73"/>
      <c r="DWQ24" s="73"/>
      <c r="DWR24" s="73"/>
      <c r="DWS24" s="73"/>
      <c r="DWT24" s="73"/>
      <c r="DWU24" s="73"/>
      <c r="DWV24" s="73"/>
      <c r="DWW24" s="73"/>
      <c r="DWX24" s="73"/>
      <c r="DWY24" s="73"/>
      <c r="DWZ24" s="73"/>
      <c r="DXA24" s="73"/>
      <c r="DXB24" s="73"/>
      <c r="DXC24" s="73"/>
      <c r="DXD24" s="73"/>
      <c r="DXE24" s="73"/>
      <c r="DXF24" s="73"/>
      <c r="DXG24" s="73"/>
      <c r="DXH24" s="73"/>
      <c r="DXI24" s="73"/>
      <c r="DXJ24" s="73"/>
      <c r="DXK24" s="73"/>
      <c r="DXL24" s="73"/>
      <c r="DXM24" s="73"/>
      <c r="DXN24" s="73"/>
      <c r="DXO24" s="73"/>
      <c r="DXP24" s="73"/>
      <c r="DXQ24" s="73"/>
      <c r="DXR24" s="73"/>
      <c r="DXS24" s="73"/>
      <c r="DXT24" s="73"/>
      <c r="DXU24" s="73"/>
      <c r="DXV24" s="73"/>
      <c r="DXW24" s="73"/>
      <c r="DXX24" s="73"/>
      <c r="DXY24" s="73"/>
      <c r="DXZ24" s="73"/>
      <c r="DYA24" s="73"/>
      <c r="DYB24" s="73"/>
      <c r="DYC24" s="73"/>
      <c r="DYD24" s="73"/>
      <c r="DYE24" s="73"/>
      <c r="DYF24" s="73"/>
      <c r="DYG24" s="73"/>
      <c r="DYH24" s="73"/>
      <c r="DYI24" s="73"/>
      <c r="DYJ24" s="73"/>
      <c r="DYK24" s="73"/>
      <c r="DYL24" s="73"/>
      <c r="DYM24" s="73"/>
      <c r="DYN24" s="73"/>
      <c r="DYO24" s="73"/>
      <c r="DYP24" s="73"/>
      <c r="DYQ24" s="73"/>
      <c r="DYR24" s="73"/>
      <c r="DYS24" s="73"/>
      <c r="DYT24" s="73"/>
      <c r="DYU24" s="73"/>
      <c r="DYV24" s="73"/>
      <c r="DYW24" s="73"/>
      <c r="DYX24" s="73"/>
      <c r="DYY24" s="73"/>
      <c r="DYZ24" s="73"/>
      <c r="DZA24" s="73"/>
      <c r="DZB24" s="73"/>
      <c r="DZC24" s="73"/>
      <c r="DZD24" s="73"/>
      <c r="DZE24" s="73"/>
      <c r="DZF24" s="73"/>
      <c r="DZG24" s="73"/>
      <c r="DZH24" s="73"/>
      <c r="DZI24" s="73"/>
      <c r="DZJ24" s="73"/>
      <c r="DZK24" s="73"/>
      <c r="DZL24" s="73"/>
      <c r="DZM24" s="73"/>
      <c r="DZN24" s="73"/>
      <c r="DZO24" s="73"/>
      <c r="DZP24" s="73"/>
      <c r="DZQ24" s="73"/>
      <c r="DZR24" s="73"/>
      <c r="DZS24" s="73"/>
      <c r="DZT24" s="73"/>
      <c r="DZU24" s="73"/>
      <c r="DZV24" s="73"/>
      <c r="DZW24" s="73"/>
      <c r="DZX24" s="73"/>
      <c r="DZY24" s="73"/>
      <c r="DZZ24" s="73"/>
      <c r="EAA24" s="73"/>
      <c r="EAB24" s="73"/>
      <c r="EAC24" s="73"/>
      <c r="EAD24" s="73"/>
      <c r="EAE24" s="73"/>
      <c r="EAF24" s="73"/>
      <c r="EAG24" s="73"/>
      <c r="EAH24" s="73"/>
      <c r="EAI24" s="73"/>
      <c r="EAJ24" s="73"/>
      <c r="EAK24" s="73"/>
      <c r="EAL24" s="73"/>
      <c r="EAM24" s="73"/>
      <c r="EAN24" s="73"/>
      <c r="EAO24" s="73"/>
      <c r="EAP24" s="73"/>
      <c r="EAQ24" s="73"/>
      <c r="EAR24" s="73"/>
      <c r="EAS24" s="73"/>
      <c r="EAT24" s="73"/>
      <c r="EAU24" s="73"/>
      <c r="EAV24" s="73"/>
      <c r="EAW24" s="73"/>
      <c r="EAX24" s="73"/>
      <c r="EAY24" s="73"/>
      <c r="EAZ24" s="73"/>
      <c r="EBA24" s="73"/>
      <c r="EBB24" s="73"/>
      <c r="EBC24" s="73"/>
      <c r="EBD24" s="73"/>
      <c r="EBE24" s="73"/>
      <c r="EBF24" s="73"/>
      <c r="EBG24" s="73"/>
      <c r="EBH24" s="73"/>
      <c r="EBI24" s="73"/>
      <c r="EBJ24" s="73"/>
      <c r="EBK24" s="73"/>
      <c r="EBL24" s="73"/>
      <c r="EBM24" s="73"/>
      <c r="EBN24" s="73"/>
      <c r="EBO24" s="73"/>
      <c r="EBP24" s="73"/>
      <c r="EBQ24" s="73"/>
      <c r="EBR24" s="73"/>
      <c r="EBS24" s="73"/>
      <c r="EBT24" s="73"/>
      <c r="EBU24" s="73"/>
      <c r="EBV24" s="73"/>
      <c r="EBW24" s="73"/>
      <c r="EBX24" s="73"/>
      <c r="EBY24" s="73"/>
      <c r="EBZ24" s="73"/>
      <c r="ECA24" s="73"/>
      <c r="ECB24" s="73"/>
      <c r="ECC24" s="73"/>
      <c r="ECD24" s="73"/>
      <c r="ECE24" s="73"/>
      <c r="ECF24" s="73"/>
      <c r="ECG24" s="73"/>
      <c r="ECH24" s="73"/>
      <c r="ECI24" s="73"/>
      <c r="ECJ24" s="73"/>
      <c r="ECK24" s="73"/>
      <c r="ECL24" s="73"/>
      <c r="ECM24" s="73"/>
      <c r="ECN24" s="73"/>
      <c r="ECO24" s="73"/>
      <c r="ECP24" s="73"/>
      <c r="ECQ24" s="73"/>
      <c r="ECR24" s="73"/>
      <c r="ECS24" s="73"/>
      <c r="ECT24" s="73"/>
      <c r="ECU24" s="73"/>
      <c r="ECV24" s="73"/>
      <c r="ECW24" s="73"/>
      <c r="ECX24" s="73"/>
      <c r="ECY24" s="73"/>
      <c r="ECZ24" s="73"/>
      <c r="EDA24" s="73"/>
      <c r="EDB24" s="73"/>
      <c r="EDC24" s="73"/>
      <c r="EDD24" s="73"/>
      <c r="EDE24" s="73"/>
      <c r="EDF24" s="73"/>
      <c r="EDG24" s="73"/>
      <c r="EDH24" s="73"/>
      <c r="EDI24" s="73"/>
      <c r="EDJ24" s="73"/>
      <c r="EDK24" s="73"/>
      <c r="EDL24" s="73"/>
      <c r="EDM24" s="73"/>
      <c r="EDN24" s="73"/>
      <c r="EDO24" s="73"/>
      <c r="EDP24" s="73"/>
      <c r="EDQ24" s="73"/>
      <c r="EDR24" s="73"/>
      <c r="EDS24" s="73"/>
      <c r="EDT24" s="73"/>
      <c r="EDU24" s="73"/>
      <c r="EDV24" s="73"/>
      <c r="EDW24" s="73"/>
      <c r="EDX24" s="73"/>
      <c r="EDY24" s="73"/>
      <c r="EDZ24" s="73"/>
      <c r="EEA24" s="73"/>
      <c r="EEB24" s="73"/>
      <c r="EEC24" s="73"/>
      <c r="EED24" s="73"/>
      <c r="EEE24" s="73"/>
      <c r="EEF24" s="73"/>
      <c r="EEG24" s="73"/>
      <c r="EEH24" s="73"/>
      <c r="EEI24" s="73"/>
      <c r="EEJ24" s="73"/>
      <c r="EEK24" s="73"/>
      <c r="EEL24" s="73"/>
      <c r="EEM24" s="73"/>
      <c r="EEN24" s="73"/>
      <c r="EEO24" s="73"/>
      <c r="EEP24" s="73"/>
      <c r="EEQ24" s="73"/>
      <c r="EER24" s="73"/>
      <c r="EES24" s="73"/>
      <c r="EET24" s="73"/>
      <c r="EEU24" s="73"/>
      <c r="EEV24" s="73"/>
      <c r="EEW24" s="73"/>
      <c r="EEX24" s="73"/>
      <c r="EEY24" s="73"/>
      <c r="EEZ24" s="73"/>
      <c r="EFA24" s="73"/>
      <c r="EFB24" s="73"/>
      <c r="EFC24" s="73"/>
      <c r="EFD24" s="73"/>
      <c r="EFE24" s="73"/>
      <c r="EFF24" s="73"/>
      <c r="EFG24" s="73"/>
      <c r="EFH24" s="73"/>
      <c r="EFI24" s="73"/>
      <c r="EFJ24" s="73"/>
      <c r="EFK24" s="73"/>
      <c r="EFL24" s="73"/>
      <c r="EFM24" s="73"/>
      <c r="EFN24" s="73"/>
      <c r="EFO24" s="73"/>
      <c r="EFP24" s="73"/>
      <c r="EFQ24" s="73"/>
      <c r="EFR24" s="73"/>
      <c r="EFS24" s="73"/>
      <c r="EFT24" s="73"/>
      <c r="EFU24" s="73"/>
      <c r="EFV24" s="73"/>
      <c r="EFW24" s="73"/>
      <c r="EFX24" s="73"/>
      <c r="EFY24" s="73"/>
      <c r="EFZ24" s="73"/>
      <c r="EGA24" s="73"/>
      <c r="EGB24" s="73"/>
      <c r="EGC24" s="73"/>
      <c r="EGD24" s="73"/>
      <c r="EGE24" s="73"/>
      <c r="EGF24" s="73"/>
      <c r="EGG24" s="73"/>
      <c r="EGH24" s="73"/>
      <c r="EGI24" s="73"/>
      <c r="EGJ24" s="73"/>
      <c r="EGK24" s="73"/>
      <c r="EGL24" s="73"/>
      <c r="EGM24" s="73"/>
      <c r="EGN24" s="73"/>
      <c r="EGO24" s="73"/>
      <c r="EGP24" s="73"/>
      <c r="EGQ24" s="73"/>
      <c r="EGR24" s="73"/>
      <c r="EGS24" s="73"/>
      <c r="EGT24" s="73"/>
      <c r="EGU24" s="73"/>
      <c r="EGV24" s="73"/>
      <c r="EGW24" s="73"/>
      <c r="EGX24" s="73"/>
      <c r="EGY24" s="73"/>
      <c r="EGZ24" s="73"/>
      <c r="EHA24" s="73"/>
      <c r="EHB24" s="73"/>
      <c r="EHC24" s="73"/>
      <c r="EHD24" s="73"/>
      <c r="EHE24" s="73"/>
      <c r="EHF24" s="73"/>
      <c r="EHG24" s="73"/>
      <c r="EHH24" s="73"/>
      <c r="EHI24" s="73"/>
      <c r="EHJ24" s="73"/>
      <c r="EHK24" s="73"/>
      <c r="EHL24" s="73"/>
      <c r="EHM24" s="73"/>
      <c r="EHN24" s="73"/>
      <c r="EHO24" s="73"/>
      <c r="EHP24" s="73"/>
      <c r="EHQ24" s="73"/>
      <c r="EHR24" s="73"/>
      <c r="EHS24" s="73"/>
      <c r="EHT24" s="73"/>
      <c r="EHU24" s="73"/>
      <c r="EHV24" s="73"/>
      <c r="EHW24" s="73"/>
      <c r="EHX24" s="73"/>
      <c r="EHY24" s="73"/>
      <c r="EHZ24" s="73"/>
      <c r="EIA24" s="73"/>
      <c r="EIB24" s="73"/>
      <c r="EIC24" s="73"/>
      <c r="EID24" s="73"/>
      <c r="EIE24" s="73"/>
      <c r="EIF24" s="73"/>
      <c r="EIG24" s="73"/>
      <c r="EIH24" s="73"/>
      <c r="EII24" s="73"/>
      <c r="EIJ24" s="73"/>
      <c r="EIK24" s="73"/>
      <c r="EIL24" s="73"/>
      <c r="EIM24" s="73"/>
      <c r="EIN24" s="73"/>
      <c r="EIO24" s="73"/>
      <c r="EIP24" s="73"/>
      <c r="EIQ24" s="73"/>
      <c r="EIR24" s="73"/>
      <c r="EIS24" s="73"/>
      <c r="EIT24" s="73"/>
      <c r="EIU24" s="73"/>
      <c r="EIV24" s="73"/>
      <c r="EIW24" s="73"/>
      <c r="EIX24" s="73"/>
      <c r="EIY24" s="73"/>
      <c r="EIZ24" s="73"/>
      <c r="EJA24" s="73"/>
      <c r="EJB24" s="73"/>
      <c r="EJC24" s="73"/>
      <c r="EJD24" s="73"/>
      <c r="EJE24" s="73"/>
      <c r="EJF24" s="73"/>
      <c r="EJG24" s="73"/>
      <c r="EJH24" s="73"/>
      <c r="EJI24" s="73"/>
      <c r="EJJ24" s="73"/>
      <c r="EJK24" s="73"/>
      <c r="EJL24" s="73"/>
      <c r="EJM24" s="73"/>
      <c r="EJN24" s="73"/>
      <c r="EJO24" s="73"/>
      <c r="EJP24" s="73"/>
      <c r="EJQ24" s="73"/>
      <c r="EJR24" s="73"/>
      <c r="EJS24" s="73"/>
      <c r="EJT24" s="73"/>
      <c r="EJU24" s="73"/>
      <c r="EJV24" s="73"/>
      <c r="EJW24" s="73"/>
      <c r="EJX24" s="73"/>
      <c r="EJY24" s="73"/>
      <c r="EJZ24" s="73"/>
      <c r="EKA24" s="73"/>
      <c r="EKB24" s="73"/>
      <c r="EKC24" s="73"/>
      <c r="EKD24" s="73"/>
      <c r="EKE24" s="73"/>
      <c r="EKF24" s="73"/>
      <c r="EKG24" s="73"/>
      <c r="EKH24" s="73"/>
      <c r="EKI24" s="73"/>
      <c r="EKJ24" s="73"/>
      <c r="EKK24" s="73"/>
      <c r="EKL24" s="73"/>
      <c r="EKM24" s="73"/>
      <c r="EKN24" s="73"/>
      <c r="EKO24" s="73"/>
      <c r="EKP24" s="73"/>
      <c r="EKQ24" s="73"/>
      <c r="EKR24" s="73"/>
      <c r="EKS24" s="73"/>
      <c r="EKT24" s="73"/>
      <c r="EKU24" s="73"/>
      <c r="EKV24" s="73"/>
      <c r="EKW24" s="73"/>
      <c r="EKX24" s="73"/>
      <c r="EKY24" s="73"/>
      <c r="EKZ24" s="73"/>
      <c r="ELA24" s="73"/>
      <c r="ELB24" s="73"/>
      <c r="ELC24" s="73"/>
      <c r="ELD24" s="73"/>
      <c r="ELE24" s="73"/>
      <c r="ELF24" s="73"/>
      <c r="ELG24" s="73"/>
      <c r="ELH24" s="73"/>
      <c r="ELI24" s="73"/>
      <c r="ELJ24" s="73"/>
      <c r="ELK24" s="73"/>
      <c r="ELL24" s="73"/>
      <c r="ELM24" s="73"/>
      <c r="ELN24" s="73"/>
      <c r="ELO24" s="73"/>
      <c r="ELP24" s="73"/>
      <c r="ELQ24" s="73"/>
      <c r="ELR24" s="73"/>
      <c r="ELS24" s="73"/>
      <c r="ELT24" s="73"/>
      <c r="ELU24" s="73"/>
      <c r="ELV24" s="73"/>
      <c r="ELW24" s="73"/>
      <c r="ELX24" s="73"/>
      <c r="ELY24" s="73"/>
      <c r="ELZ24" s="73"/>
      <c r="EMA24" s="73"/>
      <c r="EMB24" s="73"/>
      <c r="EMC24" s="73"/>
      <c r="EMD24" s="73"/>
      <c r="EME24" s="73"/>
      <c r="EMF24" s="73"/>
      <c r="EMG24" s="73"/>
      <c r="EMH24" s="73"/>
      <c r="EMI24" s="73"/>
      <c r="EMJ24" s="73"/>
      <c r="EMK24" s="73"/>
      <c r="EML24" s="73"/>
      <c r="EMM24" s="73"/>
      <c r="EMN24" s="73"/>
      <c r="EMO24" s="73"/>
      <c r="EMP24" s="73"/>
      <c r="EMQ24" s="73"/>
      <c r="EMR24" s="73"/>
      <c r="EMS24" s="73"/>
      <c r="EMT24" s="73"/>
      <c r="EMU24" s="73"/>
      <c r="EMV24" s="73"/>
      <c r="EMW24" s="73"/>
      <c r="EMX24" s="73"/>
      <c r="EMY24" s="73"/>
      <c r="EMZ24" s="73"/>
      <c r="ENA24" s="73"/>
      <c r="ENB24" s="73"/>
      <c r="ENC24" s="73"/>
      <c r="END24" s="73"/>
      <c r="ENE24" s="73"/>
      <c r="ENF24" s="73"/>
      <c r="ENG24" s="73"/>
      <c r="ENH24" s="73"/>
      <c r="ENI24" s="73"/>
      <c r="ENJ24" s="73"/>
      <c r="ENK24" s="73"/>
      <c r="ENL24" s="73"/>
      <c r="ENM24" s="73"/>
      <c r="ENN24" s="73"/>
      <c r="ENO24" s="73"/>
      <c r="ENP24" s="73"/>
      <c r="ENQ24" s="73"/>
      <c r="ENR24" s="73"/>
      <c r="ENS24" s="73"/>
      <c r="ENT24" s="73"/>
      <c r="ENU24" s="73"/>
      <c r="ENV24" s="73"/>
      <c r="ENW24" s="73"/>
      <c r="ENX24" s="73"/>
      <c r="ENY24" s="73"/>
      <c r="ENZ24" s="73"/>
      <c r="EOA24" s="73"/>
      <c r="EOB24" s="73"/>
      <c r="EOC24" s="73"/>
      <c r="EOD24" s="73"/>
      <c r="EOE24" s="73"/>
      <c r="EOF24" s="73"/>
      <c r="EOG24" s="73"/>
      <c r="EOH24" s="73"/>
      <c r="EOI24" s="73"/>
      <c r="EOJ24" s="73"/>
      <c r="EOK24" s="73"/>
      <c r="EOL24" s="73"/>
      <c r="EOM24" s="73"/>
      <c r="EON24" s="73"/>
      <c r="EOO24" s="73"/>
      <c r="EOP24" s="73"/>
      <c r="EOQ24" s="73"/>
      <c r="EOR24" s="73"/>
      <c r="EOS24" s="73"/>
      <c r="EOT24" s="73"/>
      <c r="EOU24" s="73"/>
      <c r="EOV24" s="73"/>
      <c r="EOW24" s="73"/>
      <c r="EOX24" s="73"/>
      <c r="EOY24" s="73"/>
      <c r="EOZ24" s="73"/>
      <c r="EPA24" s="73"/>
      <c r="EPB24" s="73"/>
      <c r="EPC24" s="73"/>
      <c r="EPD24" s="73"/>
      <c r="EPE24" s="73"/>
      <c r="EPF24" s="73"/>
      <c r="EPG24" s="73"/>
      <c r="EPH24" s="73"/>
      <c r="EPI24" s="73"/>
      <c r="EPJ24" s="73"/>
      <c r="EPK24" s="73"/>
      <c r="EPL24" s="73"/>
      <c r="EPM24" s="73"/>
      <c r="EPN24" s="73"/>
      <c r="EPO24" s="73"/>
      <c r="EPP24" s="73"/>
      <c r="EPQ24" s="73"/>
      <c r="EPR24" s="73"/>
      <c r="EPS24" s="73"/>
      <c r="EPT24" s="73"/>
      <c r="EPU24" s="73"/>
      <c r="EPV24" s="73"/>
      <c r="EPW24" s="73"/>
      <c r="EPX24" s="73"/>
      <c r="EPY24" s="73"/>
      <c r="EPZ24" s="73"/>
      <c r="EQA24" s="73"/>
      <c r="EQB24" s="73"/>
      <c r="EQC24" s="73"/>
      <c r="EQD24" s="73"/>
      <c r="EQE24" s="73"/>
      <c r="EQF24" s="73"/>
      <c r="EQG24" s="73"/>
      <c r="EQH24" s="73"/>
      <c r="EQI24" s="73"/>
      <c r="EQJ24" s="73"/>
      <c r="EQK24" s="73"/>
      <c r="EQL24" s="73"/>
      <c r="EQM24" s="73"/>
      <c r="EQN24" s="73"/>
      <c r="EQO24" s="73"/>
      <c r="EQP24" s="73"/>
      <c r="EQQ24" s="73"/>
      <c r="EQR24" s="73"/>
      <c r="EQS24" s="73"/>
      <c r="EQT24" s="73"/>
      <c r="EQU24" s="73"/>
      <c r="EQV24" s="73"/>
      <c r="EQW24" s="73"/>
      <c r="EQX24" s="73"/>
      <c r="EQY24" s="73"/>
      <c r="EQZ24" s="73"/>
      <c r="ERA24" s="73"/>
      <c r="ERB24" s="73"/>
      <c r="ERC24" s="73"/>
      <c r="ERD24" s="73"/>
      <c r="ERE24" s="73"/>
      <c r="ERF24" s="73"/>
      <c r="ERG24" s="73"/>
      <c r="ERH24" s="73"/>
      <c r="ERI24" s="73"/>
      <c r="ERJ24" s="73"/>
      <c r="ERK24" s="73"/>
      <c r="ERL24" s="73"/>
      <c r="ERM24" s="73"/>
      <c r="ERN24" s="73"/>
      <c r="ERO24" s="73"/>
      <c r="ERP24" s="73"/>
      <c r="ERQ24" s="73"/>
      <c r="ERR24" s="73"/>
      <c r="ERS24" s="73"/>
      <c r="ERT24" s="73"/>
      <c r="ERU24" s="73"/>
      <c r="ERV24" s="73"/>
      <c r="ERW24" s="73"/>
      <c r="ERX24" s="73"/>
      <c r="ERY24" s="73"/>
      <c r="ERZ24" s="73"/>
      <c r="ESA24" s="73"/>
      <c r="ESB24" s="73"/>
      <c r="ESC24" s="73"/>
      <c r="ESD24" s="73"/>
      <c r="ESE24" s="73"/>
      <c r="ESF24" s="73"/>
      <c r="ESG24" s="73"/>
      <c r="ESH24" s="73"/>
      <c r="ESI24" s="73"/>
      <c r="ESJ24" s="73"/>
      <c r="ESK24" s="73"/>
      <c r="ESL24" s="73"/>
      <c r="ESM24" s="73"/>
      <c r="ESN24" s="73"/>
      <c r="ESO24" s="73"/>
      <c r="ESP24" s="73"/>
      <c r="ESQ24" s="73"/>
      <c r="ESR24" s="73"/>
      <c r="ESS24" s="73"/>
      <c r="EST24" s="73"/>
      <c r="ESU24" s="73"/>
      <c r="ESV24" s="73"/>
      <c r="ESW24" s="73"/>
      <c r="ESX24" s="73"/>
      <c r="ESY24" s="73"/>
      <c r="ESZ24" s="73"/>
      <c r="ETA24" s="73"/>
      <c r="ETB24" s="73"/>
      <c r="ETC24" s="73"/>
      <c r="ETD24" s="73"/>
      <c r="ETE24" s="73"/>
      <c r="ETF24" s="73"/>
      <c r="ETG24" s="73"/>
      <c r="ETH24" s="73"/>
      <c r="ETI24" s="73"/>
      <c r="ETJ24" s="73"/>
      <c r="ETK24" s="73"/>
      <c r="ETL24" s="73"/>
      <c r="ETM24" s="73"/>
      <c r="ETN24" s="73"/>
      <c r="ETO24" s="73"/>
      <c r="ETP24" s="73"/>
      <c r="ETQ24" s="73"/>
      <c r="ETR24" s="73"/>
      <c r="ETS24" s="73"/>
      <c r="ETT24" s="73"/>
      <c r="ETU24" s="73"/>
      <c r="ETV24" s="73"/>
      <c r="ETW24" s="73"/>
      <c r="ETX24" s="73"/>
      <c r="ETY24" s="73"/>
      <c r="ETZ24" s="73"/>
      <c r="EUA24" s="73"/>
      <c r="EUB24" s="73"/>
      <c r="EUC24" s="73"/>
      <c r="EUD24" s="73"/>
      <c r="EUE24" s="73"/>
      <c r="EUF24" s="73"/>
      <c r="EUG24" s="73"/>
      <c r="EUH24" s="73"/>
      <c r="EUI24" s="73"/>
      <c r="EUJ24" s="73"/>
      <c r="EUK24" s="73"/>
      <c r="EUL24" s="73"/>
      <c r="EUM24" s="73"/>
      <c r="EUN24" s="73"/>
      <c r="EUO24" s="73"/>
      <c r="EUP24" s="73"/>
      <c r="EUQ24" s="73"/>
      <c r="EUR24" s="73"/>
      <c r="EUS24" s="73"/>
      <c r="EUT24" s="73"/>
      <c r="EUU24" s="73"/>
      <c r="EUV24" s="73"/>
      <c r="EUW24" s="73"/>
      <c r="EUX24" s="73"/>
      <c r="EUY24" s="73"/>
      <c r="EUZ24" s="73"/>
      <c r="EVA24" s="73"/>
      <c r="EVB24" s="73"/>
      <c r="EVC24" s="73"/>
      <c r="EVD24" s="73"/>
      <c r="EVE24" s="73"/>
      <c r="EVF24" s="73"/>
      <c r="EVG24" s="73"/>
      <c r="EVH24" s="73"/>
      <c r="EVI24" s="73"/>
      <c r="EVJ24" s="73"/>
      <c r="EVK24" s="73"/>
      <c r="EVL24" s="73"/>
      <c r="EVM24" s="73"/>
      <c r="EVN24" s="73"/>
      <c r="EVO24" s="73"/>
      <c r="EVP24" s="73"/>
      <c r="EVQ24" s="73"/>
      <c r="EVR24" s="73"/>
      <c r="EVS24" s="73"/>
      <c r="EVT24" s="73"/>
      <c r="EVU24" s="73"/>
      <c r="EVV24" s="73"/>
      <c r="EVW24" s="73"/>
      <c r="EVX24" s="73"/>
      <c r="EVY24" s="73"/>
      <c r="EVZ24" s="73"/>
      <c r="EWA24" s="73"/>
      <c r="EWB24" s="73"/>
      <c r="EWC24" s="73"/>
      <c r="EWD24" s="73"/>
      <c r="EWE24" s="73"/>
      <c r="EWF24" s="73"/>
      <c r="EWG24" s="73"/>
      <c r="EWH24" s="73"/>
      <c r="EWI24" s="73"/>
      <c r="EWJ24" s="73"/>
      <c r="EWK24" s="73"/>
      <c r="EWL24" s="73"/>
      <c r="EWM24" s="73"/>
      <c r="EWN24" s="73"/>
      <c r="EWO24" s="73"/>
      <c r="EWP24" s="73"/>
      <c r="EWQ24" s="73"/>
      <c r="EWR24" s="73"/>
      <c r="EWS24" s="73"/>
      <c r="EWT24" s="73"/>
      <c r="EWU24" s="73"/>
      <c r="EWV24" s="73"/>
      <c r="EWW24" s="73"/>
      <c r="EWX24" s="73"/>
      <c r="EWY24" s="73"/>
      <c r="EWZ24" s="73"/>
      <c r="EXA24" s="73"/>
      <c r="EXB24" s="73"/>
      <c r="EXC24" s="73"/>
      <c r="EXD24" s="73"/>
      <c r="EXE24" s="73"/>
      <c r="EXF24" s="73"/>
      <c r="EXG24" s="73"/>
      <c r="EXH24" s="73"/>
      <c r="EXI24" s="73"/>
      <c r="EXJ24" s="73"/>
      <c r="EXK24" s="73"/>
      <c r="EXL24" s="73"/>
      <c r="EXM24" s="73"/>
      <c r="EXN24" s="73"/>
      <c r="EXO24" s="73"/>
      <c r="EXP24" s="73"/>
      <c r="EXQ24" s="73"/>
      <c r="EXR24" s="73"/>
      <c r="EXS24" s="73"/>
      <c r="EXT24" s="73"/>
      <c r="EXU24" s="73"/>
      <c r="EXV24" s="73"/>
      <c r="EXW24" s="73"/>
      <c r="EXX24" s="73"/>
      <c r="EXY24" s="73"/>
      <c r="EXZ24" s="73"/>
      <c r="EYA24" s="73"/>
      <c r="EYB24" s="73"/>
      <c r="EYC24" s="73"/>
      <c r="EYD24" s="73"/>
      <c r="EYE24" s="73"/>
      <c r="EYF24" s="73"/>
      <c r="EYG24" s="73"/>
      <c r="EYH24" s="73"/>
      <c r="EYI24" s="73"/>
      <c r="EYJ24" s="73"/>
      <c r="EYK24" s="73"/>
      <c r="EYL24" s="73"/>
      <c r="EYM24" s="73"/>
      <c r="EYN24" s="73"/>
      <c r="EYO24" s="73"/>
      <c r="EYP24" s="73"/>
      <c r="EYQ24" s="73"/>
      <c r="EYR24" s="73"/>
      <c r="EYS24" s="73"/>
      <c r="EYT24" s="73"/>
      <c r="EYU24" s="73"/>
      <c r="EYV24" s="73"/>
      <c r="EYW24" s="73"/>
      <c r="EYX24" s="73"/>
      <c r="EYY24" s="73"/>
      <c r="EYZ24" s="73"/>
      <c r="EZA24" s="73"/>
      <c r="EZB24" s="73"/>
      <c r="EZC24" s="73"/>
      <c r="EZD24" s="73"/>
      <c r="EZE24" s="73"/>
      <c r="EZF24" s="73"/>
      <c r="EZG24" s="73"/>
      <c r="EZH24" s="73"/>
      <c r="EZI24" s="73"/>
      <c r="EZJ24" s="73"/>
      <c r="EZK24" s="73"/>
      <c r="EZL24" s="73"/>
      <c r="EZM24" s="73"/>
      <c r="EZN24" s="73"/>
      <c r="EZO24" s="73"/>
      <c r="EZP24" s="73"/>
      <c r="EZQ24" s="73"/>
      <c r="EZR24" s="73"/>
      <c r="EZS24" s="73"/>
      <c r="EZT24" s="73"/>
      <c r="EZU24" s="73"/>
      <c r="EZV24" s="73"/>
      <c r="EZW24" s="73"/>
      <c r="EZX24" s="73"/>
      <c r="EZY24" s="73"/>
      <c r="EZZ24" s="73"/>
      <c r="FAA24" s="73"/>
      <c r="FAB24" s="73"/>
      <c r="FAC24" s="73"/>
      <c r="FAD24" s="73"/>
      <c r="FAE24" s="73"/>
      <c r="FAF24" s="73"/>
      <c r="FAG24" s="73"/>
      <c r="FAH24" s="73"/>
      <c r="FAI24" s="73"/>
      <c r="FAJ24" s="73"/>
      <c r="FAK24" s="73"/>
      <c r="FAL24" s="73"/>
      <c r="FAM24" s="73"/>
      <c r="FAN24" s="73"/>
      <c r="FAO24" s="73"/>
      <c r="FAP24" s="73"/>
      <c r="FAQ24" s="73"/>
      <c r="FAR24" s="73"/>
      <c r="FAS24" s="73"/>
      <c r="FAT24" s="73"/>
      <c r="FAU24" s="73"/>
      <c r="FAV24" s="73"/>
      <c r="FAW24" s="73"/>
      <c r="FAX24" s="73"/>
      <c r="FAY24" s="73"/>
      <c r="FAZ24" s="73"/>
      <c r="FBA24" s="73"/>
      <c r="FBB24" s="73"/>
      <c r="FBC24" s="73"/>
      <c r="FBD24" s="73"/>
      <c r="FBE24" s="73"/>
      <c r="FBF24" s="73"/>
      <c r="FBG24" s="73"/>
      <c r="FBH24" s="73"/>
      <c r="FBI24" s="73"/>
      <c r="FBJ24" s="73"/>
      <c r="FBK24" s="73"/>
      <c r="FBL24" s="73"/>
      <c r="FBM24" s="73"/>
      <c r="FBN24" s="73"/>
      <c r="FBO24" s="73"/>
      <c r="FBP24" s="73"/>
      <c r="FBQ24" s="73"/>
      <c r="FBR24" s="73"/>
      <c r="FBS24" s="73"/>
      <c r="FBT24" s="73"/>
      <c r="FBU24" s="73"/>
      <c r="FBV24" s="73"/>
      <c r="FBW24" s="73"/>
      <c r="FBX24" s="73"/>
      <c r="FBY24" s="73"/>
      <c r="FBZ24" s="73"/>
      <c r="FCA24" s="73"/>
      <c r="FCB24" s="73"/>
      <c r="FCC24" s="73"/>
      <c r="FCD24" s="73"/>
      <c r="FCE24" s="73"/>
      <c r="FCF24" s="73"/>
      <c r="FCG24" s="73"/>
      <c r="FCH24" s="73"/>
      <c r="FCI24" s="73"/>
      <c r="FCJ24" s="73"/>
      <c r="FCK24" s="73"/>
      <c r="FCL24" s="73"/>
      <c r="FCM24" s="73"/>
      <c r="FCN24" s="73"/>
      <c r="FCO24" s="73"/>
      <c r="FCP24" s="73"/>
      <c r="FCQ24" s="73"/>
      <c r="FCR24" s="73"/>
      <c r="FCS24" s="73"/>
      <c r="FCT24" s="73"/>
      <c r="FCU24" s="73"/>
      <c r="FCV24" s="73"/>
      <c r="FCW24" s="73"/>
      <c r="FCX24" s="73"/>
      <c r="FCY24" s="73"/>
      <c r="FCZ24" s="73"/>
      <c r="FDA24" s="73"/>
      <c r="FDB24" s="73"/>
      <c r="FDC24" s="73"/>
      <c r="FDD24" s="73"/>
      <c r="FDE24" s="73"/>
      <c r="FDF24" s="73"/>
      <c r="FDG24" s="73"/>
      <c r="FDH24" s="73"/>
      <c r="FDI24" s="73"/>
      <c r="FDJ24" s="73"/>
      <c r="FDK24" s="73"/>
      <c r="FDL24" s="73"/>
      <c r="FDM24" s="73"/>
      <c r="FDN24" s="73"/>
      <c r="FDO24" s="73"/>
      <c r="FDP24" s="73"/>
      <c r="FDQ24" s="73"/>
      <c r="FDR24" s="73"/>
      <c r="FDS24" s="73"/>
      <c r="FDT24" s="73"/>
      <c r="FDU24" s="73"/>
      <c r="FDV24" s="73"/>
      <c r="FDW24" s="73"/>
      <c r="FDX24" s="73"/>
      <c r="FDY24" s="73"/>
      <c r="FDZ24" s="73"/>
      <c r="FEA24" s="73"/>
      <c r="FEB24" s="73"/>
      <c r="FEC24" s="73"/>
      <c r="FED24" s="73"/>
      <c r="FEE24" s="73"/>
      <c r="FEF24" s="73"/>
      <c r="FEG24" s="73"/>
      <c r="FEH24" s="73"/>
      <c r="FEI24" s="73"/>
      <c r="FEJ24" s="73"/>
      <c r="FEK24" s="73"/>
      <c r="FEL24" s="73"/>
      <c r="FEM24" s="73"/>
      <c r="FEN24" s="73"/>
      <c r="FEO24" s="73"/>
      <c r="FEP24" s="73"/>
      <c r="FEQ24" s="73"/>
      <c r="FER24" s="73"/>
      <c r="FES24" s="73"/>
      <c r="FET24" s="73"/>
      <c r="FEU24" s="73"/>
      <c r="FEV24" s="73"/>
      <c r="FEW24" s="73"/>
      <c r="FEX24" s="73"/>
      <c r="FEY24" s="73"/>
      <c r="FEZ24" s="73"/>
      <c r="FFA24" s="73"/>
      <c r="FFB24" s="73"/>
      <c r="FFC24" s="73"/>
      <c r="FFD24" s="73"/>
      <c r="FFE24" s="73"/>
      <c r="FFF24" s="73"/>
      <c r="FFG24" s="73"/>
      <c r="FFH24" s="73"/>
      <c r="FFI24" s="73"/>
      <c r="FFJ24" s="73"/>
      <c r="FFK24" s="73"/>
      <c r="FFL24" s="73"/>
      <c r="FFM24" s="73"/>
      <c r="FFN24" s="73"/>
      <c r="FFO24" s="73"/>
      <c r="FFP24" s="73"/>
      <c r="FFQ24" s="73"/>
      <c r="FFR24" s="73"/>
      <c r="FFS24" s="73"/>
      <c r="FFT24" s="73"/>
      <c r="FFU24" s="73"/>
      <c r="FFV24" s="73"/>
      <c r="FFW24" s="73"/>
      <c r="FFX24" s="73"/>
      <c r="FFY24" s="73"/>
      <c r="FFZ24" s="73"/>
      <c r="FGA24" s="73"/>
      <c r="FGB24" s="73"/>
      <c r="FGC24" s="73"/>
      <c r="FGD24" s="73"/>
      <c r="FGE24" s="73"/>
      <c r="FGF24" s="73"/>
      <c r="FGG24" s="73"/>
      <c r="FGH24" s="73"/>
      <c r="FGI24" s="73"/>
      <c r="FGJ24" s="73"/>
      <c r="FGK24" s="73"/>
      <c r="FGL24" s="73"/>
      <c r="FGM24" s="73"/>
      <c r="FGN24" s="73"/>
      <c r="FGO24" s="73"/>
      <c r="FGP24" s="73"/>
      <c r="FGQ24" s="73"/>
      <c r="FGR24" s="73"/>
      <c r="FGS24" s="73"/>
      <c r="FGT24" s="73"/>
      <c r="FGU24" s="73"/>
      <c r="FGV24" s="73"/>
      <c r="FGW24" s="73"/>
      <c r="FGX24" s="73"/>
      <c r="FGY24" s="73"/>
      <c r="FGZ24" s="73"/>
      <c r="FHA24" s="73"/>
      <c r="FHB24" s="73"/>
      <c r="FHC24" s="73"/>
      <c r="FHD24" s="73"/>
      <c r="FHE24" s="73"/>
      <c r="FHF24" s="73"/>
      <c r="FHG24" s="73"/>
      <c r="FHH24" s="73"/>
      <c r="FHI24" s="73"/>
      <c r="FHJ24" s="73"/>
      <c r="FHK24" s="73"/>
      <c r="FHL24" s="73"/>
      <c r="FHM24" s="73"/>
      <c r="FHN24" s="73"/>
      <c r="FHO24" s="73"/>
      <c r="FHP24" s="73"/>
      <c r="FHQ24" s="73"/>
      <c r="FHR24" s="73"/>
      <c r="FHS24" s="73"/>
      <c r="FHT24" s="73"/>
      <c r="FHU24" s="73"/>
      <c r="FHV24" s="73"/>
      <c r="FHW24" s="73"/>
      <c r="FHX24" s="73"/>
      <c r="FHY24" s="73"/>
      <c r="FHZ24" s="73"/>
      <c r="FIA24" s="73"/>
      <c r="FIB24" s="73"/>
      <c r="FIC24" s="73"/>
      <c r="FID24" s="73"/>
      <c r="FIE24" s="73"/>
      <c r="FIF24" s="73"/>
      <c r="FIG24" s="73"/>
      <c r="FIH24" s="73"/>
      <c r="FII24" s="73"/>
      <c r="FIJ24" s="73"/>
      <c r="FIK24" s="73"/>
      <c r="FIL24" s="73"/>
      <c r="FIM24" s="73"/>
      <c r="FIN24" s="73"/>
      <c r="FIO24" s="73"/>
      <c r="FIP24" s="73"/>
      <c r="FIQ24" s="73"/>
      <c r="FIR24" s="73"/>
      <c r="FIS24" s="73"/>
      <c r="FIT24" s="73"/>
      <c r="FIU24" s="73"/>
      <c r="FIV24" s="73"/>
      <c r="FIW24" s="73"/>
      <c r="FIX24" s="73"/>
      <c r="FIY24" s="73"/>
      <c r="FIZ24" s="73"/>
      <c r="FJA24" s="73"/>
      <c r="FJB24" s="73"/>
      <c r="FJC24" s="73"/>
      <c r="FJD24" s="73"/>
      <c r="FJE24" s="73"/>
      <c r="FJF24" s="73"/>
      <c r="FJG24" s="73"/>
      <c r="FJH24" s="73"/>
      <c r="FJI24" s="73"/>
      <c r="FJJ24" s="73"/>
      <c r="FJK24" s="73"/>
      <c r="FJL24" s="73"/>
      <c r="FJM24" s="73"/>
      <c r="FJN24" s="73"/>
      <c r="FJO24" s="73"/>
      <c r="FJP24" s="73"/>
      <c r="FJQ24" s="73"/>
      <c r="FJR24" s="73"/>
      <c r="FJS24" s="73"/>
      <c r="FJT24" s="73"/>
      <c r="FJU24" s="73"/>
      <c r="FJV24" s="73"/>
      <c r="FJW24" s="73"/>
      <c r="FJX24" s="73"/>
      <c r="FJY24" s="73"/>
      <c r="FJZ24" s="73"/>
      <c r="FKA24" s="73"/>
      <c r="FKB24" s="73"/>
      <c r="FKC24" s="73"/>
      <c r="FKD24" s="73"/>
      <c r="FKE24" s="73"/>
      <c r="FKF24" s="73"/>
      <c r="FKG24" s="73"/>
      <c r="FKH24" s="73"/>
      <c r="FKI24" s="73"/>
      <c r="FKJ24" s="73"/>
      <c r="FKK24" s="73"/>
      <c r="FKL24" s="73"/>
      <c r="FKM24" s="73"/>
      <c r="FKN24" s="73"/>
      <c r="FKO24" s="73"/>
      <c r="FKP24" s="73"/>
      <c r="FKQ24" s="73"/>
      <c r="FKR24" s="73"/>
      <c r="FKS24" s="73"/>
      <c r="FKT24" s="73"/>
      <c r="FKU24" s="73"/>
      <c r="FKV24" s="73"/>
      <c r="FKW24" s="73"/>
      <c r="FKX24" s="73"/>
      <c r="FKY24" s="73"/>
      <c r="FKZ24" s="73"/>
      <c r="FLA24" s="73"/>
      <c r="FLB24" s="73"/>
      <c r="FLC24" s="73"/>
      <c r="FLD24" s="73"/>
      <c r="FLE24" s="73"/>
      <c r="FLF24" s="73"/>
      <c r="FLG24" s="73"/>
      <c r="FLH24" s="73"/>
      <c r="FLI24" s="73"/>
      <c r="FLJ24" s="73"/>
      <c r="FLK24" s="73"/>
      <c r="FLL24" s="73"/>
      <c r="FLM24" s="73"/>
      <c r="FLN24" s="73"/>
      <c r="FLO24" s="73"/>
      <c r="FLP24" s="73"/>
      <c r="FLQ24" s="73"/>
      <c r="FLR24" s="73"/>
      <c r="FLS24" s="73"/>
      <c r="FLT24" s="73"/>
      <c r="FLU24" s="73"/>
      <c r="FLV24" s="73"/>
      <c r="FLW24" s="73"/>
      <c r="FLX24" s="73"/>
      <c r="FLY24" s="73"/>
      <c r="FLZ24" s="73"/>
      <c r="FMA24" s="73"/>
      <c r="FMB24" s="73"/>
      <c r="FMC24" s="73"/>
      <c r="FMD24" s="73"/>
      <c r="FME24" s="73"/>
      <c r="FMF24" s="73"/>
      <c r="FMG24" s="73"/>
      <c r="FMH24" s="73"/>
      <c r="FMI24" s="73"/>
      <c r="FMJ24" s="73"/>
      <c r="FMK24" s="73"/>
      <c r="FML24" s="73"/>
      <c r="FMM24" s="73"/>
      <c r="FMN24" s="73"/>
      <c r="FMO24" s="73"/>
      <c r="FMP24" s="73"/>
      <c r="FMQ24" s="73"/>
      <c r="FMR24" s="73"/>
      <c r="FMS24" s="73"/>
      <c r="FMT24" s="73"/>
      <c r="FMU24" s="73"/>
      <c r="FMV24" s="73"/>
      <c r="FMW24" s="73"/>
      <c r="FMX24" s="73"/>
      <c r="FMY24" s="73"/>
      <c r="FMZ24" s="73"/>
      <c r="FNA24" s="73"/>
      <c r="FNB24" s="73"/>
      <c r="FNC24" s="73"/>
      <c r="FND24" s="73"/>
      <c r="FNE24" s="73"/>
      <c r="FNF24" s="73"/>
      <c r="FNG24" s="73"/>
      <c r="FNH24" s="73"/>
      <c r="FNI24" s="73"/>
      <c r="FNJ24" s="73"/>
      <c r="FNK24" s="73"/>
      <c r="FNL24" s="73"/>
      <c r="FNM24" s="73"/>
      <c r="FNN24" s="73"/>
      <c r="FNO24" s="73"/>
      <c r="FNP24" s="73"/>
      <c r="FNQ24" s="73"/>
      <c r="FNR24" s="73"/>
      <c r="FNS24" s="73"/>
      <c r="FNT24" s="73"/>
      <c r="FNU24" s="73"/>
      <c r="FNV24" s="73"/>
      <c r="FNW24" s="73"/>
      <c r="FNX24" s="73"/>
      <c r="FNY24" s="73"/>
      <c r="FNZ24" s="73"/>
      <c r="FOA24" s="73"/>
      <c r="FOB24" s="73"/>
      <c r="FOC24" s="73"/>
      <c r="FOD24" s="73"/>
      <c r="FOE24" s="73"/>
      <c r="FOF24" s="73"/>
      <c r="FOG24" s="73"/>
      <c r="FOH24" s="73"/>
      <c r="FOI24" s="73"/>
      <c r="FOJ24" s="73"/>
      <c r="FOK24" s="73"/>
      <c r="FOL24" s="73"/>
      <c r="FOM24" s="73"/>
      <c r="FON24" s="73"/>
      <c r="FOO24" s="73"/>
      <c r="FOP24" s="73"/>
      <c r="FOQ24" s="73"/>
      <c r="FOR24" s="73"/>
      <c r="FOS24" s="73"/>
      <c r="FOT24" s="73"/>
      <c r="FOU24" s="73"/>
      <c r="FOV24" s="73"/>
      <c r="FOW24" s="73"/>
      <c r="FOX24" s="73"/>
      <c r="FOY24" s="73"/>
      <c r="FOZ24" s="73"/>
      <c r="FPA24" s="73"/>
      <c r="FPB24" s="73"/>
      <c r="FPC24" s="73"/>
      <c r="FPD24" s="73"/>
      <c r="FPE24" s="73"/>
      <c r="FPF24" s="73"/>
      <c r="FPG24" s="73"/>
      <c r="FPH24" s="73"/>
      <c r="FPI24" s="73"/>
      <c r="FPJ24" s="73"/>
      <c r="FPK24" s="73"/>
      <c r="FPL24" s="73"/>
      <c r="FPM24" s="73"/>
      <c r="FPN24" s="73"/>
      <c r="FPO24" s="73"/>
      <c r="FPP24" s="73"/>
      <c r="FPQ24" s="73"/>
      <c r="FPR24" s="73"/>
      <c r="FPS24" s="73"/>
      <c r="FPT24" s="73"/>
      <c r="FPU24" s="73"/>
      <c r="FPV24" s="73"/>
      <c r="FPW24" s="73"/>
      <c r="FPX24" s="73"/>
      <c r="FPY24" s="73"/>
      <c r="FPZ24" s="73"/>
      <c r="FQA24" s="73"/>
      <c r="FQB24" s="73"/>
      <c r="FQC24" s="73"/>
      <c r="FQD24" s="73"/>
      <c r="FQE24" s="73"/>
      <c r="FQF24" s="73"/>
      <c r="FQG24" s="73"/>
      <c r="FQH24" s="73"/>
      <c r="FQI24" s="73"/>
      <c r="FQJ24" s="73"/>
      <c r="FQK24" s="73"/>
      <c r="FQL24" s="73"/>
      <c r="FQM24" s="73"/>
      <c r="FQN24" s="73"/>
      <c r="FQO24" s="73"/>
      <c r="FQP24" s="73"/>
      <c r="FQQ24" s="73"/>
      <c r="FQR24" s="73"/>
      <c r="FQS24" s="73"/>
      <c r="FQT24" s="73"/>
      <c r="FQU24" s="73"/>
      <c r="FQV24" s="73"/>
      <c r="FQW24" s="73"/>
      <c r="FQX24" s="73"/>
      <c r="FQY24" s="73"/>
      <c r="FQZ24" s="73"/>
      <c r="FRA24" s="73"/>
      <c r="FRB24" s="73"/>
      <c r="FRC24" s="73"/>
      <c r="FRD24" s="73"/>
      <c r="FRE24" s="73"/>
      <c r="FRF24" s="73"/>
      <c r="FRG24" s="73"/>
      <c r="FRH24" s="73"/>
      <c r="FRI24" s="73"/>
      <c r="FRJ24" s="73"/>
      <c r="FRK24" s="73"/>
      <c r="FRL24" s="73"/>
      <c r="FRM24" s="73"/>
      <c r="FRN24" s="73"/>
      <c r="FRO24" s="73"/>
      <c r="FRP24" s="73"/>
      <c r="FRQ24" s="73"/>
      <c r="FRR24" s="73"/>
      <c r="FRS24" s="73"/>
      <c r="FRT24" s="73"/>
      <c r="FRU24" s="73"/>
      <c r="FRV24" s="73"/>
      <c r="FRW24" s="73"/>
      <c r="FRX24" s="73"/>
      <c r="FRY24" s="73"/>
      <c r="FRZ24" s="73"/>
      <c r="FSA24" s="73"/>
      <c r="FSB24" s="73"/>
      <c r="FSC24" s="73"/>
      <c r="FSD24" s="73"/>
      <c r="FSE24" s="73"/>
      <c r="FSF24" s="73"/>
      <c r="FSG24" s="73"/>
      <c r="FSH24" s="73"/>
      <c r="FSI24" s="73"/>
      <c r="FSJ24" s="73"/>
      <c r="FSK24" s="73"/>
      <c r="FSL24" s="73"/>
      <c r="FSM24" s="73"/>
      <c r="FSN24" s="73"/>
      <c r="FSO24" s="73"/>
      <c r="FSP24" s="73"/>
      <c r="FSQ24" s="73"/>
      <c r="FSR24" s="73"/>
      <c r="FSS24" s="73"/>
      <c r="FST24" s="73"/>
      <c r="FSU24" s="73"/>
      <c r="FSV24" s="73"/>
      <c r="FSW24" s="73"/>
      <c r="FSX24" s="73"/>
      <c r="FSY24" s="73"/>
      <c r="FSZ24" s="73"/>
      <c r="FTA24" s="73"/>
      <c r="FTB24" s="73"/>
      <c r="FTC24" s="73"/>
      <c r="FTD24" s="73"/>
      <c r="FTE24" s="73"/>
      <c r="FTF24" s="73"/>
      <c r="FTG24" s="73"/>
      <c r="FTH24" s="73"/>
      <c r="FTI24" s="73"/>
      <c r="FTJ24" s="73"/>
      <c r="FTK24" s="73"/>
      <c r="FTL24" s="73"/>
      <c r="FTM24" s="73"/>
      <c r="FTN24" s="73"/>
      <c r="FTO24" s="73"/>
      <c r="FTP24" s="73"/>
      <c r="FTQ24" s="73"/>
      <c r="FTR24" s="73"/>
      <c r="FTS24" s="73"/>
      <c r="FTT24" s="73"/>
      <c r="FTU24" s="73"/>
      <c r="FTV24" s="73"/>
      <c r="FTW24" s="73"/>
      <c r="FTX24" s="73"/>
      <c r="FTY24" s="73"/>
      <c r="FTZ24" s="73"/>
      <c r="FUA24" s="73"/>
      <c r="FUB24" s="73"/>
      <c r="FUC24" s="73"/>
      <c r="FUD24" s="73"/>
      <c r="FUE24" s="73"/>
      <c r="FUF24" s="73"/>
      <c r="FUG24" s="73"/>
      <c r="FUH24" s="73"/>
      <c r="FUI24" s="73"/>
      <c r="FUJ24" s="73"/>
      <c r="FUK24" s="73"/>
      <c r="FUL24" s="73"/>
      <c r="FUM24" s="73"/>
      <c r="FUN24" s="73"/>
      <c r="FUO24" s="73"/>
      <c r="FUP24" s="73"/>
      <c r="FUQ24" s="73"/>
      <c r="FUR24" s="73"/>
      <c r="FUS24" s="73"/>
      <c r="FUT24" s="73"/>
      <c r="FUU24" s="73"/>
      <c r="FUV24" s="73"/>
      <c r="FUW24" s="73"/>
      <c r="FUX24" s="73"/>
      <c r="FUY24" s="73"/>
      <c r="FUZ24" s="73"/>
      <c r="FVA24" s="73"/>
      <c r="FVB24" s="73"/>
      <c r="FVC24" s="73"/>
      <c r="FVD24" s="73"/>
      <c r="FVE24" s="73"/>
      <c r="FVF24" s="73"/>
      <c r="FVG24" s="73"/>
      <c r="FVH24" s="73"/>
      <c r="FVI24" s="73"/>
      <c r="FVJ24" s="73"/>
      <c r="FVK24" s="73"/>
      <c r="FVL24" s="73"/>
      <c r="FVM24" s="73"/>
      <c r="FVN24" s="73"/>
      <c r="FVO24" s="73"/>
      <c r="FVP24" s="73"/>
      <c r="FVQ24" s="73"/>
      <c r="FVR24" s="73"/>
      <c r="FVS24" s="73"/>
      <c r="FVT24" s="73"/>
      <c r="FVU24" s="73"/>
      <c r="FVV24" s="73"/>
      <c r="FVW24" s="73"/>
      <c r="FVX24" s="73"/>
      <c r="FVY24" s="73"/>
      <c r="FVZ24" s="73"/>
      <c r="FWA24" s="73"/>
      <c r="FWB24" s="73"/>
      <c r="FWC24" s="73"/>
      <c r="FWD24" s="73"/>
      <c r="FWE24" s="73"/>
      <c r="FWF24" s="73"/>
      <c r="FWG24" s="73"/>
      <c r="FWH24" s="73"/>
      <c r="FWI24" s="73"/>
      <c r="FWJ24" s="73"/>
      <c r="FWK24" s="73"/>
      <c r="FWL24" s="73"/>
      <c r="FWM24" s="73"/>
      <c r="FWN24" s="73"/>
      <c r="FWO24" s="73"/>
      <c r="FWP24" s="73"/>
      <c r="FWQ24" s="73"/>
      <c r="FWR24" s="73"/>
      <c r="FWS24" s="73"/>
      <c r="FWT24" s="73"/>
      <c r="FWU24" s="73"/>
      <c r="FWV24" s="73"/>
      <c r="FWW24" s="73"/>
      <c r="FWX24" s="73"/>
      <c r="FWY24" s="73"/>
      <c r="FWZ24" s="73"/>
      <c r="FXA24" s="73"/>
      <c r="FXB24" s="73"/>
      <c r="FXC24" s="73"/>
      <c r="FXD24" s="73"/>
      <c r="FXE24" s="73"/>
      <c r="FXF24" s="73"/>
      <c r="FXG24" s="73"/>
      <c r="FXH24" s="73"/>
      <c r="FXI24" s="73"/>
      <c r="FXJ24" s="73"/>
      <c r="FXK24" s="73"/>
      <c r="FXL24" s="73"/>
      <c r="FXM24" s="73"/>
      <c r="FXN24" s="73"/>
      <c r="FXO24" s="73"/>
      <c r="FXP24" s="73"/>
      <c r="FXQ24" s="73"/>
      <c r="FXR24" s="73"/>
      <c r="FXS24" s="73"/>
      <c r="FXT24" s="73"/>
      <c r="FXU24" s="73"/>
      <c r="FXV24" s="73"/>
      <c r="FXW24" s="73"/>
      <c r="FXX24" s="73"/>
      <c r="FXY24" s="73"/>
      <c r="FXZ24" s="73"/>
      <c r="FYA24" s="73"/>
      <c r="FYB24" s="73"/>
      <c r="FYC24" s="73"/>
      <c r="FYD24" s="73"/>
      <c r="FYE24" s="73"/>
      <c r="FYF24" s="73"/>
      <c r="FYG24" s="73"/>
      <c r="FYH24" s="73"/>
      <c r="FYI24" s="73"/>
      <c r="FYJ24" s="73"/>
      <c r="FYK24" s="73"/>
      <c r="FYL24" s="73"/>
      <c r="FYM24" s="73"/>
      <c r="FYN24" s="73"/>
      <c r="FYO24" s="73"/>
      <c r="FYP24" s="73"/>
      <c r="FYQ24" s="73"/>
      <c r="FYR24" s="73"/>
      <c r="FYS24" s="73"/>
      <c r="FYT24" s="73"/>
      <c r="FYU24" s="73"/>
      <c r="FYV24" s="73"/>
      <c r="FYW24" s="73"/>
      <c r="FYX24" s="73"/>
      <c r="FYY24" s="73"/>
      <c r="FYZ24" s="73"/>
      <c r="FZA24" s="73"/>
      <c r="FZB24" s="73"/>
      <c r="FZC24" s="73"/>
      <c r="FZD24" s="73"/>
      <c r="FZE24" s="73"/>
      <c r="FZF24" s="73"/>
      <c r="FZG24" s="73"/>
      <c r="FZH24" s="73"/>
      <c r="FZI24" s="73"/>
      <c r="FZJ24" s="73"/>
      <c r="FZK24" s="73"/>
      <c r="FZL24" s="73"/>
      <c r="FZM24" s="73"/>
      <c r="FZN24" s="73"/>
      <c r="FZO24" s="73"/>
      <c r="FZP24" s="73"/>
      <c r="FZQ24" s="73"/>
      <c r="FZR24" s="73"/>
      <c r="FZS24" s="73"/>
      <c r="FZT24" s="73"/>
      <c r="FZU24" s="73"/>
      <c r="FZV24" s="73"/>
      <c r="FZW24" s="73"/>
      <c r="FZX24" s="73"/>
      <c r="FZY24" s="73"/>
      <c r="FZZ24" s="73"/>
      <c r="GAA24" s="73"/>
      <c r="GAB24" s="73"/>
      <c r="GAC24" s="73"/>
      <c r="GAD24" s="73"/>
      <c r="GAE24" s="73"/>
      <c r="GAF24" s="73"/>
      <c r="GAG24" s="73"/>
      <c r="GAH24" s="73"/>
      <c r="GAI24" s="73"/>
      <c r="GAJ24" s="73"/>
      <c r="GAK24" s="73"/>
      <c r="GAL24" s="73"/>
      <c r="GAM24" s="73"/>
      <c r="GAN24" s="73"/>
      <c r="GAO24" s="73"/>
      <c r="GAP24" s="73"/>
      <c r="GAQ24" s="73"/>
      <c r="GAR24" s="73"/>
      <c r="GAS24" s="73"/>
      <c r="GAT24" s="73"/>
      <c r="GAU24" s="73"/>
      <c r="GAV24" s="73"/>
      <c r="GAW24" s="73"/>
      <c r="GAX24" s="73"/>
      <c r="GAY24" s="73"/>
      <c r="GAZ24" s="73"/>
      <c r="GBA24" s="73"/>
      <c r="GBB24" s="73"/>
      <c r="GBC24" s="73"/>
      <c r="GBD24" s="73"/>
      <c r="GBE24" s="73"/>
      <c r="GBF24" s="73"/>
      <c r="GBG24" s="73"/>
      <c r="GBH24" s="73"/>
      <c r="GBI24" s="73"/>
      <c r="GBJ24" s="73"/>
      <c r="GBK24" s="73"/>
      <c r="GBL24" s="73"/>
      <c r="GBM24" s="73"/>
      <c r="GBN24" s="73"/>
      <c r="GBO24" s="73"/>
      <c r="GBP24" s="73"/>
      <c r="GBQ24" s="73"/>
      <c r="GBR24" s="73"/>
      <c r="GBS24" s="73"/>
      <c r="GBT24" s="73"/>
      <c r="GBU24" s="73"/>
      <c r="GBV24" s="73"/>
      <c r="GBW24" s="73"/>
      <c r="GBX24" s="73"/>
      <c r="GBY24" s="73"/>
      <c r="GBZ24" s="73"/>
      <c r="GCA24" s="73"/>
      <c r="GCB24" s="73"/>
      <c r="GCC24" s="73"/>
      <c r="GCD24" s="73"/>
      <c r="GCE24" s="73"/>
      <c r="GCF24" s="73"/>
      <c r="GCG24" s="73"/>
      <c r="GCH24" s="73"/>
      <c r="GCI24" s="73"/>
      <c r="GCJ24" s="73"/>
      <c r="GCK24" s="73"/>
      <c r="GCL24" s="73"/>
      <c r="GCM24" s="73"/>
      <c r="GCN24" s="73"/>
      <c r="GCO24" s="73"/>
      <c r="GCP24" s="73"/>
      <c r="GCQ24" s="73"/>
      <c r="GCR24" s="73"/>
      <c r="GCS24" s="73"/>
      <c r="GCT24" s="73"/>
      <c r="GCU24" s="73"/>
      <c r="GCV24" s="73"/>
      <c r="GCW24" s="73"/>
      <c r="GCX24" s="73"/>
      <c r="GCY24" s="73"/>
      <c r="GCZ24" s="73"/>
      <c r="GDA24" s="73"/>
      <c r="GDB24" s="73"/>
      <c r="GDC24" s="73"/>
      <c r="GDD24" s="73"/>
      <c r="GDE24" s="73"/>
      <c r="GDF24" s="73"/>
      <c r="GDG24" s="73"/>
      <c r="GDH24" s="73"/>
      <c r="GDI24" s="73"/>
      <c r="GDJ24" s="73"/>
      <c r="GDK24" s="73"/>
      <c r="GDL24" s="73"/>
      <c r="GDM24" s="73"/>
      <c r="GDN24" s="73"/>
      <c r="GDO24" s="73"/>
      <c r="GDP24" s="73"/>
      <c r="GDQ24" s="73"/>
      <c r="GDR24" s="73"/>
      <c r="GDS24" s="73"/>
      <c r="GDT24" s="73"/>
      <c r="GDU24" s="73"/>
      <c r="GDV24" s="73"/>
      <c r="GDW24" s="73"/>
      <c r="GDX24" s="73"/>
      <c r="GDY24" s="73"/>
      <c r="GDZ24" s="73"/>
      <c r="GEA24" s="73"/>
      <c r="GEB24" s="73"/>
      <c r="GEC24" s="73"/>
      <c r="GED24" s="73"/>
      <c r="GEE24" s="73"/>
      <c r="GEF24" s="73"/>
      <c r="GEG24" s="73"/>
      <c r="GEH24" s="73"/>
      <c r="GEI24" s="73"/>
      <c r="GEJ24" s="73"/>
      <c r="GEK24" s="73"/>
      <c r="GEL24" s="73"/>
      <c r="GEM24" s="73"/>
      <c r="GEN24" s="73"/>
      <c r="GEO24" s="73"/>
      <c r="GEP24" s="73"/>
      <c r="GEQ24" s="73"/>
      <c r="GER24" s="73"/>
      <c r="GES24" s="73"/>
      <c r="GET24" s="73"/>
      <c r="GEU24" s="73"/>
      <c r="GEV24" s="73"/>
      <c r="GEW24" s="73"/>
      <c r="GEX24" s="73"/>
      <c r="GEY24" s="73"/>
      <c r="GEZ24" s="73"/>
      <c r="GFA24" s="73"/>
      <c r="GFB24" s="73"/>
      <c r="GFC24" s="73"/>
      <c r="GFD24" s="73"/>
      <c r="GFE24" s="73"/>
      <c r="GFF24" s="73"/>
      <c r="GFG24" s="73"/>
      <c r="GFH24" s="73"/>
      <c r="GFI24" s="73"/>
      <c r="GFJ24" s="73"/>
      <c r="GFK24" s="73"/>
      <c r="GFL24" s="73"/>
      <c r="GFM24" s="73"/>
      <c r="GFN24" s="73"/>
      <c r="GFO24" s="73"/>
      <c r="GFP24" s="73"/>
      <c r="GFQ24" s="73"/>
      <c r="GFR24" s="73"/>
      <c r="GFS24" s="73"/>
      <c r="GFT24" s="73"/>
      <c r="GFU24" s="73"/>
      <c r="GFV24" s="73"/>
      <c r="GFW24" s="73"/>
      <c r="GFX24" s="73"/>
      <c r="GFY24" s="73"/>
      <c r="GFZ24" s="73"/>
      <c r="GGA24" s="73"/>
      <c r="GGB24" s="73"/>
      <c r="GGC24" s="73"/>
      <c r="GGD24" s="73"/>
      <c r="GGE24" s="73"/>
      <c r="GGF24" s="73"/>
      <c r="GGG24" s="73"/>
      <c r="GGH24" s="73"/>
      <c r="GGI24" s="73"/>
      <c r="GGJ24" s="73"/>
      <c r="GGK24" s="73"/>
      <c r="GGL24" s="73"/>
      <c r="GGM24" s="73"/>
      <c r="GGN24" s="73"/>
      <c r="GGO24" s="73"/>
      <c r="GGP24" s="73"/>
      <c r="GGQ24" s="73"/>
      <c r="GGR24" s="73"/>
      <c r="GGS24" s="73"/>
      <c r="GGT24" s="73"/>
      <c r="GGU24" s="73"/>
      <c r="GGV24" s="73"/>
      <c r="GGW24" s="73"/>
      <c r="GGX24" s="73"/>
      <c r="GGY24" s="73"/>
      <c r="GGZ24" s="73"/>
      <c r="GHA24" s="73"/>
      <c r="GHB24" s="73"/>
      <c r="GHC24" s="73"/>
      <c r="GHD24" s="73"/>
      <c r="GHE24" s="73"/>
      <c r="GHF24" s="73"/>
      <c r="GHG24" s="73"/>
      <c r="GHH24" s="73"/>
      <c r="GHI24" s="73"/>
      <c r="GHJ24" s="73"/>
      <c r="GHK24" s="73"/>
      <c r="GHL24" s="73"/>
      <c r="GHM24" s="73"/>
      <c r="GHN24" s="73"/>
      <c r="GHO24" s="73"/>
      <c r="GHP24" s="73"/>
      <c r="GHQ24" s="73"/>
      <c r="GHR24" s="73"/>
      <c r="GHS24" s="73"/>
      <c r="GHT24" s="73"/>
      <c r="GHU24" s="73"/>
      <c r="GHV24" s="73"/>
      <c r="GHW24" s="73"/>
      <c r="GHX24" s="73"/>
      <c r="GHY24" s="73"/>
      <c r="GHZ24" s="73"/>
      <c r="GIA24" s="73"/>
      <c r="GIB24" s="73"/>
      <c r="GIC24" s="73"/>
      <c r="GID24" s="73"/>
      <c r="GIE24" s="73"/>
      <c r="GIF24" s="73"/>
      <c r="GIG24" s="73"/>
      <c r="GIH24" s="73"/>
      <c r="GII24" s="73"/>
      <c r="GIJ24" s="73"/>
      <c r="GIK24" s="73"/>
      <c r="GIL24" s="73"/>
      <c r="GIM24" s="73"/>
      <c r="GIN24" s="73"/>
      <c r="GIO24" s="73"/>
      <c r="GIP24" s="73"/>
      <c r="GIQ24" s="73"/>
      <c r="GIR24" s="73"/>
      <c r="GIS24" s="73"/>
      <c r="GIT24" s="73"/>
      <c r="GIU24" s="73"/>
      <c r="GIV24" s="73"/>
      <c r="GIW24" s="73"/>
      <c r="GIX24" s="73"/>
      <c r="GIY24" s="73"/>
      <c r="GIZ24" s="73"/>
      <c r="GJA24" s="73"/>
      <c r="GJB24" s="73"/>
      <c r="GJC24" s="73"/>
      <c r="GJD24" s="73"/>
      <c r="GJE24" s="73"/>
      <c r="GJF24" s="73"/>
      <c r="GJG24" s="73"/>
      <c r="GJH24" s="73"/>
      <c r="GJI24" s="73"/>
      <c r="GJJ24" s="73"/>
      <c r="GJK24" s="73"/>
      <c r="GJL24" s="73"/>
      <c r="GJM24" s="73"/>
      <c r="GJN24" s="73"/>
      <c r="GJO24" s="73"/>
      <c r="GJP24" s="73"/>
      <c r="GJQ24" s="73"/>
      <c r="GJR24" s="73"/>
      <c r="GJS24" s="73"/>
      <c r="GJT24" s="73"/>
      <c r="GJU24" s="73"/>
      <c r="GJV24" s="73"/>
      <c r="GJW24" s="73"/>
      <c r="GJX24" s="73"/>
      <c r="GJY24" s="73"/>
      <c r="GJZ24" s="73"/>
      <c r="GKA24" s="73"/>
      <c r="GKB24" s="73"/>
      <c r="GKC24" s="73"/>
      <c r="GKD24" s="73"/>
      <c r="GKE24" s="73"/>
      <c r="GKF24" s="73"/>
      <c r="GKG24" s="73"/>
      <c r="GKH24" s="73"/>
      <c r="GKI24" s="73"/>
      <c r="GKJ24" s="73"/>
      <c r="GKK24" s="73"/>
      <c r="GKL24" s="73"/>
      <c r="GKM24" s="73"/>
      <c r="GKN24" s="73"/>
      <c r="GKO24" s="73"/>
      <c r="GKP24" s="73"/>
      <c r="GKQ24" s="73"/>
      <c r="GKR24" s="73"/>
      <c r="GKS24" s="73"/>
      <c r="GKT24" s="73"/>
      <c r="GKU24" s="73"/>
      <c r="GKV24" s="73"/>
      <c r="GKW24" s="73"/>
      <c r="GKX24" s="73"/>
      <c r="GKY24" s="73"/>
      <c r="GKZ24" s="73"/>
      <c r="GLA24" s="73"/>
      <c r="GLB24" s="73"/>
      <c r="GLC24" s="73"/>
      <c r="GLD24" s="73"/>
      <c r="GLE24" s="73"/>
      <c r="GLF24" s="73"/>
      <c r="GLG24" s="73"/>
      <c r="GLH24" s="73"/>
      <c r="GLI24" s="73"/>
      <c r="GLJ24" s="73"/>
      <c r="GLK24" s="73"/>
      <c r="GLL24" s="73"/>
      <c r="GLM24" s="73"/>
      <c r="GLN24" s="73"/>
      <c r="GLO24" s="73"/>
      <c r="GLP24" s="73"/>
      <c r="GLQ24" s="73"/>
      <c r="GLR24" s="73"/>
      <c r="GLS24" s="73"/>
      <c r="GLT24" s="73"/>
      <c r="GLU24" s="73"/>
      <c r="GLV24" s="73"/>
      <c r="GLW24" s="73"/>
      <c r="GLX24" s="73"/>
      <c r="GLY24" s="73"/>
      <c r="GLZ24" s="73"/>
      <c r="GMA24" s="73"/>
      <c r="GMB24" s="73"/>
      <c r="GMC24" s="73"/>
      <c r="GMD24" s="73"/>
      <c r="GME24" s="73"/>
      <c r="GMF24" s="73"/>
      <c r="GMG24" s="73"/>
      <c r="GMH24" s="73"/>
      <c r="GMI24" s="73"/>
      <c r="GMJ24" s="73"/>
      <c r="GMK24" s="73"/>
      <c r="GML24" s="73"/>
      <c r="GMM24" s="73"/>
      <c r="GMN24" s="73"/>
      <c r="GMO24" s="73"/>
      <c r="GMP24" s="73"/>
      <c r="GMQ24" s="73"/>
      <c r="GMR24" s="73"/>
      <c r="GMS24" s="73"/>
      <c r="GMT24" s="73"/>
      <c r="GMU24" s="73"/>
      <c r="GMV24" s="73"/>
      <c r="GMW24" s="73"/>
      <c r="GMX24" s="73"/>
      <c r="GMY24" s="73"/>
      <c r="GMZ24" s="73"/>
      <c r="GNA24" s="73"/>
      <c r="GNB24" s="73"/>
      <c r="GNC24" s="73"/>
      <c r="GND24" s="73"/>
      <c r="GNE24" s="73"/>
      <c r="GNF24" s="73"/>
      <c r="GNG24" s="73"/>
      <c r="GNH24" s="73"/>
      <c r="GNI24" s="73"/>
      <c r="GNJ24" s="73"/>
      <c r="GNK24" s="73"/>
      <c r="GNL24" s="73"/>
      <c r="GNM24" s="73"/>
      <c r="GNN24" s="73"/>
      <c r="GNO24" s="73"/>
      <c r="GNP24" s="73"/>
      <c r="GNQ24" s="73"/>
      <c r="GNR24" s="73"/>
      <c r="GNS24" s="73"/>
      <c r="GNT24" s="73"/>
      <c r="GNU24" s="73"/>
      <c r="GNV24" s="73"/>
      <c r="GNW24" s="73"/>
      <c r="GNX24" s="73"/>
      <c r="GNY24" s="73"/>
      <c r="GNZ24" s="73"/>
      <c r="GOA24" s="73"/>
      <c r="GOB24" s="73"/>
      <c r="GOC24" s="73"/>
      <c r="GOD24" s="73"/>
      <c r="GOE24" s="73"/>
      <c r="GOF24" s="73"/>
      <c r="GOG24" s="73"/>
      <c r="GOH24" s="73"/>
      <c r="GOI24" s="73"/>
      <c r="GOJ24" s="73"/>
      <c r="GOK24" s="73"/>
      <c r="GOL24" s="73"/>
      <c r="GOM24" s="73"/>
      <c r="GON24" s="73"/>
      <c r="GOO24" s="73"/>
      <c r="GOP24" s="73"/>
      <c r="GOQ24" s="73"/>
      <c r="GOR24" s="73"/>
      <c r="GOS24" s="73"/>
      <c r="GOT24" s="73"/>
      <c r="GOU24" s="73"/>
      <c r="GOV24" s="73"/>
      <c r="GOW24" s="73"/>
      <c r="GOX24" s="73"/>
      <c r="GOY24" s="73"/>
      <c r="GOZ24" s="73"/>
      <c r="GPA24" s="73"/>
      <c r="GPB24" s="73"/>
      <c r="GPC24" s="73"/>
      <c r="GPD24" s="73"/>
      <c r="GPE24" s="73"/>
      <c r="GPF24" s="73"/>
      <c r="GPG24" s="73"/>
      <c r="GPH24" s="73"/>
      <c r="GPI24" s="73"/>
      <c r="GPJ24" s="73"/>
      <c r="GPK24" s="73"/>
      <c r="GPL24" s="73"/>
      <c r="GPM24" s="73"/>
      <c r="GPN24" s="73"/>
      <c r="GPO24" s="73"/>
      <c r="GPP24" s="73"/>
      <c r="GPQ24" s="73"/>
      <c r="GPR24" s="73"/>
      <c r="GPS24" s="73"/>
      <c r="GPT24" s="73"/>
      <c r="GPU24" s="73"/>
      <c r="GPV24" s="73"/>
      <c r="GPW24" s="73"/>
      <c r="GPX24" s="73"/>
      <c r="GPY24" s="73"/>
      <c r="GPZ24" s="73"/>
      <c r="GQA24" s="73"/>
      <c r="GQB24" s="73"/>
      <c r="GQC24" s="73"/>
      <c r="GQD24" s="73"/>
      <c r="GQE24" s="73"/>
      <c r="GQF24" s="73"/>
      <c r="GQG24" s="73"/>
      <c r="GQH24" s="73"/>
      <c r="GQI24" s="73"/>
      <c r="GQJ24" s="73"/>
      <c r="GQK24" s="73"/>
      <c r="GQL24" s="73"/>
      <c r="GQM24" s="73"/>
      <c r="GQN24" s="73"/>
      <c r="GQO24" s="73"/>
      <c r="GQP24" s="73"/>
      <c r="GQQ24" s="73"/>
      <c r="GQR24" s="73"/>
      <c r="GQS24" s="73"/>
      <c r="GQT24" s="73"/>
      <c r="GQU24" s="73"/>
      <c r="GQV24" s="73"/>
      <c r="GQW24" s="73"/>
      <c r="GQX24" s="73"/>
      <c r="GQY24" s="73"/>
      <c r="GQZ24" s="73"/>
      <c r="GRA24" s="73"/>
      <c r="GRB24" s="73"/>
      <c r="GRC24" s="73"/>
      <c r="GRD24" s="73"/>
      <c r="GRE24" s="73"/>
      <c r="GRF24" s="73"/>
      <c r="GRG24" s="73"/>
      <c r="GRH24" s="73"/>
      <c r="GRI24" s="73"/>
      <c r="GRJ24" s="73"/>
      <c r="GRK24" s="73"/>
      <c r="GRL24" s="73"/>
      <c r="GRM24" s="73"/>
      <c r="GRN24" s="73"/>
      <c r="GRO24" s="73"/>
      <c r="GRP24" s="73"/>
      <c r="GRQ24" s="73"/>
      <c r="GRR24" s="73"/>
      <c r="GRS24" s="73"/>
      <c r="GRT24" s="73"/>
      <c r="GRU24" s="73"/>
      <c r="GRV24" s="73"/>
      <c r="GRW24" s="73"/>
      <c r="GRX24" s="73"/>
      <c r="GRY24" s="73"/>
      <c r="GRZ24" s="73"/>
      <c r="GSA24" s="73"/>
      <c r="GSB24" s="73"/>
      <c r="GSC24" s="73"/>
      <c r="GSD24" s="73"/>
      <c r="GSE24" s="73"/>
      <c r="GSF24" s="73"/>
      <c r="GSG24" s="73"/>
      <c r="GSH24" s="73"/>
      <c r="GSI24" s="73"/>
      <c r="GSJ24" s="73"/>
      <c r="GSK24" s="73"/>
      <c r="GSL24" s="73"/>
      <c r="GSM24" s="73"/>
      <c r="GSN24" s="73"/>
      <c r="GSO24" s="73"/>
      <c r="GSP24" s="73"/>
      <c r="GSQ24" s="73"/>
      <c r="GSR24" s="73"/>
      <c r="GSS24" s="73"/>
      <c r="GST24" s="73"/>
      <c r="GSU24" s="73"/>
      <c r="GSV24" s="73"/>
      <c r="GSW24" s="73"/>
      <c r="GSX24" s="73"/>
      <c r="GSY24" s="73"/>
      <c r="GSZ24" s="73"/>
      <c r="GTA24" s="73"/>
      <c r="GTB24" s="73"/>
      <c r="GTC24" s="73"/>
      <c r="GTD24" s="73"/>
      <c r="GTE24" s="73"/>
      <c r="GTF24" s="73"/>
      <c r="GTG24" s="73"/>
      <c r="GTH24" s="73"/>
      <c r="GTI24" s="73"/>
      <c r="GTJ24" s="73"/>
      <c r="GTK24" s="73"/>
      <c r="GTL24" s="73"/>
      <c r="GTM24" s="73"/>
      <c r="GTN24" s="73"/>
      <c r="GTO24" s="73"/>
      <c r="GTP24" s="73"/>
      <c r="GTQ24" s="73"/>
      <c r="GTR24" s="73"/>
      <c r="GTS24" s="73"/>
      <c r="GTT24" s="73"/>
      <c r="GTU24" s="73"/>
      <c r="GTV24" s="73"/>
      <c r="GTW24" s="73"/>
      <c r="GTX24" s="73"/>
      <c r="GTY24" s="73"/>
      <c r="GTZ24" s="73"/>
      <c r="GUA24" s="73"/>
      <c r="GUB24" s="73"/>
      <c r="GUC24" s="73"/>
      <c r="GUD24" s="73"/>
      <c r="GUE24" s="73"/>
      <c r="GUF24" s="73"/>
      <c r="GUG24" s="73"/>
      <c r="GUH24" s="73"/>
      <c r="GUI24" s="73"/>
      <c r="GUJ24" s="73"/>
      <c r="GUK24" s="73"/>
      <c r="GUL24" s="73"/>
      <c r="GUM24" s="73"/>
      <c r="GUN24" s="73"/>
      <c r="GUO24" s="73"/>
      <c r="GUP24" s="73"/>
      <c r="GUQ24" s="73"/>
      <c r="GUR24" s="73"/>
      <c r="GUS24" s="73"/>
      <c r="GUT24" s="73"/>
      <c r="GUU24" s="73"/>
      <c r="GUV24" s="73"/>
      <c r="GUW24" s="73"/>
      <c r="GUX24" s="73"/>
      <c r="GUY24" s="73"/>
      <c r="GUZ24" s="73"/>
      <c r="GVA24" s="73"/>
      <c r="GVB24" s="73"/>
      <c r="GVC24" s="73"/>
      <c r="GVD24" s="73"/>
      <c r="GVE24" s="73"/>
      <c r="GVF24" s="73"/>
      <c r="GVG24" s="73"/>
      <c r="GVH24" s="73"/>
      <c r="GVI24" s="73"/>
      <c r="GVJ24" s="73"/>
      <c r="GVK24" s="73"/>
      <c r="GVL24" s="73"/>
      <c r="GVM24" s="73"/>
      <c r="GVN24" s="73"/>
      <c r="GVO24" s="73"/>
      <c r="GVP24" s="73"/>
      <c r="GVQ24" s="73"/>
      <c r="GVR24" s="73"/>
      <c r="GVS24" s="73"/>
      <c r="GVT24" s="73"/>
      <c r="GVU24" s="73"/>
      <c r="GVV24" s="73"/>
      <c r="GVW24" s="73"/>
      <c r="GVX24" s="73"/>
      <c r="GVY24" s="73"/>
      <c r="GVZ24" s="73"/>
      <c r="GWA24" s="73"/>
      <c r="GWB24" s="73"/>
      <c r="GWC24" s="73"/>
      <c r="GWD24" s="73"/>
      <c r="GWE24" s="73"/>
      <c r="GWF24" s="73"/>
      <c r="GWG24" s="73"/>
      <c r="GWH24" s="73"/>
      <c r="GWI24" s="73"/>
      <c r="GWJ24" s="73"/>
      <c r="GWK24" s="73"/>
      <c r="GWL24" s="73"/>
      <c r="GWM24" s="73"/>
      <c r="GWN24" s="73"/>
      <c r="GWO24" s="73"/>
      <c r="GWP24" s="73"/>
      <c r="GWQ24" s="73"/>
      <c r="GWR24" s="73"/>
      <c r="GWS24" s="73"/>
      <c r="GWT24" s="73"/>
      <c r="GWU24" s="73"/>
      <c r="GWV24" s="73"/>
      <c r="GWW24" s="73"/>
      <c r="GWX24" s="73"/>
      <c r="GWY24" s="73"/>
      <c r="GWZ24" s="73"/>
      <c r="GXA24" s="73"/>
      <c r="GXB24" s="73"/>
      <c r="GXC24" s="73"/>
      <c r="GXD24" s="73"/>
      <c r="GXE24" s="73"/>
      <c r="GXF24" s="73"/>
      <c r="GXG24" s="73"/>
      <c r="GXH24" s="73"/>
      <c r="GXI24" s="73"/>
      <c r="GXJ24" s="73"/>
      <c r="GXK24" s="73"/>
      <c r="GXL24" s="73"/>
      <c r="GXM24" s="73"/>
      <c r="GXN24" s="73"/>
      <c r="GXO24" s="73"/>
      <c r="GXP24" s="73"/>
      <c r="GXQ24" s="73"/>
      <c r="GXR24" s="73"/>
      <c r="GXS24" s="73"/>
      <c r="GXT24" s="73"/>
      <c r="GXU24" s="73"/>
      <c r="GXV24" s="73"/>
      <c r="GXW24" s="73"/>
      <c r="GXX24" s="73"/>
      <c r="GXY24" s="73"/>
      <c r="GXZ24" s="73"/>
      <c r="GYA24" s="73"/>
      <c r="GYB24" s="73"/>
      <c r="GYC24" s="73"/>
      <c r="GYD24" s="73"/>
      <c r="GYE24" s="73"/>
      <c r="GYF24" s="73"/>
      <c r="GYG24" s="73"/>
      <c r="GYH24" s="73"/>
      <c r="GYI24" s="73"/>
      <c r="GYJ24" s="73"/>
      <c r="GYK24" s="73"/>
      <c r="GYL24" s="73"/>
      <c r="GYM24" s="73"/>
      <c r="GYN24" s="73"/>
      <c r="GYO24" s="73"/>
      <c r="GYP24" s="73"/>
      <c r="GYQ24" s="73"/>
      <c r="GYR24" s="73"/>
      <c r="GYS24" s="73"/>
      <c r="GYT24" s="73"/>
      <c r="GYU24" s="73"/>
      <c r="GYV24" s="73"/>
      <c r="GYW24" s="73"/>
      <c r="GYX24" s="73"/>
      <c r="GYY24" s="73"/>
      <c r="GYZ24" s="73"/>
      <c r="GZA24" s="73"/>
      <c r="GZB24" s="73"/>
      <c r="GZC24" s="73"/>
      <c r="GZD24" s="73"/>
      <c r="GZE24" s="73"/>
      <c r="GZF24" s="73"/>
      <c r="GZG24" s="73"/>
      <c r="GZH24" s="73"/>
      <c r="GZI24" s="73"/>
      <c r="GZJ24" s="73"/>
      <c r="GZK24" s="73"/>
      <c r="GZL24" s="73"/>
      <c r="GZM24" s="73"/>
      <c r="GZN24" s="73"/>
      <c r="GZO24" s="73"/>
      <c r="GZP24" s="73"/>
      <c r="GZQ24" s="73"/>
      <c r="GZR24" s="73"/>
      <c r="GZS24" s="73"/>
      <c r="GZT24" s="73"/>
      <c r="GZU24" s="73"/>
      <c r="GZV24" s="73"/>
      <c r="GZW24" s="73"/>
      <c r="GZX24" s="73"/>
      <c r="GZY24" s="73"/>
      <c r="GZZ24" s="73"/>
      <c r="HAA24" s="73"/>
      <c r="HAB24" s="73"/>
      <c r="HAC24" s="73"/>
      <c r="HAD24" s="73"/>
      <c r="HAE24" s="73"/>
      <c r="HAF24" s="73"/>
      <c r="HAG24" s="73"/>
      <c r="HAH24" s="73"/>
      <c r="HAI24" s="73"/>
      <c r="HAJ24" s="73"/>
      <c r="HAK24" s="73"/>
      <c r="HAL24" s="73"/>
      <c r="HAM24" s="73"/>
      <c r="HAN24" s="73"/>
      <c r="HAO24" s="73"/>
      <c r="HAP24" s="73"/>
      <c r="HAQ24" s="73"/>
      <c r="HAR24" s="73"/>
      <c r="HAS24" s="73"/>
      <c r="HAT24" s="73"/>
      <c r="HAU24" s="73"/>
      <c r="HAV24" s="73"/>
      <c r="HAW24" s="73"/>
      <c r="HAX24" s="73"/>
      <c r="HAY24" s="73"/>
      <c r="HAZ24" s="73"/>
      <c r="HBA24" s="73"/>
      <c r="HBB24" s="73"/>
      <c r="HBC24" s="73"/>
      <c r="HBD24" s="73"/>
      <c r="HBE24" s="73"/>
      <c r="HBF24" s="73"/>
      <c r="HBG24" s="73"/>
      <c r="HBH24" s="73"/>
      <c r="HBI24" s="73"/>
      <c r="HBJ24" s="73"/>
      <c r="HBK24" s="73"/>
      <c r="HBL24" s="73"/>
      <c r="HBM24" s="73"/>
      <c r="HBN24" s="73"/>
      <c r="HBO24" s="73"/>
      <c r="HBP24" s="73"/>
      <c r="HBQ24" s="73"/>
      <c r="HBR24" s="73"/>
      <c r="HBS24" s="73"/>
      <c r="HBT24" s="73"/>
      <c r="HBU24" s="73"/>
      <c r="HBV24" s="73"/>
      <c r="HBW24" s="73"/>
      <c r="HBX24" s="73"/>
      <c r="HBY24" s="73"/>
      <c r="HBZ24" s="73"/>
      <c r="HCA24" s="73"/>
      <c r="HCB24" s="73"/>
      <c r="HCC24" s="73"/>
      <c r="HCD24" s="73"/>
      <c r="HCE24" s="73"/>
      <c r="HCF24" s="73"/>
      <c r="HCG24" s="73"/>
      <c r="HCH24" s="73"/>
      <c r="HCI24" s="73"/>
      <c r="HCJ24" s="73"/>
      <c r="HCK24" s="73"/>
      <c r="HCL24" s="73"/>
      <c r="HCM24" s="73"/>
      <c r="HCN24" s="73"/>
      <c r="HCO24" s="73"/>
      <c r="HCP24" s="73"/>
      <c r="HCQ24" s="73"/>
      <c r="HCR24" s="73"/>
      <c r="HCS24" s="73"/>
      <c r="HCT24" s="73"/>
      <c r="HCU24" s="73"/>
      <c r="HCV24" s="73"/>
      <c r="HCW24" s="73"/>
      <c r="HCX24" s="73"/>
      <c r="HCY24" s="73"/>
      <c r="HCZ24" s="73"/>
      <c r="HDA24" s="73"/>
      <c r="HDB24" s="73"/>
      <c r="HDC24" s="73"/>
      <c r="HDD24" s="73"/>
      <c r="HDE24" s="73"/>
      <c r="HDF24" s="73"/>
      <c r="HDG24" s="73"/>
      <c r="HDH24" s="73"/>
      <c r="HDI24" s="73"/>
      <c r="HDJ24" s="73"/>
      <c r="HDK24" s="73"/>
      <c r="HDL24" s="73"/>
      <c r="HDM24" s="73"/>
      <c r="HDN24" s="73"/>
      <c r="HDO24" s="73"/>
      <c r="HDP24" s="73"/>
      <c r="HDQ24" s="73"/>
      <c r="HDR24" s="73"/>
      <c r="HDS24" s="73"/>
      <c r="HDT24" s="73"/>
      <c r="HDU24" s="73"/>
      <c r="HDV24" s="73"/>
      <c r="HDW24" s="73"/>
      <c r="HDX24" s="73"/>
      <c r="HDY24" s="73"/>
      <c r="HDZ24" s="73"/>
      <c r="HEA24" s="73"/>
      <c r="HEB24" s="73"/>
      <c r="HEC24" s="73"/>
      <c r="HED24" s="73"/>
      <c r="HEE24" s="73"/>
      <c r="HEF24" s="73"/>
      <c r="HEG24" s="73"/>
      <c r="HEH24" s="73"/>
      <c r="HEI24" s="73"/>
      <c r="HEJ24" s="73"/>
      <c r="HEK24" s="73"/>
      <c r="HEL24" s="73"/>
      <c r="HEM24" s="73"/>
      <c r="HEN24" s="73"/>
      <c r="HEO24" s="73"/>
      <c r="HEP24" s="73"/>
      <c r="HEQ24" s="73"/>
      <c r="HER24" s="73"/>
      <c r="HES24" s="73"/>
      <c r="HET24" s="73"/>
      <c r="HEU24" s="73"/>
      <c r="HEV24" s="73"/>
      <c r="HEW24" s="73"/>
      <c r="HEX24" s="73"/>
      <c r="HEY24" s="73"/>
      <c r="HEZ24" s="73"/>
      <c r="HFA24" s="73"/>
      <c r="HFB24" s="73"/>
      <c r="HFC24" s="73"/>
      <c r="HFD24" s="73"/>
      <c r="HFE24" s="73"/>
      <c r="HFF24" s="73"/>
      <c r="HFG24" s="73"/>
      <c r="HFH24" s="73"/>
      <c r="HFI24" s="73"/>
      <c r="HFJ24" s="73"/>
      <c r="HFK24" s="73"/>
      <c r="HFL24" s="73"/>
      <c r="HFM24" s="73"/>
      <c r="HFN24" s="73"/>
      <c r="HFO24" s="73"/>
      <c r="HFP24" s="73"/>
      <c r="HFQ24" s="73"/>
      <c r="HFR24" s="73"/>
      <c r="HFS24" s="73"/>
      <c r="HFT24" s="73"/>
      <c r="HFU24" s="73"/>
      <c r="HFV24" s="73"/>
      <c r="HFW24" s="73"/>
      <c r="HFX24" s="73"/>
      <c r="HFY24" s="73"/>
      <c r="HFZ24" s="73"/>
      <c r="HGA24" s="73"/>
      <c r="HGB24" s="73"/>
      <c r="HGC24" s="73"/>
      <c r="HGD24" s="73"/>
      <c r="HGE24" s="73"/>
      <c r="HGF24" s="73"/>
      <c r="HGG24" s="73"/>
      <c r="HGH24" s="73"/>
      <c r="HGI24" s="73"/>
      <c r="HGJ24" s="73"/>
      <c r="HGK24" s="73"/>
      <c r="HGL24" s="73"/>
      <c r="HGM24" s="73"/>
      <c r="HGN24" s="73"/>
      <c r="HGO24" s="73"/>
      <c r="HGP24" s="73"/>
      <c r="HGQ24" s="73"/>
      <c r="HGR24" s="73"/>
      <c r="HGS24" s="73"/>
      <c r="HGT24" s="73"/>
      <c r="HGU24" s="73"/>
      <c r="HGV24" s="73"/>
      <c r="HGW24" s="73"/>
      <c r="HGX24" s="73"/>
      <c r="HGY24" s="73"/>
      <c r="HGZ24" s="73"/>
      <c r="HHA24" s="73"/>
      <c r="HHB24" s="73"/>
      <c r="HHC24" s="73"/>
      <c r="HHD24" s="73"/>
      <c r="HHE24" s="73"/>
      <c r="HHF24" s="73"/>
      <c r="HHG24" s="73"/>
      <c r="HHH24" s="73"/>
      <c r="HHI24" s="73"/>
      <c r="HHJ24" s="73"/>
      <c r="HHK24" s="73"/>
      <c r="HHL24" s="73"/>
      <c r="HHM24" s="73"/>
      <c r="HHN24" s="73"/>
      <c r="HHO24" s="73"/>
      <c r="HHP24" s="73"/>
      <c r="HHQ24" s="73"/>
      <c r="HHR24" s="73"/>
      <c r="HHS24" s="73"/>
      <c r="HHT24" s="73"/>
      <c r="HHU24" s="73"/>
      <c r="HHV24" s="73"/>
      <c r="HHW24" s="73"/>
      <c r="HHX24" s="73"/>
      <c r="HHY24" s="73"/>
      <c r="HHZ24" s="73"/>
      <c r="HIA24" s="73"/>
      <c r="HIB24" s="73"/>
      <c r="HIC24" s="73"/>
      <c r="HID24" s="73"/>
      <c r="HIE24" s="73"/>
      <c r="HIF24" s="73"/>
      <c r="HIG24" s="73"/>
      <c r="HIH24" s="73"/>
      <c r="HII24" s="73"/>
      <c r="HIJ24" s="73"/>
      <c r="HIK24" s="73"/>
      <c r="HIL24" s="73"/>
      <c r="HIM24" s="73"/>
      <c r="HIN24" s="73"/>
      <c r="HIO24" s="73"/>
      <c r="HIP24" s="73"/>
      <c r="HIQ24" s="73"/>
      <c r="HIR24" s="73"/>
      <c r="HIS24" s="73"/>
      <c r="HIT24" s="73"/>
      <c r="HIU24" s="73"/>
      <c r="HIV24" s="73"/>
      <c r="HIW24" s="73"/>
      <c r="HIX24" s="73"/>
      <c r="HIY24" s="73"/>
      <c r="HIZ24" s="73"/>
      <c r="HJA24" s="73"/>
      <c r="HJB24" s="73"/>
      <c r="HJC24" s="73"/>
      <c r="HJD24" s="73"/>
      <c r="HJE24" s="73"/>
      <c r="HJF24" s="73"/>
      <c r="HJG24" s="73"/>
      <c r="HJH24" s="73"/>
      <c r="HJI24" s="73"/>
      <c r="HJJ24" s="73"/>
      <c r="HJK24" s="73"/>
      <c r="HJL24" s="73"/>
      <c r="HJM24" s="73"/>
      <c r="HJN24" s="73"/>
      <c r="HJO24" s="73"/>
      <c r="HJP24" s="73"/>
      <c r="HJQ24" s="73"/>
      <c r="HJR24" s="73"/>
      <c r="HJS24" s="73"/>
      <c r="HJT24" s="73"/>
      <c r="HJU24" s="73"/>
      <c r="HJV24" s="73"/>
      <c r="HJW24" s="73"/>
      <c r="HJX24" s="73"/>
      <c r="HJY24" s="73"/>
      <c r="HJZ24" s="73"/>
      <c r="HKA24" s="73"/>
      <c r="HKB24" s="73"/>
      <c r="HKC24" s="73"/>
      <c r="HKD24" s="73"/>
      <c r="HKE24" s="73"/>
      <c r="HKF24" s="73"/>
      <c r="HKG24" s="73"/>
      <c r="HKH24" s="73"/>
      <c r="HKI24" s="73"/>
      <c r="HKJ24" s="73"/>
      <c r="HKK24" s="73"/>
      <c r="HKL24" s="73"/>
      <c r="HKM24" s="73"/>
      <c r="HKN24" s="73"/>
      <c r="HKO24" s="73"/>
      <c r="HKP24" s="73"/>
      <c r="HKQ24" s="73"/>
      <c r="HKR24" s="73"/>
      <c r="HKS24" s="73"/>
      <c r="HKT24" s="73"/>
      <c r="HKU24" s="73"/>
      <c r="HKV24" s="73"/>
      <c r="HKW24" s="73"/>
      <c r="HKX24" s="73"/>
      <c r="HKY24" s="73"/>
      <c r="HKZ24" s="73"/>
      <c r="HLA24" s="73"/>
      <c r="HLB24" s="73"/>
      <c r="HLC24" s="73"/>
      <c r="HLD24" s="73"/>
      <c r="HLE24" s="73"/>
      <c r="HLF24" s="73"/>
      <c r="HLG24" s="73"/>
      <c r="HLH24" s="73"/>
      <c r="HLI24" s="73"/>
      <c r="HLJ24" s="73"/>
      <c r="HLK24" s="73"/>
      <c r="HLL24" s="73"/>
      <c r="HLM24" s="73"/>
      <c r="HLN24" s="73"/>
      <c r="HLO24" s="73"/>
      <c r="HLP24" s="73"/>
      <c r="HLQ24" s="73"/>
      <c r="HLR24" s="73"/>
      <c r="HLS24" s="73"/>
      <c r="HLT24" s="73"/>
      <c r="HLU24" s="73"/>
      <c r="HLV24" s="73"/>
      <c r="HLW24" s="73"/>
      <c r="HLX24" s="73"/>
      <c r="HLY24" s="73"/>
      <c r="HLZ24" s="73"/>
      <c r="HMA24" s="73"/>
      <c r="HMB24" s="73"/>
      <c r="HMC24" s="73"/>
      <c r="HMD24" s="73"/>
      <c r="HME24" s="73"/>
      <c r="HMF24" s="73"/>
      <c r="HMG24" s="73"/>
      <c r="HMH24" s="73"/>
      <c r="HMI24" s="73"/>
      <c r="HMJ24" s="73"/>
      <c r="HMK24" s="73"/>
      <c r="HML24" s="73"/>
      <c r="HMM24" s="73"/>
      <c r="HMN24" s="73"/>
      <c r="HMO24" s="73"/>
      <c r="HMP24" s="73"/>
      <c r="HMQ24" s="73"/>
      <c r="HMR24" s="73"/>
      <c r="HMS24" s="73"/>
      <c r="HMT24" s="73"/>
      <c r="HMU24" s="73"/>
      <c r="HMV24" s="73"/>
      <c r="HMW24" s="73"/>
      <c r="HMX24" s="73"/>
      <c r="HMY24" s="73"/>
      <c r="HMZ24" s="73"/>
      <c r="HNA24" s="73"/>
      <c r="HNB24" s="73"/>
      <c r="HNC24" s="73"/>
      <c r="HND24" s="73"/>
      <c r="HNE24" s="73"/>
      <c r="HNF24" s="73"/>
      <c r="HNG24" s="73"/>
      <c r="HNH24" s="73"/>
      <c r="HNI24" s="73"/>
      <c r="HNJ24" s="73"/>
      <c r="HNK24" s="73"/>
      <c r="HNL24" s="73"/>
      <c r="HNM24" s="73"/>
      <c r="HNN24" s="73"/>
      <c r="HNO24" s="73"/>
      <c r="HNP24" s="73"/>
      <c r="HNQ24" s="73"/>
      <c r="HNR24" s="73"/>
      <c r="HNS24" s="73"/>
      <c r="HNT24" s="73"/>
      <c r="HNU24" s="73"/>
      <c r="HNV24" s="73"/>
      <c r="HNW24" s="73"/>
      <c r="HNX24" s="73"/>
      <c r="HNY24" s="73"/>
      <c r="HNZ24" s="73"/>
      <c r="HOA24" s="73"/>
      <c r="HOB24" s="73"/>
      <c r="HOC24" s="73"/>
      <c r="HOD24" s="73"/>
      <c r="HOE24" s="73"/>
      <c r="HOF24" s="73"/>
      <c r="HOG24" s="73"/>
      <c r="HOH24" s="73"/>
      <c r="HOI24" s="73"/>
      <c r="HOJ24" s="73"/>
      <c r="HOK24" s="73"/>
      <c r="HOL24" s="73"/>
      <c r="HOM24" s="73"/>
      <c r="HON24" s="73"/>
      <c r="HOO24" s="73"/>
      <c r="HOP24" s="73"/>
      <c r="HOQ24" s="73"/>
      <c r="HOR24" s="73"/>
      <c r="HOS24" s="73"/>
      <c r="HOT24" s="73"/>
      <c r="HOU24" s="73"/>
      <c r="HOV24" s="73"/>
      <c r="HOW24" s="73"/>
      <c r="HOX24" s="73"/>
      <c r="HOY24" s="73"/>
      <c r="HOZ24" s="73"/>
      <c r="HPA24" s="73"/>
      <c r="HPB24" s="73"/>
      <c r="HPC24" s="73"/>
      <c r="HPD24" s="73"/>
      <c r="HPE24" s="73"/>
      <c r="HPF24" s="73"/>
      <c r="HPG24" s="73"/>
      <c r="HPH24" s="73"/>
      <c r="HPI24" s="73"/>
      <c r="HPJ24" s="73"/>
      <c r="HPK24" s="73"/>
      <c r="HPL24" s="73"/>
      <c r="HPM24" s="73"/>
      <c r="HPN24" s="73"/>
      <c r="HPO24" s="73"/>
      <c r="HPP24" s="73"/>
      <c r="HPQ24" s="73"/>
      <c r="HPR24" s="73"/>
      <c r="HPS24" s="73"/>
      <c r="HPT24" s="73"/>
      <c r="HPU24" s="73"/>
      <c r="HPV24" s="73"/>
      <c r="HPW24" s="73"/>
      <c r="HPX24" s="73"/>
      <c r="HPY24" s="73"/>
      <c r="HPZ24" s="73"/>
      <c r="HQA24" s="73"/>
      <c r="HQB24" s="73"/>
      <c r="HQC24" s="73"/>
      <c r="HQD24" s="73"/>
      <c r="HQE24" s="73"/>
      <c r="HQF24" s="73"/>
      <c r="HQG24" s="73"/>
      <c r="HQH24" s="73"/>
      <c r="HQI24" s="73"/>
      <c r="HQJ24" s="73"/>
      <c r="HQK24" s="73"/>
      <c r="HQL24" s="73"/>
      <c r="HQM24" s="73"/>
      <c r="HQN24" s="73"/>
      <c r="HQO24" s="73"/>
      <c r="HQP24" s="73"/>
      <c r="HQQ24" s="73"/>
      <c r="HQR24" s="73"/>
      <c r="HQS24" s="73"/>
      <c r="HQT24" s="73"/>
      <c r="HQU24" s="73"/>
      <c r="HQV24" s="73"/>
      <c r="HQW24" s="73"/>
      <c r="HQX24" s="73"/>
      <c r="HQY24" s="73"/>
      <c r="HQZ24" s="73"/>
      <c r="HRA24" s="73"/>
      <c r="HRB24" s="73"/>
      <c r="HRC24" s="73"/>
      <c r="HRD24" s="73"/>
      <c r="HRE24" s="73"/>
      <c r="HRF24" s="73"/>
      <c r="HRG24" s="73"/>
      <c r="HRH24" s="73"/>
      <c r="HRI24" s="73"/>
      <c r="HRJ24" s="73"/>
      <c r="HRK24" s="73"/>
      <c r="HRL24" s="73"/>
      <c r="HRM24" s="73"/>
      <c r="HRN24" s="73"/>
      <c r="HRO24" s="73"/>
      <c r="HRP24" s="73"/>
      <c r="HRQ24" s="73"/>
      <c r="HRR24" s="73"/>
      <c r="HRS24" s="73"/>
      <c r="HRT24" s="73"/>
      <c r="HRU24" s="73"/>
      <c r="HRV24" s="73"/>
      <c r="HRW24" s="73"/>
      <c r="HRX24" s="73"/>
      <c r="HRY24" s="73"/>
      <c r="HRZ24" s="73"/>
      <c r="HSA24" s="73"/>
      <c r="HSB24" s="73"/>
      <c r="HSC24" s="73"/>
      <c r="HSD24" s="73"/>
      <c r="HSE24" s="73"/>
      <c r="HSF24" s="73"/>
      <c r="HSG24" s="73"/>
      <c r="HSH24" s="73"/>
      <c r="HSI24" s="73"/>
      <c r="HSJ24" s="73"/>
      <c r="HSK24" s="73"/>
      <c r="HSL24" s="73"/>
      <c r="HSM24" s="73"/>
      <c r="HSN24" s="73"/>
      <c r="HSO24" s="73"/>
      <c r="HSP24" s="73"/>
      <c r="HSQ24" s="73"/>
      <c r="HSR24" s="73"/>
      <c r="HSS24" s="73"/>
      <c r="HST24" s="73"/>
      <c r="HSU24" s="73"/>
      <c r="HSV24" s="73"/>
      <c r="HSW24" s="73"/>
      <c r="HSX24" s="73"/>
      <c r="HSY24" s="73"/>
      <c r="HSZ24" s="73"/>
      <c r="HTA24" s="73"/>
      <c r="HTB24" s="73"/>
      <c r="HTC24" s="73"/>
      <c r="HTD24" s="73"/>
      <c r="HTE24" s="73"/>
      <c r="HTF24" s="73"/>
      <c r="HTG24" s="73"/>
      <c r="HTH24" s="73"/>
      <c r="HTI24" s="73"/>
      <c r="HTJ24" s="73"/>
      <c r="HTK24" s="73"/>
      <c r="HTL24" s="73"/>
      <c r="HTM24" s="73"/>
      <c r="HTN24" s="73"/>
      <c r="HTO24" s="73"/>
      <c r="HTP24" s="73"/>
      <c r="HTQ24" s="73"/>
      <c r="HTR24" s="73"/>
      <c r="HTS24" s="73"/>
      <c r="HTT24" s="73"/>
      <c r="HTU24" s="73"/>
      <c r="HTV24" s="73"/>
      <c r="HTW24" s="73"/>
      <c r="HTX24" s="73"/>
      <c r="HTY24" s="73"/>
      <c r="HTZ24" s="73"/>
      <c r="HUA24" s="73"/>
      <c r="HUB24" s="73"/>
      <c r="HUC24" s="73"/>
      <c r="HUD24" s="73"/>
      <c r="HUE24" s="73"/>
      <c r="HUF24" s="73"/>
      <c r="HUG24" s="73"/>
      <c r="HUH24" s="73"/>
      <c r="HUI24" s="73"/>
      <c r="HUJ24" s="73"/>
      <c r="HUK24" s="73"/>
      <c r="HUL24" s="73"/>
      <c r="HUM24" s="73"/>
      <c r="HUN24" s="73"/>
      <c r="HUO24" s="73"/>
      <c r="HUP24" s="73"/>
      <c r="HUQ24" s="73"/>
      <c r="HUR24" s="73"/>
      <c r="HUS24" s="73"/>
      <c r="HUT24" s="73"/>
      <c r="HUU24" s="73"/>
      <c r="HUV24" s="73"/>
      <c r="HUW24" s="73"/>
      <c r="HUX24" s="73"/>
      <c r="HUY24" s="73"/>
      <c r="HUZ24" s="73"/>
      <c r="HVA24" s="73"/>
      <c r="HVB24" s="73"/>
      <c r="HVC24" s="73"/>
      <c r="HVD24" s="73"/>
      <c r="HVE24" s="73"/>
      <c r="HVF24" s="73"/>
      <c r="HVG24" s="73"/>
      <c r="HVH24" s="73"/>
      <c r="HVI24" s="73"/>
      <c r="HVJ24" s="73"/>
      <c r="HVK24" s="73"/>
      <c r="HVL24" s="73"/>
      <c r="HVM24" s="73"/>
      <c r="HVN24" s="73"/>
      <c r="HVO24" s="73"/>
      <c r="HVP24" s="73"/>
      <c r="HVQ24" s="73"/>
      <c r="HVR24" s="73"/>
      <c r="HVS24" s="73"/>
      <c r="HVT24" s="73"/>
      <c r="HVU24" s="73"/>
      <c r="HVV24" s="73"/>
      <c r="HVW24" s="73"/>
      <c r="HVX24" s="73"/>
      <c r="HVY24" s="73"/>
      <c r="HVZ24" s="73"/>
      <c r="HWA24" s="73"/>
      <c r="HWB24" s="73"/>
      <c r="HWC24" s="73"/>
      <c r="HWD24" s="73"/>
      <c r="HWE24" s="73"/>
      <c r="HWF24" s="73"/>
      <c r="HWG24" s="73"/>
      <c r="HWH24" s="73"/>
      <c r="HWI24" s="73"/>
      <c r="HWJ24" s="73"/>
      <c r="HWK24" s="73"/>
      <c r="HWL24" s="73"/>
      <c r="HWM24" s="73"/>
      <c r="HWN24" s="73"/>
      <c r="HWO24" s="73"/>
      <c r="HWP24" s="73"/>
      <c r="HWQ24" s="73"/>
      <c r="HWR24" s="73"/>
      <c r="HWS24" s="73"/>
      <c r="HWT24" s="73"/>
      <c r="HWU24" s="73"/>
      <c r="HWV24" s="73"/>
      <c r="HWW24" s="73"/>
      <c r="HWX24" s="73"/>
      <c r="HWY24" s="73"/>
      <c r="HWZ24" s="73"/>
      <c r="HXA24" s="73"/>
      <c r="HXB24" s="73"/>
      <c r="HXC24" s="73"/>
      <c r="HXD24" s="73"/>
      <c r="HXE24" s="73"/>
      <c r="HXF24" s="73"/>
      <c r="HXG24" s="73"/>
      <c r="HXH24" s="73"/>
      <c r="HXI24" s="73"/>
      <c r="HXJ24" s="73"/>
      <c r="HXK24" s="73"/>
      <c r="HXL24" s="73"/>
      <c r="HXM24" s="73"/>
      <c r="HXN24" s="73"/>
      <c r="HXO24" s="73"/>
      <c r="HXP24" s="73"/>
      <c r="HXQ24" s="73"/>
      <c r="HXR24" s="73"/>
      <c r="HXS24" s="73"/>
      <c r="HXT24" s="73"/>
      <c r="HXU24" s="73"/>
      <c r="HXV24" s="73"/>
      <c r="HXW24" s="73"/>
      <c r="HXX24" s="73"/>
      <c r="HXY24" s="73"/>
      <c r="HXZ24" s="73"/>
      <c r="HYA24" s="73"/>
      <c r="HYB24" s="73"/>
      <c r="HYC24" s="73"/>
      <c r="HYD24" s="73"/>
      <c r="HYE24" s="73"/>
      <c r="HYF24" s="73"/>
      <c r="HYG24" s="73"/>
      <c r="HYH24" s="73"/>
      <c r="HYI24" s="73"/>
      <c r="HYJ24" s="73"/>
      <c r="HYK24" s="73"/>
      <c r="HYL24" s="73"/>
      <c r="HYM24" s="73"/>
      <c r="HYN24" s="73"/>
      <c r="HYO24" s="73"/>
      <c r="HYP24" s="73"/>
      <c r="HYQ24" s="73"/>
      <c r="HYR24" s="73"/>
      <c r="HYS24" s="73"/>
      <c r="HYT24" s="73"/>
      <c r="HYU24" s="73"/>
      <c r="HYV24" s="73"/>
      <c r="HYW24" s="73"/>
      <c r="HYX24" s="73"/>
      <c r="HYY24" s="73"/>
      <c r="HYZ24" s="73"/>
      <c r="HZA24" s="73"/>
      <c r="HZB24" s="73"/>
      <c r="HZC24" s="73"/>
      <c r="HZD24" s="73"/>
      <c r="HZE24" s="73"/>
      <c r="HZF24" s="73"/>
      <c r="HZG24" s="73"/>
      <c r="HZH24" s="73"/>
      <c r="HZI24" s="73"/>
      <c r="HZJ24" s="73"/>
      <c r="HZK24" s="73"/>
      <c r="HZL24" s="73"/>
      <c r="HZM24" s="73"/>
      <c r="HZN24" s="73"/>
      <c r="HZO24" s="73"/>
      <c r="HZP24" s="73"/>
      <c r="HZQ24" s="73"/>
      <c r="HZR24" s="73"/>
      <c r="HZS24" s="73"/>
      <c r="HZT24" s="73"/>
      <c r="HZU24" s="73"/>
      <c r="HZV24" s="73"/>
      <c r="HZW24" s="73"/>
      <c r="HZX24" s="73"/>
      <c r="HZY24" s="73"/>
      <c r="HZZ24" s="73"/>
      <c r="IAA24" s="73"/>
      <c r="IAB24" s="73"/>
      <c r="IAC24" s="73"/>
      <c r="IAD24" s="73"/>
      <c r="IAE24" s="73"/>
      <c r="IAF24" s="73"/>
      <c r="IAG24" s="73"/>
      <c r="IAH24" s="73"/>
      <c r="IAI24" s="73"/>
      <c r="IAJ24" s="73"/>
      <c r="IAK24" s="73"/>
      <c r="IAL24" s="73"/>
      <c r="IAM24" s="73"/>
      <c r="IAN24" s="73"/>
      <c r="IAO24" s="73"/>
      <c r="IAP24" s="73"/>
      <c r="IAQ24" s="73"/>
      <c r="IAR24" s="73"/>
      <c r="IAS24" s="73"/>
      <c r="IAT24" s="73"/>
      <c r="IAU24" s="73"/>
      <c r="IAV24" s="73"/>
      <c r="IAW24" s="73"/>
      <c r="IAX24" s="73"/>
      <c r="IAY24" s="73"/>
      <c r="IAZ24" s="73"/>
      <c r="IBA24" s="73"/>
      <c r="IBB24" s="73"/>
      <c r="IBC24" s="73"/>
      <c r="IBD24" s="73"/>
      <c r="IBE24" s="73"/>
      <c r="IBF24" s="73"/>
      <c r="IBG24" s="73"/>
      <c r="IBH24" s="73"/>
      <c r="IBI24" s="73"/>
      <c r="IBJ24" s="73"/>
      <c r="IBK24" s="73"/>
      <c r="IBL24" s="73"/>
      <c r="IBM24" s="73"/>
      <c r="IBN24" s="73"/>
      <c r="IBO24" s="73"/>
      <c r="IBP24" s="73"/>
      <c r="IBQ24" s="73"/>
      <c r="IBR24" s="73"/>
      <c r="IBS24" s="73"/>
      <c r="IBT24" s="73"/>
      <c r="IBU24" s="73"/>
      <c r="IBV24" s="73"/>
      <c r="IBW24" s="73"/>
      <c r="IBX24" s="73"/>
      <c r="IBY24" s="73"/>
      <c r="IBZ24" s="73"/>
      <c r="ICA24" s="73"/>
      <c r="ICB24" s="73"/>
      <c r="ICC24" s="73"/>
      <c r="ICD24" s="73"/>
      <c r="ICE24" s="73"/>
      <c r="ICF24" s="73"/>
      <c r="ICG24" s="73"/>
      <c r="ICH24" s="73"/>
      <c r="ICI24" s="73"/>
      <c r="ICJ24" s="73"/>
      <c r="ICK24" s="73"/>
      <c r="ICL24" s="73"/>
      <c r="ICM24" s="73"/>
      <c r="ICN24" s="73"/>
      <c r="ICO24" s="73"/>
      <c r="ICP24" s="73"/>
      <c r="ICQ24" s="73"/>
      <c r="ICR24" s="73"/>
      <c r="ICS24" s="73"/>
      <c r="ICT24" s="73"/>
      <c r="ICU24" s="73"/>
      <c r="ICV24" s="73"/>
      <c r="ICW24" s="73"/>
      <c r="ICX24" s="73"/>
      <c r="ICY24" s="73"/>
      <c r="ICZ24" s="73"/>
      <c r="IDA24" s="73"/>
      <c r="IDB24" s="73"/>
      <c r="IDC24" s="73"/>
      <c r="IDD24" s="73"/>
      <c r="IDE24" s="73"/>
      <c r="IDF24" s="73"/>
      <c r="IDG24" s="73"/>
      <c r="IDH24" s="73"/>
      <c r="IDI24" s="73"/>
      <c r="IDJ24" s="73"/>
      <c r="IDK24" s="73"/>
      <c r="IDL24" s="73"/>
      <c r="IDM24" s="73"/>
      <c r="IDN24" s="73"/>
      <c r="IDO24" s="73"/>
      <c r="IDP24" s="73"/>
      <c r="IDQ24" s="73"/>
      <c r="IDR24" s="73"/>
      <c r="IDS24" s="73"/>
      <c r="IDT24" s="73"/>
      <c r="IDU24" s="73"/>
      <c r="IDV24" s="73"/>
      <c r="IDW24" s="73"/>
      <c r="IDX24" s="73"/>
      <c r="IDY24" s="73"/>
      <c r="IDZ24" s="73"/>
      <c r="IEA24" s="73"/>
      <c r="IEB24" s="73"/>
      <c r="IEC24" s="73"/>
      <c r="IED24" s="73"/>
      <c r="IEE24" s="73"/>
      <c r="IEF24" s="73"/>
      <c r="IEG24" s="73"/>
      <c r="IEH24" s="73"/>
      <c r="IEI24" s="73"/>
      <c r="IEJ24" s="73"/>
      <c r="IEK24" s="73"/>
      <c r="IEL24" s="73"/>
      <c r="IEM24" s="73"/>
      <c r="IEN24" s="73"/>
      <c r="IEO24" s="73"/>
      <c r="IEP24" s="73"/>
      <c r="IEQ24" s="73"/>
      <c r="IER24" s="73"/>
      <c r="IES24" s="73"/>
      <c r="IET24" s="73"/>
      <c r="IEU24" s="73"/>
      <c r="IEV24" s="73"/>
      <c r="IEW24" s="73"/>
      <c r="IEX24" s="73"/>
      <c r="IEY24" s="73"/>
      <c r="IEZ24" s="73"/>
      <c r="IFA24" s="73"/>
      <c r="IFB24" s="73"/>
      <c r="IFC24" s="73"/>
      <c r="IFD24" s="73"/>
      <c r="IFE24" s="73"/>
      <c r="IFF24" s="73"/>
      <c r="IFG24" s="73"/>
      <c r="IFH24" s="73"/>
      <c r="IFI24" s="73"/>
      <c r="IFJ24" s="73"/>
      <c r="IFK24" s="73"/>
      <c r="IFL24" s="73"/>
      <c r="IFM24" s="73"/>
      <c r="IFN24" s="73"/>
      <c r="IFO24" s="73"/>
      <c r="IFP24" s="73"/>
      <c r="IFQ24" s="73"/>
      <c r="IFR24" s="73"/>
      <c r="IFS24" s="73"/>
      <c r="IFT24" s="73"/>
      <c r="IFU24" s="73"/>
      <c r="IFV24" s="73"/>
      <c r="IFW24" s="73"/>
      <c r="IFX24" s="73"/>
      <c r="IFY24" s="73"/>
      <c r="IFZ24" s="73"/>
      <c r="IGA24" s="73"/>
      <c r="IGB24" s="73"/>
      <c r="IGC24" s="73"/>
      <c r="IGD24" s="73"/>
      <c r="IGE24" s="73"/>
      <c r="IGF24" s="73"/>
      <c r="IGG24" s="73"/>
      <c r="IGH24" s="73"/>
      <c r="IGI24" s="73"/>
      <c r="IGJ24" s="73"/>
      <c r="IGK24" s="73"/>
      <c r="IGL24" s="73"/>
      <c r="IGM24" s="73"/>
      <c r="IGN24" s="73"/>
      <c r="IGO24" s="73"/>
      <c r="IGP24" s="73"/>
      <c r="IGQ24" s="73"/>
      <c r="IGR24" s="73"/>
      <c r="IGS24" s="73"/>
      <c r="IGT24" s="73"/>
      <c r="IGU24" s="73"/>
      <c r="IGV24" s="73"/>
      <c r="IGW24" s="73"/>
      <c r="IGX24" s="73"/>
      <c r="IGY24" s="73"/>
      <c r="IGZ24" s="73"/>
      <c r="IHA24" s="73"/>
      <c r="IHB24" s="73"/>
      <c r="IHC24" s="73"/>
      <c r="IHD24" s="73"/>
      <c r="IHE24" s="73"/>
      <c r="IHF24" s="73"/>
      <c r="IHG24" s="73"/>
      <c r="IHH24" s="73"/>
      <c r="IHI24" s="73"/>
      <c r="IHJ24" s="73"/>
      <c r="IHK24" s="73"/>
      <c r="IHL24" s="73"/>
      <c r="IHM24" s="73"/>
      <c r="IHN24" s="73"/>
      <c r="IHO24" s="73"/>
      <c r="IHP24" s="73"/>
      <c r="IHQ24" s="73"/>
      <c r="IHR24" s="73"/>
      <c r="IHS24" s="73"/>
      <c r="IHT24" s="73"/>
      <c r="IHU24" s="73"/>
      <c r="IHV24" s="73"/>
      <c r="IHW24" s="73"/>
      <c r="IHX24" s="73"/>
      <c r="IHY24" s="73"/>
      <c r="IHZ24" s="73"/>
      <c r="IIA24" s="73"/>
      <c r="IIB24" s="73"/>
      <c r="IIC24" s="73"/>
      <c r="IID24" s="73"/>
      <c r="IIE24" s="73"/>
      <c r="IIF24" s="73"/>
      <c r="IIG24" s="73"/>
      <c r="IIH24" s="73"/>
      <c r="III24" s="73"/>
      <c r="IIJ24" s="73"/>
      <c r="IIK24" s="73"/>
      <c r="IIL24" s="73"/>
      <c r="IIM24" s="73"/>
      <c r="IIN24" s="73"/>
      <c r="IIO24" s="73"/>
      <c r="IIP24" s="73"/>
      <c r="IIQ24" s="73"/>
      <c r="IIR24" s="73"/>
      <c r="IIS24" s="73"/>
      <c r="IIT24" s="73"/>
      <c r="IIU24" s="73"/>
      <c r="IIV24" s="73"/>
      <c r="IIW24" s="73"/>
      <c r="IIX24" s="73"/>
      <c r="IIY24" s="73"/>
      <c r="IIZ24" s="73"/>
      <c r="IJA24" s="73"/>
      <c r="IJB24" s="73"/>
      <c r="IJC24" s="73"/>
      <c r="IJD24" s="73"/>
      <c r="IJE24" s="73"/>
      <c r="IJF24" s="73"/>
      <c r="IJG24" s="73"/>
      <c r="IJH24" s="73"/>
      <c r="IJI24" s="73"/>
      <c r="IJJ24" s="73"/>
      <c r="IJK24" s="73"/>
      <c r="IJL24" s="73"/>
      <c r="IJM24" s="73"/>
      <c r="IJN24" s="73"/>
      <c r="IJO24" s="73"/>
      <c r="IJP24" s="73"/>
      <c r="IJQ24" s="73"/>
      <c r="IJR24" s="73"/>
      <c r="IJS24" s="73"/>
      <c r="IJT24" s="73"/>
      <c r="IJU24" s="73"/>
      <c r="IJV24" s="73"/>
      <c r="IJW24" s="73"/>
      <c r="IJX24" s="73"/>
      <c r="IJY24" s="73"/>
      <c r="IJZ24" s="73"/>
      <c r="IKA24" s="73"/>
      <c r="IKB24" s="73"/>
      <c r="IKC24" s="73"/>
      <c r="IKD24" s="73"/>
      <c r="IKE24" s="73"/>
      <c r="IKF24" s="73"/>
      <c r="IKG24" s="73"/>
      <c r="IKH24" s="73"/>
      <c r="IKI24" s="73"/>
      <c r="IKJ24" s="73"/>
      <c r="IKK24" s="73"/>
      <c r="IKL24" s="73"/>
      <c r="IKM24" s="73"/>
      <c r="IKN24" s="73"/>
      <c r="IKO24" s="73"/>
      <c r="IKP24" s="73"/>
      <c r="IKQ24" s="73"/>
      <c r="IKR24" s="73"/>
      <c r="IKS24" s="73"/>
      <c r="IKT24" s="73"/>
      <c r="IKU24" s="73"/>
      <c r="IKV24" s="73"/>
      <c r="IKW24" s="73"/>
      <c r="IKX24" s="73"/>
      <c r="IKY24" s="73"/>
      <c r="IKZ24" s="73"/>
      <c r="ILA24" s="73"/>
      <c r="ILB24" s="73"/>
      <c r="ILC24" s="73"/>
      <c r="ILD24" s="73"/>
      <c r="ILE24" s="73"/>
      <c r="ILF24" s="73"/>
      <c r="ILG24" s="73"/>
      <c r="ILH24" s="73"/>
      <c r="ILI24" s="73"/>
      <c r="ILJ24" s="73"/>
      <c r="ILK24" s="73"/>
      <c r="ILL24" s="73"/>
      <c r="ILM24" s="73"/>
      <c r="ILN24" s="73"/>
      <c r="ILO24" s="73"/>
      <c r="ILP24" s="73"/>
      <c r="ILQ24" s="73"/>
      <c r="ILR24" s="73"/>
      <c r="ILS24" s="73"/>
      <c r="ILT24" s="73"/>
      <c r="ILU24" s="73"/>
      <c r="ILV24" s="73"/>
      <c r="ILW24" s="73"/>
      <c r="ILX24" s="73"/>
      <c r="ILY24" s="73"/>
      <c r="ILZ24" s="73"/>
      <c r="IMA24" s="73"/>
      <c r="IMB24" s="73"/>
      <c r="IMC24" s="73"/>
      <c r="IMD24" s="73"/>
      <c r="IME24" s="73"/>
      <c r="IMF24" s="73"/>
      <c r="IMG24" s="73"/>
      <c r="IMH24" s="73"/>
      <c r="IMI24" s="73"/>
      <c r="IMJ24" s="73"/>
      <c r="IMK24" s="73"/>
      <c r="IML24" s="73"/>
      <c r="IMM24" s="73"/>
      <c r="IMN24" s="73"/>
      <c r="IMO24" s="73"/>
      <c r="IMP24" s="73"/>
      <c r="IMQ24" s="73"/>
      <c r="IMR24" s="73"/>
      <c r="IMS24" s="73"/>
      <c r="IMT24" s="73"/>
      <c r="IMU24" s="73"/>
      <c r="IMV24" s="73"/>
      <c r="IMW24" s="73"/>
      <c r="IMX24" s="73"/>
      <c r="IMY24" s="73"/>
      <c r="IMZ24" s="73"/>
      <c r="INA24" s="73"/>
      <c r="INB24" s="73"/>
      <c r="INC24" s="73"/>
      <c r="IND24" s="73"/>
      <c r="INE24" s="73"/>
      <c r="INF24" s="73"/>
      <c r="ING24" s="73"/>
      <c r="INH24" s="73"/>
      <c r="INI24" s="73"/>
      <c r="INJ24" s="73"/>
      <c r="INK24" s="73"/>
      <c r="INL24" s="73"/>
      <c r="INM24" s="73"/>
      <c r="INN24" s="73"/>
      <c r="INO24" s="73"/>
      <c r="INP24" s="73"/>
      <c r="INQ24" s="73"/>
      <c r="INR24" s="73"/>
      <c r="INS24" s="73"/>
      <c r="INT24" s="73"/>
      <c r="INU24" s="73"/>
      <c r="INV24" s="73"/>
      <c r="INW24" s="73"/>
      <c r="INX24" s="73"/>
      <c r="INY24" s="73"/>
      <c r="INZ24" s="73"/>
      <c r="IOA24" s="73"/>
      <c r="IOB24" s="73"/>
      <c r="IOC24" s="73"/>
      <c r="IOD24" s="73"/>
      <c r="IOE24" s="73"/>
      <c r="IOF24" s="73"/>
      <c r="IOG24" s="73"/>
      <c r="IOH24" s="73"/>
      <c r="IOI24" s="73"/>
      <c r="IOJ24" s="73"/>
      <c r="IOK24" s="73"/>
      <c r="IOL24" s="73"/>
      <c r="IOM24" s="73"/>
      <c r="ION24" s="73"/>
      <c r="IOO24" s="73"/>
      <c r="IOP24" s="73"/>
      <c r="IOQ24" s="73"/>
      <c r="IOR24" s="73"/>
      <c r="IOS24" s="73"/>
      <c r="IOT24" s="73"/>
      <c r="IOU24" s="73"/>
      <c r="IOV24" s="73"/>
      <c r="IOW24" s="73"/>
      <c r="IOX24" s="73"/>
      <c r="IOY24" s="73"/>
      <c r="IOZ24" s="73"/>
      <c r="IPA24" s="73"/>
      <c r="IPB24" s="73"/>
      <c r="IPC24" s="73"/>
      <c r="IPD24" s="73"/>
      <c r="IPE24" s="73"/>
      <c r="IPF24" s="73"/>
      <c r="IPG24" s="73"/>
      <c r="IPH24" s="73"/>
      <c r="IPI24" s="73"/>
      <c r="IPJ24" s="73"/>
      <c r="IPK24" s="73"/>
      <c r="IPL24" s="73"/>
      <c r="IPM24" s="73"/>
      <c r="IPN24" s="73"/>
      <c r="IPO24" s="73"/>
      <c r="IPP24" s="73"/>
      <c r="IPQ24" s="73"/>
      <c r="IPR24" s="73"/>
      <c r="IPS24" s="73"/>
      <c r="IPT24" s="73"/>
      <c r="IPU24" s="73"/>
      <c r="IPV24" s="73"/>
      <c r="IPW24" s="73"/>
      <c r="IPX24" s="73"/>
      <c r="IPY24" s="73"/>
      <c r="IPZ24" s="73"/>
      <c r="IQA24" s="73"/>
      <c r="IQB24" s="73"/>
      <c r="IQC24" s="73"/>
      <c r="IQD24" s="73"/>
      <c r="IQE24" s="73"/>
      <c r="IQF24" s="73"/>
      <c r="IQG24" s="73"/>
      <c r="IQH24" s="73"/>
      <c r="IQI24" s="73"/>
      <c r="IQJ24" s="73"/>
      <c r="IQK24" s="73"/>
      <c r="IQL24" s="73"/>
      <c r="IQM24" s="73"/>
      <c r="IQN24" s="73"/>
      <c r="IQO24" s="73"/>
      <c r="IQP24" s="73"/>
      <c r="IQQ24" s="73"/>
      <c r="IQR24" s="73"/>
      <c r="IQS24" s="73"/>
      <c r="IQT24" s="73"/>
      <c r="IQU24" s="73"/>
      <c r="IQV24" s="73"/>
      <c r="IQW24" s="73"/>
      <c r="IQX24" s="73"/>
      <c r="IQY24" s="73"/>
      <c r="IQZ24" s="73"/>
      <c r="IRA24" s="73"/>
      <c r="IRB24" s="73"/>
      <c r="IRC24" s="73"/>
      <c r="IRD24" s="73"/>
      <c r="IRE24" s="73"/>
      <c r="IRF24" s="73"/>
      <c r="IRG24" s="73"/>
      <c r="IRH24" s="73"/>
      <c r="IRI24" s="73"/>
      <c r="IRJ24" s="73"/>
      <c r="IRK24" s="73"/>
      <c r="IRL24" s="73"/>
      <c r="IRM24" s="73"/>
      <c r="IRN24" s="73"/>
      <c r="IRO24" s="73"/>
      <c r="IRP24" s="73"/>
      <c r="IRQ24" s="73"/>
      <c r="IRR24" s="73"/>
      <c r="IRS24" s="73"/>
      <c r="IRT24" s="73"/>
      <c r="IRU24" s="73"/>
      <c r="IRV24" s="73"/>
      <c r="IRW24" s="73"/>
      <c r="IRX24" s="73"/>
      <c r="IRY24" s="73"/>
      <c r="IRZ24" s="73"/>
      <c r="ISA24" s="73"/>
      <c r="ISB24" s="73"/>
      <c r="ISC24" s="73"/>
      <c r="ISD24" s="73"/>
      <c r="ISE24" s="73"/>
      <c r="ISF24" s="73"/>
      <c r="ISG24" s="73"/>
      <c r="ISH24" s="73"/>
      <c r="ISI24" s="73"/>
      <c r="ISJ24" s="73"/>
      <c r="ISK24" s="73"/>
      <c r="ISL24" s="73"/>
      <c r="ISM24" s="73"/>
      <c r="ISN24" s="73"/>
      <c r="ISO24" s="73"/>
      <c r="ISP24" s="73"/>
      <c r="ISQ24" s="73"/>
      <c r="ISR24" s="73"/>
      <c r="ISS24" s="73"/>
      <c r="IST24" s="73"/>
      <c r="ISU24" s="73"/>
      <c r="ISV24" s="73"/>
      <c r="ISW24" s="73"/>
      <c r="ISX24" s="73"/>
      <c r="ISY24" s="73"/>
      <c r="ISZ24" s="73"/>
      <c r="ITA24" s="73"/>
      <c r="ITB24" s="73"/>
      <c r="ITC24" s="73"/>
      <c r="ITD24" s="73"/>
      <c r="ITE24" s="73"/>
      <c r="ITF24" s="73"/>
      <c r="ITG24" s="73"/>
      <c r="ITH24" s="73"/>
      <c r="ITI24" s="73"/>
      <c r="ITJ24" s="73"/>
      <c r="ITK24" s="73"/>
      <c r="ITL24" s="73"/>
      <c r="ITM24" s="73"/>
      <c r="ITN24" s="73"/>
      <c r="ITO24" s="73"/>
      <c r="ITP24" s="73"/>
      <c r="ITQ24" s="73"/>
      <c r="ITR24" s="73"/>
      <c r="ITS24" s="73"/>
      <c r="ITT24" s="73"/>
      <c r="ITU24" s="73"/>
      <c r="ITV24" s="73"/>
      <c r="ITW24" s="73"/>
      <c r="ITX24" s="73"/>
      <c r="ITY24" s="73"/>
      <c r="ITZ24" s="73"/>
      <c r="IUA24" s="73"/>
      <c r="IUB24" s="73"/>
      <c r="IUC24" s="73"/>
      <c r="IUD24" s="73"/>
      <c r="IUE24" s="73"/>
      <c r="IUF24" s="73"/>
      <c r="IUG24" s="73"/>
      <c r="IUH24" s="73"/>
      <c r="IUI24" s="73"/>
      <c r="IUJ24" s="73"/>
      <c r="IUK24" s="73"/>
      <c r="IUL24" s="73"/>
      <c r="IUM24" s="73"/>
      <c r="IUN24" s="73"/>
      <c r="IUO24" s="73"/>
      <c r="IUP24" s="73"/>
      <c r="IUQ24" s="73"/>
      <c r="IUR24" s="73"/>
      <c r="IUS24" s="73"/>
      <c r="IUT24" s="73"/>
      <c r="IUU24" s="73"/>
      <c r="IUV24" s="73"/>
      <c r="IUW24" s="73"/>
      <c r="IUX24" s="73"/>
      <c r="IUY24" s="73"/>
      <c r="IUZ24" s="73"/>
      <c r="IVA24" s="73"/>
      <c r="IVB24" s="73"/>
      <c r="IVC24" s="73"/>
      <c r="IVD24" s="73"/>
      <c r="IVE24" s="73"/>
      <c r="IVF24" s="73"/>
      <c r="IVG24" s="73"/>
      <c r="IVH24" s="73"/>
      <c r="IVI24" s="73"/>
      <c r="IVJ24" s="73"/>
      <c r="IVK24" s="73"/>
      <c r="IVL24" s="73"/>
      <c r="IVM24" s="73"/>
      <c r="IVN24" s="73"/>
      <c r="IVO24" s="73"/>
      <c r="IVP24" s="73"/>
      <c r="IVQ24" s="73"/>
      <c r="IVR24" s="73"/>
      <c r="IVS24" s="73"/>
      <c r="IVT24" s="73"/>
      <c r="IVU24" s="73"/>
      <c r="IVV24" s="73"/>
      <c r="IVW24" s="73"/>
      <c r="IVX24" s="73"/>
      <c r="IVY24" s="73"/>
      <c r="IVZ24" s="73"/>
      <c r="IWA24" s="73"/>
      <c r="IWB24" s="73"/>
      <c r="IWC24" s="73"/>
      <c r="IWD24" s="73"/>
      <c r="IWE24" s="73"/>
      <c r="IWF24" s="73"/>
      <c r="IWG24" s="73"/>
      <c r="IWH24" s="73"/>
      <c r="IWI24" s="73"/>
      <c r="IWJ24" s="73"/>
      <c r="IWK24" s="73"/>
      <c r="IWL24" s="73"/>
      <c r="IWM24" s="73"/>
      <c r="IWN24" s="73"/>
      <c r="IWO24" s="73"/>
      <c r="IWP24" s="73"/>
      <c r="IWQ24" s="73"/>
      <c r="IWR24" s="73"/>
      <c r="IWS24" s="73"/>
      <c r="IWT24" s="73"/>
      <c r="IWU24" s="73"/>
      <c r="IWV24" s="73"/>
      <c r="IWW24" s="73"/>
      <c r="IWX24" s="73"/>
      <c r="IWY24" s="73"/>
      <c r="IWZ24" s="73"/>
      <c r="IXA24" s="73"/>
      <c r="IXB24" s="73"/>
      <c r="IXC24" s="73"/>
      <c r="IXD24" s="73"/>
      <c r="IXE24" s="73"/>
      <c r="IXF24" s="73"/>
      <c r="IXG24" s="73"/>
      <c r="IXH24" s="73"/>
      <c r="IXI24" s="73"/>
      <c r="IXJ24" s="73"/>
      <c r="IXK24" s="73"/>
      <c r="IXL24" s="73"/>
      <c r="IXM24" s="73"/>
      <c r="IXN24" s="73"/>
      <c r="IXO24" s="73"/>
      <c r="IXP24" s="73"/>
      <c r="IXQ24" s="73"/>
      <c r="IXR24" s="73"/>
      <c r="IXS24" s="73"/>
      <c r="IXT24" s="73"/>
      <c r="IXU24" s="73"/>
      <c r="IXV24" s="73"/>
      <c r="IXW24" s="73"/>
      <c r="IXX24" s="73"/>
      <c r="IXY24" s="73"/>
      <c r="IXZ24" s="73"/>
      <c r="IYA24" s="73"/>
      <c r="IYB24" s="73"/>
      <c r="IYC24" s="73"/>
      <c r="IYD24" s="73"/>
      <c r="IYE24" s="73"/>
      <c r="IYF24" s="73"/>
      <c r="IYG24" s="73"/>
      <c r="IYH24" s="73"/>
      <c r="IYI24" s="73"/>
      <c r="IYJ24" s="73"/>
      <c r="IYK24" s="73"/>
      <c r="IYL24" s="73"/>
      <c r="IYM24" s="73"/>
      <c r="IYN24" s="73"/>
      <c r="IYO24" s="73"/>
      <c r="IYP24" s="73"/>
      <c r="IYQ24" s="73"/>
      <c r="IYR24" s="73"/>
      <c r="IYS24" s="73"/>
      <c r="IYT24" s="73"/>
      <c r="IYU24" s="73"/>
      <c r="IYV24" s="73"/>
      <c r="IYW24" s="73"/>
      <c r="IYX24" s="73"/>
      <c r="IYY24" s="73"/>
      <c r="IYZ24" s="73"/>
      <c r="IZA24" s="73"/>
      <c r="IZB24" s="73"/>
      <c r="IZC24" s="73"/>
      <c r="IZD24" s="73"/>
      <c r="IZE24" s="73"/>
      <c r="IZF24" s="73"/>
      <c r="IZG24" s="73"/>
      <c r="IZH24" s="73"/>
      <c r="IZI24" s="73"/>
      <c r="IZJ24" s="73"/>
      <c r="IZK24" s="73"/>
      <c r="IZL24" s="73"/>
      <c r="IZM24" s="73"/>
      <c r="IZN24" s="73"/>
      <c r="IZO24" s="73"/>
      <c r="IZP24" s="73"/>
      <c r="IZQ24" s="73"/>
      <c r="IZR24" s="73"/>
      <c r="IZS24" s="73"/>
      <c r="IZT24" s="73"/>
      <c r="IZU24" s="73"/>
      <c r="IZV24" s="73"/>
      <c r="IZW24" s="73"/>
      <c r="IZX24" s="73"/>
      <c r="IZY24" s="73"/>
      <c r="IZZ24" s="73"/>
      <c r="JAA24" s="73"/>
      <c r="JAB24" s="73"/>
      <c r="JAC24" s="73"/>
      <c r="JAD24" s="73"/>
      <c r="JAE24" s="73"/>
      <c r="JAF24" s="73"/>
      <c r="JAG24" s="73"/>
      <c r="JAH24" s="73"/>
      <c r="JAI24" s="73"/>
      <c r="JAJ24" s="73"/>
      <c r="JAK24" s="73"/>
      <c r="JAL24" s="73"/>
      <c r="JAM24" s="73"/>
      <c r="JAN24" s="73"/>
      <c r="JAO24" s="73"/>
      <c r="JAP24" s="73"/>
      <c r="JAQ24" s="73"/>
      <c r="JAR24" s="73"/>
      <c r="JAS24" s="73"/>
      <c r="JAT24" s="73"/>
      <c r="JAU24" s="73"/>
      <c r="JAV24" s="73"/>
      <c r="JAW24" s="73"/>
      <c r="JAX24" s="73"/>
      <c r="JAY24" s="73"/>
      <c r="JAZ24" s="73"/>
      <c r="JBA24" s="73"/>
      <c r="JBB24" s="73"/>
      <c r="JBC24" s="73"/>
      <c r="JBD24" s="73"/>
      <c r="JBE24" s="73"/>
      <c r="JBF24" s="73"/>
      <c r="JBG24" s="73"/>
      <c r="JBH24" s="73"/>
      <c r="JBI24" s="73"/>
      <c r="JBJ24" s="73"/>
      <c r="JBK24" s="73"/>
      <c r="JBL24" s="73"/>
      <c r="JBM24" s="73"/>
      <c r="JBN24" s="73"/>
      <c r="JBO24" s="73"/>
      <c r="JBP24" s="73"/>
      <c r="JBQ24" s="73"/>
      <c r="JBR24" s="73"/>
      <c r="JBS24" s="73"/>
      <c r="JBT24" s="73"/>
      <c r="JBU24" s="73"/>
      <c r="JBV24" s="73"/>
      <c r="JBW24" s="73"/>
      <c r="JBX24" s="73"/>
      <c r="JBY24" s="73"/>
      <c r="JBZ24" s="73"/>
      <c r="JCA24" s="73"/>
      <c r="JCB24" s="73"/>
      <c r="JCC24" s="73"/>
      <c r="JCD24" s="73"/>
      <c r="JCE24" s="73"/>
      <c r="JCF24" s="73"/>
      <c r="JCG24" s="73"/>
      <c r="JCH24" s="73"/>
      <c r="JCI24" s="73"/>
      <c r="JCJ24" s="73"/>
      <c r="JCK24" s="73"/>
      <c r="JCL24" s="73"/>
      <c r="JCM24" s="73"/>
      <c r="JCN24" s="73"/>
      <c r="JCO24" s="73"/>
      <c r="JCP24" s="73"/>
      <c r="JCQ24" s="73"/>
      <c r="JCR24" s="73"/>
      <c r="JCS24" s="73"/>
      <c r="JCT24" s="73"/>
      <c r="JCU24" s="73"/>
      <c r="JCV24" s="73"/>
      <c r="JCW24" s="73"/>
      <c r="JCX24" s="73"/>
      <c r="JCY24" s="73"/>
      <c r="JCZ24" s="73"/>
      <c r="JDA24" s="73"/>
      <c r="JDB24" s="73"/>
      <c r="JDC24" s="73"/>
      <c r="JDD24" s="73"/>
      <c r="JDE24" s="73"/>
      <c r="JDF24" s="73"/>
      <c r="JDG24" s="73"/>
      <c r="JDH24" s="73"/>
      <c r="JDI24" s="73"/>
      <c r="JDJ24" s="73"/>
      <c r="JDK24" s="73"/>
      <c r="JDL24" s="73"/>
      <c r="JDM24" s="73"/>
      <c r="JDN24" s="73"/>
      <c r="JDO24" s="73"/>
      <c r="JDP24" s="73"/>
      <c r="JDQ24" s="73"/>
      <c r="JDR24" s="73"/>
      <c r="JDS24" s="73"/>
      <c r="JDT24" s="73"/>
      <c r="JDU24" s="73"/>
      <c r="JDV24" s="73"/>
      <c r="JDW24" s="73"/>
      <c r="JDX24" s="73"/>
      <c r="JDY24" s="73"/>
      <c r="JDZ24" s="73"/>
      <c r="JEA24" s="73"/>
      <c r="JEB24" s="73"/>
      <c r="JEC24" s="73"/>
      <c r="JED24" s="73"/>
      <c r="JEE24" s="73"/>
      <c r="JEF24" s="73"/>
      <c r="JEG24" s="73"/>
      <c r="JEH24" s="73"/>
      <c r="JEI24" s="73"/>
      <c r="JEJ24" s="73"/>
      <c r="JEK24" s="73"/>
      <c r="JEL24" s="73"/>
      <c r="JEM24" s="73"/>
      <c r="JEN24" s="73"/>
      <c r="JEO24" s="73"/>
      <c r="JEP24" s="73"/>
      <c r="JEQ24" s="73"/>
      <c r="JER24" s="73"/>
      <c r="JES24" s="73"/>
      <c r="JET24" s="73"/>
      <c r="JEU24" s="73"/>
      <c r="JEV24" s="73"/>
      <c r="JEW24" s="73"/>
      <c r="JEX24" s="73"/>
      <c r="JEY24" s="73"/>
      <c r="JEZ24" s="73"/>
      <c r="JFA24" s="73"/>
      <c r="JFB24" s="73"/>
      <c r="JFC24" s="73"/>
      <c r="JFD24" s="73"/>
      <c r="JFE24" s="73"/>
      <c r="JFF24" s="73"/>
      <c r="JFG24" s="73"/>
      <c r="JFH24" s="73"/>
      <c r="JFI24" s="73"/>
      <c r="JFJ24" s="73"/>
      <c r="JFK24" s="73"/>
      <c r="JFL24" s="73"/>
      <c r="JFM24" s="73"/>
      <c r="JFN24" s="73"/>
      <c r="JFO24" s="73"/>
      <c r="JFP24" s="73"/>
      <c r="JFQ24" s="73"/>
      <c r="JFR24" s="73"/>
      <c r="JFS24" s="73"/>
      <c r="JFT24" s="73"/>
      <c r="JFU24" s="73"/>
      <c r="JFV24" s="73"/>
      <c r="JFW24" s="73"/>
      <c r="JFX24" s="73"/>
      <c r="JFY24" s="73"/>
      <c r="JFZ24" s="73"/>
      <c r="JGA24" s="73"/>
      <c r="JGB24" s="73"/>
      <c r="JGC24" s="73"/>
      <c r="JGD24" s="73"/>
      <c r="JGE24" s="73"/>
      <c r="JGF24" s="73"/>
      <c r="JGG24" s="73"/>
      <c r="JGH24" s="73"/>
      <c r="JGI24" s="73"/>
      <c r="JGJ24" s="73"/>
      <c r="JGK24" s="73"/>
      <c r="JGL24" s="73"/>
      <c r="JGM24" s="73"/>
      <c r="JGN24" s="73"/>
      <c r="JGO24" s="73"/>
      <c r="JGP24" s="73"/>
      <c r="JGQ24" s="73"/>
      <c r="JGR24" s="73"/>
      <c r="JGS24" s="73"/>
      <c r="JGT24" s="73"/>
      <c r="JGU24" s="73"/>
      <c r="JGV24" s="73"/>
      <c r="JGW24" s="73"/>
      <c r="JGX24" s="73"/>
      <c r="JGY24" s="73"/>
      <c r="JGZ24" s="73"/>
      <c r="JHA24" s="73"/>
      <c r="JHB24" s="73"/>
      <c r="JHC24" s="73"/>
      <c r="JHD24" s="73"/>
      <c r="JHE24" s="73"/>
      <c r="JHF24" s="73"/>
      <c r="JHG24" s="73"/>
      <c r="JHH24" s="73"/>
      <c r="JHI24" s="73"/>
      <c r="JHJ24" s="73"/>
      <c r="JHK24" s="73"/>
      <c r="JHL24" s="73"/>
      <c r="JHM24" s="73"/>
      <c r="JHN24" s="73"/>
      <c r="JHO24" s="73"/>
      <c r="JHP24" s="73"/>
      <c r="JHQ24" s="73"/>
      <c r="JHR24" s="73"/>
      <c r="JHS24" s="73"/>
      <c r="JHT24" s="73"/>
      <c r="JHU24" s="73"/>
      <c r="JHV24" s="73"/>
      <c r="JHW24" s="73"/>
      <c r="JHX24" s="73"/>
      <c r="JHY24" s="73"/>
      <c r="JHZ24" s="73"/>
      <c r="JIA24" s="73"/>
      <c r="JIB24" s="73"/>
      <c r="JIC24" s="73"/>
      <c r="JID24" s="73"/>
      <c r="JIE24" s="73"/>
      <c r="JIF24" s="73"/>
      <c r="JIG24" s="73"/>
      <c r="JIH24" s="73"/>
      <c r="JII24" s="73"/>
      <c r="JIJ24" s="73"/>
      <c r="JIK24" s="73"/>
      <c r="JIL24" s="73"/>
      <c r="JIM24" s="73"/>
      <c r="JIN24" s="73"/>
      <c r="JIO24" s="73"/>
      <c r="JIP24" s="73"/>
      <c r="JIQ24" s="73"/>
      <c r="JIR24" s="73"/>
      <c r="JIS24" s="73"/>
      <c r="JIT24" s="73"/>
      <c r="JIU24" s="73"/>
      <c r="JIV24" s="73"/>
      <c r="JIW24" s="73"/>
      <c r="JIX24" s="73"/>
      <c r="JIY24" s="73"/>
      <c r="JIZ24" s="73"/>
      <c r="JJA24" s="73"/>
      <c r="JJB24" s="73"/>
      <c r="JJC24" s="73"/>
      <c r="JJD24" s="73"/>
      <c r="JJE24" s="73"/>
      <c r="JJF24" s="73"/>
      <c r="JJG24" s="73"/>
      <c r="JJH24" s="73"/>
      <c r="JJI24" s="73"/>
      <c r="JJJ24" s="73"/>
      <c r="JJK24" s="73"/>
      <c r="JJL24" s="73"/>
      <c r="JJM24" s="73"/>
      <c r="JJN24" s="73"/>
      <c r="JJO24" s="73"/>
      <c r="JJP24" s="73"/>
      <c r="JJQ24" s="73"/>
      <c r="JJR24" s="73"/>
      <c r="JJS24" s="73"/>
      <c r="JJT24" s="73"/>
      <c r="JJU24" s="73"/>
      <c r="JJV24" s="73"/>
      <c r="JJW24" s="73"/>
      <c r="JJX24" s="73"/>
      <c r="JJY24" s="73"/>
      <c r="JJZ24" s="73"/>
      <c r="JKA24" s="73"/>
      <c r="JKB24" s="73"/>
      <c r="JKC24" s="73"/>
      <c r="JKD24" s="73"/>
      <c r="JKE24" s="73"/>
      <c r="JKF24" s="73"/>
      <c r="JKG24" s="73"/>
      <c r="JKH24" s="73"/>
      <c r="JKI24" s="73"/>
      <c r="JKJ24" s="73"/>
      <c r="JKK24" s="73"/>
      <c r="JKL24" s="73"/>
      <c r="JKM24" s="73"/>
      <c r="JKN24" s="73"/>
      <c r="JKO24" s="73"/>
      <c r="JKP24" s="73"/>
      <c r="JKQ24" s="73"/>
      <c r="JKR24" s="73"/>
      <c r="JKS24" s="73"/>
      <c r="JKT24" s="73"/>
      <c r="JKU24" s="73"/>
      <c r="JKV24" s="73"/>
      <c r="JKW24" s="73"/>
      <c r="JKX24" s="73"/>
      <c r="JKY24" s="73"/>
      <c r="JKZ24" s="73"/>
      <c r="JLA24" s="73"/>
      <c r="JLB24" s="73"/>
      <c r="JLC24" s="73"/>
      <c r="JLD24" s="73"/>
      <c r="JLE24" s="73"/>
      <c r="JLF24" s="73"/>
      <c r="JLG24" s="73"/>
      <c r="JLH24" s="73"/>
      <c r="JLI24" s="73"/>
      <c r="JLJ24" s="73"/>
      <c r="JLK24" s="73"/>
      <c r="JLL24" s="73"/>
      <c r="JLM24" s="73"/>
      <c r="JLN24" s="73"/>
      <c r="JLO24" s="73"/>
      <c r="JLP24" s="73"/>
      <c r="JLQ24" s="73"/>
      <c r="JLR24" s="73"/>
      <c r="JLS24" s="73"/>
      <c r="JLT24" s="73"/>
      <c r="JLU24" s="73"/>
      <c r="JLV24" s="73"/>
      <c r="JLW24" s="73"/>
      <c r="JLX24" s="73"/>
      <c r="JLY24" s="73"/>
      <c r="JLZ24" s="73"/>
      <c r="JMA24" s="73"/>
      <c r="JMB24" s="73"/>
      <c r="JMC24" s="73"/>
      <c r="JMD24" s="73"/>
      <c r="JME24" s="73"/>
      <c r="JMF24" s="73"/>
      <c r="JMG24" s="73"/>
      <c r="JMH24" s="73"/>
      <c r="JMI24" s="73"/>
      <c r="JMJ24" s="73"/>
      <c r="JMK24" s="73"/>
      <c r="JML24" s="73"/>
      <c r="JMM24" s="73"/>
      <c r="JMN24" s="73"/>
      <c r="JMO24" s="73"/>
      <c r="JMP24" s="73"/>
      <c r="JMQ24" s="73"/>
      <c r="JMR24" s="73"/>
      <c r="JMS24" s="73"/>
      <c r="JMT24" s="73"/>
      <c r="JMU24" s="73"/>
      <c r="JMV24" s="73"/>
      <c r="JMW24" s="73"/>
      <c r="JMX24" s="73"/>
      <c r="JMY24" s="73"/>
      <c r="JMZ24" s="73"/>
      <c r="JNA24" s="73"/>
      <c r="JNB24" s="73"/>
      <c r="JNC24" s="73"/>
      <c r="JND24" s="73"/>
      <c r="JNE24" s="73"/>
      <c r="JNF24" s="73"/>
      <c r="JNG24" s="73"/>
      <c r="JNH24" s="73"/>
      <c r="JNI24" s="73"/>
      <c r="JNJ24" s="73"/>
      <c r="JNK24" s="73"/>
      <c r="JNL24" s="73"/>
      <c r="JNM24" s="73"/>
      <c r="JNN24" s="73"/>
      <c r="JNO24" s="73"/>
      <c r="JNP24" s="73"/>
      <c r="JNQ24" s="73"/>
      <c r="JNR24" s="73"/>
      <c r="JNS24" s="73"/>
      <c r="JNT24" s="73"/>
      <c r="JNU24" s="73"/>
      <c r="JNV24" s="73"/>
      <c r="JNW24" s="73"/>
      <c r="JNX24" s="73"/>
      <c r="JNY24" s="73"/>
      <c r="JNZ24" s="73"/>
      <c r="JOA24" s="73"/>
      <c r="JOB24" s="73"/>
      <c r="JOC24" s="73"/>
      <c r="JOD24" s="73"/>
      <c r="JOE24" s="73"/>
      <c r="JOF24" s="73"/>
      <c r="JOG24" s="73"/>
      <c r="JOH24" s="73"/>
      <c r="JOI24" s="73"/>
      <c r="JOJ24" s="73"/>
      <c r="JOK24" s="73"/>
      <c r="JOL24" s="73"/>
      <c r="JOM24" s="73"/>
      <c r="JON24" s="73"/>
      <c r="JOO24" s="73"/>
      <c r="JOP24" s="73"/>
      <c r="JOQ24" s="73"/>
      <c r="JOR24" s="73"/>
      <c r="JOS24" s="73"/>
      <c r="JOT24" s="73"/>
      <c r="JOU24" s="73"/>
      <c r="JOV24" s="73"/>
      <c r="JOW24" s="73"/>
      <c r="JOX24" s="73"/>
      <c r="JOY24" s="73"/>
      <c r="JOZ24" s="73"/>
      <c r="JPA24" s="73"/>
      <c r="JPB24" s="73"/>
      <c r="JPC24" s="73"/>
      <c r="JPD24" s="73"/>
      <c r="JPE24" s="73"/>
      <c r="JPF24" s="73"/>
      <c r="JPG24" s="73"/>
      <c r="JPH24" s="73"/>
      <c r="JPI24" s="73"/>
      <c r="JPJ24" s="73"/>
      <c r="JPK24" s="73"/>
      <c r="JPL24" s="73"/>
      <c r="JPM24" s="73"/>
      <c r="JPN24" s="73"/>
      <c r="JPO24" s="73"/>
      <c r="JPP24" s="73"/>
      <c r="JPQ24" s="73"/>
      <c r="JPR24" s="73"/>
      <c r="JPS24" s="73"/>
      <c r="JPT24" s="73"/>
      <c r="JPU24" s="73"/>
      <c r="JPV24" s="73"/>
      <c r="JPW24" s="73"/>
      <c r="JPX24" s="73"/>
      <c r="JPY24" s="73"/>
      <c r="JPZ24" s="73"/>
      <c r="JQA24" s="73"/>
      <c r="JQB24" s="73"/>
      <c r="JQC24" s="73"/>
      <c r="JQD24" s="73"/>
      <c r="JQE24" s="73"/>
      <c r="JQF24" s="73"/>
      <c r="JQG24" s="73"/>
      <c r="JQH24" s="73"/>
      <c r="JQI24" s="73"/>
      <c r="JQJ24" s="73"/>
      <c r="JQK24" s="73"/>
      <c r="JQL24" s="73"/>
      <c r="JQM24" s="73"/>
      <c r="JQN24" s="73"/>
      <c r="JQO24" s="73"/>
      <c r="JQP24" s="73"/>
      <c r="JQQ24" s="73"/>
      <c r="JQR24" s="73"/>
      <c r="JQS24" s="73"/>
      <c r="JQT24" s="73"/>
      <c r="JQU24" s="73"/>
      <c r="JQV24" s="73"/>
      <c r="JQW24" s="73"/>
      <c r="JQX24" s="73"/>
      <c r="JQY24" s="73"/>
      <c r="JQZ24" s="73"/>
      <c r="JRA24" s="73"/>
      <c r="JRB24" s="73"/>
      <c r="JRC24" s="73"/>
      <c r="JRD24" s="73"/>
      <c r="JRE24" s="73"/>
      <c r="JRF24" s="73"/>
      <c r="JRG24" s="73"/>
      <c r="JRH24" s="73"/>
      <c r="JRI24" s="73"/>
      <c r="JRJ24" s="73"/>
      <c r="JRK24" s="73"/>
      <c r="JRL24" s="73"/>
      <c r="JRM24" s="73"/>
      <c r="JRN24" s="73"/>
      <c r="JRO24" s="73"/>
      <c r="JRP24" s="73"/>
      <c r="JRQ24" s="73"/>
      <c r="JRR24" s="73"/>
      <c r="JRS24" s="73"/>
      <c r="JRT24" s="73"/>
      <c r="JRU24" s="73"/>
      <c r="JRV24" s="73"/>
      <c r="JRW24" s="73"/>
      <c r="JRX24" s="73"/>
      <c r="JRY24" s="73"/>
      <c r="JRZ24" s="73"/>
      <c r="JSA24" s="73"/>
      <c r="JSB24" s="73"/>
      <c r="JSC24" s="73"/>
      <c r="JSD24" s="73"/>
      <c r="JSE24" s="73"/>
      <c r="JSF24" s="73"/>
      <c r="JSG24" s="73"/>
      <c r="JSH24" s="73"/>
      <c r="JSI24" s="73"/>
      <c r="JSJ24" s="73"/>
      <c r="JSK24" s="73"/>
      <c r="JSL24" s="73"/>
      <c r="JSM24" s="73"/>
      <c r="JSN24" s="73"/>
      <c r="JSO24" s="73"/>
      <c r="JSP24" s="73"/>
      <c r="JSQ24" s="73"/>
      <c r="JSR24" s="73"/>
      <c r="JSS24" s="73"/>
      <c r="JST24" s="73"/>
      <c r="JSU24" s="73"/>
      <c r="JSV24" s="73"/>
      <c r="JSW24" s="73"/>
      <c r="JSX24" s="73"/>
      <c r="JSY24" s="73"/>
      <c r="JSZ24" s="73"/>
      <c r="JTA24" s="73"/>
      <c r="JTB24" s="73"/>
      <c r="JTC24" s="73"/>
      <c r="JTD24" s="73"/>
      <c r="JTE24" s="73"/>
      <c r="JTF24" s="73"/>
      <c r="JTG24" s="73"/>
      <c r="JTH24" s="73"/>
      <c r="JTI24" s="73"/>
      <c r="JTJ24" s="73"/>
      <c r="JTK24" s="73"/>
      <c r="JTL24" s="73"/>
      <c r="JTM24" s="73"/>
      <c r="JTN24" s="73"/>
      <c r="JTO24" s="73"/>
      <c r="JTP24" s="73"/>
      <c r="JTQ24" s="73"/>
      <c r="JTR24" s="73"/>
      <c r="JTS24" s="73"/>
      <c r="JTT24" s="73"/>
      <c r="JTU24" s="73"/>
      <c r="JTV24" s="73"/>
      <c r="JTW24" s="73"/>
      <c r="JTX24" s="73"/>
      <c r="JTY24" s="73"/>
      <c r="JTZ24" s="73"/>
      <c r="JUA24" s="73"/>
      <c r="JUB24" s="73"/>
      <c r="JUC24" s="73"/>
      <c r="JUD24" s="73"/>
      <c r="JUE24" s="73"/>
      <c r="JUF24" s="73"/>
      <c r="JUG24" s="73"/>
      <c r="JUH24" s="73"/>
      <c r="JUI24" s="73"/>
      <c r="JUJ24" s="73"/>
      <c r="JUK24" s="73"/>
      <c r="JUL24" s="73"/>
      <c r="JUM24" s="73"/>
      <c r="JUN24" s="73"/>
      <c r="JUO24" s="73"/>
      <c r="JUP24" s="73"/>
      <c r="JUQ24" s="73"/>
      <c r="JUR24" s="73"/>
      <c r="JUS24" s="73"/>
      <c r="JUT24" s="73"/>
      <c r="JUU24" s="73"/>
      <c r="JUV24" s="73"/>
      <c r="JUW24" s="73"/>
      <c r="JUX24" s="73"/>
      <c r="JUY24" s="73"/>
      <c r="JUZ24" s="73"/>
      <c r="JVA24" s="73"/>
      <c r="JVB24" s="73"/>
      <c r="JVC24" s="73"/>
      <c r="JVD24" s="73"/>
      <c r="JVE24" s="73"/>
      <c r="JVF24" s="73"/>
      <c r="JVG24" s="73"/>
      <c r="JVH24" s="73"/>
      <c r="JVI24" s="73"/>
      <c r="JVJ24" s="73"/>
      <c r="JVK24" s="73"/>
      <c r="JVL24" s="73"/>
      <c r="JVM24" s="73"/>
      <c r="JVN24" s="73"/>
      <c r="JVO24" s="73"/>
      <c r="JVP24" s="73"/>
      <c r="JVQ24" s="73"/>
      <c r="JVR24" s="73"/>
      <c r="JVS24" s="73"/>
      <c r="JVT24" s="73"/>
      <c r="JVU24" s="73"/>
      <c r="JVV24" s="73"/>
      <c r="JVW24" s="73"/>
      <c r="JVX24" s="73"/>
      <c r="JVY24" s="73"/>
      <c r="JVZ24" s="73"/>
      <c r="JWA24" s="73"/>
      <c r="JWB24" s="73"/>
      <c r="JWC24" s="73"/>
      <c r="JWD24" s="73"/>
      <c r="JWE24" s="73"/>
      <c r="JWF24" s="73"/>
      <c r="JWG24" s="73"/>
      <c r="JWH24" s="73"/>
      <c r="JWI24" s="73"/>
      <c r="JWJ24" s="73"/>
      <c r="JWK24" s="73"/>
      <c r="JWL24" s="73"/>
      <c r="JWM24" s="73"/>
      <c r="JWN24" s="73"/>
      <c r="JWO24" s="73"/>
      <c r="JWP24" s="73"/>
      <c r="JWQ24" s="73"/>
      <c r="JWR24" s="73"/>
      <c r="JWS24" s="73"/>
      <c r="JWT24" s="73"/>
      <c r="JWU24" s="73"/>
      <c r="JWV24" s="73"/>
      <c r="JWW24" s="73"/>
      <c r="JWX24" s="73"/>
      <c r="JWY24" s="73"/>
      <c r="JWZ24" s="73"/>
      <c r="JXA24" s="73"/>
      <c r="JXB24" s="73"/>
      <c r="JXC24" s="73"/>
      <c r="JXD24" s="73"/>
      <c r="JXE24" s="73"/>
      <c r="JXF24" s="73"/>
      <c r="JXG24" s="73"/>
      <c r="JXH24" s="73"/>
      <c r="JXI24" s="73"/>
      <c r="JXJ24" s="73"/>
      <c r="JXK24" s="73"/>
      <c r="JXL24" s="73"/>
      <c r="JXM24" s="73"/>
      <c r="JXN24" s="73"/>
      <c r="JXO24" s="73"/>
      <c r="JXP24" s="73"/>
      <c r="JXQ24" s="73"/>
      <c r="JXR24" s="73"/>
      <c r="JXS24" s="73"/>
      <c r="JXT24" s="73"/>
      <c r="JXU24" s="73"/>
      <c r="JXV24" s="73"/>
      <c r="JXW24" s="73"/>
      <c r="JXX24" s="73"/>
      <c r="JXY24" s="73"/>
      <c r="JXZ24" s="73"/>
      <c r="JYA24" s="73"/>
      <c r="JYB24" s="73"/>
      <c r="JYC24" s="73"/>
      <c r="JYD24" s="73"/>
      <c r="JYE24" s="73"/>
      <c r="JYF24" s="73"/>
      <c r="JYG24" s="73"/>
      <c r="JYH24" s="73"/>
      <c r="JYI24" s="73"/>
      <c r="JYJ24" s="73"/>
      <c r="JYK24" s="73"/>
      <c r="JYL24" s="73"/>
      <c r="JYM24" s="73"/>
      <c r="JYN24" s="73"/>
      <c r="JYO24" s="73"/>
      <c r="JYP24" s="73"/>
      <c r="JYQ24" s="73"/>
      <c r="JYR24" s="73"/>
      <c r="JYS24" s="73"/>
      <c r="JYT24" s="73"/>
      <c r="JYU24" s="73"/>
      <c r="JYV24" s="73"/>
      <c r="JYW24" s="73"/>
      <c r="JYX24" s="73"/>
      <c r="JYY24" s="73"/>
      <c r="JYZ24" s="73"/>
      <c r="JZA24" s="73"/>
      <c r="JZB24" s="73"/>
      <c r="JZC24" s="73"/>
      <c r="JZD24" s="73"/>
      <c r="JZE24" s="73"/>
      <c r="JZF24" s="73"/>
      <c r="JZG24" s="73"/>
      <c r="JZH24" s="73"/>
      <c r="JZI24" s="73"/>
      <c r="JZJ24" s="73"/>
      <c r="JZK24" s="73"/>
      <c r="JZL24" s="73"/>
      <c r="JZM24" s="73"/>
      <c r="JZN24" s="73"/>
      <c r="JZO24" s="73"/>
      <c r="JZP24" s="73"/>
      <c r="JZQ24" s="73"/>
      <c r="JZR24" s="73"/>
      <c r="JZS24" s="73"/>
      <c r="JZT24" s="73"/>
      <c r="JZU24" s="73"/>
      <c r="JZV24" s="73"/>
      <c r="JZW24" s="73"/>
      <c r="JZX24" s="73"/>
      <c r="JZY24" s="73"/>
      <c r="JZZ24" s="73"/>
      <c r="KAA24" s="73"/>
      <c r="KAB24" s="73"/>
      <c r="KAC24" s="73"/>
      <c r="KAD24" s="73"/>
      <c r="KAE24" s="73"/>
      <c r="KAF24" s="73"/>
      <c r="KAG24" s="73"/>
      <c r="KAH24" s="73"/>
      <c r="KAI24" s="73"/>
      <c r="KAJ24" s="73"/>
      <c r="KAK24" s="73"/>
      <c r="KAL24" s="73"/>
      <c r="KAM24" s="73"/>
      <c r="KAN24" s="73"/>
      <c r="KAO24" s="73"/>
      <c r="KAP24" s="73"/>
      <c r="KAQ24" s="73"/>
      <c r="KAR24" s="73"/>
      <c r="KAS24" s="73"/>
      <c r="KAT24" s="73"/>
      <c r="KAU24" s="73"/>
      <c r="KAV24" s="73"/>
      <c r="KAW24" s="73"/>
      <c r="KAX24" s="73"/>
      <c r="KAY24" s="73"/>
      <c r="KAZ24" s="73"/>
      <c r="KBA24" s="73"/>
      <c r="KBB24" s="73"/>
      <c r="KBC24" s="73"/>
      <c r="KBD24" s="73"/>
      <c r="KBE24" s="73"/>
      <c r="KBF24" s="73"/>
      <c r="KBG24" s="73"/>
      <c r="KBH24" s="73"/>
      <c r="KBI24" s="73"/>
      <c r="KBJ24" s="73"/>
      <c r="KBK24" s="73"/>
      <c r="KBL24" s="73"/>
      <c r="KBM24" s="73"/>
      <c r="KBN24" s="73"/>
      <c r="KBO24" s="73"/>
      <c r="KBP24" s="73"/>
      <c r="KBQ24" s="73"/>
      <c r="KBR24" s="73"/>
      <c r="KBS24" s="73"/>
      <c r="KBT24" s="73"/>
      <c r="KBU24" s="73"/>
      <c r="KBV24" s="73"/>
      <c r="KBW24" s="73"/>
      <c r="KBX24" s="73"/>
      <c r="KBY24" s="73"/>
      <c r="KBZ24" s="73"/>
      <c r="KCA24" s="73"/>
      <c r="KCB24" s="73"/>
      <c r="KCC24" s="73"/>
      <c r="KCD24" s="73"/>
      <c r="KCE24" s="73"/>
      <c r="KCF24" s="73"/>
      <c r="KCG24" s="73"/>
      <c r="KCH24" s="73"/>
      <c r="KCI24" s="73"/>
      <c r="KCJ24" s="73"/>
      <c r="KCK24" s="73"/>
      <c r="KCL24" s="73"/>
      <c r="KCM24" s="73"/>
      <c r="KCN24" s="73"/>
      <c r="KCO24" s="73"/>
      <c r="KCP24" s="73"/>
      <c r="KCQ24" s="73"/>
      <c r="KCR24" s="73"/>
      <c r="KCS24" s="73"/>
      <c r="KCT24" s="73"/>
      <c r="KCU24" s="73"/>
      <c r="KCV24" s="73"/>
      <c r="KCW24" s="73"/>
      <c r="KCX24" s="73"/>
      <c r="KCY24" s="73"/>
      <c r="KCZ24" s="73"/>
      <c r="KDA24" s="73"/>
      <c r="KDB24" s="73"/>
      <c r="KDC24" s="73"/>
      <c r="KDD24" s="73"/>
      <c r="KDE24" s="73"/>
      <c r="KDF24" s="73"/>
      <c r="KDG24" s="73"/>
      <c r="KDH24" s="73"/>
      <c r="KDI24" s="73"/>
      <c r="KDJ24" s="73"/>
      <c r="KDK24" s="73"/>
      <c r="KDL24" s="73"/>
      <c r="KDM24" s="73"/>
      <c r="KDN24" s="73"/>
      <c r="KDO24" s="73"/>
      <c r="KDP24" s="73"/>
      <c r="KDQ24" s="73"/>
      <c r="KDR24" s="73"/>
      <c r="KDS24" s="73"/>
      <c r="KDT24" s="73"/>
      <c r="KDU24" s="73"/>
      <c r="KDV24" s="73"/>
      <c r="KDW24" s="73"/>
      <c r="KDX24" s="73"/>
      <c r="KDY24" s="73"/>
      <c r="KDZ24" s="73"/>
      <c r="KEA24" s="73"/>
      <c r="KEB24" s="73"/>
      <c r="KEC24" s="73"/>
      <c r="KED24" s="73"/>
      <c r="KEE24" s="73"/>
      <c r="KEF24" s="73"/>
      <c r="KEG24" s="73"/>
      <c r="KEH24" s="73"/>
      <c r="KEI24" s="73"/>
      <c r="KEJ24" s="73"/>
      <c r="KEK24" s="73"/>
      <c r="KEL24" s="73"/>
      <c r="KEM24" s="73"/>
      <c r="KEN24" s="73"/>
      <c r="KEO24" s="73"/>
      <c r="KEP24" s="73"/>
      <c r="KEQ24" s="73"/>
      <c r="KER24" s="73"/>
      <c r="KES24" s="73"/>
      <c r="KET24" s="73"/>
      <c r="KEU24" s="73"/>
      <c r="KEV24" s="73"/>
      <c r="KEW24" s="73"/>
      <c r="KEX24" s="73"/>
      <c r="KEY24" s="73"/>
      <c r="KEZ24" s="73"/>
      <c r="KFA24" s="73"/>
      <c r="KFB24" s="73"/>
      <c r="KFC24" s="73"/>
      <c r="KFD24" s="73"/>
      <c r="KFE24" s="73"/>
      <c r="KFF24" s="73"/>
      <c r="KFG24" s="73"/>
      <c r="KFH24" s="73"/>
      <c r="KFI24" s="73"/>
      <c r="KFJ24" s="73"/>
      <c r="KFK24" s="73"/>
      <c r="KFL24" s="73"/>
      <c r="KFM24" s="73"/>
      <c r="KFN24" s="73"/>
      <c r="KFO24" s="73"/>
      <c r="KFP24" s="73"/>
      <c r="KFQ24" s="73"/>
      <c r="KFR24" s="73"/>
      <c r="KFS24" s="73"/>
      <c r="KFT24" s="73"/>
      <c r="KFU24" s="73"/>
      <c r="KFV24" s="73"/>
      <c r="KFW24" s="73"/>
      <c r="KFX24" s="73"/>
      <c r="KFY24" s="73"/>
      <c r="KFZ24" s="73"/>
      <c r="KGA24" s="73"/>
      <c r="KGB24" s="73"/>
      <c r="KGC24" s="73"/>
      <c r="KGD24" s="73"/>
      <c r="KGE24" s="73"/>
      <c r="KGF24" s="73"/>
      <c r="KGG24" s="73"/>
      <c r="KGH24" s="73"/>
      <c r="KGI24" s="73"/>
      <c r="KGJ24" s="73"/>
      <c r="KGK24" s="73"/>
      <c r="KGL24" s="73"/>
      <c r="KGM24" s="73"/>
      <c r="KGN24" s="73"/>
      <c r="KGO24" s="73"/>
      <c r="KGP24" s="73"/>
      <c r="KGQ24" s="73"/>
      <c r="KGR24" s="73"/>
      <c r="KGS24" s="73"/>
      <c r="KGT24" s="73"/>
      <c r="KGU24" s="73"/>
      <c r="KGV24" s="73"/>
      <c r="KGW24" s="73"/>
      <c r="KGX24" s="73"/>
      <c r="KGY24" s="73"/>
      <c r="KGZ24" s="73"/>
      <c r="KHA24" s="73"/>
      <c r="KHB24" s="73"/>
      <c r="KHC24" s="73"/>
      <c r="KHD24" s="73"/>
      <c r="KHE24" s="73"/>
      <c r="KHF24" s="73"/>
      <c r="KHG24" s="73"/>
      <c r="KHH24" s="73"/>
      <c r="KHI24" s="73"/>
      <c r="KHJ24" s="73"/>
      <c r="KHK24" s="73"/>
      <c r="KHL24" s="73"/>
      <c r="KHM24" s="73"/>
      <c r="KHN24" s="73"/>
      <c r="KHO24" s="73"/>
      <c r="KHP24" s="73"/>
      <c r="KHQ24" s="73"/>
      <c r="KHR24" s="73"/>
      <c r="KHS24" s="73"/>
      <c r="KHT24" s="73"/>
      <c r="KHU24" s="73"/>
      <c r="KHV24" s="73"/>
      <c r="KHW24" s="73"/>
      <c r="KHX24" s="73"/>
      <c r="KHY24" s="73"/>
      <c r="KHZ24" s="73"/>
      <c r="KIA24" s="73"/>
      <c r="KIB24" s="73"/>
      <c r="KIC24" s="73"/>
      <c r="KID24" s="73"/>
      <c r="KIE24" s="73"/>
      <c r="KIF24" s="73"/>
      <c r="KIG24" s="73"/>
      <c r="KIH24" s="73"/>
      <c r="KII24" s="73"/>
      <c r="KIJ24" s="73"/>
      <c r="KIK24" s="73"/>
      <c r="KIL24" s="73"/>
      <c r="KIM24" s="73"/>
      <c r="KIN24" s="73"/>
      <c r="KIO24" s="73"/>
      <c r="KIP24" s="73"/>
      <c r="KIQ24" s="73"/>
      <c r="KIR24" s="73"/>
      <c r="KIS24" s="73"/>
      <c r="KIT24" s="73"/>
      <c r="KIU24" s="73"/>
      <c r="KIV24" s="73"/>
      <c r="KIW24" s="73"/>
      <c r="KIX24" s="73"/>
      <c r="KIY24" s="73"/>
      <c r="KIZ24" s="73"/>
      <c r="KJA24" s="73"/>
      <c r="KJB24" s="73"/>
      <c r="KJC24" s="73"/>
      <c r="KJD24" s="73"/>
      <c r="KJE24" s="73"/>
      <c r="KJF24" s="73"/>
      <c r="KJG24" s="73"/>
      <c r="KJH24" s="73"/>
      <c r="KJI24" s="73"/>
      <c r="KJJ24" s="73"/>
      <c r="KJK24" s="73"/>
      <c r="KJL24" s="73"/>
      <c r="KJM24" s="73"/>
      <c r="KJN24" s="73"/>
      <c r="KJO24" s="73"/>
      <c r="KJP24" s="73"/>
      <c r="KJQ24" s="73"/>
      <c r="KJR24" s="73"/>
      <c r="KJS24" s="73"/>
      <c r="KJT24" s="73"/>
      <c r="KJU24" s="73"/>
      <c r="KJV24" s="73"/>
      <c r="KJW24" s="73"/>
      <c r="KJX24" s="73"/>
      <c r="KJY24" s="73"/>
      <c r="KJZ24" s="73"/>
      <c r="KKA24" s="73"/>
      <c r="KKB24" s="73"/>
      <c r="KKC24" s="73"/>
      <c r="KKD24" s="73"/>
      <c r="KKE24" s="73"/>
      <c r="KKF24" s="73"/>
      <c r="KKG24" s="73"/>
      <c r="KKH24" s="73"/>
      <c r="KKI24" s="73"/>
      <c r="KKJ24" s="73"/>
      <c r="KKK24" s="73"/>
      <c r="KKL24" s="73"/>
      <c r="KKM24" s="73"/>
      <c r="KKN24" s="73"/>
      <c r="KKO24" s="73"/>
      <c r="KKP24" s="73"/>
      <c r="KKQ24" s="73"/>
      <c r="KKR24" s="73"/>
      <c r="KKS24" s="73"/>
      <c r="KKT24" s="73"/>
      <c r="KKU24" s="73"/>
      <c r="KKV24" s="73"/>
      <c r="KKW24" s="73"/>
      <c r="KKX24" s="73"/>
      <c r="KKY24" s="73"/>
      <c r="KKZ24" s="73"/>
      <c r="KLA24" s="73"/>
      <c r="KLB24" s="73"/>
      <c r="KLC24" s="73"/>
      <c r="KLD24" s="73"/>
      <c r="KLE24" s="73"/>
      <c r="KLF24" s="73"/>
      <c r="KLG24" s="73"/>
      <c r="KLH24" s="73"/>
      <c r="KLI24" s="73"/>
      <c r="KLJ24" s="73"/>
      <c r="KLK24" s="73"/>
      <c r="KLL24" s="73"/>
      <c r="KLM24" s="73"/>
      <c r="KLN24" s="73"/>
      <c r="KLO24" s="73"/>
      <c r="KLP24" s="73"/>
      <c r="KLQ24" s="73"/>
      <c r="KLR24" s="73"/>
      <c r="KLS24" s="73"/>
      <c r="KLT24" s="73"/>
      <c r="KLU24" s="73"/>
      <c r="KLV24" s="73"/>
      <c r="KLW24" s="73"/>
      <c r="KLX24" s="73"/>
      <c r="KLY24" s="73"/>
      <c r="KLZ24" s="73"/>
      <c r="KMA24" s="73"/>
      <c r="KMB24" s="73"/>
      <c r="KMC24" s="73"/>
      <c r="KMD24" s="73"/>
      <c r="KME24" s="73"/>
      <c r="KMF24" s="73"/>
      <c r="KMG24" s="73"/>
      <c r="KMH24" s="73"/>
      <c r="KMI24" s="73"/>
      <c r="KMJ24" s="73"/>
      <c r="KMK24" s="73"/>
      <c r="KML24" s="73"/>
      <c r="KMM24" s="73"/>
      <c r="KMN24" s="73"/>
      <c r="KMO24" s="73"/>
      <c r="KMP24" s="73"/>
      <c r="KMQ24" s="73"/>
      <c r="KMR24" s="73"/>
      <c r="KMS24" s="73"/>
      <c r="KMT24" s="73"/>
      <c r="KMU24" s="73"/>
      <c r="KMV24" s="73"/>
      <c r="KMW24" s="73"/>
      <c r="KMX24" s="73"/>
      <c r="KMY24" s="73"/>
      <c r="KMZ24" s="73"/>
      <c r="KNA24" s="73"/>
      <c r="KNB24" s="73"/>
      <c r="KNC24" s="73"/>
      <c r="KND24" s="73"/>
      <c r="KNE24" s="73"/>
      <c r="KNF24" s="73"/>
      <c r="KNG24" s="73"/>
      <c r="KNH24" s="73"/>
      <c r="KNI24" s="73"/>
      <c r="KNJ24" s="73"/>
      <c r="KNK24" s="73"/>
      <c r="KNL24" s="73"/>
      <c r="KNM24" s="73"/>
      <c r="KNN24" s="73"/>
      <c r="KNO24" s="73"/>
      <c r="KNP24" s="73"/>
      <c r="KNQ24" s="73"/>
      <c r="KNR24" s="73"/>
      <c r="KNS24" s="73"/>
      <c r="KNT24" s="73"/>
      <c r="KNU24" s="73"/>
      <c r="KNV24" s="73"/>
      <c r="KNW24" s="73"/>
      <c r="KNX24" s="73"/>
      <c r="KNY24" s="73"/>
      <c r="KNZ24" s="73"/>
      <c r="KOA24" s="73"/>
      <c r="KOB24" s="73"/>
      <c r="KOC24" s="73"/>
      <c r="KOD24" s="73"/>
      <c r="KOE24" s="73"/>
      <c r="KOF24" s="73"/>
      <c r="KOG24" s="73"/>
      <c r="KOH24" s="73"/>
      <c r="KOI24" s="73"/>
      <c r="KOJ24" s="73"/>
      <c r="KOK24" s="73"/>
      <c r="KOL24" s="73"/>
      <c r="KOM24" s="73"/>
      <c r="KON24" s="73"/>
      <c r="KOO24" s="73"/>
      <c r="KOP24" s="73"/>
      <c r="KOQ24" s="73"/>
      <c r="KOR24" s="73"/>
      <c r="KOS24" s="73"/>
      <c r="KOT24" s="73"/>
      <c r="KOU24" s="73"/>
      <c r="KOV24" s="73"/>
      <c r="KOW24" s="73"/>
      <c r="KOX24" s="73"/>
      <c r="KOY24" s="73"/>
      <c r="KOZ24" s="73"/>
      <c r="KPA24" s="73"/>
      <c r="KPB24" s="73"/>
      <c r="KPC24" s="73"/>
      <c r="KPD24" s="73"/>
      <c r="KPE24" s="73"/>
      <c r="KPF24" s="73"/>
      <c r="KPG24" s="73"/>
      <c r="KPH24" s="73"/>
      <c r="KPI24" s="73"/>
      <c r="KPJ24" s="73"/>
      <c r="KPK24" s="73"/>
      <c r="KPL24" s="73"/>
      <c r="KPM24" s="73"/>
      <c r="KPN24" s="73"/>
      <c r="KPO24" s="73"/>
      <c r="KPP24" s="73"/>
      <c r="KPQ24" s="73"/>
      <c r="KPR24" s="73"/>
      <c r="KPS24" s="73"/>
      <c r="KPT24" s="73"/>
      <c r="KPU24" s="73"/>
      <c r="KPV24" s="73"/>
      <c r="KPW24" s="73"/>
      <c r="KPX24" s="73"/>
      <c r="KPY24" s="73"/>
      <c r="KPZ24" s="73"/>
      <c r="KQA24" s="73"/>
      <c r="KQB24" s="73"/>
      <c r="KQC24" s="73"/>
      <c r="KQD24" s="73"/>
      <c r="KQE24" s="73"/>
      <c r="KQF24" s="73"/>
      <c r="KQG24" s="73"/>
      <c r="KQH24" s="73"/>
      <c r="KQI24" s="73"/>
      <c r="KQJ24" s="73"/>
      <c r="KQK24" s="73"/>
      <c r="KQL24" s="73"/>
      <c r="KQM24" s="73"/>
      <c r="KQN24" s="73"/>
      <c r="KQO24" s="73"/>
      <c r="KQP24" s="73"/>
      <c r="KQQ24" s="73"/>
      <c r="KQR24" s="73"/>
      <c r="KQS24" s="73"/>
      <c r="KQT24" s="73"/>
      <c r="KQU24" s="73"/>
      <c r="KQV24" s="73"/>
      <c r="KQW24" s="73"/>
      <c r="KQX24" s="73"/>
      <c r="KQY24" s="73"/>
      <c r="KQZ24" s="73"/>
      <c r="KRA24" s="73"/>
      <c r="KRB24" s="73"/>
      <c r="KRC24" s="73"/>
      <c r="KRD24" s="73"/>
      <c r="KRE24" s="73"/>
      <c r="KRF24" s="73"/>
      <c r="KRG24" s="73"/>
      <c r="KRH24" s="73"/>
      <c r="KRI24" s="73"/>
      <c r="KRJ24" s="73"/>
      <c r="KRK24" s="73"/>
      <c r="KRL24" s="73"/>
      <c r="KRM24" s="73"/>
      <c r="KRN24" s="73"/>
      <c r="KRO24" s="73"/>
      <c r="KRP24" s="73"/>
      <c r="KRQ24" s="73"/>
      <c r="KRR24" s="73"/>
      <c r="KRS24" s="73"/>
      <c r="KRT24" s="73"/>
      <c r="KRU24" s="73"/>
      <c r="KRV24" s="73"/>
      <c r="KRW24" s="73"/>
      <c r="KRX24" s="73"/>
      <c r="KRY24" s="73"/>
      <c r="KRZ24" s="73"/>
      <c r="KSA24" s="73"/>
      <c r="KSB24" s="73"/>
      <c r="KSC24" s="73"/>
      <c r="KSD24" s="73"/>
      <c r="KSE24" s="73"/>
      <c r="KSF24" s="73"/>
      <c r="KSG24" s="73"/>
      <c r="KSH24" s="73"/>
      <c r="KSI24" s="73"/>
      <c r="KSJ24" s="73"/>
      <c r="KSK24" s="73"/>
      <c r="KSL24" s="73"/>
      <c r="KSM24" s="73"/>
      <c r="KSN24" s="73"/>
      <c r="KSO24" s="73"/>
      <c r="KSP24" s="73"/>
      <c r="KSQ24" s="73"/>
      <c r="KSR24" s="73"/>
      <c r="KSS24" s="73"/>
      <c r="KST24" s="73"/>
      <c r="KSU24" s="73"/>
      <c r="KSV24" s="73"/>
      <c r="KSW24" s="73"/>
      <c r="KSX24" s="73"/>
      <c r="KSY24" s="73"/>
      <c r="KSZ24" s="73"/>
      <c r="KTA24" s="73"/>
      <c r="KTB24" s="73"/>
      <c r="KTC24" s="73"/>
      <c r="KTD24" s="73"/>
      <c r="KTE24" s="73"/>
      <c r="KTF24" s="73"/>
      <c r="KTG24" s="73"/>
      <c r="KTH24" s="73"/>
      <c r="KTI24" s="73"/>
      <c r="KTJ24" s="73"/>
      <c r="KTK24" s="73"/>
      <c r="KTL24" s="73"/>
      <c r="KTM24" s="73"/>
      <c r="KTN24" s="73"/>
      <c r="KTO24" s="73"/>
      <c r="KTP24" s="73"/>
      <c r="KTQ24" s="73"/>
      <c r="KTR24" s="73"/>
      <c r="KTS24" s="73"/>
      <c r="KTT24" s="73"/>
      <c r="KTU24" s="73"/>
      <c r="KTV24" s="73"/>
      <c r="KTW24" s="73"/>
      <c r="KTX24" s="73"/>
      <c r="KTY24" s="73"/>
      <c r="KTZ24" s="73"/>
      <c r="KUA24" s="73"/>
      <c r="KUB24" s="73"/>
      <c r="KUC24" s="73"/>
      <c r="KUD24" s="73"/>
      <c r="KUE24" s="73"/>
      <c r="KUF24" s="73"/>
      <c r="KUG24" s="73"/>
      <c r="KUH24" s="73"/>
      <c r="KUI24" s="73"/>
      <c r="KUJ24" s="73"/>
      <c r="KUK24" s="73"/>
      <c r="KUL24" s="73"/>
      <c r="KUM24" s="73"/>
      <c r="KUN24" s="73"/>
      <c r="KUO24" s="73"/>
      <c r="KUP24" s="73"/>
      <c r="KUQ24" s="73"/>
      <c r="KUR24" s="73"/>
      <c r="KUS24" s="73"/>
      <c r="KUT24" s="73"/>
      <c r="KUU24" s="73"/>
      <c r="KUV24" s="73"/>
      <c r="KUW24" s="73"/>
      <c r="KUX24" s="73"/>
      <c r="KUY24" s="73"/>
      <c r="KUZ24" s="73"/>
      <c r="KVA24" s="73"/>
      <c r="KVB24" s="73"/>
      <c r="KVC24" s="73"/>
      <c r="KVD24" s="73"/>
      <c r="KVE24" s="73"/>
      <c r="KVF24" s="73"/>
      <c r="KVG24" s="73"/>
      <c r="KVH24" s="73"/>
      <c r="KVI24" s="73"/>
      <c r="KVJ24" s="73"/>
      <c r="KVK24" s="73"/>
      <c r="KVL24" s="73"/>
      <c r="KVM24" s="73"/>
      <c r="KVN24" s="73"/>
      <c r="KVO24" s="73"/>
      <c r="KVP24" s="73"/>
      <c r="KVQ24" s="73"/>
      <c r="KVR24" s="73"/>
      <c r="KVS24" s="73"/>
      <c r="KVT24" s="73"/>
      <c r="KVU24" s="73"/>
      <c r="KVV24" s="73"/>
      <c r="KVW24" s="73"/>
      <c r="KVX24" s="73"/>
      <c r="KVY24" s="73"/>
      <c r="KVZ24" s="73"/>
      <c r="KWA24" s="73"/>
      <c r="KWB24" s="73"/>
      <c r="KWC24" s="73"/>
      <c r="KWD24" s="73"/>
      <c r="KWE24" s="73"/>
      <c r="KWF24" s="73"/>
      <c r="KWG24" s="73"/>
      <c r="KWH24" s="73"/>
      <c r="KWI24" s="73"/>
      <c r="KWJ24" s="73"/>
      <c r="KWK24" s="73"/>
      <c r="KWL24" s="73"/>
      <c r="KWM24" s="73"/>
      <c r="KWN24" s="73"/>
      <c r="KWO24" s="73"/>
      <c r="KWP24" s="73"/>
      <c r="KWQ24" s="73"/>
      <c r="KWR24" s="73"/>
      <c r="KWS24" s="73"/>
      <c r="KWT24" s="73"/>
      <c r="KWU24" s="73"/>
      <c r="KWV24" s="73"/>
      <c r="KWW24" s="73"/>
      <c r="KWX24" s="73"/>
      <c r="KWY24" s="73"/>
      <c r="KWZ24" s="73"/>
      <c r="KXA24" s="73"/>
      <c r="KXB24" s="73"/>
      <c r="KXC24" s="73"/>
      <c r="KXD24" s="73"/>
      <c r="KXE24" s="73"/>
      <c r="KXF24" s="73"/>
      <c r="KXG24" s="73"/>
      <c r="KXH24" s="73"/>
      <c r="KXI24" s="73"/>
      <c r="KXJ24" s="73"/>
      <c r="KXK24" s="73"/>
      <c r="KXL24" s="73"/>
      <c r="KXM24" s="73"/>
      <c r="KXN24" s="73"/>
      <c r="KXO24" s="73"/>
      <c r="KXP24" s="73"/>
      <c r="KXQ24" s="73"/>
      <c r="KXR24" s="73"/>
      <c r="KXS24" s="73"/>
      <c r="KXT24" s="73"/>
      <c r="KXU24" s="73"/>
      <c r="KXV24" s="73"/>
      <c r="KXW24" s="73"/>
      <c r="KXX24" s="73"/>
      <c r="KXY24" s="73"/>
      <c r="KXZ24" s="73"/>
      <c r="KYA24" s="73"/>
      <c r="KYB24" s="73"/>
      <c r="KYC24" s="73"/>
      <c r="KYD24" s="73"/>
      <c r="KYE24" s="73"/>
      <c r="KYF24" s="73"/>
      <c r="KYG24" s="73"/>
      <c r="KYH24" s="73"/>
      <c r="KYI24" s="73"/>
      <c r="KYJ24" s="73"/>
      <c r="KYK24" s="73"/>
      <c r="KYL24" s="73"/>
      <c r="KYM24" s="73"/>
      <c r="KYN24" s="73"/>
      <c r="KYO24" s="73"/>
      <c r="KYP24" s="73"/>
      <c r="KYQ24" s="73"/>
      <c r="KYR24" s="73"/>
      <c r="KYS24" s="73"/>
      <c r="KYT24" s="73"/>
      <c r="KYU24" s="73"/>
      <c r="KYV24" s="73"/>
      <c r="KYW24" s="73"/>
      <c r="KYX24" s="73"/>
      <c r="KYY24" s="73"/>
      <c r="KYZ24" s="73"/>
      <c r="KZA24" s="73"/>
      <c r="KZB24" s="73"/>
      <c r="KZC24" s="73"/>
      <c r="KZD24" s="73"/>
      <c r="KZE24" s="73"/>
      <c r="KZF24" s="73"/>
      <c r="KZG24" s="73"/>
      <c r="KZH24" s="73"/>
      <c r="KZI24" s="73"/>
      <c r="KZJ24" s="73"/>
      <c r="KZK24" s="73"/>
      <c r="KZL24" s="73"/>
      <c r="KZM24" s="73"/>
      <c r="KZN24" s="73"/>
      <c r="KZO24" s="73"/>
      <c r="KZP24" s="73"/>
      <c r="KZQ24" s="73"/>
      <c r="KZR24" s="73"/>
      <c r="KZS24" s="73"/>
      <c r="KZT24" s="73"/>
      <c r="KZU24" s="73"/>
      <c r="KZV24" s="73"/>
      <c r="KZW24" s="73"/>
      <c r="KZX24" s="73"/>
      <c r="KZY24" s="73"/>
      <c r="KZZ24" s="73"/>
      <c r="LAA24" s="73"/>
      <c r="LAB24" s="73"/>
      <c r="LAC24" s="73"/>
      <c r="LAD24" s="73"/>
      <c r="LAE24" s="73"/>
      <c r="LAF24" s="73"/>
      <c r="LAG24" s="73"/>
      <c r="LAH24" s="73"/>
      <c r="LAI24" s="73"/>
      <c r="LAJ24" s="73"/>
      <c r="LAK24" s="73"/>
      <c r="LAL24" s="73"/>
      <c r="LAM24" s="73"/>
      <c r="LAN24" s="73"/>
      <c r="LAO24" s="73"/>
      <c r="LAP24" s="73"/>
      <c r="LAQ24" s="73"/>
      <c r="LAR24" s="73"/>
      <c r="LAS24" s="73"/>
      <c r="LAT24" s="73"/>
      <c r="LAU24" s="73"/>
      <c r="LAV24" s="73"/>
      <c r="LAW24" s="73"/>
      <c r="LAX24" s="73"/>
      <c r="LAY24" s="73"/>
      <c r="LAZ24" s="73"/>
      <c r="LBA24" s="73"/>
      <c r="LBB24" s="73"/>
      <c r="LBC24" s="73"/>
      <c r="LBD24" s="73"/>
      <c r="LBE24" s="73"/>
      <c r="LBF24" s="73"/>
      <c r="LBG24" s="73"/>
      <c r="LBH24" s="73"/>
      <c r="LBI24" s="73"/>
      <c r="LBJ24" s="73"/>
      <c r="LBK24" s="73"/>
      <c r="LBL24" s="73"/>
      <c r="LBM24" s="73"/>
      <c r="LBN24" s="73"/>
      <c r="LBO24" s="73"/>
      <c r="LBP24" s="73"/>
      <c r="LBQ24" s="73"/>
      <c r="LBR24" s="73"/>
      <c r="LBS24" s="73"/>
      <c r="LBT24" s="73"/>
      <c r="LBU24" s="73"/>
      <c r="LBV24" s="73"/>
      <c r="LBW24" s="73"/>
      <c r="LBX24" s="73"/>
      <c r="LBY24" s="73"/>
      <c r="LBZ24" s="73"/>
      <c r="LCA24" s="73"/>
      <c r="LCB24" s="73"/>
      <c r="LCC24" s="73"/>
      <c r="LCD24" s="73"/>
      <c r="LCE24" s="73"/>
      <c r="LCF24" s="73"/>
      <c r="LCG24" s="73"/>
      <c r="LCH24" s="73"/>
      <c r="LCI24" s="73"/>
      <c r="LCJ24" s="73"/>
      <c r="LCK24" s="73"/>
      <c r="LCL24" s="73"/>
      <c r="LCM24" s="73"/>
      <c r="LCN24" s="73"/>
      <c r="LCO24" s="73"/>
      <c r="LCP24" s="73"/>
      <c r="LCQ24" s="73"/>
      <c r="LCR24" s="73"/>
      <c r="LCS24" s="73"/>
      <c r="LCT24" s="73"/>
      <c r="LCU24" s="73"/>
      <c r="LCV24" s="73"/>
      <c r="LCW24" s="73"/>
      <c r="LCX24" s="73"/>
      <c r="LCY24" s="73"/>
      <c r="LCZ24" s="73"/>
      <c r="LDA24" s="73"/>
      <c r="LDB24" s="73"/>
      <c r="LDC24" s="73"/>
      <c r="LDD24" s="73"/>
      <c r="LDE24" s="73"/>
      <c r="LDF24" s="73"/>
      <c r="LDG24" s="73"/>
      <c r="LDH24" s="73"/>
      <c r="LDI24" s="73"/>
      <c r="LDJ24" s="73"/>
      <c r="LDK24" s="73"/>
      <c r="LDL24" s="73"/>
      <c r="LDM24" s="73"/>
      <c r="LDN24" s="73"/>
      <c r="LDO24" s="73"/>
      <c r="LDP24" s="73"/>
      <c r="LDQ24" s="73"/>
      <c r="LDR24" s="73"/>
      <c r="LDS24" s="73"/>
      <c r="LDT24" s="73"/>
      <c r="LDU24" s="73"/>
      <c r="LDV24" s="73"/>
      <c r="LDW24" s="73"/>
      <c r="LDX24" s="73"/>
      <c r="LDY24" s="73"/>
      <c r="LDZ24" s="73"/>
      <c r="LEA24" s="73"/>
      <c r="LEB24" s="73"/>
      <c r="LEC24" s="73"/>
      <c r="LED24" s="73"/>
      <c r="LEE24" s="73"/>
      <c r="LEF24" s="73"/>
      <c r="LEG24" s="73"/>
      <c r="LEH24" s="73"/>
      <c r="LEI24" s="73"/>
      <c r="LEJ24" s="73"/>
      <c r="LEK24" s="73"/>
      <c r="LEL24" s="73"/>
      <c r="LEM24" s="73"/>
      <c r="LEN24" s="73"/>
      <c r="LEO24" s="73"/>
      <c r="LEP24" s="73"/>
      <c r="LEQ24" s="73"/>
      <c r="LER24" s="73"/>
      <c r="LES24" s="73"/>
      <c r="LET24" s="73"/>
      <c r="LEU24" s="73"/>
      <c r="LEV24" s="73"/>
      <c r="LEW24" s="73"/>
      <c r="LEX24" s="73"/>
      <c r="LEY24" s="73"/>
      <c r="LEZ24" s="73"/>
      <c r="LFA24" s="73"/>
      <c r="LFB24" s="73"/>
      <c r="LFC24" s="73"/>
      <c r="LFD24" s="73"/>
      <c r="LFE24" s="73"/>
      <c r="LFF24" s="73"/>
      <c r="LFG24" s="73"/>
      <c r="LFH24" s="73"/>
      <c r="LFI24" s="73"/>
      <c r="LFJ24" s="73"/>
      <c r="LFK24" s="73"/>
      <c r="LFL24" s="73"/>
      <c r="LFM24" s="73"/>
      <c r="LFN24" s="73"/>
      <c r="LFO24" s="73"/>
      <c r="LFP24" s="73"/>
      <c r="LFQ24" s="73"/>
      <c r="LFR24" s="73"/>
      <c r="LFS24" s="73"/>
      <c r="LFT24" s="73"/>
      <c r="LFU24" s="73"/>
      <c r="LFV24" s="73"/>
      <c r="LFW24" s="73"/>
      <c r="LFX24" s="73"/>
      <c r="LFY24" s="73"/>
      <c r="LFZ24" s="73"/>
      <c r="LGA24" s="73"/>
      <c r="LGB24" s="73"/>
      <c r="LGC24" s="73"/>
      <c r="LGD24" s="73"/>
      <c r="LGE24" s="73"/>
      <c r="LGF24" s="73"/>
      <c r="LGG24" s="73"/>
      <c r="LGH24" s="73"/>
      <c r="LGI24" s="73"/>
      <c r="LGJ24" s="73"/>
      <c r="LGK24" s="73"/>
      <c r="LGL24" s="73"/>
      <c r="LGM24" s="73"/>
      <c r="LGN24" s="73"/>
      <c r="LGO24" s="73"/>
      <c r="LGP24" s="73"/>
      <c r="LGQ24" s="73"/>
      <c r="LGR24" s="73"/>
      <c r="LGS24" s="73"/>
      <c r="LGT24" s="73"/>
      <c r="LGU24" s="73"/>
      <c r="LGV24" s="73"/>
      <c r="LGW24" s="73"/>
      <c r="LGX24" s="73"/>
      <c r="LGY24" s="73"/>
      <c r="LGZ24" s="73"/>
      <c r="LHA24" s="73"/>
      <c r="LHB24" s="73"/>
      <c r="LHC24" s="73"/>
      <c r="LHD24" s="73"/>
      <c r="LHE24" s="73"/>
      <c r="LHF24" s="73"/>
      <c r="LHG24" s="73"/>
      <c r="LHH24" s="73"/>
      <c r="LHI24" s="73"/>
      <c r="LHJ24" s="73"/>
      <c r="LHK24" s="73"/>
      <c r="LHL24" s="73"/>
      <c r="LHM24" s="73"/>
      <c r="LHN24" s="73"/>
      <c r="LHO24" s="73"/>
      <c r="LHP24" s="73"/>
      <c r="LHQ24" s="73"/>
      <c r="LHR24" s="73"/>
      <c r="LHS24" s="73"/>
      <c r="LHT24" s="73"/>
      <c r="LHU24" s="73"/>
      <c r="LHV24" s="73"/>
      <c r="LHW24" s="73"/>
      <c r="LHX24" s="73"/>
      <c r="LHY24" s="73"/>
      <c r="LHZ24" s="73"/>
      <c r="LIA24" s="73"/>
      <c r="LIB24" s="73"/>
      <c r="LIC24" s="73"/>
      <c r="LID24" s="73"/>
      <c r="LIE24" s="73"/>
      <c r="LIF24" s="73"/>
      <c r="LIG24" s="73"/>
      <c r="LIH24" s="73"/>
      <c r="LII24" s="73"/>
      <c r="LIJ24" s="73"/>
      <c r="LIK24" s="73"/>
      <c r="LIL24" s="73"/>
      <c r="LIM24" s="73"/>
      <c r="LIN24" s="73"/>
      <c r="LIO24" s="73"/>
      <c r="LIP24" s="73"/>
      <c r="LIQ24" s="73"/>
      <c r="LIR24" s="73"/>
      <c r="LIS24" s="73"/>
      <c r="LIT24" s="73"/>
      <c r="LIU24" s="73"/>
      <c r="LIV24" s="73"/>
      <c r="LIW24" s="73"/>
      <c r="LIX24" s="73"/>
      <c r="LIY24" s="73"/>
      <c r="LIZ24" s="73"/>
      <c r="LJA24" s="73"/>
      <c r="LJB24" s="73"/>
      <c r="LJC24" s="73"/>
      <c r="LJD24" s="73"/>
      <c r="LJE24" s="73"/>
      <c r="LJF24" s="73"/>
      <c r="LJG24" s="73"/>
      <c r="LJH24" s="73"/>
      <c r="LJI24" s="73"/>
      <c r="LJJ24" s="73"/>
      <c r="LJK24" s="73"/>
      <c r="LJL24" s="73"/>
      <c r="LJM24" s="73"/>
      <c r="LJN24" s="73"/>
      <c r="LJO24" s="73"/>
      <c r="LJP24" s="73"/>
      <c r="LJQ24" s="73"/>
      <c r="LJR24" s="73"/>
      <c r="LJS24" s="73"/>
      <c r="LJT24" s="73"/>
      <c r="LJU24" s="73"/>
      <c r="LJV24" s="73"/>
      <c r="LJW24" s="73"/>
      <c r="LJX24" s="73"/>
      <c r="LJY24" s="73"/>
      <c r="LJZ24" s="73"/>
      <c r="LKA24" s="73"/>
      <c r="LKB24" s="73"/>
      <c r="LKC24" s="73"/>
      <c r="LKD24" s="73"/>
      <c r="LKE24" s="73"/>
      <c r="LKF24" s="73"/>
      <c r="LKG24" s="73"/>
      <c r="LKH24" s="73"/>
      <c r="LKI24" s="73"/>
      <c r="LKJ24" s="73"/>
      <c r="LKK24" s="73"/>
      <c r="LKL24" s="73"/>
      <c r="LKM24" s="73"/>
      <c r="LKN24" s="73"/>
      <c r="LKO24" s="73"/>
      <c r="LKP24" s="73"/>
      <c r="LKQ24" s="73"/>
      <c r="LKR24" s="73"/>
      <c r="LKS24" s="73"/>
      <c r="LKT24" s="73"/>
      <c r="LKU24" s="73"/>
      <c r="LKV24" s="73"/>
      <c r="LKW24" s="73"/>
      <c r="LKX24" s="73"/>
      <c r="LKY24" s="73"/>
      <c r="LKZ24" s="73"/>
      <c r="LLA24" s="73"/>
      <c r="LLB24" s="73"/>
      <c r="LLC24" s="73"/>
      <c r="LLD24" s="73"/>
      <c r="LLE24" s="73"/>
      <c r="LLF24" s="73"/>
      <c r="LLG24" s="73"/>
      <c r="LLH24" s="73"/>
      <c r="LLI24" s="73"/>
      <c r="LLJ24" s="73"/>
      <c r="LLK24" s="73"/>
      <c r="LLL24" s="73"/>
      <c r="LLM24" s="73"/>
      <c r="LLN24" s="73"/>
      <c r="LLO24" s="73"/>
      <c r="LLP24" s="73"/>
      <c r="LLQ24" s="73"/>
      <c r="LLR24" s="73"/>
      <c r="LLS24" s="73"/>
      <c r="LLT24" s="73"/>
      <c r="LLU24" s="73"/>
      <c r="LLV24" s="73"/>
      <c r="LLW24" s="73"/>
      <c r="LLX24" s="73"/>
      <c r="LLY24" s="73"/>
      <c r="LLZ24" s="73"/>
      <c r="LMA24" s="73"/>
      <c r="LMB24" s="73"/>
      <c r="LMC24" s="73"/>
      <c r="LMD24" s="73"/>
      <c r="LME24" s="73"/>
      <c r="LMF24" s="73"/>
      <c r="LMG24" s="73"/>
      <c r="LMH24" s="73"/>
      <c r="LMI24" s="73"/>
      <c r="LMJ24" s="73"/>
      <c r="LMK24" s="73"/>
      <c r="LML24" s="73"/>
      <c r="LMM24" s="73"/>
      <c r="LMN24" s="73"/>
      <c r="LMO24" s="73"/>
      <c r="LMP24" s="73"/>
      <c r="LMQ24" s="73"/>
      <c r="LMR24" s="73"/>
      <c r="LMS24" s="73"/>
      <c r="LMT24" s="73"/>
      <c r="LMU24" s="73"/>
      <c r="LMV24" s="73"/>
      <c r="LMW24" s="73"/>
      <c r="LMX24" s="73"/>
      <c r="LMY24" s="73"/>
      <c r="LMZ24" s="73"/>
      <c r="LNA24" s="73"/>
      <c r="LNB24" s="73"/>
      <c r="LNC24" s="73"/>
      <c r="LND24" s="73"/>
      <c r="LNE24" s="73"/>
      <c r="LNF24" s="73"/>
      <c r="LNG24" s="73"/>
      <c r="LNH24" s="73"/>
      <c r="LNI24" s="73"/>
      <c r="LNJ24" s="73"/>
      <c r="LNK24" s="73"/>
      <c r="LNL24" s="73"/>
      <c r="LNM24" s="73"/>
      <c r="LNN24" s="73"/>
      <c r="LNO24" s="73"/>
      <c r="LNP24" s="73"/>
      <c r="LNQ24" s="73"/>
      <c r="LNR24" s="73"/>
      <c r="LNS24" s="73"/>
      <c r="LNT24" s="73"/>
      <c r="LNU24" s="73"/>
      <c r="LNV24" s="73"/>
      <c r="LNW24" s="73"/>
      <c r="LNX24" s="73"/>
      <c r="LNY24" s="73"/>
      <c r="LNZ24" s="73"/>
      <c r="LOA24" s="73"/>
      <c r="LOB24" s="73"/>
      <c r="LOC24" s="73"/>
      <c r="LOD24" s="73"/>
      <c r="LOE24" s="73"/>
      <c r="LOF24" s="73"/>
      <c r="LOG24" s="73"/>
      <c r="LOH24" s="73"/>
      <c r="LOI24" s="73"/>
      <c r="LOJ24" s="73"/>
      <c r="LOK24" s="73"/>
      <c r="LOL24" s="73"/>
      <c r="LOM24" s="73"/>
      <c r="LON24" s="73"/>
      <c r="LOO24" s="73"/>
      <c r="LOP24" s="73"/>
      <c r="LOQ24" s="73"/>
      <c r="LOR24" s="73"/>
      <c r="LOS24" s="73"/>
      <c r="LOT24" s="73"/>
      <c r="LOU24" s="73"/>
      <c r="LOV24" s="73"/>
      <c r="LOW24" s="73"/>
      <c r="LOX24" s="73"/>
      <c r="LOY24" s="73"/>
      <c r="LOZ24" s="73"/>
      <c r="LPA24" s="73"/>
      <c r="LPB24" s="73"/>
      <c r="LPC24" s="73"/>
      <c r="LPD24" s="73"/>
      <c r="LPE24" s="73"/>
      <c r="LPF24" s="73"/>
      <c r="LPG24" s="73"/>
      <c r="LPH24" s="73"/>
      <c r="LPI24" s="73"/>
      <c r="LPJ24" s="73"/>
      <c r="LPK24" s="73"/>
      <c r="LPL24" s="73"/>
      <c r="LPM24" s="73"/>
      <c r="LPN24" s="73"/>
      <c r="LPO24" s="73"/>
      <c r="LPP24" s="73"/>
      <c r="LPQ24" s="73"/>
      <c r="LPR24" s="73"/>
      <c r="LPS24" s="73"/>
      <c r="LPT24" s="73"/>
      <c r="LPU24" s="73"/>
      <c r="LPV24" s="73"/>
      <c r="LPW24" s="73"/>
      <c r="LPX24" s="73"/>
      <c r="LPY24" s="73"/>
      <c r="LPZ24" s="73"/>
      <c r="LQA24" s="73"/>
      <c r="LQB24" s="73"/>
      <c r="LQC24" s="73"/>
      <c r="LQD24" s="73"/>
      <c r="LQE24" s="73"/>
      <c r="LQF24" s="73"/>
      <c r="LQG24" s="73"/>
      <c r="LQH24" s="73"/>
      <c r="LQI24" s="73"/>
      <c r="LQJ24" s="73"/>
      <c r="LQK24" s="73"/>
      <c r="LQL24" s="73"/>
      <c r="LQM24" s="73"/>
      <c r="LQN24" s="73"/>
      <c r="LQO24" s="73"/>
      <c r="LQP24" s="73"/>
      <c r="LQQ24" s="73"/>
      <c r="LQR24" s="73"/>
      <c r="LQS24" s="73"/>
      <c r="LQT24" s="73"/>
      <c r="LQU24" s="73"/>
      <c r="LQV24" s="73"/>
      <c r="LQW24" s="73"/>
      <c r="LQX24" s="73"/>
      <c r="LQY24" s="73"/>
      <c r="LQZ24" s="73"/>
      <c r="LRA24" s="73"/>
      <c r="LRB24" s="73"/>
      <c r="LRC24" s="73"/>
      <c r="LRD24" s="73"/>
      <c r="LRE24" s="73"/>
      <c r="LRF24" s="73"/>
      <c r="LRG24" s="73"/>
      <c r="LRH24" s="73"/>
      <c r="LRI24" s="73"/>
      <c r="LRJ24" s="73"/>
      <c r="LRK24" s="73"/>
      <c r="LRL24" s="73"/>
      <c r="LRM24" s="73"/>
      <c r="LRN24" s="73"/>
      <c r="LRO24" s="73"/>
      <c r="LRP24" s="73"/>
      <c r="LRQ24" s="73"/>
      <c r="LRR24" s="73"/>
      <c r="LRS24" s="73"/>
      <c r="LRT24" s="73"/>
      <c r="LRU24" s="73"/>
      <c r="LRV24" s="73"/>
      <c r="LRW24" s="73"/>
      <c r="LRX24" s="73"/>
      <c r="LRY24" s="73"/>
      <c r="LRZ24" s="73"/>
      <c r="LSA24" s="73"/>
      <c r="LSB24" s="73"/>
      <c r="LSC24" s="73"/>
      <c r="LSD24" s="73"/>
      <c r="LSE24" s="73"/>
      <c r="LSF24" s="73"/>
      <c r="LSG24" s="73"/>
      <c r="LSH24" s="73"/>
      <c r="LSI24" s="73"/>
      <c r="LSJ24" s="73"/>
      <c r="LSK24" s="73"/>
      <c r="LSL24" s="73"/>
      <c r="LSM24" s="73"/>
      <c r="LSN24" s="73"/>
      <c r="LSO24" s="73"/>
      <c r="LSP24" s="73"/>
      <c r="LSQ24" s="73"/>
      <c r="LSR24" s="73"/>
      <c r="LSS24" s="73"/>
      <c r="LST24" s="73"/>
      <c r="LSU24" s="73"/>
      <c r="LSV24" s="73"/>
      <c r="LSW24" s="73"/>
      <c r="LSX24" s="73"/>
      <c r="LSY24" s="73"/>
      <c r="LSZ24" s="73"/>
      <c r="LTA24" s="73"/>
      <c r="LTB24" s="73"/>
      <c r="LTC24" s="73"/>
      <c r="LTD24" s="73"/>
      <c r="LTE24" s="73"/>
      <c r="LTF24" s="73"/>
      <c r="LTG24" s="73"/>
      <c r="LTH24" s="73"/>
      <c r="LTI24" s="73"/>
      <c r="LTJ24" s="73"/>
      <c r="LTK24" s="73"/>
      <c r="LTL24" s="73"/>
      <c r="LTM24" s="73"/>
      <c r="LTN24" s="73"/>
      <c r="LTO24" s="73"/>
      <c r="LTP24" s="73"/>
      <c r="LTQ24" s="73"/>
      <c r="LTR24" s="73"/>
      <c r="LTS24" s="73"/>
      <c r="LTT24" s="73"/>
      <c r="LTU24" s="73"/>
      <c r="LTV24" s="73"/>
      <c r="LTW24" s="73"/>
      <c r="LTX24" s="73"/>
      <c r="LTY24" s="73"/>
      <c r="LTZ24" s="73"/>
      <c r="LUA24" s="73"/>
      <c r="LUB24" s="73"/>
      <c r="LUC24" s="73"/>
      <c r="LUD24" s="73"/>
      <c r="LUE24" s="73"/>
      <c r="LUF24" s="73"/>
      <c r="LUG24" s="73"/>
      <c r="LUH24" s="73"/>
      <c r="LUI24" s="73"/>
      <c r="LUJ24" s="73"/>
      <c r="LUK24" s="73"/>
      <c r="LUL24" s="73"/>
      <c r="LUM24" s="73"/>
      <c r="LUN24" s="73"/>
      <c r="LUO24" s="73"/>
      <c r="LUP24" s="73"/>
      <c r="LUQ24" s="73"/>
      <c r="LUR24" s="73"/>
      <c r="LUS24" s="73"/>
      <c r="LUT24" s="73"/>
      <c r="LUU24" s="73"/>
      <c r="LUV24" s="73"/>
      <c r="LUW24" s="73"/>
      <c r="LUX24" s="73"/>
      <c r="LUY24" s="73"/>
      <c r="LUZ24" s="73"/>
      <c r="LVA24" s="73"/>
      <c r="LVB24" s="73"/>
      <c r="LVC24" s="73"/>
      <c r="LVD24" s="73"/>
      <c r="LVE24" s="73"/>
      <c r="LVF24" s="73"/>
      <c r="LVG24" s="73"/>
      <c r="LVH24" s="73"/>
      <c r="LVI24" s="73"/>
      <c r="LVJ24" s="73"/>
      <c r="LVK24" s="73"/>
      <c r="LVL24" s="73"/>
      <c r="LVM24" s="73"/>
      <c r="LVN24" s="73"/>
      <c r="LVO24" s="73"/>
      <c r="LVP24" s="73"/>
      <c r="LVQ24" s="73"/>
      <c r="LVR24" s="73"/>
      <c r="LVS24" s="73"/>
      <c r="LVT24" s="73"/>
      <c r="LVU24" s="73"/>
      <c r="LVV24" s="73"/>
      <c r="LVW24" s="73"/>
      <c r="LVX24" s="73"/>
      <c r="LVY24" s="73"/>
      <c r="LVZ24" s="73"/>
      <c r="LWA24" s="73"/>
      <c r="LWB24" s="73"/>
      <c r="LWC24" s="73"/>
      <c r="LWD24" s="73"/>
      <c r="LWE24" s="73"/>
      <c r="LWF24" s="73"/>
      <c r="LWG24" s="73"/>
      <c r="LWH24" s="73"/>
      <c r="LWI24" s="73"/>
      <c r="LWJ24" s="73"/>
      <c r="LWK24" s="73"/>
      <c r="LWL24" s="73"/>
      <c r="LWM24" s="73"/>
      <c r="LWN24" s="73"/>
      <c r="LWO24" s="73"/>
      <c r="LWP24" s="73"/>
      <c r="LWQ24" s="73"/>
      <c r="LWR24" s="73"/>
      <c r="LWS24" s="73"/>
      <c r="LWT24" s="73"/>
      <c r="LWU24" s="73"/>
      <c r="LWV24" s="73"/>
      <c r="LWW24" s="73"/>
      <c r="LWX24" s="73"/>
      <c r="LWY24" s="73"/>
      <c r="LWZ24" s="73"/>
      <c r="LXA24" s="73"/>
      <c r="LXB24" s="73"/>
      <c r="LXC24" s="73"/>
      <c r="LXD24" s="73"/>
      <c r="LXE24" s="73"/>
      <c r="LXF24" s="73"/>
      <c r="LXG24" s="73"/>
      <c r="LXH24" s="73"/>
      <c r="LXI24" s="73"/>
      <c r="LXJ24" s="73"/>
      <c r="LXK24" s="73"/>
      <c r="LXL24" s="73"/>
      <c r="LXM24" s="73"/>
      <c r="LXN24" s="73"/>
      <c r="LXO24" s="73"/>
      <c r="LXP24" s="73"/>
      <c r="LXQ24" s="73"/>
      <c r="LXR24" s="73"/>
      <c r="LXS24" s="73"/>
      <c r="LXT24" s="73"/>
      <c r="LXU24" s="73"/>
      <c r="LXV24" s="73"/>
      <c r="LXW24" s="73"/>
      <c r="LXX24" s="73"/>
      <c r="LXY24" s="73"/>
      <c r="LXZ24" s="73"/>
      <c r="LYA24" s="73"/>
      <c r="LYB24" s="73"/>
      <c r="LYC24" s="73"/>
      <c r="LYD24" s="73"/>
      <c r="LYE24" s="73"/>
      <c r="LYF24" s="73"/>
      <c r="LYG24" s="73"/>
      <c r="LYH24" s="73"/>
      <c r="LYI24" s="73"/>
      <c r="LYJ24" s="73"/>
      <c r="LYK24" s="73"/>
      <c r="LYL24" s="73"/>
      <c r="LYM24" s="73"/>
      <c r="LYN24" s="73"/>
      <c r="LYO24" s="73"/>
      <c r="LYP24" s="73"/>
      <c r="LYQ24" s="73"/>
      <c r="LYR24" s="73"/>
      <c r="LYS24" s="73"/>
      <c r="LYT24" s="73"/>
      <c r="LYU24" s="73"/>
      <c r="LYV24" s="73"/>
      <c r="LYW24" s="73"/>
      <c r="LYX24" s="73"/>
      <c r="LYY24" s="73"/>
      <c r="LYZ24" s="73"/>
      <c r="LZA24" s="73"/>
      <c r="LZB24" s="73"/>
      <c r="LZC24" s="73"/>
      <c r="LZD24" s="73"/>
      <c r="LZE24" s="73"/>
      <c r="LZF24" s="73"/>
      <c r="LZG24" s="73"/>
      <c r="LZH24" s="73"/>
      <c r="LZI24" s="73"/>
      <c r="LZJ24" s="73"/>
      <c r="LZK24" s="73"/>
      <c r="LZL24" s="73"/>
      <c r="LZM24" s="73"/>
      <c r="LZN24" s="73"/>
      <c r="LZO24" s="73"/>
      <c r="LZP24" s="73"/>
      <c r="LZQ24" s="73"/>
      <c r="LZR24" s="73"/>
      <c r="LZS24" s="73"/>
      <c r="LZT24" s="73"/>
      <c r="LZU24" s="73"/>
      <c r="LZV24" s="73"/>
      <c r="LZW24" s="73"/>
      <c r="LZX24" s="73"/>
      <c r="LZY24" s="73"/>
      <c r="LZZ24" s="73"/>
      <c r="MAA24" s="73"/>
      <c r="MAB24" s="73"/>
      <c r="MAC24" s="73"/>
      <c r="MAD24" s="73"/>
      <c r="MAE24" s="73"/>
      <c r="MAF24" s="73"/>
      <c r="MAG24" s="73"/>
      <c r="MAH24" s="73"/>
      <c r="MAI24" s="73"/>
      <c r="MAJ24" s="73"/>
      <c r="MAK24" s="73"/>
      <c r="MAL24" s="73"/>
      <c r="MAM24" s="73"/>
      <c r="MAN24" s="73"/>
      <c r="MAO24" s="73"/>
      <c r="MAP24" s="73"/>
      <c r="MAQ24" s="73"/>
      <c r="MAR24" s="73"/>
      <c r="MAS24" s="73"/>
      <c r="MAT24" s="73"/>
      <c r="MAU24" s="73"/>
      <c r="MAV24" s="73"/>
      <c r="MAW24" s="73"/>
      <c r="MAX24" s="73"/>
      <c r="MAY24" s="73"/>
      <c r="MAZ24" s="73"/>
      <c r="MBA24" s="73"/>
      <c r="MBB24" s="73"/>
      <c r="MBC24" s="73"/>
      <c r="MBD24" s="73"/>
      <c r="MBE24" s="73"/>
      <c r="MBF24" s="73"/>
      <c r="MBG24" s="73"/>
      <c r="MBH24" s="73"/>
      <c r="MBI24" s="73"/>
      <c r="MBJ24" s="73"/>
      <c r="MBK24" s="73"/>
      <c r="MBL24" s="73"/>
      <c r="MBM24" s="73"/>
      <c r="MBN24" s="73"/>
      <c r="MBO24" s="73"/>
      <c r="MBP24" s="73"/>
      <c r="MBQ24" s="73"/>
      <c r="MBR24" s="73"/>
      <c r="MBS24" s="73"/>
      <c r="MBT24" s="73"/>
      <c r="MBU24" s="73"/>
      <c r="MBV24" s="73"/>
      <c r="MBW24" s="73"/>
      <c r="MBX24" s="73"/>
      <c r="MBY24" s="73"/>
      <c r="MBZ24" s="73"/>
      <c r="MCA24" s="73"/>
      <c r="MCB24" s="73"/>
      <c r="MCC24" s="73"/>
      <c r="MCD24" s="73"/>
      <c r="MCE24" s="73"/>
      <c r="MCF24" s="73"/>
      <c r="MCG24" s="73"/>
      <c r="MCH24" s="73"/>
      <c r="MCI24" s="73"/>
      <c r="MCJ24" s="73"/>
      <c r="MCK24" s="73"/>
      <c r="MCL24" s="73"/>
      <c r="MCM24" s="73"/>
      <c r="MCN24" s="73"/>
      <c r="MCO24" s="73"/>
      <c r="MCP24" s="73"/>
      <c r="MCQ24" s="73"/>
      <c r="MCR24" s="73"/>
      <c r="MCS24" s="73"/>
      <c r="MCT24" s="73"/>
      <c r="MCU24" s="73"/>
      <c r="MCV24" s="73"/>
      <c r="MCW24" s="73"/>
      <c r="MCX24" s="73"/>
      <c r="MCY24" s="73"/>
      <c r="MCZ24" s="73"/>
      <c r="MDA24" s="73"/>
      <c r="MDB24" s="73"/>
      <c r="MDC24" s="73"/>
      <c r="MDD24" s="73"/>
      <c r="MDE24" s="73"/>
      <c r="MDF24" s="73"/>
      <c r="MDG24" s="73"/>
      <c r="MDH24" s="73"/>
      <c r="MDI24" s="73"/>
      <c r="MDJ24" s="73"/>
      <c r="MDK24" s="73"/>
      <c r="MDL24" s="73"/>
      <c r="MDM24" s="73"/>
      <c r="MDN24" s="73"/>
      <c r="MDO24" s="73"/>
      <c r="MDP24" s="73"/>
      <c r="MDQ24" s="73"/>
      <c r="MDR24" s="73"/>
      <c r="MDS24" s="73"/>
      <c r="MDT24" s="73"/>
      <c r="MDU24" s="73"/>
      <c r="MDV24" s="73"/>
      <c r="MDW24" s="73"/>
      <c r="MDX24" s="73"/>
      <c r="MDY24" s="73"/>
      <c r="MDZ24" s="73"/>
      <c r="MEA24" s="73"/>
      <c r="MEB24" s="73"/>
      <c r="MEC24" s="73"/>
      <c r="MED24" s="73"/>
      <c r="MEE24" s="73"/>
      <c r="MEF24" s="73"/>
      <c r="MEG24" s="73"/>
      <c r="MEH24" s="73"/>
      <c r="MEI24" s="73"/>
      <c r="MEJ24" s="73"/>
      <c r="MEK24" s="73"/>
      <c r="MEL24" s="73"/>
      <c r="MEM24" s="73"/>
      <c r="MEN24" s="73"/>
      <c r="MEO24" s="73"/>
      <c r="MEP24" s="73"/>
      <c r="MEQ24" s="73"/>
      <c r="MER24" s="73"/>
      <c r="MES24" s="73"/>
      <c r="MET24" s="73"/>
      <c r="MEU24" s="73"/>
      <c r="MEV24" s="73"/>
      <c r="MEW24" s="73"/>
      <c r="MEX24" s="73"/>
      <c r="MEY24" s="73"/>
      <c r="MEZ24" s="73"/>
      <c r="MFA24" s="73"/>
      <c r="MFB24" s="73"/>
      <c r="MFC24" s="73"/>
      <c r="MFD24" s="73"/>
      <c r="MFE24" s="73"/>
      <c r="MFF24" s="73"/>
      <c r="MFG24" s="73"/>
      <c r="MFH24" s="73"/>
      <c r="MFI24" s="73"/>
      <c r="MFJ24" s="73"/>
      <c r="MFK24" s="73"/>
      <c r="MFL24" s="73"/>
      <c r="MFM24" s="73"/>
      <c r="MFN24" s="73"/>
      <c r="MFO24" s="73"/>
      <c r="MFP24" s="73"/>
      <c r="MFQ24" s="73"/>
      <c r="MFR24" s="73"/>
      <c r="MFS24" s="73"/>
      <c r="MFT24" s="73"/>
      <c r="MFU24" s="73"/>
      <c r="MFV24" s="73"/>
      <c r="MFW24" s="73"/>
      <c r="MFX24" s="73"/>
      <c r="MFY24" s="73"/>
      <c r="MFZ24" s="73"/>
      <c r="MGA24" s="73"/>
      <c r="MGB24" s="73"/>
      <c r="MGC24" s="73"/>
      <c r="MGD24" s="73"/>
      <c r="MGE24" s="73"/>
      <c r="MGF24" s="73"/>
      <c r="MGG24" s="73"/>
      <c r="MGH24" s="73"/>
      <c r="MGI24" s="73"/>
      <c r="MGJ24" s="73"/>
      <c r="MGK24" s="73"/>
      <c r="MGL24" s="73"/>
      <c r="MGM24" s="73"/>
      <c r="MGN24" s="73"/>
      <c r="MGO24" s="73"/>
      <c r="MGP24" s="73"/>
      <c r="MGQ24" s="73"/>
      <c r="MGR24" s="73"/>
      <c r="MGS24" s="73"/>
      <c r="MGT24" s="73"/>
      <c r="MGU24" s="73"/>
      <c r="MGV24" s="73"/>
      <c r="MGW24" s="73"/>
      <c r="MGX24" s="73"/>
      <c r="MGY24" s="73"/>
      <c r="MGZ24" s="73"/>
      <c r="MHA24" s="73"/>
      <c r="MHB24" s="73"/>
      <c r="MHC24" s="73"/>
      <c r="MHD24" s="73"/>
      <c r="MHE24" s="73"/>
      <c r="MHF24" s="73"/>
      <c r="MHG24" s="73"/>
      <c r="MHH24" s="73"/>
      <c r="MHI24" s="73"/>
      <c r="MHJ24" s="73"/>
      <c r="MHK24" s="73"/>
      <c r="MHL24" s="73"/>
      <c r="MHM24" s="73"/>
      <c r="MHN24" s="73"/>
      <c r="MHO24" s="73"/>
      <c r="MHP24" s="73"/>
      <c r="MHQ24" s="73"/>
      <c r="MHR24" s="73"/>
      <c r="MHS24" s="73"/>
      <c r="MHT24" s="73"/>
      <c r="MHU24" s="73"/>
      <c r="MHV24" s="73"/>
      <c r="MHW24" s="73"/>
      <c r="MHX24" s="73"/>
      <c r="MHY24" s="73"/>
      <c r="MHZ24" s="73"/>
      <c r="MIA24" s="73"/>
      <c r="MIB24" s="73"/>
      <c r="MIC24" s="73"/>
      <c r="MID24" s="73"/>
      <c r="MIE24" s="73"/>
      <c r="MIF24" s="73"/>
      <c r="MIG24" s="73"/>
      <c r="MIH24" s="73"/>
      <c r="MII24" s="73"/>
      <c r="MIJ24" s="73"/>
      <c r="MIK24" s="73"/>
      <c r="MIL24" s="73"/>
      <c r="MIM24" s="73"/>
      <c r="MIN24" s="73"/>
      <c r="MIO24" s="73"/>
      <c r="MIP24" s="73"/>
      <c r="MIQ24" s="73"/>
      <c r="MIR24" s="73"/>
      <c r="MIS24" s="73"/>
      <c r="MIT24" s="73"/>
      <c r="MIU24" s="73"/>
      <c r="MIV24" s="73"/>
      <c r="MIW24" s="73"/>
      <c r="MIX24" s="73"/>
      <c r="MIY24" s="73"/>
      <c r="MIZ24" s="73"/>
      <c r="MJA24" s="73"/>
      <c r="MJB24" s="73"/>
      <c r="MJC24" s="73"/>
      <c r="MJD24" s="73"/>
      <c r="MJE24" s="73"/>
      <c r="MJF24" s="73"/>
      <c r="MJG24" s="73"/>
      <c r="MJH24" s="73"/>
      <c r="MJI24" s="73"/>
      <c r="MJJ24" s="73"/>
      <c r="MJK24" s="73"/>
      <c r="MJL24" s="73"/>
      <c r="MJM24" s="73"/>
      <c r="MJN24" s="73"/>
      <c r="MJO24" s="73"/>
      <c r="MJP24" s="73"/>
      <c r="MJQ24" s="73"/>
      <c r="MJR24" s="73"/>
      <c r="MJS24" s="73"/>
      <c r="MJT24" s="73"/>
      <c r="MJU24" s="73"/>
      <c r="MJV24" s="73"/>
      <c r="MJW24" s="73"/>
      <c r="MJX24" s="73"/>
      <c r="MJY24" s="73"/>
      <c r="MJZ24" s="73"/>
      <c r="MKA24" s="73"/>
      <c r="MKB24" s="73"/>
      <c r="MKC24" s="73"/>
      <c r="MKD24" s="73"/>
      <c r="MKE24" s="73"/>
      <c r="MKF24" s="73"/>
      <c r="MKG24" s="73"/>
      <c r="MKH24" s="73"/>
      <c r="MKI24" s="73"/>
      <c r="MKJ24" s="73"/>
      <c r="MKK24" s="73"/>
      <c r="MKL24" s="73"/>
      <c r="MKM24" s="73"/>
      <c r="MKN24" s="73"/>
      <c r="MKO24" s="73"/>
      <c r="MKP24" s="73"/>
      <c r="MKQ24" s="73"/>
      <c r="MKR24" s="73"/>
      <c r="MKS24" s="73"/>
      <c r="MKT24" s="73"/>
      <c r="MKU24" s="73"/>
      <c r="MKV24" s="73"/>
      <c r="MKW24" s="73"/>
      <c r="MKX24" s="73"/>
      <c r="MKY24" s="73"/>
      <c r="MKZ24" s="73"/>
      <c r="MLA24" s="73"/>
      <c r="MLB24" s="73"/>
      <c r="MLC24" s="73"/>
      <c r="MLD24" s="73"/>
      <c r="MLE24" s="73"/>
      <c r="MLF24" s="73"/>
      <c r="MLG24" s="73"/>
      <c r="MLH24" s="73"/>
      <c r="MLI24" s="73"/>
      <c r="MLJ24" s="73"/>
      <c r="MLK24" s="73"/>
      <c r="MLL24" s="73"/>
      <c r="MLM24" s="73"/>
      <c r="MLN24" s="73"/>
      <c r="MLO24" s="73"/>
      <c r="MLP24" s="73"/>
      <c r="MLQ24" s="73"/>
      <c r="MLR24" s="73"/>
      <c r="MLS24" s="73"/>
      <c r="MLT24" s="73"/>
      <c r="MLU24" s="73"/>
      <c r="MLV24" s="73"/>
      <c r="MLW24" s="73"/>
      <c r="MLX24" s="73"/>
      <c r="MLY24" s="73"/>
      <c r="MLZ24" s="73"/>
      <c r="MMA24" s="73"/>
      <c r="MMB24" s="73"/>
      <c r="MMC24" s="73"/>
      <c r="MMD24" s="73"/>
      <c r="MME24" s="73"/>
      <c r="MMF24" s="73"/>
      <c r="MMG24" s="73"/>
      <c r="MMH24" s="73"/>
      <c r="MMI24" s="73"/>
      <c r="MMJ24" s="73"/>
      <c r="MMK24" s="73"/>
      <c r="MML24" s="73"/>
      <c r="MMM24" s="73"/>
      <c r="MMN24" s="73"/>
      <c r="MMO24" s="73"/>
      <c r="MMP24" s="73"/>
      <c r="MMQ24" s="73"/>
      <c r="MMR24" s="73"/>
      <c r="MMS24" s="73"/>
      <c r="MMT24" s="73"/>
      <c r="MMU24" s="73"/>
      <c r="MMV24" s="73"/>
      <c r="MMW24" s="73"/>
      <c r="MMX24" s="73"/>
      <c r="MMY24" s="73"/>
      <c r="MMZ24" s="73"/>
      <c r="MNA24" s="73"/>
      <c r="MNB24" s="73"/>
      <c r="MNC24" s="73"/>
      <c r="MND24" s="73"/>
      <c r="MNE24" s="73"/>
      <c r="MNF24" s="73"/>
      <c r="MNG24" s="73"/>
      <c r="MNH24" s="73"/>
      <c r="MNI24" s="73"/>
      <c r="MNJ24" s="73"/>
      <c r="MNK24" s="73"/>
      <c r="MNL24" s="73"/>
      <c r="MNM24" s="73"/>
      <c r="MNN24" s="73"/>
      <c r="MNO24" s="73"/>
      <c r="MNP24" s="73"/>
      <c r="MNQ24" s="73"/>
      <c r="MNR24" s="73"/>
      <c r="MNS24" s="73"/>
      <c r="MNT24" s="73"/>
      <c r="MNU24" s="73"/>
      <c r="MNV24" s="73"/>
      <c r="MNW24" s="73"/>
      <c r="MNX24" s="73"/>
      <c r="MNY24" s="73"/>
      <c r="MNZ24" s="73"/>
      <c r="MOA24" s="73"/>
      <c r="MOB24" s="73"/>
      <c r="MOC24" s="73"/>
      <c r="MOD24" s="73"/>
      <c r="MOE24" s="73"/>
      <c r="MOF24" s="73"/>
      <c r="MOG24" s="73"/>
      <c r="MOH24" s="73"/>
      <c r="MOI24" s="73"/>
      <c r="MOJ24" s="73"/>
      <c r="MOK24" s="73"/>
      <c r="MOL24" s="73"/>
      <c r="MOM24" s="73"/>
      <c r="MON24" s="73"/>
      <c r="MOO24" s="73"/>
      <c r="MOP24" s="73"/>
      <c r="MOQ24" s="73"/>
      <c r="MOR24" s="73"/>
      <c r="MOS24" s="73"/>
      <c r="MOT24" s="73"/>
      <c r="MOU24" s="73"/>
      <c r="MOV24" s="73"/>
      <c r="MOW24" s="73"/>
      <c r="MOX24" s="73"/>
      <c r="MOY24" s="73"/>
      <c r="MOZ24" s="73"/>
      <c r="MPA24" s="73"/>
      <c r="MPB24" s="73"/>
      <c r="MPC24" s="73"/>
      <c r="MPD24" s="73"/>
      <c r="MPE24" s="73"/>
      <c r="MPF24" s="73"/>
      <c r="MPG24" s="73"/>
      <c r="MPH24" s="73"/>
      <c r="MPI24" s="73"/>
      <c r="MPJ24" s="73"/>
      <c r="MPK24" s="73"/>
      <c r="MPL24" s="73"/>
      <c r="MPM24" s="73"/>
      <c r="MPN24" s="73"/>
      <c r="MPO24" s="73"/>
      <c r="MPP24" s="73"/>
      <c r="MPQ24" s="73"/>
      <c r="MPR24" s="73"/>
      <c r="MPS24" s="73"/>
      <c r="MPT24" s="73"/>
      <c r="MPU24" s="73"/>
      <c r="MPV24" s="73"/>
      <c r="MPW24" s="73"/>
      <c r="MPX24" s="73"/>
      <c r="MPY24" s="73"/>
      <c r="MPZ24" s="73"/>
      <c r="MQA24" s="73"/>
      <c r="MQB24" s="73"/>
      <c r="MQC24" s="73"/>
      <c r="MQD24" s="73"/>
      <c r="MQE24" s="73"/>
      <c r="MQF24" s="73"/>
      <c r="MQG24" s="73"/>
      <c r="MQH24" s="73"/>
      <c r="MQI24" s="73"/>
      <c r="MQJ24" s="73"/>
      <c r="MQK24" s="73"/>
      <c r="MQL24" s="73"/>
      <c r="MQM24" s="73"/>
      <c r="MQN24" s="73"/>
      <c r="MQO24" s="73"/>
      <c r="MQP24" s="73"/>
      <c r="MQQ24" s="73"/>
      <c r="MQR24" s="73"/>
      <c r="MQS24" s="73"/>
      <c r="MQT24" s="73"/>
      <c r="MQU24" s="73"/>
      <c r="MQV24" s="73"/>
      <c r="MQW24" s="73"/>
      <c r="MQX24" s="73"/>
      <c r="MQY24" s="73"/>
      <c r="MQZ24" s="73"/>
      <c r="MRA24" s="73"/>
      <c r="MRB24" s="73"/>
      <c r="MRC24" s="73"/>
      <c r="MRD24" s="73"/>
      <c r="MRE24" s="73"/>
      <c r="MRF24" s="73"/>
      <c r="MRG24" s="73"/>
      <c r="MRH24" s="73"/>
      <c r="MRI24" s="73"/>
      <c r="MRJ24" s="73"/>
      <c r="MRK24" s="73"/>
      <c r="MRL24" s="73"/>
      <c r="MRM24" s="73"/>
      <c r="MRN24" s="73"/>
      <c r="MRO24" s="73"/>
      <c r="MRP24" s="73"/>
      <c r="MRQ24" s="73"/>
      <c r="MRR24" s="73"/>
      <c r="MRS24" s="73"/>
      <c r="MRT24" s="73"/>
      <c r="MRU24" s="73"/>
      <c r="MRV24" s="73"/>
      <c r="MRW24" s="73"/>
      <c r="MRX24" s="73"/>
      <c r="MRY24" s="73"/>
      <c r="MRZ24" s="73"/>
      <c r="MSA24" s="73"/>
      <c r="MSB24" s="73"/>
      <c r="MSC24" s="73"/>
      <c r="MSD24" s="73"/>
      <c r="MSE24" s="73"/>
      <c r="MSF24" s="73"/>
      <c r="MSG24" s="73"/>
      <c r="MSH24" s="73"/>
      <c r="MSI24" s="73"/>
      <c r="MSJ24" s="73"/>
      <c r="MSK24" s="73"/>
      <c r="MSL24" s="73"/>
      <c r="MSM24" s="73"/>
      <c r="MSN24" s="73"/>
      <c r="MSO24" s="73"/>
      <c r="MSP24" s="73"/>
      <c r="MSQ24" s="73"/>
      <c r="MSR24" s="73"/>
      <c r="MSS24" s="73"/>
      <c r="MST24" s="73"/>
      <c r="MSU24" s="73"/>
      <c r="MSV24" s="73"/>
      <c r="MSW24" s="73"/>
      <c r="MSX24" s="73"/>
      <c r="MSY24" s="73"/>
      <c r="MSZ24" s="73"/>
      <c r="MTA24" s="73"/>
      <c r="MTB24" s="73"/>
      <c r="MTC24" s="73"/>
      <c r="MTD24" s="73"/>
      <c r="MTE24" s="73"/>
      <c r="MTF24" s="73"/>
      <c r="MTG24" s="73"/>
      <c r="MTH24" s="73"/>
      <c r="MTI24" s="73"/>
      <c r="MTJ24" s="73"/>
      <c r="MTK24" s="73"/>
      <c r="MTL24" s="73"/>
      <c r="MTM24" s="73"/>
      <c r="MTN24" s="73"/>
      <c r="MTO24" s="73"/>
      <c r="MTP24" s="73"/>
      <c r="MTQ24" s="73"/>
      <c r="MTR24" s="73"/>
      <c r="MTS24" s="73"/>
      <c r="MTT24" s="73"/>
      <c r="MTU24" s="73"/>
      <c r="MTV24" s="73"/>
      <c r="MTW24" s="73"/>
      <c r="MTX24" s="73"/>
      <c r="MTY24" s="73"/>
      <c r="MTZ24" s="73"/>
      <c r="MUA24" s="73"/>
      <c r="MUB24" s="73"/>
      <c r="MUC24" s="73"/>
      <c r="MUD24" s="73"/>
      <c r="MUE24" s="73"/>
      <c r="MUF24" s="73"/>
      <c r="MUG24" s="73"/>
      <c r="MUH24" s="73"/>
      <c r="MUI24" s="73"/>
      <c r="MUJ24" s="73"/>
      <c r="MUK24" s="73"/>
      <c r="MUL24" s="73"/>
      <c r="MUM24" s="73"/>
      <c r="MUN24" s="73"/>
      <c r="MUO24" s="73"/>
      <c r="MUP24" s="73"/>
      <c r="MUQ24" s="73"/>
      <c r="MUR24" s="73"/>
      <c r="MUS24" s="73"/>
      <c r="MUT24" s="73"/>
      <c r="MUU24" s="73"/>
      <c r="MUV24" s="73"/>
      <c r="MUW24" s="73"/>
      <c r="MUX24" s="73"/>
      <c r="MUY24" s="73"/>
      <c r="MUZ24" s="73"/>
      <c r="MVA24" s="73"/>
      <c r="MVB24" s="73"/>
      <c r="MVC24" s="73"/>
      <c r="MVD24" s="73"/>
      <c r="MVE24" s="73"/>
      <c r="MVF24" s="73"/>
      <c r="MVG24" s="73"/>
      <c r="MVH24" s="73"/>
      <c r="MVI24" s="73"/>
      <c r="MVJ24" s="73"/>
      <c r="MVK24" s="73"/>
      <c r="MVL24" s="73"/>
      <c r="MVM24" s="73"/>
      <c r="MVN24" s="73"/>
      <c r="MVO24" s="73"/>
      <c r="MVP24" s="73"/>
      <c r="MVQ24" s="73"/>
      <c r="MVR24" s="73"/>
      <c r="MVS24" s="73"/>
      <c r="MVT24" s="73"/>
      <c r="MVU24" s="73"/>
      <c r="MVV24" s="73"/>
      <c r="MVW24" s="73"/>
      <c r="MVX24" s="73"/>
      <c r="MVY24" s="73"/>
      <c r="MVZ24" s="73"/>
      <c r="MWA24" s="73"/>
      <c r="MWB24" s="73"/>
      <c r="MWC24" s="73"/>
      <c r="MWD24" s="73"/>
      <c r="MWE24" s="73"/>
      <c r="MWF24" s="73"/>
      <c r="MWG24" s="73"/>
      <c r="MWH24" s="73"/>
      <c r="MWI24" s="73"/>
      <c r="MWJ24" s="73"/>
      <c r="MWK24" s="73"/>
      <c r="MWL24" s="73"/>
      <c r="MWM24" s="73"/>
      <c r="MWN24" s="73"/>
      <c r="MWO24" s="73"/>
      <c r="MWP24" s="73"/>
      <c r="MWQ24" s="73"/>
      <c r="MWR24" s="73"/>
      <c r="MWS24" s="73"/>
      <c r="MWT24" s="73"/>
      <c r="MWU24" s="73"/>
      <c r="MWV24" s="73"/>
      <c r="MWW24" s="73"/>
      <c r="MWX24" s="73"/>
      <c r="MWY24" s="73"/>
      <c r="MWZ24" s="73"/>
      <c r="MXA24" s="73"/>
      <c r="MXB24" s="73"/>
      <c r="MXC24" s="73"/>
      <c r="MXD24" s="73"/>
      <c r="MXE24" s="73"/>
      <c r="MXF24" s="73"/>
      <c r="MXG24" s="73"/>
      <c r="MXH24" s="73"/>
      <c r="MXI24" s="73"/>
      <c r="MXJ24" s="73"/>
      <c r="MXK24" s="73"/>
      <c r="MXL24" s="73"/>
      <c r="MXM24" s="73"/>
      <c r="MXN24" s="73"/>
      <c r="MXO24" s="73"/>
      <c r="MXP24" s="73"/>
      <c r="MXQ24" s="73"/>
      <c r="MXR24" s="73"/>
      <c r="MXS24" s="73"/>
      <c r="MXT24" s="73"/>
      <c r="MXU24" s="73"/>
      <c r="MXV24" s="73"/>
      <c r="MXW24" s="73"/>
      <c r="MXX24" s="73"/>
      <c r="MXY24" s="73"/>
      <c r="MXZ24" s="73"/>
      <c r="MYA24" s="73"/>
      <c r="MYB24" s="73"/>
      <c r="MYC24" s="73"/>
      <c r="MYD24" s="73"/>
      <c r="MYE24" s="73"/>
      <c r="MYF24" s="73"/>
      <c r="MYG24" s="73"/>
      <c r="MYH24" s="73"/>
      <c r="MYI24" s="73"/>
      <c r="MYJ24" s="73"/>
      <c r="MYK24" s="73"/>
      <c r="MYL24" s="73"/>
      <c r="MYM24" s="73"/>
      <c r="MYN24" s="73"/>
      <c r="MYO24" s="73"/>
      <c r="MYP24" s="73"/>
      <c r="MYQ24" s="73"/>
      <c r="MYR24" s="73"/>
      <c r="MYS24" s="73"/>
      <c r="MYT24" s="73"/>
      <c r="MYU24" s="73"/>
      <c r="MYV24" s="73"/>
      <c r="MYW24" s="73"/>
      <c r="MYX24" s="73"/>
      <c r="MYY24" s="73"/>
      <c r="MYZ24" s="73"/>
      <c r="MZA24" s="73"/>
      <c r="MZB24" s="73"/>
      <c r="MZC24" s="73"/>
      <c r="MZD24" s="73"/>
      <c r="MZE24" s="73"/>
      <c r="MZF24" s="73"/>
      <c r="MZG24" s="73"/>
      <c r="MZH24" s="73"/>
      <c r="MZI24" s="73"/>
      <c r="MZJ24" s="73"/>
      <c r="MZK24" s="73"/>
      <c r="MZL24" s="73"/>
      <c r="MZM24" s="73"/>
      <c r="MZN24" s="73"/>
      <c r="MZO24" s="73"/>
      <c r="MZP24" s="73"/>
      <c r="MZQ24" s="73"/>
      <c r="MZR24" s="73"/>
      <c r="MZS24" s="73"/>
      <c r="MZT24" s="73"/>
      <c r="MZU24" s="73"/>
      <c r="MZV24" s="73"/>
      <c r="MZW24" s="73"/>
      <c r="MZX24" s="73"/>
      <c r="MZY24" s="73"/>
      <c r="MZZ24" s="73"/>
      <c r="NAA24" s="73"/>
      <c r="NAB24" s="73"/>
      <c r="NAC24" s="73"/>
      <c r="NAD24" s="73"/>
      <c r="NAE24" s="73"/>
      <c r="NAF24" s="73"/>
      <c r="NAG24" s="73"/>
      <c r="NAH24" s="73"/>
      <c r="NAI24" s="73"/>
      <c r="NAJ24" s="73"/>
      <c r="NAK24" s="73"/>
      <c r="NAL24" s="73"/>
      <c r="NAM24" s="73"/>
      <c r="NAN24" s="73"/>
      <c r="NAO24" s="73"/>
      <c r="NAP24" s="73"/>
      <c r="NAQ24" s="73"/>
      <c r="NAR24" s="73"/>
      <c r="NAS24" s="73"/>
      <c r="NAT24" s="73"/>
      <c r="NAU24" s="73"/>
      <c r="NAV24" s="73"/>
      <c r="NAW24" s="73"/>
      <c r="NAX24" s="73"/>
      <c r="NAY24" s="73"/>
      <c r="NAZ24" s="73"/>
      <c r="NBA24" s="73"/>
      <c r="NBB24" s="73"/>
      <c r="NBC24" s="73"/>
      <c r="NBD24" s="73"/>
      <c r="NBE24" s="73"/>
      <c r="NBF24" s="73"/>
      <c r="NBG24" s="73"/>
      <c r="NBH24" s="73"/>
      <c r="NBI24" s="73"/>
      <c r="NBJ24" s="73"/>
      <c r="NBK24" s="73"/>
      <c r="NBL24" s="73"/>
      <c r="NBM24" s="73"/>
      <c r="NBN24" s="73"/>
      <c r="NBO24" s="73"/>
      <c r="NBP24" s="73"/>
      <c r="NBQ24" s="73"/>
      <c r="NBR24" s="73"/>
      <c r="NBS24" s="73"/>
      <c r="NBT24" s="73"/>
      <c r="NBU24" s="73"/>
      <c r="NBV24" s="73"/>
      <c r="NBW24" s="73"/>
      <c r="NBX24" s="73"/>
      <c r="NBY24" s="73"/>
      <c r="NBZ24" s="73"/>
      <c r="NCA24" s="73"/>
      <c r="NCB24" s="73"/>
      <c r="NCC24" s="73"/>
      <c r="NCD24" s="73"/>
      <c r="NCE24" s="73"/>
      <c r="NCF24" s="73"/>
      <c r="NCG24" s="73"/>
      <c r="NCH24" s="73"/>
      <c r="NCI24" s="73"/>
      <c r="NCJ24" s="73"/>
      <c r="NCK24" s="73"/>
      <c r="NCL24" s="73"/>
      <c r="NCM24" s="73"/>
      <c r="NCN24" s="73"/>
      <c r="NCO24" s="73"/>
      <c r="NCP24" s="73"/>
      <c r="NCQ24" s="73"/>
      <c r="NCR24" s="73"/>
      <c r="NCS24" s="73"/>
      <c r="NCT24" s="73"/>
      <c r="NCU24" s="73"/>
      <c r="NCV24" s="73"/>
      <c r="NCW24" s="73"/>
      <c r="NCX24" s="73"/>
      <c r="NCY24" s="73"/>
      <c r="NCZ24" s="73"/>
      <c r="NDA24" s="73"/>
      <c r="NDB24" s="73"/>
      <c r="NDC24" s="73"/>
      <c r="NDD24" s="73"/>
      <c r="NDE24" s="73"/>
      <c r="NDF24" s="73"/>
      <c r="NDG24" s="73"/>
      <c r="NDH24" s="73"/>
      <c r="NDI24" s="73"/>
      <c r="NDJ24" s="73"/>
      <c r="NDK24" s="73"/>
      <c r="NDL24" s="73"/>
      <c r="NDM24" s="73"/>
      <c r="NDN24" s="73"/>
      <c r="NDO24" s="73"/>
      <c r="NDP24" s="73"/>
      <c r="NDQ24" s="73"/>
      <c r="NDR24" s="73"/>
      <c r="NDS24" s="73"/>
      <c r="NDT24" s="73"/>
      <c r="NDU24" s="73"/>
      <c r="NDV24" s="73"/>
      <c r="NDW24" s="73"/>
      <c r="NDX24" s="73"/>
      <c r="NDY24" s="73"/>
      <c r="NDZ24" s="73"/>
      <c r="NEA24" s="73"/>
      <c r="NEB24" s="73"/>
      <c r="NEC24" s="73"/>
      <c r="NED24" s="73"/>
      <c r="NEE24" s="73"/>
      <c r="NEF24" s="73"/>
      <c r="NEG24" s="73"/>
      <c r="NEH24" s="73"/>
      <c r="NEI24" s="73"/>
      <c r="NEJ24" s="73"/>
      <c r="NEK24" s="73"/>
      <c r="NEL24" s="73"/>
      <c r="NEM24" s="73"/>
      <c r="NEN24" s="73"/>
      <c r="NEO24" s="73"/>
      <c r="NEP24" s="73"/>
      <c r="NEQ24" s="73"/>
      <c r="NER24" s="73"/>
      <c r="NES24" s="73"/>
      <c r="NET24" s="73"/>
      <c r="NEU24" s="73"/>
      <c r="NEV24" s="73"/>
      <c r="NEW24" s="73"/>
      <c r="NEX24" s="73"/>
      <c r="NEY24" s="73"/>
      <c r="NEZ24" s="73"/>
      <c r="NFA24" s="73"/>
      <c r="NFB24" s="73"/>
      <c r="NFC24" s="73"/>
      <c r="NFD24" s="73"/>
      <c r="NFE24" s="73"/>
      <c r="NFF24" s="73"/>
      <c r="NFG24" s="73"/>
      <c r="NFH24" s="73"/>
      <c r="NFI24" s="73"/>
      <c r="NFJ24" s="73"/>
      <c r="NFK24" s="73"/>
      <c r="NFL24" s="73"/>
      <c r="NFM24" s="73"/>
      <c r="NFN24" s="73"/>
      <c r="NFO24" s="73"/>
      <c r="NFP24" s="73"/>
      <c r="NFQ24" s="73"/>
      <c r="NFR24" s="73"/>
      <c r="NFS24" s="73"/>
      <c r="NFT24" s="73"/>
      <c r="NFU24" s="73"/>
      <c r="NFV24" s="73"/>
      <c r="NFW24" s="73"/>
      <c r="NFX24" s="73"/>
      <c r="NFY24" s="73"/>
      <c r="NFZ24" s="73"/>
      <c r="NGA24" s="73"/>
      <c r="NGB24" s="73"/>
      <c r="NGC24" s="73"/>
      <c r="NGD24" s="73"/>
      <c r="NGE24" s="73"/>
      <c r="NGF24" s="73"/>
      <c r="NGG24" s="73"/>
      <c r="NGH24" s="73"/>
      <c r="NGI24" s="73"/>
      <c r="NGJ24" s="73"/>
      <c r="NGK24" s="73"/>
      <c r="NGL24" s="73"/>
      <c r="NGM24" s="73"/>
      <c r="NGN24" s="73"/>
      <c r="NGO24" s="73"/>
      <c r="NGP24" s="73"/>
      <c r="NGQ24" s="73"/>
      <c r="NGR24" s="73"/>
      <c r="NGS24" s="73"/>
      <c r="NGT24" s="73"/>
      <c r="NGU24" s="73"/>
      <c r="NGV24" s="73"/>
      <c r="NGW24" s="73"/>
      <c r="NGX24" s="73"/>
      <c r="NGY24" s="73"/>
      <c r="NGZ24" s="73"/>
      <c r="NHA24" s="73"/>
      <c r="NHB24" s="73"/>
      <c r="NHC24" s="73"/>
      <c r="NHD24" s="73"/>
      <c r="NHE24" s="73"/>
      <c r="NHF24" s="73"/>
      <c r="NHG24" s="73"/>
      <c r="NHH24" s="73"/>
      <c r="NHI24" s="73"/>
      <c r="NHJ24" s="73"/>
      <c r="NHK24" s="73"/>
      <c r="NHL24" s="73"/>
      <c r="NHM24" s="73"/>
      <c r="NHN24" s="73"/>
      <c r="NHO24" s="73"/>
      <c r="NHP24" s="73"/>
      <c r="NHQ24" s="73"/>
      <c r="NHR24" s="73"/>
      <c r="NHS24" s="73"/>
      <c r="NHT24" s="73"/>
      <c r="NHU24" s="73"/>
      <c r="NHV24" s="73"/>
      <c r="NHW24" s="73"/>
      <c r="NHX24" s="73"/>
      <c r="NHY24" s="73"/>
      <c r="NHZ24" s="73"/>
      <c r="NIA24" s="73"/>
      <c r="NIB24" s="73"/>
      <c r="NIC24" s="73"/>
      <c r="NID24" s="73"/>
      <c r="NIE24" s="73"/>
      <c r="NIF24" s="73"/>
      <c r="NIG24" s="73"/>
      <c r="NIH24" s="73"/>
      <c r="NII24" s="73"/>
      <c r="NIJ24" s="73"/>
      <c r="NIK24" s="73"/>
      <c r="NIL24" s="73"/>
      <c r="NIM24" s="73"/>
      <c r="NIN24" s="73"/>
      <c r="NIO24" s="73"/>
      <c r="NIP24" s="73"/>
      <c r="NIQ24" s="73"/>
      <c r="NIR24" s="73"/>
      <c r="NIS24" s="73"/>
      <c r="NIT24" s="73"/>
      <c r="NIU24" s="73"/>
      <c r="NIV24" s="73"/>
      <c r="NIW24" s="73"/>
      <c r="NIX24" s="73"/>
      <c r="NIY24" s="73"/>
      <c r="NIZ24" s="73"/>
      <c r="NJA24" s="73"/>
      <c r="NJB24" s="73"/>
      <c r="NJC24" s="73"/>
      <c r="NJD24" s="73"/>
      <c r="NJE24" s="73"/>
      <c r="NJF24" s="73"/>
      <c r="NJG24" s="73"/>
      <c r="NJH24" s="73"/>
      <c r="NJI24" s="73"/>
      <c r="NJJ24" s="73"/>
      <c r="NJK24" s="73"/>
      <c r="NJL24" s="73"/>
      <c r="NJM24" s="73"/>
      <c r="NJN24" s="73"/>
      <c r="NJO24" s="73"/>
      <c r="NJP24" s="73"/>
      <c r="NJQ24" s="73"/>
      <c r="NJR24" s="73"/>
      <c r="NJS24" s="73"/>
      <c r="NJT24" s="73"/>
      <c r="NJU24" s="73"/>
      <c r="NJV24" s="73"/>
      <c r="NJW24" s="73"/>
      <c r="NJX24" s="73"/>
      <c r="NJY24" s="73"/>
      <c r="NJZ24" s="73"/>
      <c r="NKA24" s="73"/>
      <c r="NKB24" s="73"/>
      <c r="NKC24" s="73"/>
      <c r="NKD24" s="73"/>
      <c r="NKE24" s="73"/>
      <c r="NKF24" s="73"/>
      <c r="NKG24" s="73"/>
      <c r="NKH24" s="73"/>
      <c r="NKI24" s="73"/>
      <c r="NKJ24" s="73"/>
      <c r="NKK24" s="73"/>
      <c r="NKL24" s="73"/>
      <c r="NKM24" s="73"/>
      <c r="NKN24" s="73"/>
      <c r="NKO24" s="73"/>
      <c r="NKP24" s="73"/>
      <c r="NKQ24" s="73"/>
      <c r="NKR24" s="73"/>
      <c r="NKS24" s="73"/>
      <c r="NKT24" s="73"/>
      <c r="NKU24" s="73"/>
      <c r="NKV24" s="73"/>
      <c r="NKW24" s="73"/>
      <c r="NKX24" s="73"/>
      <c r="NKY24" s="73"/>
      <c r="NKZ24" s="73"/>
      <c r="NLA24" s="73"/>
      <c r="NLB24" s="73"/>
      <c r="NLC24" s="73"/>
      <c r="NLD24" s="73"/>
      <c r="NLE24" s="73"/>
      <c r="NLF24" s="73"/>
      <c r="NLG24" s="73"/>
      <c r="NLH24" s="73"/>
      <c r="NLI24" s="73"/>
      <c r="NLJ24" s="73"/>
      <c r="NLK24" s="73"/>
      <c r="NLL24" s="73"/>
      <c r="NLM24" s="73"/>
      <c r="NLN24" s="73"/>
      <c r="NLO24" s="73"/>
      <c r="NLP24" s="73"/>
      <c r="NLQ24" s="73"/>
      <c r="NLR24" s="73"/>
      <c r="NLS24" s="73"/>
      <c r="NLT24" s="73"/>
      <c r="NLU24" s="73"/>
      <c r="NLV24" s="73"/>
      <c r="NLW24" s="73"/>
      <c r="NLX24" s="73"/>
      <c r="NLY24" s="73"/>
      <c r="NLZ24" s="73"/>
      <c r="NMA24" s="73"/>
      <c r="NMB24" s="73"/>
      <c r="NMC24" s="73"/>
      <c r="NMD24" s="73"/>
      <c r="NME24" s="73"/>
      <c r="NMF24" s="73"/>
      <c r="NMG24" s="73"/>
      <c r="NMH24" s="73"/>
      <c r="NMI24" s="73"/>
      <c r="NMJ24" s="73"/>
      <c r="NMK24" s="73"/>
      <c r="NML24" s="73"/>
      <c r="NMM24" s="73"/>
      <c r="NMN24" s="73"/>
      <c r="NMO24" s="73"/>
      <c r="NMP24" s="73"/>
      <c r="NMQ24" s="73"/>
      <c r="NMR24" s="73"/>
      <c r="NMS24" s="73"/>
      <c r="NMT24" s="73"/>
      <c r="NMU24" s="73"/>
      <c r="NMV24" s="73"/>
      <c r="NMW24" s="73"/>
      <c r="NMX24" s="73"/>
      <c r="NMY24" s="73"/>
      <c r="NMZ24" s="73"/>
      <c r="NNA24" s="73"/>
      <c r="NNB24" s="73"/>
      <c r="NNC24" s="73"/>
      <c r="NND24" s="73"/>
      <c r="NNE24" s="73"/>
      <c r="NNF24" s="73"/>
      <c r="NNG24" s="73"/>
      <c r="NNH24" s="73"/>
      <c r="NNI24" s="73"/>
      <c r="NNJ24" s="73"/>
      <c r="NNK24" s="73"/>
      <c r="NNL24" s="73"/>
      <c r="NNM24" s="73"/>
      <c r="NNN24" s="73"/>
      <c r="NNO24" s="73"/>
      <c r="NNP24" s="73"/>
      <c r="NNQ24" s="73"/>
      <c r="NNR24" s="73"/>
      <c r="NNS24" s="73"/>
      <c r="NNT24" s="73"/>
      <c r="NNU24" s="73"/>
      <c r="NNV24" s="73"/>
      <c r="NNW24" s="73"/>
      <c r="NNX24" s="73"/>
      <c r="NNY24" s="73"/>
      <c r="NNZ24" s="73"/>
      <c r="NOA24" s="73"/>
      <c r="NOB24" s="73"/>
      <c r="NOC24" s="73"/>
      <c r="NOD24" s="73"/>
      <c r="NOE24" s="73"/>
      <c r="NOF24" s="73"/>
      <c r="NOG24" s="73"/>
      <c r="NOH24" s="73"/>
      <c r="NOI24" s="73"/>
      <c r="NOJ24" s="73"/>
      <c r="NOK24" s="73"/>
      <c r="NOL24" s="73"/>
      <c r="NOM24" s="73"/>
      <c r="NON24" s="73"/>
      <c r="NOO24" s="73"/>
      <c r="NOP24" s="73"/>
      <c r="NOQ24" s="73"/>
      <c r="NOR24" s="73"/>
      <c r="NOS24" s="73"/>
      <c r="NOT24" s="73"/>
      <c r="NOU24" s="73"/>
      <c r="NOV24" s="73"/>
      <c r="NOW24" s="73"/>
      <c r="NOX24" s="73"/>
      <c r="NOY24" s="73"/>
      <c r="NOZ24" s="73"/>
      <c r="NPA24" s="73"/>
      <c r="NPB24" s="73"/>
      <c r="NPC24" s="73"/>
      <c r="NPD24" s="73"/>
      <c r="NPE24" s="73"/>
      <c r="NPF24" s="73"/>
      <c r="NPG24" s="73"/>
      <c r="NPH24" s="73"/>
      <c r="NPI24" s="73"/>
      <c r="NPJ24" s="73"/>
      <c r="NPK24" s="73"/>
      <c r="NPL24" s="73"/>
      <c r="NPM24" s="73"/>
      <c r="NPN24" s="73"/>
      <c r="NPO24" s="73"/>
      <c r="NPP24" s="73"/>
      <c r="NPQ24" s="73"/>
      <c r="NPR24" s="73"/>
      <c r="NPS24" s="73"/>
      <c r="NPT24" s="73"/>
      <c r="NPU24" s="73"/>
      <c r="NPV24" s="73"/>
      <c r="NPW24" s="73"/>
      <c r="NPX24" s="73"/>
      <c r="NPY24" s="73"/>
      <c r="NPZ24" s="73"/>
      <c r="NQA24" s="73"/>
      <c r="NQB24" s="73"/>
      <c r="NQC24" s="73"/>
      <c r="NQD24" s="73"/>
      <c r="NQE24" s="73"/>
      <c r="NQF24" s="73"/>
      <c r="NQG24" s="73"/>
      <c r="NQH24" s="73"/>
      <c r="NQI24" s="73"/>
      <c r="NQJ24" s="73"/>
      <c r="NQK24" s="73"/>
      <c r="NQL24" s="73"/>
      <c r="NQM24" s="73"/>
      <c r="NQN24" s="73"/>
      <c r="NQO24" s="73"/>
      <c r="NQP24" s="73"/>
      <c r="NQQ24" s="73"/>
      <c r="NQR24" s="73"/>
      <c r="NQS24" s="73"/>
      <c r="NQT24" s="73"/>
      <c r="NQU24" s="73"/>
      <c r="NQV24" s="73"/>
      <c r="NQW24" s="73"/>
      <c r="NQX24" s="73"/>
      <c r="NQY24" s="73"/>
      <c r="NQZ24" s="73"/>
      <c r="NRA24" s="73"/>
      <c r="NRB24" s="73"/>
      <c r="NRC24" s="73"/>
      <c r="NRD24" s="73"/>
      <c r="NRE24" s="73"/>
      <c r="NRF24" s="73"/>
      <c r="NRG24" s="73"/>
      <c r="NRH24" s="73"/>
      <c r="NRI24" s="73"/>
      <c r="NRJ24" s="73"/>
      <c r="NRK24" s="73"/>
      <c r="NRL24" s="73"/>
      <c r="NRM24" s="73"/>
      <c r="NRN24" s="73"/>
      <c r="NRO24" s="73"/>
      <c r="NRP24" s="73"/>
      <c r="NRQ24" s="73"/>
      <c r="NRR24" s="73"/>
      <c r="NRS24" s="73"/>
      <c r="NRT24" s="73"/>
      <c r="NRU24" s="73"/>
      <c r="NRV24" s="73"/>
      <c r="NRW24" s="73"/>
      <c r="NRX24" s="73"/>
      <c r="NRY24" s="73"/>
      <c r="NRZ24" s="73"/>
      <c r="NSA24" s="73"/>
      <c r="NSB24" s="73"/>
      <c r="NSC24" s="73"/>
      <c r="NSD24" s="73"/>
      <c r="NSE24" s="73"/>
      <c r="NSF24" s="73"/>
      <c r="NSG24" s="73"/>
      <c r="NSH24" s="73"/>
      <c r="NSI24" s="73"/>
      <c r="NSJ24" s="73"/>
      <c r="NSK24" s="73"/>
      <c r="NSL24" s="73"/>
      <c r="NSM24" s="73"/>
      <c r="NSN24" s="73"/>
      <c r="NSO24" s="73"/>
      <c r="NSP24" s="73"/>
      <c r="NSQ24" s="73"/>
      <c r="NSR24" s="73"/>
      <c r="NSS24" s="73"/>
      <c r="NST24" s="73"/>
      <c r="NSU24" s="73"/>
      <c r="NSV24" s="73"/>
      <c r="NSW24" s="73"/>
      <c r="NSX24" s="73"/>
      <c r="NSY24" s="73"/>
      <c r="NSZ24" s="73"/>
      <c r="NTA24" s="73"/>
      <c r="NTB24" s="73"/>
      <c r="NTC24" s="73"/>
      <c r="NTD24" s="73"/>
      <c r="NTE24" s="73"/>
      <c r="NTF24" s="73"/>
      <c r="NTG24" s="73"/>
      <c r="NTH24" s="73"/>
      <c r="NTI24" s="73"/>
      <c r="NTJ24" s="73"/>
      <c r="NTK24" s="73"/>
      <c r="NTL24" s="73"/>
      <c r="NTM24" s="73"/>
      <c r="NTN24" s="73"/>
      <c r="NTO24" s="73"/>
      <c r="NTP24" s="73"/>
      <c r="NTQ24" s="73"/>
      <c r="NTR24" s="73"/>
      <c r="NTS24" s="73"/>
      <c r="NTT24" s="73"/>
      <c r="NTU24" s="73"/>
      <c r="NTV24" s="73"/>
      <c r="NTW24" s="73"/>
      <c r="NTX24" s="73"/>
      <c r="NTY24" s="73"/>
      <c r="NTZ24" s="73"/>
      <c r="NUA24" s="73"/>
      <c r="NUB24" s="73"/>
      <c r="NUC24" s="73"/>
      <c r="NUD24" s="73"/>
      <c r="NUE24" s="73"/>
      <c r="NUF24" s="73"/>
      <c r="NUG24" s="73"/>
      <c r="NUH24" s="73"/>
      <c r="NUI24" s="73"/>
      <c r="NUJ24" s="73"/>
      <c r="NUK24" s="73"/>
      <c r="NUL24" s="73"/>
      <c r="NUM24" s="73"/>
      <c r="NUN24" s="73"/>
      <c r="NUO24" s="73"/>
      <c r="NUP24" s="73"/>
      <c r="NUQ24" s="73"/>
      <c r="NUR24" s="73"/>
      <c r="NUS24" s="73"/>
      <c r="NUT24" s="73"/>
      <c r="NUU24" s="73"/>
      <c r="NUV24" s="73"/>
      <c r="NUW24" s="73"/>
      <c r="NUX24" s="73"/>
      <c r="NUY24" s="73"/>
      <c r="NUZ24" s="73"/>
      <c r="NVA24" s="73"/>
      <c r="NVB24" s="73"/>
      <c r="NVC24" s="73"/>
      <c r="NVD24" s="73"/>
      <c r="NVE24" s="73"/>
      <c r="NVF24" s="73"/>
      <c r="NVG24" s="73"/>
      <c r="NVH24" s="73"/>
      <c r="NVI24" s="73"/>
      <c r="NVJ24" s="73"/>
      <c r="NVK24" s="73"/>
      <c r="NVL24" s="73"/>
      <c r="NVM24" s="73"/>
      <c r="NVN24" s="73"/>
      <c r="NVO24" s="73"/>
      <c r="NVP24" s="73"/>
      <c r="NVQ24" s="73"/>
      <c r="NVR24" s="73"/>
      <c r="NVS24" s="73"/>
      <c r="NVT24" s="73"/>
      <c r="NVU24" s="73"/>
      <c r="NVV24" s="73"/>
      <c r="NVW24" s="73"/>
      <c r="NVX24" s="73"/>
      <c r="NVY24" s="73"/>
      <c r="NVZ24" s="73"/>
      <c r="NWA24" s="73"/>
      <c r="NWB24" s="73"/>
      <c r="NWC24" s="73"/>
      <c r="NWD24" s="73"/>
      <c r="NWE24" s="73"/>
      <c r="NWF24" s="73"/>
      <c r="NWG24" s="73"/>
      <c r="NWH24" s="73"/>
      <c r="NWI24" s="73"/>
      <c r="NWJ24" s="73"/>
      <c r="NWK24" s="73"/>
      <c r="NWL24" s="73"/>
      <c r="NWM24" s="73"/>
      <c r="NWN24" s="73"/>
      <c r="NWO24" s="73"/>
      <c r="NWP24" s="73"/>
      <c r="NWQ24" s="73"/>
      <c r="NWR24" s="73"/>
      <c r="NWS24" s="73"/>
      <c r="NWT24" s="73"/>
      <c r="NWU24" s="73"/>
      <c r="NWV24" s="73"/>
      <c r="NWW24" s="73"/>
      <c r="NWX24" s="73"/>
      <c r="NWY24" s="73"/>
      <c r="NWZ24" s="73"/>
      <c r="NXA24" s="73"/>
      <c r="NXB24" s="73"/>
      <c r="NXC24" s="73"/>
      <c r="NXD24" s="73"/>
      <c r="NXE24" s="73"/>
      <c r="NXF24" s="73"/>
      <c r="NXG24" s="73"/>
      <c r="NXH24" s="73"/>
      <c r="NXI24" s="73"/>
      <c r="NXJ24" s="73"/>
      <c r="NXK24" s="73"/>
      <c r="NXL24" s="73"/>
      <c r="NXM24" s="73"/>
      <c r="NXN24" s="73"/>
      <c r="NXO24" s="73"/>
      <c r="NXP24" s="73"/>
      <c r="NXQ24" s="73"/>
      <c r="NXR24" s="73"/>
      <c r="NXS24" s="73"/>
      <c r="NXT24" s="73"/>
      <c r="NXU24" s="73"/>
      <c r="NXV24" s="73"/>
      <c r="NXW24" s="73"/>
      <c r="NXX24" s="73"/>
      <c r="NXY24" s="73"/>
      <c r="NXZ24" s="73"/>
      <c r="NYA24" s="73"/>
      <c r="NYB24" s="73"/>
      <c r="NYC24" s="73"/>
      <c r="NYD24" s="73"/>
      <c r="NYE24" s="73"/>
      <c r="NYF24" s="73"/>
      <c r="NYG24" s="73"/>
      <c r="NYH24" s="73"/>
      <c r="NYI24" s="73"/>
      <c r="NYJ24" s="73"/>
      <c r="NYK24" s="73"/>
      <c r="NYL24" s="73"/>
      <c r="NYM24" s="73"/>
      <c r="NYN24" s="73"/>
      <c r="NYO24" s="73"/>
      <c r="NYP24" s="73"/>
      <c r="NYQ24" s="73"/>
      <c r="NYR24" s="73"/>
      <c r="NYS24" s="73"/>
      <c r="NYT24" s="73"/>
      <c r="NYU24" s="73"/>
      <c r="NYV24" s="73"/>
      <c r="NYW24" s="73"/>
      <c r="NYX24" s="73"/>
      <c r="NYY24" s="73"/>
      <c r="NYZ24" s="73"/>
      <c r="NZA24" s="73"/>
      <c r="NZB24" s="73"/>
      <c r="NZC24" s="73"/>
      <c r="NZD24" s="73"/>
      <c r="NZE24" s="73"/>
      <c r="NZF24" s="73"/>
      <c r="NZG24" s="73"/>
      <c r="NZH24" s="73"/>
      <c r="NZI24" s="73"/>
      <c r="NZJ24" s="73"/>
      <c r="NZK24" s="73"/>
      <c r="NZL24" s="73"/>
      <c r="NZM24" s="73"/>
      <c r="NZN24" s="73"/>
      <c r="NZO24" s="73"/>
      <c r="NZP24" s="73"/>
      <c r="NZQ24" s="73"/>
      <c r="NZR24" s="73"/>
      <c r="NZS24" s="73"/>
      <c r="NZT24" s="73"/>
      <c r="NZU24" s="73"/>
      <c r="NZV24" s="73"/>
      <c r="NZW24" s="73"/>
      <c r="NZX24" s="73"/>
      <c r="NZY24" s="73"/>
      <c r="NZZ24" s="73"/>
      <c r="OAA24" s="73"/>
      <c r="OAB24" s="73"/>
      <c r="OAC24" s="73"/>
      <c r="OAD24" s="73"/>
      <c r="OAE24" s="73"/>
      <c r="OAF24" s="73"/>
      <c r="OAG24" s="73"/>
      <c r="OAH24" s="73"/>
      <c r="OAI24" s="73"/>
      <c r="OAJ24" s="73"/>
      <c r="OAK24" s="73"/>
      <c r="OAL24" s="73"/>
      <c r="OAM24" s="73"/>
      <c r="OAN24" s="73"/>
      <c r="OAO24" s="73"/>
      <c r="OAP24" s="73"/>
      <c r="OAQ24" s="73"/>
      <c r="OAR24" s="73"/>
      <c r="OAS24" s="73"/>
      <c r="OAT24" s="73"/>
      <c r="OAU24" s="73"/>
      <c r="OAV24" s="73"/>
      <c r="OAW24" s="73"/>
      <c r="OAX24" s="73"/>
      <c r="OAY24" s="73"/>
      <c r="OAZ24" s="73"/>
      <c r="OBA24" s="73"/>
      <c r="OBB24" s="73"/>
      <c r="OBC24" s="73"/>
      <c r="OBD24" s="73"/>
      <c r="OBE24" s="73"/>
      <c r="OBF24" s="73"/>
      <c r="OBG24" s="73"/>
      <c r="OBH24" s="73"/>
      <c r="OBI24" s="73"/>
      <c r="OBJ24" s="73"/>
      <c r="OBK24" s="73"/>
      <c r="OBL24" s="73"/>
      <c r="OBM24" s="73"/>
      <c r="OBN24" s="73"/>
      <c r="OBO24" s="73"/>
      <c r="OBP24" s="73"/>
      <c r="OBQ24" s="73"/>
      <c r="OBR24" s="73"/>
      <c r="OBS24" s="73"/>
      <c r="OBT24" s="73"/>
      <c r="OBU24" s="73"/>
      <c r="OBV24" s="73"/>
      <c r="OBW24" s="73"/>
      <c r="OBX24" s="73"/>
      <c r="OBY24" s="73"/>
      <c r="OBZ24" s="73"/>
      <c r="OCA24" s="73"/>
      <c r="OCB24" s="73"/>
      <c r="OCC24" s="73"/>
      <c r="OCD24" s="73"/>
      <c r="OCE24" s="73"/>
      <c r="OCF24" s="73"/>
      <c r="OCG24" s="73"/>
      <c r="OCH24" s="73"/>
      <c r="OCI24" s="73"/>
      <c r="OCJ24" s="73"/>
      <c r="OCK24" s="73"/>
      <c r="OCL24" s="73"/>
      <c r="OCM24" s="73"/>
      <c r="OCN24" s="73"/>
      <c r="OCO24" s="73"/>
      <c r="OCP24" s="73"/>
      <c r="OCQ24" s="73"/>
      <c r="OCR24" s="73"/>
      <c r="OCS24" s="73"/>
      <c r="OCT24" s="73"/>
      <c r="OCU24" s="73"/>
      <c r="OCV24" s="73"/>
      <c r="OCW24" s="73"/>
      <c r="OCX24" s="73"/>
      <c r="OCY24" s="73"/>
      <c r="OCZ24" s="73"/>
      <c r="ODA24" s="73"/>
      <c r="ODB24" s="73"/>
      <c r="ODC24" s="73"/>
      <c r="ODD24" s="73"/>
      <c r="ODE24" s="73"/>
      <c r="ODF24" s="73"/>
      <c r="ODG24" s="73"/>
      <c r="ODH24" s="73"/>
      <c r="ODI24" s="73"/>
      <c r="ODJ24" s="73"/>
      <c r="ODK24" s="73"/>
      <c r="ODL24" s="73"/>
      <c r="ODM24" s="73"/>
      <c r="ODN24" s="73"/>
      <c r="ODO24" s="73"/>
      <c r="ODP24" s="73"/>
      <c r="ODQ24" s="73"/>
      <c r="ODR24" s="73"/>
      <c r="ODS24" s="73"/>
      <c r="ODT24" s="73"/>
      <c r="ODU24" s="73"/>
      <c r="ODV24" s="73"/>
      <c r="ODW24" s="73"/>
      <c r="ODX24" s="73"/>
      <c r="ODY24" s="73"/>
      <c r="ODZ24" s="73"/>
      <c r="OEA24" s="73"/>
      <c r="OEB24" s="73"/>
      <c r="OEC24" s="73"/>
      <c r="OED24" s="73"/>
      <c r="OEE24" s="73"/>
      <c r="OEF24" s="73"/>
      <c r="OEG24" s="73"/>
      <c r="OEH24" s="73"/>
      <c r="OEI24" s="73"/>
      <c r="OEJ24" s="73"/>
      <c r="OEK24" s="73"/>
      <c r="OEL24" s="73"/>
      <c r="OEM24" s="73"/>
      <c r="OEN24" s="73"/>
      <c r="OEO24" s="73"/>
      <c r="OEP24" s="73"/>
      <c r="OEQ24" s="73"/>
      <c r="OER24" s="73"/>
      <c r="OES24" s="73"/>
      <c r="OET24" s="73"/>
      <c r="OEU24" s="73"/>
      <c r="OEV24" s="73"/>
      <c r="OEW24" s="73"/>
      <c r="OEX24" s="73"/>
      <c r="OEY24" s="73"/>
      <c r="OEZ24" s="73"/>
      <c r="OFA24" s="73"/>
      <c r="OFB24" s="73"/>
      <c r="OFC24" s="73"/>
      <c r="OFD24" s="73"/>
      <c r="OFE24" s="73"/>
      <c r="OFF24" s="73"/>
      <c r="OFG24" s="73"/>
      <c r="OFH24" s="73"/>
      <c r="OFI24" s="73"/>
      <c r="OFJ24" s="73"/>
      <c r="OFK24" s="73"/>
      <c r="OFL24" s="73"/>
      <c r="OFM24" s="73"/>
      <c r="OFN24" s="73"/>
      <c r="OFO24" s="73"/>
      <c r="OFP24" s="73"/>
      <c r="OFQ24" s="73"/>
      <c r="OFR24" s="73"/>
      <c r="OFS24" s="73"/>
      <c r="OFT24" s="73"/>
      <c r="OFU24" s="73"/>
      <c r="OFV24" s="73"/>
      <c r="OFW24" s="73"/>
      <c r="OFX24" s="73"/>
      <c r="OFY24" s="73"/>
      <c r="OFZ24" s="73"/>
      <c r="OGA24" s="73"/>
      <c r="OGB24" s="73"/>
      <c r="OGC24" s="73"/>
      <c r="OGD24" s="73"/>
      <c r="OGE24" s="73"/>
      <c r="OGF24" s="73"/>
      <c r="OGG24" s="73"/>
      <c r="OGH24" s="73"/>
      <c r="OGI24" s="73"/>
      <c r="OGJ24" s="73"/>
      <c r="OGK24" s="73"/>
      <c r="OGL24" s="73"/>
      <c r="OGM24" s="73"/>
      <c r="OGN24" s="73"/>
      <c r="OGO24" s="73"/>
      <c r="OGP24" s="73"/>
      <c r="OGQ24" s="73"/>
      <c r="OGR24" s="73"/>
      <c r="OGS24" s="73"/>
      <c r="OGT24" s="73"/>
      <c r="OGU24" s="73"/>
      <c r="OGV24" s="73"/>
      <c r="OGW24" s="73"/>
      <c r="OGX24" s="73"/>
      <c r="OGY24" s="73"/>
      <c r="OGZ24" s="73"/>
      <c r="OHA24" s="73"/>
      <c r="OHB24" s="73"/>
      <c r="OHC24" s="73"/>
      <c r="OHD24" s="73"/>
      <c r="OHE24" s="73"/>
      <c r="OHF24" s="73"/>
      <c r="OHG24" s="73"/>
      <c r="OHH24" s="73"/>
      <c r="OHI24" s="73"/>
      <c r="OHJ24" s="73"/>
      <c r="OHK24" s="73"/>
      <c r="OHL24" s="73"/>
      <c r="OHM24" s="73"/>
      <c r="OHN24" s="73"/>
      <c r="OHO24" s="73"/>
      <c r="OHP24" s="73"/>
      <c r="OHQ24" s="73"/>
      <c r="OHR24" s="73"/>
      <c r="OHS24" s="73"/>
      <c r="OHT24" s="73"/>
      <c r="OHU24" s="73"/>
      <c r="OHV24" s="73"/>
      <c r="OHW24" s="73"/>
      <c r="OHX24" s="73"/>
      <c r="OHY24" s="73"/>
      <c r="OHZ24" s="73"/>
      <c r="OIA24" s="73"/>
      <c r="OIB24" s="73"/>
      <c r="OIC24" s="73"/>
      <c r="OID24" s="73"/>
      <c r="OIE24" s="73"/>
      <c r="OIF24" s="73"/>
      <c r="OIG24" s="73"/>
      <c r="OIH24" s="73"/>
      <c r="OII24" s="73"/>
      <c r="OIJ24" s="73"/>
      <c r="OIK24" s="73"/>
      <c r="OIL24" s="73"/>
      <c r="OIM24" s="73"/>
      <c r="OIN24" s="73"/>
      <c r="OIO24" s="73"/>
      <c r="OIP24" s="73"/>
      <c r="OIQ24" s="73"/>
      <c r="OIR24" s="73"/>
      <c r="OIS24" s="73"/>
      <c r="OIT24" s="73"/>
      <c r="OIU24" s="73"/>
      <c r="OIV24" s="73"/>
      <c r="OIW24" s="73"/>
      <c r="OIX24" s="73"/>
      <c r="OIY24" s="73"/>
      <c r="OIZ24" s="73"/>
      <c r="OJA24" s="73"/>
      <c r="OJB24" s="73"/>
      <c r="OJC24" s="73"/>
      <c r="OJD24" s="73"/>
      <c r="OJE24" s="73"/>
      <c r="OJF24" s="73"/>
      <c r="OJG24" s="73"/>
      <c r="OJH24" s="73"/>
      <c r="OJI24" s="73"/>
      <c r="OJJ24" s="73"/>
      <c r="OJK24" s="73"/>
      <c r="OJL24" s="73"/>
      <c r="OJM24" s="73"/>
      <c r="OJN24" s="73"/>
      <c r="OJO24" s="73"/>
      <c r="OJP24" s="73"/>
      <c r="OJQ24" s="73"/>
      <c r="OJR24" s="73"/>
      <c r="OJS24" s="73"/>
      <c r="OJT24" s="73"/>
      <c r="OJU24" s="73"/>
      <c r="OJV24" s="73"/>
      <c r="OJW24" s="73"/>
      <c r="OJX24" s="73"/>
      <c r="OJY24" s="73"/>
      <c r="OJZ24" s="73"/>
      <c r="OKA24" s="73"/>
      <c r="OKB24" s="73"/>
      <c r="OKC24" s="73"/>
      <c r="OKD24" s="73"/>
      <c r="OKE24" s="73"/>
      <c r="OKF24" s="73"/>
      <c r="OKG24" s="73"/>
      <c r="OKH24" s="73"/>
      <c r="OKI24" s="73"/>
      <c r="OKJ24" s="73"/>
      <c r="OKK24" s="73"/>
      <c r="OKL24" s="73"/>
      <c r="OKM24" s="73"/>
      <c r="OKN24" s="73"/>
      <c r="OKO24" s="73"/>
      <c r="OKP24" s="73"/>
      <c r="OKQ24" s="73"/>
      <c r="OKR24" s="73"/>
      <c r="OKS24" s="73"/>
      <c r="OKT24" s="73"/>
      <c r="OKU24" s="73"/>
      <c r="OKV24" s="73"/>
      <c r="OKW24" s="73"/>
      <c r="OKX24" s="73"/>
      <c r="OKY24" s="73"/>
      <c r="OKZ24" s="73"/>
      <c r="OLA24" s="73"/>
      <c r="OLB24" s="73"/>
      <c r="OLC24" s="73"/>
      <c r="OLD24" s="73"/>
      <c r="OLE24" s="73"/>
      <c r="OLF24" s="73"/>
      <c r="OLG24" s="73"/>
      <c r="OLH24" s="73"/>
      <c r="OLI24" s="73"/>
      <c r="OLJ24" s="73"/>
      <c r="OLK24" s="73"/>
      <c r="OLL24" s="73"/>
      <c r="OLM24" s="73"/>
      <c r="OLN24" s="73"/>
      <c r="OLO24" s="73"/>
      <c r="OLP24" s="73"/>
      <c r="OLQ24" s="73"/>
      <c r="OLR24" s="73"/>
      <c r="OLS24" s="73"/>
      <c r="OLT24" s="73"/>
      <c r="OLU24" s="73"/>
      <c r="OLV24" s="73"/>
      <c r="OLW24" s="73"/>
      <c r="OLX24" s="73"/>
      <c r="OLY24" s="73"/>
      <c r="OLZ24" s="73"/>
      <c r="OMA24" s="73"/>
      <c r="OMB24" s="73"/>
      <c r="OMC24" s="73"/>
      <c r="OMD24" s="73"/>
      <c r="OME24" s="73"/>
      <c r="OMF24" s="73"/>
      <c r="OMG24" s="73"/>
      <c r="OMH24" s="73"/>
      <c r="OMI24" s="73"/>
      <c r="OMJ24" s="73"/>
      <c r="OMK24" s="73"/>
      <c r="OML24" s="73"/>
      <c r="OMM24" s="73"/>
      <c r="OMN24" s="73"/>
      <c r="OMO24" s="73"/>
      <c r="OMP24" s="73"/>
      <c r="OMQ24" s="73"/>
      <c r="OMR24" s="73"/>
      <c r="OMS24" s="73"/>
      <c r="OMT24" s="73"/>
      <c r="OMU24" s="73"/>
      <c r="OMV24" s="73"/>
      <c r="OMW24" s="73"/>
      <c r="OMX24" s="73"/>
      <c r="OMY24" s="73"/>
      <c r="OMZ24" s="73"/>
      <c r="ONA24" s="73"/>
      <c r="ONB24" s="73"/>
      <c r="ONC24" s="73"/>
      <c r="OND24" s="73"/>
      <c r="ONE24" s="73"/>
      <c r="ONF24" s="73"/>
      <c r="ONG24" s="73"/>
      <c r="ONH24" s="73"/>
      <c r="ONI24" s="73"/>
      <c r="ONJ24" s="73"/>
      <c r="ONK24" s="73"/>
      <c r="ONL24" s="73"/>
      <c r="ONM24" s="73"/>
      <c r="ONN24" s="73"/>
      <c r="ONO24" s="73"/>
      <c r="ONP24" s="73"/>
      <c r="ONQ24" s="73"/>
      <c r="ONR24" s="73"/>
      <c r="ONS24" s="73"/>
      <c r="ONT24" s="73"/>
      <c r="ONU24" s="73"/>
      <c r="ONV24" s="73"/>
      <c r="ONW24" s="73"/>
      <c r="ONX24" s="73"/>
      <c r="ONY24" s="73"/>
      <c r="ONZ24" s="73"/>
      <c r="OOA24" s="73"/>
      <c r="OOB24" s="73"/>
      <c r="OOC24" s="73"/>
      <c r="OOD24" s="73"/>
      <c r="OOE24" s="73"/>
      <c r="OOF24" s="73"/>
      <c r="OOG24" s="73"/>
      <c r="OOH24" s="73"/>
      <c r="OOI24" s="73"/>
      <c r="OOJ24" s="73"/>
      <c r="OOK24" s="73"/>
      <c r="OOL24" s="73"/>
      <c r="OOM24" s="73"/>
      <c r="OON24" s="73"/>
      <c r="OOO24" s="73"/>
      <c r="OOP24" s="73"/>
      <c r="OOQ24" s="73"/>
      <c r="OOR24" s="73"/>
      <c r="OOS24" s="73"/>
      <c r="OOT24" s="73"/>
      <c r="OOU24" s="73"/>
      <c r="OOV24" s="73"/>
      <c r="OOW24" s="73"/>
      <c r="OOX24" s="73"/>
      <c r="OOY24" s="73"/>
      <c r="OOZ24" s="73"/>
      <c r="OPA24" s="73"/>
      <c r="OPB24" s="73"/>
      <c r="OPC24" s="73"/>
      <c r="OPD24" s="73"/>
      <c r="OPE24" s="73"/>
      <c r="OPF24" s="73"/>
      <c r="OPG24" s="73"/>
      <c r="OPH24" s="73"/>
      <c r="OPI24" s="73"/>
      <c r="OPJ24" s="73"/>
      <c r="OPK24" s="73"/>
      <c r="OPL24" s="73"/>
      <c r="OPM24" s="73"/>
      <c r="OPN24" s="73"/>
      <c r="OPO24" s="73"/>
      <c r="OPP24" s="73"/>
      <c r="OPQ24" s="73"/>
      <c r="OPR24" s="73"/>
      <c r="OPS24" s="73"/>
      <c r="OPT24" s="73"/>
      <c r="OPU24" s="73"/>
      <c r="OPV24" s="73"/>
      <c r="OPW24" s="73"/>
      <c r="OPX24" s="73"/>
      <c r="OPY24" s="73"/>
      <c r="OPZ24" s="73"/>
      <c r="OQA24" s="73"/>
      <c r="OQB24" s="73"/>
      <c r="OQC24" s="73"/>
      <c r="OQD24" s="73"/>
      <c r="OQE24" s="73"/>
      <c r="OQF24" s="73"/>
      <c r="OQG24" s="73"/>
      <c r="OQH24" s="73"/>
      <c r="OQI24" s="73"/>
      <c r="OQJ24" s="73"/>
      <c r="OQK24" s="73"/>
      <c r="OQL24" s="73"/>
      <c r="OQM24" s="73"/>
      <c r="OQN24" s="73"/>
      <c r="OQO24" s="73"/>
      <c r="OQP24" s="73"/>
      <c r="OQQ24" s="73"/>
      <c r="OQR24" s="73"/>
      <c r="OQS24" s="73"/>
      <c r="OQT24" s="73"/>
      <c r="OQU24" s="73"/>
      <c r="OQV24" s="73"/>
      <c r="OQW24" s="73"/>
      <c r="OQX24" s="73"/>
      <c r="OQY24" s="73"/>
      <c r="OQZ24" s="73"/>
      <c r="ORA24" s="73"/>
      <c r="ORB24" s="73"/>
      <c r="ORC24" s="73"/>
      <c r="ORD24" s="73"/>
      <c r="ORE24" s="73"/>
      <c r="ORF24" s="73"/>
      <c r="ORG24" s="73"/>
      <c r="ORH24" s="73"/>
      <c r="ORI24" s="73"/>
      <c r="ORJ24" s="73"/>
      <c r="ORK24" s="73"/>
      <c r="ORL24" s="73"/>
      <c r="ORM24" s="73"/>
      <c r="ORN24" s="73"/>
      <c r="ORO24" s="73"/>
      <c r="ORP24" s="73"/>
      <c r="ORQ24" s="73"/>
      <c r="ORR24" s="73"/>
      <c r="ORS24" s="73"/>
      <c r="ORT24" s="73"/>
      <c r="ORU24" s="73"/>
      <c r="ORV24" s="73"/>
      <c r="ORW24" s="73"/>
      <c r="ORX24" s="73"/>
      <c r="ORY24" s="73"/>
      <c r="ORZ24" s="73"/>
      <c r="OSA24" s="73"/>
      <c r="OSB24" s="73"/>
      <c r="OSC24" s="73"/>
      <c r="OSD24" s="73"/>
      <c r="OSE24" s="73"/>
      <c r="OSF24" s="73"/>
      <c r="OSG24" s="73"/>
      <c r="OSH24" s="73"/>
      <c r="OSI24" s="73"/>
      <c r="OSJ24" s="73"/>
      <c r="OSK24" s="73"/>
      <c r="OSL24" s="73"/>
      <c r="OSM24" s="73"/>
      <c r="OSN24" s="73"/>
      <c r="OSO24" s="73"/>
      <c r="OSP24" s="73"/>
      <c r="OSQ24" s="73"/>
      <c r="OSR24" s="73"/>
      <c r="OSS24" s="73"/>
      <c r="OST24" s="73"/>
      <c r="OSU24" s="73"/>
      <c r="OSV24" s="73"/>
      <c r="OSW24" s="73"/>
      <c r="OSX24" s="73"/>
      <c r="OSY24" s="73"/>
      <c r="OSZ24" s="73"/>
      <c r="OTA24" s="73"/>
      <c r="OTB24" s="73"/>
      <c r="OTC24" s="73"/>
      <c r="OTD24" s="73"/>
      <c r="OTE24" s="73"/>
      <c r="OTF24" s="73"/>
      <c r="OTG24" s="73"/>
      <c r="OTH24" s="73"/>
      <c r="OTI24" s="73"/>
      <c r="OTJ24" s="73"/>
      <c r="OTK24" s="73"/>
      <c r="OTL24" s="73"/>
      <c r="OTM24" s="73"/>
      <c r="OTN24" s="73"/>
      <c r="OTO24" s="73"/>
      <c r="OTP24" s="73"/>
      <c r="OTQ24" s="73"/>
      <c r="OTR24" s="73"/>
      <c r="OTS24" s="73"/>
      <c r="OTT24" s="73"/>
      <c r="OTU24" s="73"/>
      <c r="OTV24" s="73"/>
      <c r="OTW24" s="73"/>
      <c r="OTX24" s="73"/>
      <c r="OTY24" s="73"/>
      <c r="OTZ24" s="73"/>
      <c r="OUA24" s="73"/>
      <c r="OUB24" s="73"/>
      <c r="OUC24" s="73"/>
      <c r="OUD24" s="73"/>
      <c r="OUE24" s="73"/>
      <c r="OUF24" s="73"/>
      <c r="OUG24" s="73"/>
      <c r="OUH24" s="73"/>
      <c r="OUI24" s="73"/>
      <c r="OUJ24" s="73"/>
      <c r="OUK24" s="73"/>
      <c r="OUL24" s="73"/>
      <c r="OUM24" s="73"/>
      <c r="OUN24" s="73"/>
      <c r="OUO24" s="73"/>
      <c r="OUP24" s="73"/>
      <c r="OUQ24" s="73"/>
      <c r="OUR24" s="73"/>
      <c r="OUS24" s="73"/>
      <c r="OUT24" s="73"/>
      <c r="OUU24" s="73"/>
      <c r="OUV24" s="73"/>
      <c r="OUW24" s="73"/>
      <c r="OUX24" s="73"/>
      <c r="OUY24" s="73"/>
      <c r="OUZ24" s="73"/>
      <c r="OVA24" s="73"/>
      <c r="OVB24" s="73"/>
      <c r="OVC24" s="73"/>
      <c r="OVD24" s="73"/>
      <c r="OVE24" s="73"/>
      <c r="OVF24" s="73"/>
      <c r="OVG24" s="73"/>
      <c r="OVH24" s="73"/>
      <c r="OVI24" s="73"/>
      <c r="OVJ24" s="73"/>
      <c r="OVK24" s="73"/>
      <c r="OVL24" s="73"/>
      <c r="OVM24" s="73"/>
      <c r="OVN24" s="73"/>
      <c r="OVO24" s="73"/>
      <c r="OVP24" s="73"/>
      <c r="OVQ24" s="73"/>
      <c r="OVR24" s="73"/>
      <c r="OVS24" s="73"/>
      <c r="OVT24" s="73"/>
      <c r="OVU24" s="73"/>
      <c r="OVV24" s="73"/>
      <c r="OVW24" s="73"/>
      <c r="OVX24" s="73"/>
      <c r="OVY24" s="73"/>
      <c r="OVZ24" s="73"/>
      <c r="OWA24" s="73"/>
      <c r="OWB24" s="73"/>
      <c r="OWC24" s="73"/>
      <c r="OWD24" s="73"/>
      <c r="OWE24" s="73"/>
      <c r="OWF24" s="73"/>
      <c r="OWG24" s="73"/>
      <c r="OWH24" s="73"/>
      <c r="OWI24" s="73"/>
      <c r="OWJ24" s="73"/>
      <c r="OWK24" s="73"/>
      <c r="OWL24" s="73"/>
      <c r="OWM24" s="73"/>
      <c r="OWN24" s="73"/>
      <c r="OWO24" s="73"/>
      <c r="OWP24" s="73"/>
      <c r="OWQ24" s="73"/>
      <c r="OWR24" s="73"/>
      <c r="OWS24" s="73"/>
      <c r="OWT24" s="73"/>
      <c r="OWU24" s="73"/>
      <c r="OWV24" s="73"/>
      <c r="OWW24" s="73"/>
      <c r="OWX24" s="73"/>
      <c r="OWY24" s="73"/>
      <c r="OWZ24" s="73"/>
      <c r="OXA24" s="73"/>
      <c r="OXB24" s="73"/>
      <c r="OXC24" s="73"/>
      <c r="OXD24" s="73"/>
      <c r="OXE24" s="73"/>
      <c r="OXF24" s="73"/>
      <c r="OXG24" s="73"/>
      <c r="OXH24" s="73"/>
      <c r="OXI24" s="73"/>
      <c r="OXJ24" s="73"/>
      <c r="OXK24" s="73"/>
      <c r="OXL24" s="73"/>
      <c r="OXM24" s="73"/>
      <c r="OXN24" s="73"/>
      <c r="OXO24" s="73"/>
      <c r="OXP24" s="73"/>
      <c r="OXQ24" s="73"/>
      <c r="OXR24" s="73"/>
      <c r="OXS24" s="73"/>
      <c r="OXT24" s="73"/>
      <c r="OXU24" s="73"/>
      <c r="OXV24" s="73"/>
      <c r="OXW24" s="73"/>
      <c r="OXX24" s="73"/>
      <c r="OXY24" s="73"/>
      <c r="OXZ24" s="73"/>
      <c r="OYA24" s="73"/>
      <c r="OYB24" s="73"/>
      <c r="OYC24" s="73"/>
      <c r="OYD24" s="73"/>
      <c r="OYE24" s="73"/>
      <c r="OYF24" s="73"/>
      <c r="OYG24" s="73"/>
      <c r="OYH24" s="73"/>
      <c r="OYI24" s="73"/>
      <c r="OYJ24" s="73"/>
      <c r="OYK24" s="73"/>
      <c r="OYL24" s="73"/>
      <c r="OYM24" s="73"/>
      <c r="OYN24" s="73"/>
      <c r="OYO24" s="73"/>
      <c r="OYP24" s="73"/>
      <c r="OYQ24" s="73"/>
      <c r="OYR24" s="73"/>
      <c r="OYS24" s="73"/>
      <c r="OYT24" s="73"/>
      <c r="OYU24" s="73"/>
      <c r="OYV24" s="73"/>
      <c r="OYW24" s="73"/>
      <c r="OYX24" s="73"/>
      <c r="OYY24" s="73"/>
      <c r="OYZ24" s="73"/>
      <c r="OZA24" s="73"/>
      <c r="OZB24" s="73"/>
      <c r="OZC24" s="73"/>
      <c r="OZD24" s="73"/>
      <c r="OZE24" s="73"/>
      <c r="OZF24" s="73"/>
      <c r="OZG24" s="73"/>
      <c r="OZH24" s="73"/>
      <c r="OZI24" s="73"/>
      <c r="OZJ24" s="73"/>
      <c r="OZK24" s="73"/>
      <c r="OZL24" s="73"/>
      <c r="OZM24" s="73"/>
      <c r="OZN24" s="73"/>
      <c r="OZO24" s="73"/>
      <c r="OZP24" s="73"/>
      <c r="OZQ24" s="73"/>
      <c r="OZR24" s="73"/>
      <c r="OZS24" s="73"/>
      <c r="OZT24" s="73"/>
      <c r="OZU24" s="73"/>
      <c r="OZV24" s="73"/>
      <c r="OZW24" s="73"/>
      <c r="OZX24" s="73"/>
      <c r="OZY24" s="73"/>
      <c r="OZZ24" s="73"/>
      <c r="PAA24" s="73"/>
      <c r="PAB24" s="73"/>
      <c r="PAC24" s="73"/>
      <c r="PAD24" s="73"/>
      <c r="PAE24" s="73"/>
      <c r="PAF24" s="73"/>
      <c r="PAG24" s="73"/>
      <c r="PAH24" s="73"/>
      <c r="PAI24" s="73"/>
      <c r="PAJ24" s="73"/>
      <c r="PAK24" s="73"/>
      <c r="PAL24" s="73"/>
      <c r="PAM24" s="73"/>
      <c r="PAN24" s="73"/>
      <c r="PAO24" s="73"/>
      <c r="PAP24" s="73"/>
      <c r="PAQ24" s="73"/>
      <c r="PAR24" s="73"/>
      <c r="PAS24" s="73"/>
      <c r="PAT24" s="73"/>
      <c r="PAU24" s="73"/>
      <c r="PAV24" s="73"/>
      <c r="PAW24" s="73"/>
      <c r="PAX24" s="73"/>
      <c r="PAY24" s="73"/>
      <c r="PAZ24" s="73"/>
      <c r="PBA24" s="73"/>
      <c r="PBB24" s="73"/>
      <c r="PBC24" s="73"/>
      <c r="PBD24" s="73"/>
      <c r="PBE24" s="73"/>
      <c r="PBF24" s="73"/>
      <c r="PBG24" s="73"/>
      <c r="PBH24" s="73"/>
      <c r="PBI24" s="73"/>
      <c r="PBJ24" s="73"/>
      <c r="PBK24" s="73"/>
      <c r="PBL24" s="73"/>
      <c r="PBM24" s="73"/>
      <c r="PBN24" s="73"/>
      <c r="PBO24" s="73"/>
      <c r="PBP24" s="73"/>
      <c r="PBQ24" s="73"/>
      <c r="PBR24" s="73"/>
      <c r="PBS24" s="73"/>
      <c r="PBT24" s="73"/>
      <c r="PBU24" s="73"/>
      <c r="PBV24" s="73"/>
      <c r="PBW24" s="73"/>
      <c r="PBX24" s="73"/>
      <c r="PBY24" s="73"/>
      <c r="PBZ24" s="73"/>
      <c r="PCA24" s="73"/>
      <c r="PCB24" s="73"/>
      <c r="PCC24" s="73"/>
      <c r="PCD24" s="73"/>
      <c r="PCE24" s="73"/>
      <c r="PCF24" s="73"/>
      <c r="PCG24" s="73"/>
      <c r="PCH24" s="73"/>
      <c r="PCI24" s="73"/>
      <c r="PCJ24" s="73"/>
      <c r="PCK24" s="73"/>
      <c r="PCL24" s="73"/>
      <c r="PCM24" s="73"/>
      <c r="PCN24" s="73"/>
      <c r="PCO24" s="73"/>
      <c r="PCP24" s="73"/>
      <c r="PCQ24" s="73"/>
      <c r="PCR24" s="73"/>
      <c r="PCS24" s="73"/>
      <c r="PCT24" s="73"/>
      <c r="PCU24" s="73"/>
      <c r="PCV24" s="73"/>
      <c r="PCW24" s="73"/>
      <c r="PCX24" s="73"/>
      <c r="PCY24" s="73"/>
      <c r="PCZ24" s="73"/>
      <c r="PDA24" s="73"/>
      <c r="PDB24" s="73"/>
      <c r="PDC24" s="73"/>
      <c r="PDD24" s="73"/>
      <c r="PDE24" s="73"/>
      <c r="PDF24" s="73"/>
      <c r="PDG24" s="73"/>
      <c r="PDH24" s="73"/>
      <c r="PDI24" s="73"/>
      <c r="PDJ24" s="73"/>
      <c r="PDK24" s="73"/>
      <c r="PDL24" s="73"/>
      <c r="PDM24" s="73"/>
      <c r="PDN24" s="73"/>
      <c r="PDO24" s="73"/>
      <c r="PDP24" s="73"/>
      <c r="PDQ24" s="73"/>
      <c r="PDR24" s="73"/>
      <c r="PDS24" s="73"/>
      <c r="PDT24" s="73"/>
      <c r="PDU24" s="73"/>
      <c r="PDV24" s="73"/>
      <c r="PDW24" s="73"/>
      <c r="PDX24" s="73"/>
      <c r="PDY24" s="73"/>
      <c r="PDZ24" s="73"/>
      <c r="PEA24" s="73"/>
      <c r="PEB24" s="73"/>
      <c r="PEC24" s="73"/>
      <c r="PED24" s="73"/>
      <c r="PEE24" s="73"/>
      <c r="PEF24" s="73"/>
      <c r="PEG24" s="73"/>
      <c r="PEH24" s="73"/>
      <c r="PEI24" s="73"/>
      <c r="PEJ24" s="73"/>
      <c r="PEK24" s="73"/>
      <c r="PEL24" s="73"/>
      <c r="PEM24" s="73"/>
      <c r="PEN24" s="73"/>
      <c r="PEO24" s="73"/>
      <c r="PEP24" s="73"/>
      <c r="PEQ24" s="73"/>
      <c r="PER24" s="73"/>
      <c r="PES24" s="73"/>
      <c r="PET24" s="73"/>
      <c r="PEU24" s="73"/>
      <c r="PEV24" s="73"/>
      <c r="PEW24" s="73"/>
      <c r="PEX24" s="73"/>
      <c r="PEY24" s="73"/>
      <c r="PEZ24" s="73"/>
      <c r="PFA24" s="73"/>
      <c r="PFB24" s="73"/>
      <c r="PFC24" s="73"/>
      <c r="PFD24" s="73"/>
      <c r="PFE24" s="73"/>
      <c r="PFF24" s="73"/>
      <c r="PFG24" s="73"/>
      <c r="PFH24" s="73"/>
      <c r="PFI24" s="73"/>
      <c r="PFJ24" s="73"/>
      <c r="PFK24" s="73"/>
      <c r="PFL24" s="73"/>
      <c r="PFM24" s="73"/>
      <c r="PFN24" s="73"/>
      <c r="PFO24" s="73"/>
      <c r="PFP24" s="73"/>
      <c r="PFQ24" s="73"/>
      <c r="PFR24" s="73"/>
      <c r="PFS24" s="73"/>
      <c r="PFT24" s="73"/>
      <c r="PFU24" s="73"/>
      <c r="PFV24" s="73"/>
      <c r="PFW24" s="73"/>
      <c r="PFX24" s="73"/>
      <c r="PFY24" s="73"/>
      <c r="PFZ24" s="73"/>
      <c r="PGA24" s="73"/>
      <c r="PGB24" s="73"/>
      <c r="PGC24" s="73"/>
      <c r="PGD24" s="73"/>
      <c r="PGE24" s="73"/>
      <c r="PGF24" s="73"/>
      <c r="PGG24" s="73"/>
      <c r="PGH24" s="73"/>
      <c r="PGI24" s="73"/>
      <c r="PGJ24" s="73"/>
      <c r="PGK24" s="73"/>
      <c r="PGL24" s="73"/>
      <c r="PGM24" s="73"/>
      <c r="PGN24" s="73"/>
      <c r="PGO24" s="73"/>
      <c r="PGP24" s="73"/>
      <c r="PGQ24" s="73"/>
      <c r="PGR24" s="73"/>
      <c r="PGS24" s="73"/>
      <c r="PGT24" s="73"/>
      <c r="PGU24" s="73"/>
      <c r="PGV24" s="73"/>
      <c r="PGW24" s="73"/>
      <c r="PGX24" s="73"/>
      <c r="PGY24" s="73"/>
      <c r="PGZ24" s="73"/>
      <c r="PHA24" s="73"/>
      <c r="PHB24" s="73"/>
      <c r="PHC24" s="73"/>
      <c r="PHD24" s="73"/>
      <c r="PHE24" s="73"/>
      <c r="PHF24" s="73"/>
      <c r="PHG24" s="73"/>
      <c r="PHH24" s="73"/>
      <c r="PHI24" s="73"/>
      <c r="PHJ24" s="73"/>
      <c r="PHK24" s="73"/>
      <c r="PHL24" s="73"/>
      <c r="PHM24" s="73"/>
      <c r="PHN24" s="73"/>
      <c r="PHO24" s="73"/>
      <c r="PHP24" s="73"/>
      <c r="PHQ24" s="73"/>
      <c r="PHR24" s="73"/>
      <c r="PHS24" s="73"/>
      <c r="PHT24" s="73"/>
      <c r="PHU24" s="73"/>
      <c r="PHV24" s="73"/>
      <c r="PHW24" s="73"/>
      <c r="PHX24" s="73"/>
      <c r="PHY24" s="73"/>
      <c r="PHZ24" s="73"/>
      <c r="PIA24" s="73"/>
      <c r="PIB24" s="73"/>
      <c r="PIC24" s="73"/>
      <c r="PID24" s="73"/>
      <c r="PIE24" s="73"/>
      <c r="PIF24" s="73"/>
      <c r="PIG24" s="73"/>
      <c r="PIH24" s="73"/>
      <c r="PII24" s="73"/>
      <c r="PIJ24" s="73"/>
      <c r="PIK24" s="73"/>
      <c r="PIL24" s="73"/>
      <c r="PIM24" s="73"/>
      <c r="PIN24" s="73"/>
      <c r="PIO24" s="73"/>
      <c r="PIP24" s="73"/>
      <c r="PIQ24" s="73"/>
      <c r="PIR24" s="73"/>
      <c r="PIS24" s="73"/>
      <c r="PIT24" s="73"/>
      <c r="PIU24" s="73"/>
      <c r="PIV24" s="73"/>
      <c r="PIW24" s="73"/>
      <c r="PIX24" s="73"/>
      <c r="PIY24" s="73"/>
      <c r="PIZ24" s="73"/>
      <c r="PJA24" s="73"/>
      <c r="PJB24" s="73"/>
      <c r="PJC24" s="73"/>
      <c r="PJD24" s="73"/>
      <c r="PJE24" s="73"/>
      <c r="PJF24" s="73"/>
      <c r="PJG24" s="73"/>
      <c r="PJH24" s="73"/>
      <c r="PJI24" s="73"/>
      <c r="PJJ24" s="73"/>
      <c r="PJK24" s="73"/>
      <c r="PJL24" s="73"/>
      <c r="PJM24" s="73"/>
      <c r="PJN24" s="73"/>
      <c r="PJO24" s="73"/>
      <c r="PJP24" s="73"/>
      <c r="PJQ24" s="73"/>
      <c r="PJR24" s="73"/>
      <c r="PJS24" s="73"/>
      <c r="PJT24" s="73"/>
      <c r="PJU24" s="73"/>
      <c r="PJV24" s="73"/>
      <c r="PJW24" s="73"/>
      <c r="PJX24" s="73"/>
      <c r="PJY24" s="73"/>
      <c r="PJZ24" s="73"/>
      <c r="PKA24" s="73"/>
      <c r="PKB24" s="73"/>
      <c r="PKC24" s="73"/>
      <c r="PKD24" s="73"/>
      <c r="PKE24" s="73"/>
      <c r="PKF24" s="73"/>
      <c r="PKG24" s="73"/>
      <c r="PKH24" s="73"/>
      <c r="PKI24" s="73"/>
      <c r="PKJ24" s="73"/>
      <c r="PKK24" s="73"/>
      <c r="PKL24" s="73"/>
      <c r="PKM24" s="73"/>
      <c r="PKN24" s="73"/>
      <c r="PKO24" s="73"/>
      <c r="PKP24" s="73"/>
      <c r="PKQ24" s="73"/>
      <c r="PKR24" s="73"/>
      <c r="PKS24" s="73"/>
      <c r="PKT24" s="73"/>
      <c r="PKU24" s="73"/>
      <c r="PKV24" s="73"/>
      <c r="PKW24" s="73"/>
      <c r="PKX24" s="73"/>
      <c r="PKY24" s="73"/>
      <c r="PKZ24" s="73"/>
      <c r="PLA24" s="73"/>
      <c r="PLB24" s="73"/>
      <c r="PLC24" s="73"/>
      <c r="PLD24" s="73"/>
      <c r="PLE24" s="73"/>
      <c r="PLF24" s="73"/>
      <c r="PLG24" s="73"/>
      <c r="PLH24" s="73"/>
      <c r="PLI24" s="73"/>
      <c r="PLJ24" s="73"/>
      <c r="PLK24" s="73"/>
      <c r="PLL24" s="73"/>
      <c r="PLM24" s="73"/>
      <c r="PLN24" s="73"/>
      <c r="PLO24" s="73"/>
      <c r="PLP24" s="73"/>
      <c r="PLQ24" s="73"/>
      <c r="PLR24" s="73"/>
      <c r="PLS24" s="73"/>
      <c r="PLT24" s="73"/>
      <c r="PLU24" s="73"/>
      <c r="PLV24" s="73"/>
      <c r="PLW24" s="73"/>
      <c r="PLX24" s="73"/>
      <c r="PLY24" s="73"/>
      <c r="PLZ24" s="73"/>
      <c r="PMA24" s="73"/>
      <c r="PMB24" s="73"/>
      <c r="PMC24" s="73"/>
      <c r="PMD24" s="73"/>
      <c r="PME24" s="73"/>
      <c r="PMF24" s="73"/>
      <c r="PMG24" s="73"/>
      <c r="PMH24" s="73"/>
      <c r="PMI24" s="73"/>
      <c r="PMJ24" s="73"/>
      <c r="PMK24" s="73"/>
      <c r="PML24" s="73"/>
      <c r="PMM24" s="73"/>
      <c r="PMN24" s="73"/>
      <c r="PMO24" s="73"/>
      <c r="PMP24" s="73"/>
      <c r="PMQ24" s="73"/>
      <c r="PMR24" s="73"/>
      <c r="PMS24" s="73"/>
      <c r="PMT24" s="73"/>
      <c r="PMU24" s="73"/>
      <c r="PMV24" s="73"/>
      <c r="PMW24" s="73"/>
      <c r="PMX24" s="73"/>
      <c r="PMY24" s="73"/>
      <c r="PMZ24" s="73"/>
      <c r="PNA24" s="73"/>
      <c r="PNB24" s="73"/>
      <c r="PNC24" s="73"/>
      <c r="PND24" s="73"/>
      <c r="PNE24" s="73"/>
      <c r="PNF24" s="73"/>
      <c r="PNG24" s="73"/>
      <c r="PNH24" s="73"/>
      <c r="PNI24" s="73"/>
      <c r="PNJ24" s="73"/>
      <c r="PNK24" s="73"/>
      <c r="PNL24" s="73"/>
      <c r="PNM24" s="73"/>
      <c r="PNN24" s="73"/>
      <c r="PNO24" s="73"/>
      <c r="PNP24" s="73"/>
      <c r="PNQ24" s="73"/>
      <c r="PNR24" s="73"/>
      <c r="PNS24" s="73"/>
      <c r="PNT24" s="73"/>
      <c r="PNU24" s="73"/>
      <c r="PNV24" s="73"/>
      <c r="PNW24" s="73"/>
      <c r="PNX24" s="73"/>
      <c r="PNY24" s="73"/>
      <c r="PNZ24" s="73"/>
      <c r="POA24" s="73"/>
      <c r="POB24" s="73"/>
      <c r="POC24" s="73"/>
      <c r="POD24" s="73"/>
      <c r="POE24" s="73"/>
      <c r="POF24" s="73"/>
      <c r="POG24" s="73"/>
      <c r="POH24" s="73"/>
      <c r="POI24" s="73"/>
      <c r="POJ24" s="73"/>
      <c r="POK24" s="73"/>
      <c r="POL24" s="73"/>
      <c r="POM24" s="73"/>
      <c r="PON24" s="73"/>
      <c r="POO24" s="73"/>
      <c r="POP24" s="73"/>
      <c r="POQ24" s="73"/>
      <c r="POR24" s="73"/>
      <c r="POS24" s="73"/>
      <c r="POT24" s="73"/>
      <c r="POU24" s="73"/>
      <c r="POV24" s="73"/>
      <c r="POW24" s="73"/>
      <c r="POX24" s="73"/>
      <c r="POY24" s="73"/>
      <c r="POZ24" s="73"/>
      <c r="PPA24" s="73"/>
      <c r="PPB24" s="73"/>
      <c r="PPC24" s="73"/>
      <c r="PPD24" s="73"/>
      <c r="PPE24" s="73"/>
      <c r="PPF24" s="73"/>
      <c r="PPG24" s="73"/>
      <c r="PPH24" s="73"/>
      <c r="PPI24" s="73"/>
      <c r="PPJ24" s="73"/>
      <c r="PPK24" s="73"/>
      <c r="PPL24" s="73"/>
      <c r="PPM24" s="73"/>
      <c r="PPN24" s="73"/>
      <c r="PPO24" s="73"/>
      <c r="PPP24" s="73"/>
      <c r="PPQ24" s="73"/>
      <c r="PPR24" s="73"/>
      <c r="PPS24" s="73"/>
      <c r="PPT24" s="73"/>
      <c r="PPU24" s="73"/>
      <c r="PPV24" s="73"/>
      <c r="PPW24" s="73"/>
      <c r="PPX24" s="73"/>
      <c r="PPY24" s="73"/>
      <c r="PPZ24" s="73"/>
      <c r="PQA24" s="73"/>
      <c r="PQB24" s="73"/>
      <c r="PQC24" s="73"/>
      <c r="PQD24" s="73"/>
      <c r="PQE24" s="73"/>
      <c r="PQF24" s="73"/>
      <c r="PQG24" s="73"/>
      <c r="PQH24" s="73"/>
      <c r="PQI24" s="73"/>
      <c r="PQJ24" s="73"/>
      <c r="PQK24" s="73"/>
      <c r="PQL24" s="73"/>
      <c r="PQM24" s="73"/>
      <c r="PQN24" s="73"/>
      <c r="PQO24" s="73"/>
      <c r="PQP24" s="73"/>
      <c r="PQQ24" s="73"/>
      <c r="PQR24" s="73"/>
      <c r="PQS24" s="73"/>
      <c r="PQT24" s="73"/>
      <c r="PQU24" s="73"/>
      <c r="PQV24" s="73"/>
      <c r="PQW24" s="73"/>
      <c r="PQX24" s="73"/>
      <c r="PQY24" s="73"/>
      <c r="PQZ24" s="73"/>
      <c r="PRA24" s="73"/>
      <c r="PRB24" s="73"/>
      <c r="PRC24" s="73"/>
      <c r="PRD24" s="73"/>
      <c r="PRE24" s="73"/>
      <c r="PRF24" s="73"/>
      <c r="PRG24" s="73"/>
      <c r="PRH24" s="73"/>
      <c r="PRI24" s="73"/>
      <c r="PRJ24" s="73"/>
      <c r="PRK24" s="73"/>
      <c r="PRL24" s="73"/>
      <c r="PRM24" s="73"/>
      <c r="PRN24" s="73"/>
      <c r="PRO24" s="73"/>
      <c r="PRP24" s="73"/>
      <c r="PRQ24" s="73"/>
      <c r="PRR24" s="73"/>
      <c r="PRS24" s="73"/>
      <c r="PRT24" s="73"/>
      <c r="PRU24" s="73"/>
      <c r="PRV24" s="73"/>
      <c r="PRW24" s="73"/>
      <c r="PRX24" s="73"/>
      <c r="PRY24" s="73"/>
      <c r="PRZ24" s="73"/>
      <c r="PSA24" s="73"/>
      <c r="PSB24" s="73"/>
      <c r="PSC24" s="73"/>
      <c r="PSD24" s="73"/>
      <c r="PSE24" s="73"/>
      <c r="PSF24" s="73"/>
      <c r="PSG24" s="73"/>
      <c r="PSH24" s="73"/>
      <c r="PSI24" s="73"/>
      <c r="PSJ24" s="73"/>
      <c r="PSK24" s="73"/>
      <c r="PSL24" s="73"/>
      <c r="PSM24" s="73"/>
      <c r="PSN24" s="73"/>
      <c r="PSO24" s="73"/>
      <c r="PSP24" s="73"/>
      <c r="PSQ24" s="73"/>
      <c r="PSR24" s="73"/>
      <c r="PSS24" s="73"/>
      <c r="PST24" s="73"/>
      <c r="PSU24" s="73"/>
      <c r="PSV24" s="73"/>
      <c r="PSW24" s="73"/>
      <c r="PSX24" s="73"/>
      <c r="PSY24" s="73"/>
      <c r="PSZ24" s="73"/>
      <c r="PTA24" s="73"/>
      <c r="PTB24" s="73"/>
      <c r="PTC24" s="73"/>
      <c r="PTD24" s="73"/>
      <c r="PTE24" s="73"/>
      <c r="PTF24" s="73"/>
      <c r="PTG24" s="73"/>
      <c r="PTH24" s="73"/>
      <c r="PTI24" s="73"/>
      <c r="PTJ24" s="73"/>
      <c r="PTK24" s="73"/>
      <c r="PTL24" s="73"/>
      <c r="PTM24" s="73"/>
      <c r="PTN24" s="73"/>
      <c r="PTO24" s="73"/>
      <c r="PTP24" s="73"/>
      <c r="PTQ24" s="73"/>
      <c r="PTR24" s="73"/>
      <c r="PTS24" s="73"/>
      <c r="PTT24" s="73"/>
      <c r="PTU24" s="73"/>
      <c r="PTV24" s="73"/>
      <c r="PTW24" s="73"/>
      <c r="PTX24" s="73"/>
      <c r="PTY24" s="73"/>
      <c r="PTZ24" s="73"/>
      <c r="PUA24" s="73"/>
      <c r="PUB24" s="73"/>
      <c r="PUC24" s="73"/>
      <c r="PUD24" s="73"/>
      <c r="PUE24" s="73"/>
      <c r="PUF24" s="73"/>
      <c r="PUG24" s="73"/>
      <c r="PUH24" s="73"/>
      <c r="PUI24" s="73"/>
      <c r="PUJ24" s="73"/>
      <c r="PUK24" s="73"/>
      <c r="PUL24" s="73"/>
      <c r="PUM24" s="73"/>
      <c r="PUN24" s="73"/>
      <c r="PUO24" s="73"/>
      <c r="PUP24" s="73"/>
      <c r="PUQ24" s="73"/>
      <c r="PUR24" s="73"/>
      <c r="PUS24" s="73"/>
      <c r="PUT24" s="73"/>
      <c r="PUU24" s="73"/>
      <c r="PUV24" s="73"/>
      <c r="PUW24" s="73"/>
      <c r="PUX24" s="73"/>
      <c r="PUY24" s="73"/>
      <c r="PUZ24" s="73"/>
      <c r="PVA24" s="73"/>
      <c r="PVB24" s="73"/>
      <c r="PVC24" s="73"/>
      <c r="PVD24" s="73"/>
      <c r="PVE24" s="73"/>
      <c r="PVF24" s="73"/>
      <c r="PVG24" s="73"/>
      <c r="PVH24" s="73"/>
      <c r="PVI24" s="73"/>
      <c r="PVJ24" s="73"/>
      <c r="PVK24" s="73"/>
      <c r="PVL24" s="73"/>
      <c r="PVM24" s="73"/>
      <c r="PVN24" s="73"/>
      <c r="PVO24" s="73"/>
      <c r="PVP24" s="73"/>
      <c r="PVQ24" s="73"/>
      <c r="PVR24" s="73"/>
      <c r="PVS24" s="73"/>
      <c r="PVT24" s="73"/>
      <c r="PVU24" s="73"/>
      <c r="PVV24" s="73"/>
      <c r="PVW24" s="73"/>
      <c r="PVX24" s="73"/>
      <c r="PVY24" s="73"/>
      <c r="PVZ24" s="73"/>
      <c r="PWA24" s="73"/>
      <c r="PWB24" s="73"/>
      <c r="PWC24" s="73"/>
      <c r="PWD24" s="73"/>
      <c r="PWE24" s="73"/>
      <c r="PWF24" s="73"/>
      <c r="PWG24" s="73"/>
      <c r="PWH24" s="73"/>
      <c r="PWI24" s="73"/>
      <c r="PWJ24" s="73"/>
      <c r="PWK24" s="73"/>
      <c r="PWL24" s="73"/>
      <c r="PWM24" s="73"/>
      <c r="PWN24" s="73"/>
      <c r="PWO24" s="73"/>
      <c r="PWP24" s="73"/>
      <c r="PWQ24" s="73"/>
      <c r="PWR24" s="73"/>
      <c r="PWS24" s="73"/>
      <c r="PWT24" s="73"/>
      <c r="PWU24" s="73"/>
      <c r="PWV24" s="73"/>
      <c r="PWW24" s="73"/>
      <c r="PWX24" s="73"/>
      <c r="PWY24" s="73"/>
      <c r="PWZ24" s="73"/>
      <c r="PXA24" s="73"/>
      <c r="PXB24" s="73"/>
      <c r="PXC24" s="73"/>
      <c r="PXD24" s="73"/>
      <c r="PXE24" s="73"/>
      <c r="PXF24" s="73"/>
      <c r="PXG24" s="73"/>
      <c r="PXH24" s="73"/>
      <c r="PXI24" s="73"/>
      <c r="PXJ24" s="73"/>
      <c r="PXK24" s="73"/>
      <c r="PXL24" s="73"/>
      <c r="PXM24" s="73"/>
      <c r="PXN24" s="73"/>
      <c r="PXO24" s="73"/>
      <c r="PXP24" s="73"/>
      <c r="PXQ24" s="73"/>
      <c r="PXR24" s="73"/>
      <c r="PXS24" s="73"/>
      <c r="PXT24" s="73"/>
      <c r="PXU24" s="73"/>
      <c r="PXV24" s="73"/>
      <c r="PXW24" s="73"/>
      <c r="PXX24" s="73"/>
      <c r="PXY24" s="73"/>
      <c r="PXZ24" s="73"/>
      <c r="PYA24" s="73"/>
      <c r="PYB24" s="73"/>
      <c r="PYC24" s="73"/>
      <c r="PYD24" s="73"/>
      <c r="PYE24" s="73"/>
      <c r="PYF24" s="73"/>
      <c r="PYG24" s="73"/>
      <c r="PYH24" s="73"/>
      <c r="PYI24" s="73"/>
      <c r="PYJ24" s="73"/>
      <c r="PYK24" s="73"/>
      <c r="PYL24" s="73"/>
      <c r="PYM24" s="73"/>
      <c r="PYN24" s="73"/>
      <c r="PYO24" s="73"/>
      <c r="PYP24" s="73"/>
      <c r="PYQ24" s="73"/>
      <c r="PYR24" s="73"/>
      <c r="PYS24" s="73"/>
      <c r="PYT24" s="73"/>
      <c r="PYU24" s="73"/>
      <c r="PYV24" s="73"/>
      <c r="PYW24" s="73"/>
      <c r="PYX24" s="73"/>
      <c r="PYY24" s="73"/>
      <c r="PYZ24" s="73"/>
      <c r="PZA24" s="73"/>
      <c r="PZB24" s="73"/>
      <c r="PZC24" s="73"/>
      <c r="PZD24" s="73"/>
      <c r="PZE24" s="73"/>
      <c r="PZF24" s="73"/>
      <c r="PZG24" s="73"/>
      <c r="PZH24" s="73"/>
      <c r="PZI24" s="73"/>
      <c r="PZJ24" s="73"/>
      <c r="PZK24" s="73"/>
      <c r="PZL24" s="73"/>
      <c r="PZM24" s="73"/>
      <c r="PZN24" s="73"/>
      <c r="PZO24" s="73"/>
      <c r="PZP24" s="73"/>
      <c r="PZQ24" s="73"/>
      <c r="PZR24" s="73"/>
      <c r="PZS24" s="73"/>
      <c r="PZT24" s="73"/>
      <c r="PZU24" s="73"/>
      <c r="PZV24" s="73"/>
      <c r="PZW24" s="73"/>
      <c r="PZX24" s="73"/>
      <c r="PZY24" s="73"/>
      <c r="PZZ24" s="73"/>
      <c r="QAA24" s="73"/>
      <c r="QAB24" s="73"/>
      <c r="QAC24" s="73"/>
      <c r="QAD24" s="73"/>
      <c r="QAE24" s="73"/>
      <c r="QAF24" s="73"/>
      <c r="QAG24" s="73"/>
      <c r="QAH24" s="73"/>
      <c r="QAI24" s="73"/>
      <c r="QAJ24" s="73"/>
      <c r="QAK24" s="73"/>
      <c r="QAL24" s="73"/>
      <c r="QAM24" s="73"/>
      <c r="QAN24" s="73"/>
      <c r="QAO24" s="73"/>
      <c r="QAP24" s="73"/>
      <c r="QAQ24" s="73"/>
      <c r="QAR24" s="73"/>
      <c r="QAS24" s="73"/>
      <c r="QAT24" s="73"/>
      <c r="QAU24" s="73"/>
      <c r="QAV24" s="73"/>
      <c r="QAW24" s="73"/>
      <c r="QAX24" s="73"/>
      <c r="QAY24" s="73"/>
      <c r="QAZ24" s="73"/>
      <c r="QBA24" s="73"/>
      <c r="QBB24" s="73"/>
      <c r="QBC24" s="73"/>
      <c r="QBD24" s="73"/>
      <c r="QBE24" s="73"/>
      <c r="QBF24" s="73"/>
      <c r="QBG24" s="73"/>
      <c r="QBH24" s="73"/>
      <c r="QBI24" s="73"/>
      <c r="QBJ24" s="73"/>
      <c r="QBK24" s="73"/>
      <c r="QBL24" s="73"/>
      <c r="QBM24" s="73"/>
      <c r="QBN24" s="73"/>
      <c r="QBO24" s="73"/>
      <c r="QBP24" s="73"/>
      <c r="QBQ24" s="73"/>
      <c r="QBR24" s="73"/>
      <c r="QBS24" s="73"/>
      <c r="QBT24" s="73"/>
      <c r="QBU24" s="73"/>
      <c r="QBV24" s="73"/>
      <c r="QBW24" s="73"/>
      <c r="QBX24" s="73"/>
      <c r="QBY24" s="73"/>
      <c r="QBZ24" s="73"/>
      <c r="QCA24" s="73"/>
      <c r="QCB24" s="73"/>
      <c r="QCC24" s="73"/>
      <c r="QCD24" s="73"/>
      <c r="QCE24" s="73"/>
      <c r="QCF24" s="73"/>
      <c r="QCG24" s="73"/>
      <c r="QCH24" s="73"/>
      <c r="QCI24" s="73"/>
      <c r="QCJ24" s="73"/>
      <c r="QCK24" s="73"/>
      <c r="QCL24" s="73"/>
      <c r="QCM24" s="73"/>
      <c r="QCN24" s="73"/>
      <c r="QCO24" s="73"/>
      <c r="QCP24" s="73"/>
      <c r="QCQ24" s="73"/>
      <c r="QCR24" s="73"/>
      <c r="QCS24" s="73"/>
      <c r="QCT24" s="73"/>
      <c r="QCU24" s="73"/>
      <c r="QCV24" s="73"/>
      <c r="QCW24" s="73"/>
      <c r="QCX24" s="73"/>
      <c r="QCY24" s="73"/>
      <c r="QCZ24" s="73"/>
      <c r="QDA24" s="73"/>
      <c r="QDB24" s="73"/>
      <c r="QDC24" s="73"/>
      <c r="QDD24" s="73"/>
      <c r="QDE24" s="73"/>
      <c r="QDF24" s="73"/>
      <c r="QDG24" s="73"/>
      <c r="QDH24" s="73"/>
      <c r="QDI24" s="73"/>
      <c r="QDJ24" s="73"/>
      <c r="QDK24" s="73"/>
      <c r="QDL24" s="73"/>
      <c r="QDM24" s="73"/>
      <c r="QDN24" s="73"/>
      <c r="QDO24" s="73"/>
      <c r="QDP24" s="73"/>
      <c r="QDQ24" s="73"/>
      <c r="QDR24" s="73"/>
      <c r="QDS24" s="73"/>
      <c r="QDT24" s="73"/>
      <c r="QDU24" s="73"/>
      <c r="QDV24" s="73"/>
      <c r="QDW24" s="73"/>
      <c r="QDX24" s="73"/>
      <c r="QDY24" s="73"/>
      <c r="QDZ24" s="73"/>
      <c r="QEA24" s="73"/>
      <c r="QEB24" s="73"/>
      <c r="QEC24" s="73"/>
      <c r="QED24" s="73"/>
      <c r="QEE24" s="73"/>
      <c r="QEF24" s="73"/>
      <c r="QEG24" s="73"/>
      <c r="QEH24" s="73"/>
      <c r="QEI24" s="73"/>
      <c r="QEJ24" s="73"/>
      <c r="QEK24" s="73"/>
      <c r="QEL24" s="73"/>
      <c r="QEM24" s="73"/>
      <c r="QEN24" s="73"/>
      <c r="QEO24" s="73"/>
      <c r="QEP24" s="73"/>
      <c r="QEQ24" s="73"/>
      <c r="QER24" s="73"/>
      <c r="QES24" s="73"/>
      <c r="QET24" s="73"/>
      <c r="QEU24" s="73"/>
      <c r="QEV24" s="73"/>
      <c r="QEW24" s="73"/>
      <c r="QEX24" s="73"/>
      <c r="QEY24" s="73"/>
      <c r="QEZ24" s="73"/>
      <c r="QFA24" s="73"/>
      <c r="QFB24" s="73"/>
      <c r="QFC24" s="73"/>
      <c r="QFD24" s="73"/>
      <c r="QFE24" s="73"/>
      <c r="QFF24" s="73"/>
      <c r="QFG24" s="73"/>
      <c r="QFH24" s="73"/>
      <c r="QFI24" s="73"/>
      <c r="QFJ24" s="73"/>
      <c r="QFK24" s="73"/>
      <c r="QFL24" s="73"/>
      <c r="QFM24" s="73"/>
      <c r="QFN24" s="73"/>
      <c r="QFO24" s="73"/>
      <c r="QFP24" s="73"/>
      <c r="QFQ24" s="73"/>
      <c r="QFR24" s="73"/>
      <c r="QFS24" s="73"/>
      <c r="QFT24" s="73"/>
      <c r="QFU24" s="73"/>
      <c r="QFV24" s="73"/>
      <c r="QFW24" s="73"/>
      <c r="QFX24" s="73"/>
      <c r="QFY24" s="73"/>
      <c r="QFZ24" s="73"/>
      <c r="QGA24" s="73"/>
      <c r="QGB24" s="73"/>
      <c r="QGC24" s="73"/>
      <c r="QGD24" s="73"/>
      <c r="QGE24" s="73"/>
      <c r="QGF24" s="73"/>
      <c r="QGG24" s="73"/>
      <c r="QGH24" s="73"/>
      <c r="QGI24" s="73"/>
      <c r="QGJ24" s="73"/>
      <c r="QGK24" s="73"/>
      <c r="QGL24" s="73"/>
      <c r="QGM24" s="73"/>
      <c r="QGN24" s="73"/>
      <c r="QGO24" s="73"/>
      <c r="QGP24" s="73"/>
      <c r="QGQ24" s="73"/>
      <c r="QGR24" s="73"/>
      <c r="QGS24" s="73"/>
      <c r="QGT24" s="73"/>
      <c r="QGU24" s="73"/>
      <c r="QGV24" s="73"/>
      <c r="QGW24" s="73"/>
      <c r="QGX24" s="73"/>
      <c r="QGY24" s="73"/>
      <c r="QGZ24" s="73"/>
      <c r="QHA24" s="73"/>
      <c r="QHB24" s="73"/>
      <c r="QHC24" s="73"/>
      <c r="QHD24" s="73"/>
      <c r="QHE24" s="73"/>
      <c r="QHF24" s="73"/>
      <c r="QHG24" s="73"/>
      <c r="QHH24" s="73"/>
      <c r="QHI24" s="73"/>
      <c r="QHJ24" s="73"/>
      <c r="QHK24" s="73"/>
      <c r="QHL24" s="73"/>
      <c r="QHM24" s="73"/>
      <c r="QHN24" s="73"/>
      <c r="QHO24" s="73"/>
      <c r="QHP24" s="73"/>
      <c r="QHQ24" s="73"/>
      <c r="QHR24" s="73"/>
      <c r="QHS24" s="73"/>
      <c r="QHT24" s="73"/>
      <c r="QHU24" s="73"/>
      <c r="QHV24" s="73"/>
      <c r="QHW24" s="73"/>
      <c r="QHX24" s="73"/>
      <c r="QHY24" s="73"/>
      <c r="QHZ24" s="73"/>
      <c r="QIA24" s="73"/>
      <c r="QIB24" s="73"/>
      <c r="QIC24" s="73"/>
      <c r="QID24" s="73"/>
      <c r="QIE24" s="73"/>
      <c r="QIF24" s="73"/>
      <c r="QIG24" s="73"/>
      <c r="QIH24" s="73"/>
      <c r="QII24" s="73"/>
      <c r="QIJ24" s="73"/>
      <c r="QIK24" s="73"/>
      <c r="QIL24" s="73"/>
      <c r="QIM24" s="73"/>
      <c r="QIN24" s="73"/>
      <c r="QIO24" s="73"/>
      <c r="QIP24" s="73"/>
      <c r="QIQ24" s="73"/>
      <c r="QIR24" s="73"/>
      <c r="QIS24" s="73"/>
      <c r="QIT24" s="73"/>
      <c r="QIU24" s="73"/>
      <c r="QIV24" s="73"/>
      <c r="QIW24" s="73"/>
      <c r="QIX24" s="73"/>
      <c r="QIY24" s="73"/>
      <c r="QIZ24" s="73"/>
      <c r="QJA24" s="73"/>
      <c r="QJB24" s="73"/>
      <c r="QJC24" s="73"/>
      <c r="QJD24" s="73"/>
      <c r="QJE24" s="73"/>
      <c r="QJF24" s="73"/>
      <c r="QJG24" s="73"/>
      <c r="QJH24" s="73"/>
      <c r="QJI24" s="73"/>
      <c r="QJJ24" s="73"/>
      <c r="QJK24" s="73"/>
      <c r="QJL24" s="73"/>
      <c r="QJM24" s="73"/>
      <c r="QJN24" s="73"/>
      <c r="QJO24" s="73"/>
      <c r="QJP24" s="73"/>
      <c r="QJQ24" s="73"/>
      <c r="QJR24" s="73"/>
      <c r="QJS24" s="73"/>
      <c r="QJT24" s="73"/>
      <c r="QJU24" s="73"/>
      <c r="QJV24" s="73"/>
      <c r="QJW24" s="73"/>
      <c r="QJX24" s="73"/>
      <c r="QJY24" s="73"/>
      <c r="QJZ24" s="73"/>
      <c r="QKA24" s="73"/>
      <c r="QKB24" s="73"/>
      <c r="QKC24" s="73"/>
      <c r="QKD24" s="73"/>
      <c r="QKE24" s="73"/>
      <c r="QKF24" s="73"/>
      <c r="QKG24" s="73"/>
      <c r="QKH24" s="73"/>
      <c r="QKI24" s="73"/>
      <c r="QKJ24" s="73"/>
      <c r="QKK24" s="73"/>
      <c r="QKL24" s="73"/>
      <c r="QKM24" s="73"/>
      <c r="QKN24" s="73"/>
      <c r="QKO24" s="73"/>
      <c r="QKP24" s="73"/>
      <c r="QKQ24" s="73"/>
      <c r="QKR24" s="73"/>
      <c r="QKS24" s="73"/>
      <c r="QKT24" s="73"/>
      <c r="QKU24" s="73"/>
      <c r="QKV24" s="73"/>
      <c r="QKW24" s="73"/>
      <c r="QKX24" s="73"/>
      <c r="QKY24" s="73"/>
      <c r="QKZ24" s="73"/>
      <c r="QLA24" s="73"/>
      <c r="QLB24" s="73"/>
      <c r="QLC24" s="73"/>
      <c r="QLD24" s="73"/>
      <c r="QLE24" s="73"/>
      <c r="QLF24" s="73"/>
      <c r="QLG24" s="73"/>
      <c r="QLH24" s="73"/>
      <c r="QLI24" s="73"/>
      <c r="QLJ24" s="73"/>
      <c r="QLK24" s="73"/>
      <c r="QLL24" s="73"/>
      <c r="QLM24" s="73"/>
      <c r="QLN24" s="73"/>
      <c r="QLO24" s="73"/>
      <c r="QLP24" s="73"/>
      <c r="QLQ24" s="73"/>
      <c r="QLR24" s="73"/>
      <c r="QLS24" s="73"/>
      <c r="QLT24" s="73"/>
      <c r="QLU24" s="73"/>
      <c r="QLV24" s="73"/>
      <c r="QLW24" s="73"/>
      <c r="QLX24" s="73"/>
      <c r="QLY24" s="73"/>
      <c r="QLZ24" s="73"/>
      <c r="QMA24" s="73"/>
      <c r="QMB24" s="73"/>
      <c r="QMC24" s="73"/>
      <c r="QMD24" s="73"/>
      <c r="QME24" s="73"/>
      <c r="QMF24" s="73"/>
      <c r="QMG24" s="73"/>
      <c r="QMH24" s="73"/>
      <c r="QMI24" s="73"/>
      <c r="QMJ24" s="73"/>
      <c r="QMK24" s="73"/>
      <c r="QML24" s="73"/>
      <c r="QMM24" s="73"/>
      <c r="QMN24" s="73"/>
      <c r="QMO24" s="73"/>
      <c r="QMP24" s="73"/>
      <c r="QMQ24" s="73"/>
      <c r="QMR24" s="73"/>
      <c r="QMS24" s="73"/>
      <c r="QMT24" s="73"/>
      <c r="QMU24" s="73"/>
      <c r="QMV24" s="73"/>
      <c r="QMW24" s="73"/>
      <c r="QMX24" s="73"/>
      <c r="QMY24" s="73"/>
      <c r="QMZ24" s="73"/>
      <c r="QNA24" s="73"/>
      <c r="QNB24" s="73"/>
      <c r="QNC24" s="73"/>
      <c r="QND24" s="73"/>
      <c r="QNE24" s="73"/>
      <c r="QNF24" s="73"/>
      <c r="QNG24" s="73"/>
      <c r="QNH24" s="73"/>
      <c r="QNI24" s="73"/>
      <c r="QNJ24" s="73"/>
      <c r="QNK24" s="73"/>
      <c r="QNL24" s="73"/>
      <c r="QNM24" s="73"/>
      <c r="QNN24" s="73"/>
      <c r="QNO24" s="73"/>
      <c r="QNP24" s="73"/>
      <c r="QNQ24" s="73"/>
      <c r="QNR24" s="73"/>
      <c r="QNS24" s="73"/>
      <c r="QNT24" s="73"/>
      <c r="QNU24" s="73"/>
      <c r="QNV24" s="73"/>
      <c r="QNW24" s="73"/>
      <c r="QNX24" s="73"/>
      <c r="QNY24" s="73"/>
      <c r="QNZ24" s="73"/>
      <c r="QOA24" s="73"/>
      <c r="QOB24" s="73"/>
      <c r="QOC24" s="73"/>
      <c r="QOD24" s="73"/>
      <c r="QOE24" s="73"/>
      <c r="QOF24" s="73"/>
      <c r="QOG24" s="73"/>
      <c r="QOH24" s="73"/>
      <c r="QOI24" s="73"/>
      <c r="QOJ24" s="73"/>
      <c r="QOK24" s="73"/>
      <c r="QOL24" s="73"/>
      <c r="QOM24" s="73"/>
      <c r="QON24" s="73"/>
      <c r="QOO24" s="73"/>
      <c r="QOP24" s="73"/>
      <c r="QOQ24" s="73"/>
      <c r="QOR24" s="73"/>
      <c r="QOS24" s="73"/>
      <c r="QOT24" s="73"/>
      <c r="QOU24" s="73"/>
      <c r="QOV24" s="73"/>
      <c r="QOW24" s="73"/>
      <c r="QOX24" s="73"/>
      <c r="QOY24" s="73"/>
      <c r="QOZ24" s="73"/>
      <c r="QPA24" s="73"/>
      <c r="QPB24" s="73"/>
      <c r="QPC24" s="73"/>
      <c r="QPD24" s="73"/>
      <c r="QPE24" s="73"/>
      <c r="QPF24" s="73"/>
      <c r="QPG24" s="73"/>
      <c r="QPH24" s="73"/>
      <c r="QPI24" s="73"/>
      <c r="QPJ24" s="73"/>
      <c r="QPK24" s="73"/>
      <c r="QPL24" s="73"/>
      <c r="QPM24" s="73"/>
      <c r="QPN24" s="73"/>
      <c r="QPO24" s="73"/>
      <c r="QPP24" s="73"/>
      <c r="QPQ24" s="73"/>
      <c r="QPR24" s="73"/>
      <c r="QPS24" s="73"/>
      <c r="QPT24" s="73"/>
      <c r="QPU24" s="73"/>
      <c r="QPV24" s="73"/>
      <c r="QPW24" s="73"/>
      <c r="QPX24" s="73"/>
      <c r="QPY24" s="73"/>
      <c r="QPZ24" s="73"/>
      <c r="QQA24" s="73"/>
      <c r="QQB24" s="73"/>
      <c r="QQC24" s="73"/>
      <c r="QQD24" s="73"/>
      <c r="QQE24" s="73"/>
      <c r="QQF24" s="73"/>
      <c r="QQG24" s="73"/>
      <c r="QQH24" s="73"/>
      <c r="QQI24" s="73"/>
      <c r="QQJ24" s="73"/>
      <c r="QQK24" s="73"/>
      <c r="QQL24" s="73"/>
      <c r="QQM24" s="73"/>
      <c r="QQN24" s="73"/>
      <c r="QQO24" s="73"/>
      <c r="QQP24" s="73"/>
      <c r="QQQ24" s="73"/>
      <c r="QQR24" s="73"/>
      <c r="QQS24" s="73"/>
      <c r="QQT24" s="73"/>
      <c r="QQU24" s="73"/>
      <c r="QQV24" s="73"/>
      <c r="QQW24" s="73"/>
      <c r="QQX24" s="73"/>
      <c r="QQY24" s="73"/>
      <c r="QQZ24" s="73"/>
      <c r="QRA24" s="73"/>
      <c r="QRB24" s="73"/>
      <c r="QRC24" s="73"/>
      <c r="QRD24" s="73"/>
      <c r="QRE24" s="73"/>
      <c r="QRF24" s="73"/>
      <c r="QRG24" s="73"/>
      <c r="QRH24" s="73"/>
      <c r="QRI24" s="73"/>
      <c r="QRJ24" s="73"/>
      <c r="QRK24" s="73"/>
      <c r="QRL24" s="73"/>
      <c r="QRM24" s="73"/>
      <c r="QRN24" s="73"/>
      <c r="QRO24" s="73"/>
      <c r="QRP24" s="73"/>
      <c r="QRQ24" s="73"/>
      <c r="QRR24" s="73"/>
      <c r="QRS24" s="73"/>
      <c r="QRT24" s="73"/>
      <c r="QRU24" s="73"/>
      <c r="QRV24" s="73"/>
      <c r="QRW24" s="73"/>
      <c r="QRX24" s="73"/>
      <c r="QRY24" s="73"/>
      <c r="QRZ24" s="73"/>
      <c r="QSA24" s="73"/>
      <c r="QSB24" s="73"/>
      <c r="QSC24" s="73"/>
      <c r="QSD24" s="73"/>
      <c r="QSE24" s="73"/>
      <c r="QSF24" s="73"/>
      <c r="QSG24" s="73"/>
      <c r="QSH24" s="73"/>
      <c r="QSI24" s="73"/>
      <c r="QSJ24" s="73"/>
      <c r="QSK24" s="73"/>
      <c r="QSL24" s="73"/>
      <c r="QSM24" s="73"/>
      <c r="QSN24" s="73"/>
      <c r="QSO24" s="73"/>
      <c r="QSP24" s="73"/>
      <c r="QSQ24" s="73"/>
      <c r="QSR24" s="73"/>
      <c r="QSS24" s="73"/>
      <c r="QST24" s="73"/>
      <c r="QSU24" s="73"/>
      <c r="QSV24" s="73"/>
      <c r="QSW24" s="73"/>
      <c r="QSX24" s="73"/>
      <c r="QSY24" s="73"/>
      <c r="QSZ24" s="73"/>
      <c r="QTA24" s="73"/>
      <c r="QTB24" s="73"/>
      <c r="QTC24" s="73"/>
      <c r="QTD24" s="73"/>
      <c r="QTE24" s="73"/>
      <c r="QTF24" s="73"/>
      <c r="QTG24" s="73"/>
      <c r="QTH24" s="73"/>
      <c r="QTI24" s="73"/>
      <c r="QTJ24" s="73"/>
      <c r="QTK24" s="73"/>
      <c r="QTL24" s="73"/>
      <c r="QTM24" s="73"/>
      <c r="QTN24" s="73"/>
      <c r="QTO24" s="73"/>
      <c r="QTP24" s="73"/>
      <c r="QTQ24" s="73"/>
      <c r="QTR24" s="73"/>
      <c r="QTS24" s="73"/>
      <c r="QTT24" s="73"/>
      <c r="QTU24" s="73"/>
      <c r="QTV24" s="73"/>
      <c r="QTW24" s="73"/>
      <c r="QTX24" s="73"/>
      <c r="QTY24" s="73"/>
      <c r="QTZ24" s="73"/>
      <c r="QUA24" s="73"/>
      <c r="QUB24" s="73"/>
      <c r="QUC24" s="73"/>
      <c r="QUD24" s="73"/>
      <c r="QUE24" s="73"/>
      <c r="QUF24" s="73"/>
      <c r="QUG24" s="73"/>
      <c r="QUH24" s="73"/>
      <c r="QUI24" s="73"/>
      <c r="QUJ24" s="73"/>
      <c r="QUK24" s="73"/>
      <c r="QUL24" s="73"/>
      <c r="QUM24" s="73"/>
      <c r="QUN24" s="73"/>
      <c r="QUO24" s="73"/>
      <c r="QUP24" s="73"/>
      <c r="QUQ24" s="73"/>
      <c r="QUR24" s="73"/>
      <c r="QUS24" s="73"/>
      <c r="QUT24" s="73"/>
      <c r="QUU24" s="73"/>
      <c r="QUV24" s="73"/>
      <c r="QUW24" s="73"/>
      <c r="QUX24" s="73"/>
      <c r="QUY24" s="73"/>
      <c r="QUZ24" s="73"/>
      <c r="QVA24" s="73"/>
      <c r="QVB24" s="73"/>
      <c r="QVC24" s="73"/>
      <c r="QVD24" s="73"/>
      <c r="QVE24" s="73"/>
      <c r="QVF24" s="73"/>
      <c r="QVG24" s="73"/>
      <c r="QVH24" s="73"/>
      <c r="QVI24" s="73"/>
      <c r="QVJ24" s="73"/>
      <c r="QVK24" s="73"/>
      <c r="QVL24" s="73"/>
      <c r="QVM24" s="73"/>
      <c r="QVN24" s="73"/>
      <c r="QVO24" s="73"/>
      <c r="QVP24" s="73"/>
      <c r="QVQ24" s="73"/>
      <c r="QVR24" s="73"/>
      <c r="QVS24" s="73"/>
      <c r="QVT24" s="73"/>
      <c r="QVU24" s="73"/>
      <c r="QVV24" s="73"/>
      <c r="QVW24" s="73"/>
      <c r="QVX24" s="73"/>
      <c r="QVY24" s="73"/>
      <c r="QVZ24" s="73"/>
      <c r="QWA24" s="73"/>
      <c r="QWB24" s="73"/>
      <c r="QWC24" s="73"/>
      <c r="QWD24" s="73"/>
      <c r="QWE24" s="73"/>
      <c r="QWF24" s="73"/>
      <c r="QWG24" s="73"/>
      <c r="QWH24" s="73"/>
      <c r="QWI24" s="73"/>
      <c r="QWJ24" s="73"/>
      <c r="QWK24" s="73"/>
      <c r="QWL24" s="73"/>
      <c r="QWM24" s="73"/>
      <c r="QWN24" s="73"/>
      <c r="QWO24" s="73"/>
      <c r="QWP24" s="73"/>
      <c r="QWQ24" s="73"/>
      <c r="QWR24" s="73"/>
      <c r="QWS24" s="73"/>
      <c r="QWT24" s="73"/>
      <c r="QWU24" s="73"/>
      <c r="QWV24" s="73"/>
      <c r="QWW24" s="73"/>
      <c r="QWX24" s="73"/>
      <c r="QWY24" s="73"/>
      <c r="QWZ24" s="73"/>
      <c r="QXA24" s="73"/>
      <c r="QXB24" s="73"/>
      <c r="QXC24" s="73"/>
      <c r="QXD24" s="73"/>
      <c r="QXE24" s="73"/>
      <c r="QXF24" s="73"/>
      <c r="QXG24" s="73"/>
      <c r="QXH24" s="73"/>
      <c r="QXI24" s="73"/>
      <c r="QXJ24" s="73"/>
      <c r="QXK24" s="73"/>
      <c r="QXL24" s="73"/>
      <c r="QXM24" s="73"/>
      <c r="QXN24" s="73"/>
      <c r="QXO24" s="73"/>
      <c r="QXP24" s="73"/>
      <c r="QXQ24" s="73"/>
      <c r="QXR24" s="73"/>
      <c r="QXS24" s="73"/>
      <c r="QXT24" s="73"/>
      <c r="QXU24" s="73"/>
      <c r="QXV24" s="73"/>
      <c r="QXW24" s="73"/>
      <c r="QXX24" s="73"/>
      <c r="QXY24" s="73"/>
      <c r="QXZ24" s="73"/>
      <c r="QYA24" s="73"/>
      <c r="QYB24" s="73"/>
      <c r="QYC24" s="73"/>
      <c r="QYD24" s="73"/>
      <c r="QYE24" s="73"/>
      <c r="QYF24" s="73"/>
      <c r="QYG24" s="73"/>
      <c r="QYH24" s="73"/>
      <c r="QYI24" s="73"/>
      <c r="QYJ24" s="73"/>
      <c r="QYK24" s="73"/>
      <c r="QYL24" s="73"/>
      <c r="QYM24" s="73"/>
      <c r="QYN24" s="73"/>
      <c r="QYO24" s="73"/>
      <c r="QYP24" s="73"/>
      <c r="QYQ24" s="73"/>
      <c r="QYR24" s="73"/>
      <c r="QYS24" s="73"/>
      <c r="QYT24" s="73"/>
      <c r="QYU24" s="73"/>
      <c r="QYV24" s="73"/>
      <c r="QYW24" s="73"/>
      <c r="QYX24" s="73"/>
      <c r="QYY24" s="73"/>
      <c r="QYZ24" s="73"/>
      <c r="QZA24" s="73"/>
      <c r="QZB24" s="73"/>
      <c r="QZC24" s="73"/>
      <c r="QZD24" s="73"/>
      <c r="QZE24" s="73"/>
      <c r="QZF24" s="73"/>
      <c r="QZG24" s="73"/>
      <c r="QZH24" s="73"/>
      <c r="QZI24" s="73"/>
      <c r="QZJ24" s="73"/>
      <c r="QZK24" s="73"/>
      <c r="QZL24" s="73"/>
      <c r="QZM24" s="73"/>
      <c r="QZN24" s="73"/>
      <c r="QZO24" s="73"/>
      <c r="QZP24" s="73"/>
      <c r="QZQ24" s="73"/>
      <c r="QZR24" s="73"/>
      <c r="QZS24" s="73"/>
      <c r="QZT24" s="73"/>
      <c r="QZU24" s="73"/>
      <c r="QZV24" s="73"/>
      <c r="QZW24" s="73"/>
      <c r="QZX24" s="73"/>
      <c r="QZY24" s="73"/>
      <c r="QZZ24" s="73"/>
      <c r="RAA24" s="73"/>
      <c r="RAB24" s="73"/>
      <c r="RAC24" s="73"/>
      <c r="RAD24" s="73"/>
      <c r="RAE24" s="73"/>
      <c r="RAF24" s="73"/>
      <c r="RAG24" s="73"/>
      <c r="RAH24" s="73"/>
      <c r="RAI24" s="73"/>
      <c r="RAJ24" s="73"/>
      <c r="RAK24" s="73"/>
      <c r="RAL24" s="73"/>
      <c r="RAM24" s="73"/>
      <c r="RAN24" s="73"/>
      <c r="RAO24" s="73"/>
      <c r="RAP24" s="73"/>
      <c r="RAQ24" s="73"/>
      <c r="RAR24" s="73"/>
      <c r="RAS24" s="73"/>
      <c r="RAT24" s="73"/>
      <c r="RAU24" s="73"/>
      <c r="RAV24" s="73"/>
      <c r="RAW24" s="73"/>
      <c r="RAX24" s="73"/>
      <c r="RAY24" s="73"/>
      <c r="RAZ24" s="73"/>
      <c r="RBA24" s="73"/>
      <c r="RBB24" s="73"/>
      <c r="RBC24" s="73"/>
      <c r="RBD24" s="73"/>
      <c r="RBE24" s="73"/>
      <c r="RBF24" s="73"/>
      <c r="RBG24" s="73"/>
      <c r="RBH24" s="73"/>
      <c r="RBI24" s="73"/>
      <c r="RBJ24" s="73"/>
      <c r="RBK24" s="73"/>
      <c r="RBL24" s="73"/>
      <c r="RBM24" s="73"/>
      <c r="RBN24" s="73"/>
      <c r="RBO24" s="73"/>
      <c r="RBP24" s="73"/>
      <c r="RBQ24" s="73"/>
      <c r="RBR24" s="73"/>
      <c r="RBS24" s="73"/>
      <c r="RBT24" s="73"/>
      <c r="RBU24" s="73"/>
      <c r="RBV24" s="73"/>
      <c r="RBW24" s="73"/>
      <c r="RBX24" s="73"/>
      <c r="RBY24" s="73"/>
      <c r="RBZ24" s="73"/>
      <c r="RCA24" s="73"/>
      <c r="RCB24" s="73"/>
      <c r="RCC24" s="73"/>
      <c r="RCD24" s="73"/>
      <c r="RCE24" s="73"/>
      <c r="RCF24" s="73"/>
      <c r="RCG24" s="73"/>
      <c r="RCH24" s="73"/>
      <c r="RCI24" s="73"/>
      <c r="RCJ24" s="73"/>
      <c r="RCK24" s="73"/>
      <c r="RCL24" s="73"/>
      <c r="RCM24" s="73"/>
      <c r="RCN24" s="73"/>
      <c r="RCO24" s="73"/>
      <c r="RCP24" s="73"/>
      <c r="RCQ24" s="73"/>
      <c r="RCR24" s="73"/>
      <c r="RCS24" s="73"/>
      <c r="RCT24" s="73"/>
      <c r="RCU24" s="73"/>
      <c r="RCV24" s="73"/>
      <c r="RCW24" s="73"/>
      <c r="RCX24" s="73"/>
      <c r="RCY24" s="73"/>
      <c r="RCZ24" s="73"/>
      <c r="RDA24" s="73"/>
      <c r="RDB24" s="73"/>
      <c r="RDC24" s="73"/>
      <c r="RDD24" s="73"/>
      <c r="RDE24" s="73"/>
      <c r="RDF24" s="73"/>
      <c r="RDG24" s="73"/>
      <c r="RDH24" s="73"/>
      <c r="RDI24" s="73"/>
      <c r="RDJ24" s="73"/>
      <c r="RDK24" s="73"/>
      <c r="RDL24" s="73"/>
      <c r="RDM24" s="73"/>
      <c r="RDN24" s="73"/>
      <c r="RDO24" s="73"/>
      <c r="RDP24" s="73"/>
      <c r="RDQ24" s="73"/>
      <c r="RDR24" s="73"/>
      <c r="RDS24" s="73"/>
      <c r="RDT24" s="73"/>
      <c r="RDU24" s="73"/>
      <c r="RDV24" s="73"/>
      <c r="RDW24" s="73"/>
      <c r="RDX24" s="73"/>
      <c r="RDY24" s="73"/>
      <c r="RDZ24" s="73"/>
      <c r="REA24" s="73"/>
      <c r="REB24" s="73"/>
      <c r="REC24" s="73"/>
      <c r="RED24" s="73"/>
      <c r="REE24" s="73"/>
      <c r="REF24" s="73"/>
      <c r="REG24" s="73"/>
      <c r="REH24" s="73"/>
      <c r="REI24" s="73"/>
      <c r="REJ24" s="73"/>
      <c r="REK24" s="73"/>
      <c r="REL24" s="73"/>
      <c r="REM24" s="73"/>
      <c r="REN24" s="73"/>
      <c r="REO24" s="73"/>
      <c r="REP24" s="73"/>
      <c r="REQ24" s="73"/>
      <c r="RER24" s="73"/>
      <c r="RES24" s="73"/>
      <c r="RET24" s="73"/>
      <c r="REU24" s="73"/>
      <c r="REV24" s="73"/>
      <c r="REW24" s="73"/>
      <c r="REX24" s="73"/>
      <c r="REY24" s="73"/>
      <c r="REZ24" s="73"/>
      <c r="RFA24" s="73"/>
      <c r="RFB24" s="73"/>
      <c r="RFC24" s="73"/>
      <c r="RFD24" s="73"/>
      <c r="RFE24" s="73"/>
      <c r="RFF24" s="73"/>
      <c r="RFG24" s="73"/>
      <c r="RFH24" s="73"/>
      <c r="RFI24" s="73"/>
      <c r="RFJ24" s="73"/>
      <c r="RFK24" s="73"/>
      <c r="RFL24" s="73"/>
      <c r="RFM24" s="73"/>
      <c r="RFN24" s="73"/>
      <c r="RFO24" s="73"/>
      <c r="RFP24" s="73"/>
      <c r="RFQ24" s="73"/>
      <c r="RFR24" s="73"/>
      <c r="RFS24" s="73"/>
      <c r="RFT24" s="73"/>
      <c r="RFU24" s="73"/>
      <c r="RFV24" s="73"/>
      <c r="RFW24" s="73"/>
      <c r="RFX24" s="73"/>
      <c r="RFY24" s="73"/>
      <c r="RFZ24" s="73"/>
      <c r="RGA24" s="73"/>
      <c r="RGB24" s="73"/>
      <c r="RGC24" s="73"/>
      <c r="RGD24" s="73"/>
      <c r="RGE24" s="73"/>
      <c r="RGF24" s="73"/>
      <c r="RGG24" s="73"/>
      <c r="RGH24" s="73"/>
      <c r="RGI24" s="73"/>
      <c r="RGJ24" s="73"/>
      <c r="RGK24" s="73"/>
      <c r="RGL24" s="73"/>
      <c r="RGM24" s="73"/>
      <c r="RGN24" s="73"/>
      <c r="RGO24" s="73"/>
      <c r="RGP24" s="73"/>
      <c r="RGQ24" s="73"/>
      <c r="RGR24" s="73"/>
      <c r="RGS24" s="73"/>
      <c r="RGT24" s="73"/>
      <c r="RGU24" s="73"/>
      <c r="RGV24" s="73"/>
      <c r="RGW24" s="73"/>
      <c r="RGX24" s="73"/>
      <c r="RGY24" s="73"/>
      <c r="RGZ24" s="73"/>
      <c r="RHA24" s="73"/>
      <c r="RHB24" s="73"/>
      <c r="RHC24" s="73"/>
      <c r="RHD24" s="73"/>
      <c r="RHE24" s="73"/>
      <c r="RHF24" s="73"/>
      <c r="RHG24" s="73"/>
      <c r="RHH24" s="73"/>
      <c r="RHI24" s="73"/>
      <c r="RHJ24" s="73"/>
      <c r="RHK24" s="73"/>
      <c r="RHL24" s="73"/>
      <c r="RHM24" s="73"/>
      <c r="RHN24" s="73"/>
      <c r="RHO24" s="73"/>
      <c r="RHP24" s="73"/>
      <c r="RHQ24" s="73"/>
      <c r="RHR24" s="73"/>
      <c r="RHS24" s="73"/>
      <c r="RHT24" s="73"/>
      <c r="RHU24" s="73"/>
      <c r="RHV24" s="73"/>
      <c r="RHW24" s="73"/>
      <c r="RHX24" s="73"/>
      <c r="RHY24" s="73"/>
      <c r="RHZ24" s="73"/>
      <c r="RIA24" s="73"/>
      <c r="RIB24" s="73"/>
      <c r="RIC24" s="73"/>
      <c r="RID24" s="73"/>
      <c r="RIE24" s="73"/>
      <c r="RIF24" s="73"/>
      <c r="RIG24" s="73"/>
      <c r="RIH24" s="73"/>
      <c r="RII24" s="73"/>
      <c r="RIJ24" s="73"/>
      <c r="RIK24" s="73"/>
      <c r="RIL24" s="73"/>
      <c r="RIM24" s="73"/>
      <c r="RIN24" s="73"/>
      <c r="RIO24" s="73"/>
      <c r="RIP24" s="73"/>
      <c r="RIQ24" s="73"/>
      <c r="RIR24" s="73"/>
      <c r="RIS24" s="73"/>
      <c r="RIT24" s="73"/>
      <c r="RIU24" s="73"/>
      <c r="RIV24" s="73"/>
      <c r="RIW24" s="73"/>
      <c r="RIX24" s="73"/>
      <c r="RIY24" s="73"/>
      <c r="RIZ24" s="73"/>
      <c r="RJA24" s="73"/>
      <c r="RJB24" s="73"/>
      <c r="RJC24" s="73"/>
      <c r="RJD24" s="73"/>
      <c r="RJE24" s="73"/>
      <c r="RJF24" s="73"/>
      <c r="RJG24" s="73"/>
      <c r="RJH24" s="73"/>
      <c r="RJI24" s="73"/>
      <c r="RJJ24" s="73"/>
      <c r="RJK24" s="73"/>
      <c r="RJL24" s="73"/>
      <c r="RJM24" s="73"/>
      <c r="RJN24" s="73"/>
      <c r="RJO24" s="73"/>
      <c r="RJP24" s="73"/>
      <c r="RJQ24" s="73"/>
      <c r="RJR24" s="73"/>
      <c r="RJS24" s="73"/>
      <c r="RJT24" s="73"/>
      <c r="RJU24" s="73"/>
      <c r="RJV24" s="73"/>
      <c r="RJW24" s="73"/>
      <c r="RJX24" s="73"/>
      <c r="RJY24" s="73"/>
      <c r="RJZ24" s="73"/>
      <c r="RKA24" s="73"/>
      <c r="RKB24" s="73"/>
      <c r="RKC24" s="73"/>
      <c r="RKD24" s="73"/>
      <c r="RKE24" s="73"/>
      <c r="RKF24" s="73"/>
      <c r="RKG24" s="73"/>
      <c r="RKH24" s="73"/>
      <c r="RKI24" s="73"/>
      <c r="RKJ24" s="73"/>
      <c r="RKK24" s="73"/>
      <c r="RKL24" s="73"/>
      <c r="RKM24" s="73"/>
      <c r="RKN24" s="73"/>
      <c r="RKO24" s="73"/>
      <c r="RKP24" s="73"/>
      <c r="RKQ24" s="73"/>
      <c r="RKR24" s="73"/>
      <c r="RKS24" s="73"/>
      <c r="RKT24" s="73"/>
      <c r="RKU24" s="73"/>
      <c r="RKV24" s="73"/>
      <c r="RKW24" s="73"/>
      <c r="RKX24" s="73"/>
      <c r="RKY24" s="73"/>
      <c r="RKZ24" s="73"/>
      <c r="RLA24" s="73"/>
      <c r="RLB24" s="73"/>
      <c r="RLC24" s="73"/>
      <c r="RLD24" s="73"/>
      <c r="RLE24" s="73"/>
      <c r="RLF24" s="73"/>
      <c r="RLG24" s="73"/>
      <c r="RLH24" s="73"/>
      <c r="RLI24" s="73"/>
      <c r="RLJ24" s="73"/>
      <c r="RLK24" s="73"/>
      <c r="RLL24" s="73"/>
      <c r="RLM24" s="73"/>
      <c r="RLN24" s="73"/>
      <c r="RLO24" s="73"/>
      <c r="RLP24" s="73"/>
      <c r="RLQ24" s="73"/>
      <c r="RLR24" s="73"/>
      <c r="RLS24" s="73"/>
      <c r="RLT24" s="73"/>
      <c r="RLU24" s="73"/>
      <c r="RLV24" s="73"/>
      <c r="RLW24" s="73"/>
      <c r="RLX24" s="73"/>
      <c r="RLY24" s="73"/>
      <c r="RLZ24" s="73"/>
      <c r="RMA24" s="73"/>
      <c r="RMB24" s="73"/>
      <c r="RMC24" s="73"/>
      <c r="RMD24" s="73"/>
      <c r="RME24" s="73"/>
      <c r="RMF24" s="73"/>
      <c r="RMG24" s="73"/>
      <c r="RMH24" s="73"/>
      <c r="RMI24" s="73"/>
      <c r="RMJ24" s="73"/>
      <c r="RMK24" s="73"/>
      <c r="RML24" s="73"/>
      <c r="RMM24" s="73"/>
      <c r="RMN24" s="73"/>
      <c r="RMO24" s="73"/>
      <c r="RMP24" s="73"/>
      <c r="RMQ24" s="73"/>
      <c r="RMR24" s="73"/>
      <c r="RMS24" s="73"/>
      <c r="RMT24" s="73"/>
      <c r="RMU24" s="73"/>
      <c r="RMV24" s="73"/>
      <c r="RMW24" s="73"/>
      <c r="RMX24" s="73"/>
      <c r="RMY24" s="73"/>
      <c r="RMZ24" s="73"/>
      <c r="RNA24" s="73"/>
      <c r="RNB24" s="73"/>
      <c r="RNC24" s="73"/>
      <c r="RND24" s="73"/>
      <c r="RNE24" s="73"/>
      <c r="RNF24" s="73"/>
      <c r="RNG24" s="73"/>
      <c r="RNH24" s="73"/>
      <c r="RNI24" s="73"/>
      <c r="RNJ24" s="73"/>
      <c r="RNK24" s="73"/>
      <c r="RNL24" s="73"/>
      <c r="RNM24" s="73"/>
      <c r="RNN24" s="73"/>
      <c r="RNO24" s="73"/>
      <c r="RNP24" s="73"/>
      <c r="RNQ24" s="73"/>
      <c r="RNR24" s="73"/>
      <c r="RNS24" s="73"/>
      <c r="RNT24" s="73"/>
      <c r="RNU24" s="73"/>
      <c r="RNV24" s="73"/>
      <c r="RNW24" s="73"/>
      <c r="RNX24" s="73"/>
      <c r="RNY24" s="73"/>
      <c r="RNZ24" s="73"/>
      <c r="ROA24" s="73"/>
      <c r="ROB24" s="73"/>
      <c r="ROC24" s="73"/>
      <c r="ROD24" s="73"/>
      <c r="ROE24" s="73"/>
      <c r="ROF24" s="73"/>
      <c r="ROG24" s="73"/>
      <c r="ROH24" s="73"/>
      <c r="ROI24" s="73"/>
      <c r="ROJ24" s="73"/>
      <c r="ROK24" s="73"/>
      <c r="ROL24" s="73"/>
      <c r="ROM24" s="73"/>
      <c r="RON24" s="73"/>
      <c r="ROO24" s="73"/>
      <c r="ROP24" s="73"/>
      <c r="ROQ24" s="73"/>
      <c r="ROR24" s="73"/>
      <c r="ROS24" s="73"/>
      <c r="ROT24" s="73"/>
      <c r="ROU24" s="73"/>
      <c r="ROV24" s="73"/>
      <c r="ROW24" s="73"/>
      <c r="ROX24" s="73"/>
      <c r="ROY24" s="73"/>
      <c r="ROZ24" s="73"/>
      <c r="RPA24" s="73"/>
      <c r="RPB24" s="73"/>
      <c r="RPC24" s="73"/>
      <c r="RPD24" s="73"/>
      <c r="RPE24" s="73"/>
      <c r="RPF24" s="73"/>
      <c r="RPG24" s="73"/>
      <c r="RPH24" s="73"/>
      <c r="RPI24" s="73"/>
      <c r="RPJ24" s="73"/>
      <c r="RPK24" s="73"/>
      <c r="RPL24" s="73"/>
      <c r="RPM24" s="73"/>
      <c r="RPN24" s="73"/>
      <c r="RPO24" s="73"/>
      <c r="RPP24" s="73"/>
      <c r="RPQ24" s="73"/>
      <c r="RPR24" s="73"/>
      <c r="RPS24" s="73"/>
      <c r="RPT24" s="73"/>
      <c r="RPU24" s="73"/>
      <c r="RPV24" s="73"/>
      <c r="RPW24" s="73"/>
      <c r="RPX24" s="73"/>
      <c r="RPY24" s="73"/>
      <c r="RPZ24" s="73"/>
      <c r="RQA24" s="73"/>
      <c r="RQB24" s="73"/>
      <c r="RQC24" s="73"/>
      <c r="RQD24" s="73"/>
      <c r="RQE24" s="73"/>
      <c r="RQF24" s="73"/>
      <c r="RQG24" s="73"/>
      <c r="RQH24" s="73"/>
      <c r="RQI24" s="73"/>
      <c r="RQJ24" s="73"/>
      <c r="RQK24" s="73"/>
      <c r="RQL24" s="73"/>
      <c r="RQM24" s="73"/>
      <c r="RQN24" s="73"/>
      <c r="RQO24" s="73"/>
      <c r="RQP24" s="73"/>
      <c r="RQQ24" s="73"/>
      <c r="RQR24" s="73"/>
      <c r="RQS24" s="73"/>
      <c r="RQT24" s="73"/>
      <c r="RQU24" s="73"/>
      <c r="RQV24" s="73"/>
      <c r="RQW24" s="73"/>
      <c r="RQX24" s="73"/>
      <c r="RQY24" s="73"/>
      <c r="RQZ24" s="73"/>
      <c r="RRA24" s="73"/>
      <c r="RRB24" s="73"/>
      <c r="RRC24" s="73"/>
      <c r="RRD24" s="73"/>
      <c r="RRE24" s="73"/>
      <c r="RRF24" s="73"/>
      <c r="RRG24" s="73"/>
      <c r="RRH24" s="73"/>
      <c r="RRI24" s="73"/>
      <c r="RRJ24" s="73"/>
      <c r="RRK24" s="73"/>
      <c r="RRL24" s="73"/>
      <c r="RRM24" s="73"/>
      <c r="RRN24" s="73"/>
      <c r="RRO24" s="73"/>
      <c r="RRP24" s="73"/>
      <c r="RRQ24" s="73"/>
      <c r="RRR24" s="73"/>
      <c r="RRS24" s="73"/>
      <c r="RRT24" s="73"/>
      <c r="RRU24" s="73"/>
      <c r="RRV24" s="73"/>
      <c r="RRW24" s="73"/>
      <c r="RRX24" s="73"/>
      <c r="RRY24" s="73"/>
      <c r="RRZ24" s="73"/>
      <c r="RSA24" s="73"/>
      <c r="RSB24" s="73"/>
      <c r="RSC24" s="73"/>
      <c r="RSD24" s="73"/>
      <c r="RSE24" s="73"/>
      <c r="RSF24" s="73"/>
      <c r="RSG24" s="73"/>
      <c r="RSH24" s="73"/>
      <c r="RSI24" s="73"/>
      <c r="RSJ24" s="73"/>
      <c r="RSK24" s="73"/>
      <c r="RSL24" s="73"/>
      <c r="RSM24" s="73"/>
      <c r="RSN24" s="73"/>
      <c r="RSO24" s="73"/>
      <c r="RSP24" s="73"/>
      <c r="RSQ24" s="73"/>
      <c r="RSR24" s="73"/>
      <c r="RSS24" s="73"/>
      <c r="RST24" s="73"/>
      <c r="RSU24" s="73"/>
      <c r="RSV24" s="73"/>
      <c r="RSW24" s="73"/>
      <c r="RSX24" s="73"/>
      <c r="RSY24" s="73"/>
      <c r="RSZ24" s="73"/>
      <c r="RTA24" s="73"/>
      <c r="RTB24" s="73"/>
      <c r="RTC24" s="73"/>
      <c r="RTD24" s="73"/>
      <c r="RTE24" s="73"/>
      <c r="RTF24" s="73"/>
      <c r="RTG24" s="73"/>
      <c r="RTH24" s="73"/>
      <c r="RTI24" s="73"/>
      <c r="RTJ24" s="73"/>
      <c r="RTK24" s="73"/>
      <c r="RTL24" s="73"/>
      <c r="RTM24" s="73"/>
      <c r="RTN24" s="73"/>
      <c r="RTO24" s="73"/>
      <c r="RTP24" s="73"/>
      <c r="RTQ24" s="73"/>
      <c r="RTR24" s="73"/>
      <c r="RTS24" s="73"/>
      <c r="RTT24" s="73"/>
      <c r="RTU24" s="73"/>
      <c r="RTV24" s="73"/>
      <c r="RTW24" s="73"/>
      <c r="RTX24" s="73"/>
      <c r="RTY24" s="73"/>
      <c r="RTZ24" s="73"/>
      <c r="RUA24" s="73"/>
      <c r="RUB24" s="73"/>
      <c r="RUC24" s="73"/>
      <c r="RUD24" s="73"/>
      <c r="RUE24" s="73"/>
      <c r="RUF24" s="73"/>
      <c r="RUG24" s="73"/>
      <c r="RUH24" s="73"/>
      <c r="RUI24" s="73"/>
      <c r="RUJ24" s="73"/>
      <c r="RUK24" s="73"/>
      <c r="RUL24" s="73"/>
      <c r="RUM24" s="73"/>
      <c r="RUN24" s="73"/>
      <c r="RUO24" s="73"/>
      <c r="RUP24" s="73"/>
      <c r="RUQ24" s="73"/>
      <c r="RUR24" s="73"/>
      <c r="RUS24" s="73"/>
      <c r="RUT24" s="73"/>
      <c r="RUU24" s="73"/>
      <c r="RUV24" s="73"/>
      <c r="RUW24" s="73"/>
      <c r="RUX24" s="73"/>
      <c r="RUY24" s="73"/>
      <c r="RUZ24" s="73"/>
      <c r="RVA24" s="73"/>
      <c r="RVB24" s="73"/>
      <c r="RVC24" s="73"/>
      <c r="RVD24" s="73"/>
      <c r="RVE24" s="73"/>
      <c r="RVF24" s="73"/>
      <c r="RVG24" s="73"/>
      <c r="RVH24" s="73"/>
      <c r="RVI24" s="73"/>
      <c r="RVJ24" s="73"/>
      <c r="RVK24" s="73"/>
      <c r="RVL24" s="73"/>
      <c r="RVM24" s="73"/>
      <c r="RVN24" s="73"/>
      <c r="RVO24" s="73"/>
      <c r="RVP24" s="73"/>
      <c r="RVQ24" s="73"/>
      <c r="RVR24" s="73"/>
      <c r="RVS24" s="73"/>
      <c r="RVT24" s="73"/>
      <c r="RVU24" s="73"/>
      <c r="RVV24" s="73"/>
      <c r="RVW24" s="73"/>
      <c r="RVX24" s="73"/>
      <c r="RVY24" s="73"/>
      <c r="RVZ24" s="73"/>
      <c r="RWA24" s="73"/>
      <c r="RWB24" s="73"/>
      <c r="RWC24" s="73"/>
      <c r="RWD24" s="73"/>
      <c r="RWE24" s="73"/>
      <c r="RWF24" s="73"/>
      <c r="RWG24" s="73"/>
      <c r="RWH24" s="73"/>
      <c r="RWI24" s="73"/>
      <c r="RWJ24" s="73"/>
      <c r="RWK24" s="73"/>
      <c r="RWL24" s="73"/>
      <c r="RWM24" s="73"/>
      <c r="RWN24" s="73"/>
      <c r="RWO24" s="73"/>
      <c r="RWP24" s="73"/>
      <c r="RWQ24" s="73"/>
      <c r="RWR24" s="73"/>
      <c r="RWS24" s="73"/>
      <c r="RWT24" s="73"/>
      <c r="RWU24" s="73"/>
      <c r="RWV24" s="73"/>
      <c r="RWW24" s="73"/>
      <c r="RWX24" s="73"/>
      <c r="RWY24" s="73"/>
      <c r="RWZ24" s="73"/>
      <c r="RXA24" s="73"/>
      <c r="RXB24" s="73"/>
      <c r="RXC24" s="73"/>
      <c r="RXD24" s="73"/>
      <c r="RXE24" s="73"/>
      <c r="RXF24" s="73"/>
      <c r="RXG24" s="73"/>
      <c r="RXH24" s="73"/>
      <c r="RXI24" s="73"/>
      <c r="RXJ24" s="73"/>
      <c r="RXK24" s="73"/>
      <c r="RXL24" s="73"/>
      <c r="RXM24" s="73"/>
      <c r="RXN24" s="73"/>
      <c r="RXO24" s="73"/>
      <c r="RXP24" s="73"/>
      <c r="RXQ24" s="73"/>
      <c r="RXR24" s="73"/>
      <c r="RXS24" s="73"/>
      <c r="RXT24" s="73"/>
      <c r="RXU24" s="73"/>
      <c r="RXV24" s="73"/>
      <c r="RXW24" s="73"/>
      <c r="RXX24" s="73"/>
      <c r="RXY24" s="73"/>
      <c r="RXZ24" s="73"/>
      <c r="RYA24" s="73"/>
      <c r="RYB24" s="73"/>
      <c r="RYC24" s="73"/>
      <c r="RYD24" s="73"/>
      <c r="RYE24" s="73"/>
      <c r="RYF24" s="73"/>
      <c r="RYG24" s="73"/>
      <c r="RYH24" s="73"/>
      <c r="RYI24" s="73"/>
      <c r="RYJ24" s="73"/>
      <c r="RYK24" s="73"/>
      <c r="RYL24" s="73"/>
      <c r="RYM24" s="73"/>
      <c r="RYN24" s="73"/>
      <c r="RYO24" s="73"/>
      <c r="RYP24" s="73"/>
      <c r="RYQ24" s="73"/>
      <c r="RYR24" s="73"/>
      <c r="RYS24" s="73"/>
      <c r="RYT24" s="73"/>
      <c r="RYU24" s="73"/>
      <c r="RYV24" s="73"/>
      <c r="RYW24" s="73"/>
      <c r="RYX24" s="73"/>
      <c r="RYY24" s="73"/>
      <c r="RYZ24" s="73"/>
      <c r="RZA24" s="73"/>
      <c r="RZB24" s="73"/>
      <c r="RZC24" s="73"/>
      <c r="RZD24" s="73"/>
      <c r="RZE24" s="73"/>
      <c r="RZF24" s="73"/>
      <c r="RZG24" s="73"/>
      <c r="RZH24" s="73"/>
      <c r="RZI24" s="73"/>
      <c r="RZJ24" s="73"/>
      <c r="RZK24" s="73"/>
      <c r="RZL24" s="73"/>
      <c r="RZM24" s="73"/>
      <c r="RZN24" s="73"/>
      <c r="RZO24" s="73"/>
      <c r="RZP24" s="73"/>
      <c r="RZQ24" s="73"/>
      <c r="RZR24" s="73"/>
      <c r="RZS24" s="73"/>
      <c r="RZT24" s="73"/>
      <c r="RZU24" s="73"/>
      <c r="RZV24" s="73"/>
      <c r="RZW24" s="73"/>
      <c r="RZX24" s="73"/>
      <c r="RZY24" s="73"/>
      <c r="RZZ24" s="73"/>
      <c r="SAA24" s="73"/>
      <c r="SAB24" s="73"/>
      <c r="SAC24" s="73"/>
      <c r="SAD24" s="73"/>
      <c r="SAE24" s="73"/>
      <c r="SAF24" s="73"/>
      <c r="SAG24" s="73"/>
      <c r="SAH24" s="73"/>
      <c r="SAI24" s="73"/>
      <c r="SAJ24" s="73"/>
      <c r="SAK24" s="73"/>
      <c r="SAL24" s="73"/>
      <c r="SAM24" s="73"/>
      <c r="SAN24" s="73"/>
      <c r="SAO24" s="73"/>
      <c r="SAP24" s="73"/>
      <c r="SAQ24" s="73"/>
      <c r="SAR24" s="73"/>
      <c r="SAS24" s="73"/>
      <c r="SAT24" s="73"/>
      <c r="SAU24" s="73"/>
      <c r="SAV24" s="73"/>
      <c r="SAW24" s="73"/>
      <c r="SAX24" s="73"/>
      <c r="SAY24" s="73"/>
      <c r="SAZ24" s="73"/>
      <c r="SBA24" s="73"/>
      <c r="SBB24" s="73"/>
      <c r="SBC24" s="73"/>
      <c r="SBD24" s="73"/>
      <c r="SBE24" s="73"/>
      <c r="SBF24" s="73"/>
      <c r="SBG24" s="73"/>
      <c r="SBH24" s="73"/>
      <c r="SBI24" s="73"/>
      <c r="SBJ24" s="73"/>
      <c r="SBK24" s="73"/>
      <c r="SBL24" s="73"/>
      <c r="SBM24" s="73"/>
      <c r="SBN24" s="73"/>
      <c r="SBO24" s="73"/>
      <c r="SBP24" s="73"/>
      <c r="SBQ24" s="73"/>
      <c r="SBR24" s="73"/>
      <c r="SBS24" s="73"/>
      <c r="SBT24" s="73"/>
      <c r="SBU24" s="73"/>
      <c r="SBV24" s="73"/>
      <c r="SBW24" s="73"/>
      <c r="SBX24" s="73"/>
      <c r="SBY24" s="73"/>
      <c r="SBZ24" s="73"/>
      <c r="SCA24" s="73"/>
      <c r="SCB24" s="73"/>
      <c r="SCC24" s="73"/>
      <c r="SCD24" s="73"/>
      <c r="SCE24" s="73"/>
      <c r="SCF24" s="73"/>
      <c r="SCG24" s="73"/>
      <c r="SCH24" s="73"/>
      <c r="SCI24" s="73"/>
      <c r="SCJ24" s="73"/>
      <c r="SCK24" s="73"/>
      <c r="SCL24" s="73"/>
      <c r="SCM24" s="73"/>
      <c r="SCN24" s="73"/>
      <c r="SCO24" s="73"/>
      <c r="SCP24" s="73"/>
      <c r="SCQ24" s="73"/>
      <c r="SCR24" s="73"/>
      <c r="SCS24" s="73"/>
      <c r="SCT24" s="73"/>
      <c r="SCU24" s="73"/>
      <c r="SCV24" s="73"/>
      <c r="SCW24" s="73"/>
      <c r="SCX24" s="73"/>
      <c r="SCY24" s="73"/>
      <c r="SCZ24" s="73"/>
      <c r="SDA24" s="73"/>
      <c r="SDB24" s="73"/>
      <c r="SDC24" s="73"/>
      <c r="SDD24" s="73"/>
      <c r="SDE24" s="73"/>
      <c r="SDF24" s="73"/>
      <c r="SDG24" s="73"/>
      <c r="SDH24" s="73"/>
      <c r="SDI24" s="73"/>
      <c r="SDJ24" s="73"/>
      <c r="SDK24" s="73"/>
      <c r="SDL24" s="73"/>
      <c r="SDM24" s="73"/>
      <c r="SDN24" s="73"/>
      <c r="SDO24" s="73"/>
      <c r="SDP24" s="73"/>
      <c r="SDQ24" s="73"/>
      <c r="SDR24" s="73"/>
      <c r="SDS24" s="73"/>
      <c r="SDT24" s="73"/>
      <c r="SDU24" s="73"/>
      <c r="SDV24" s="73"/>
      <c r="SDW24" s="73"/>
      <c r="SDX24" s="73"/>
      <c r="SDY24" s="73"/>
      <c r="SDZ24" s="73"/>
      <c r="SEA24" s="73"/>
      <c r="SEB24" s="73"/>
      <c r="SEC24" s="73"/>
      <c r="SED24" s="73"/>
      <c r="SEE24" s="73"/>
      <c r="SEF24" s="73"/>
      <c r="SEG24" s="73"/>
      <c r="SEH24" s="73"/>
      <c r="SEI24" s="73"/>
      <c r="SEJ24" s="73"/>
      <c r="SEK24" s="73"/>
      <c r="SEL24" s="73"/>
      <c r="SEM24" s="73"/>
      <c r="SEN24" s="73"/>
      <c r="SEO24" s="73"/>
      <c r="SEP24" s="73"/>
      <c r="SEQ24" s="73"/>
      <c r="SER24" s="73"/>
      <c r="SES24" s="73"/>
      <c r="SET24" s="73"/>
      <c r="SEU24" s="73"/>
      <c r="SEV24" s="73"/>
      <c r="SEW24" s="73"/>
      <c r="SEX24" s="73"/>
      <c r="SEY24" s="73"/>
      <c r="SEZ24" s="73"/>
      <c r="SFA24" s="73"/>
      <c r="SFB24" s="73"/>
      <c r="SFC24" s="73"/>
      <c r="SFD24" s="73"/>
      <c r="SFE24" s="73"/>
      <c r="SFF24" s="73"/>
      <c r="SFG24" s="73"/>
      <c r="SFH24" s="73"/>
      <c r="SFI24" s="73"/>
      <c r="SFJ24" s="73"/>
      <c r="SFK24" s="73"/>
      <c r="SFL24" s="73"/>
      <c r="SFM24" s="73"/>
      <c r="SFN24" s="73"/>
      <c r="SFO24" s="73"/>
      <c r="SFP24" s="73"/>
      <c r="SFQ24" s="73"/>
      <c r="SFR24" s="73"/>
      <c r="SFS24" s="73"/>
      <c r="SFT24" s="73"/>
      <c r="SFU24" s="73"/>
      <c r="SFV24" s="73"/>
      <c r="SFW24" s="73"/>
      <c r="SFX24" s="73"/>
      <c r="SFY24" s="73"/>
      <c r="SFZ24" s="73"/>
      <c r="SGA24" s="73"/>
      <c r="SGB24" s="73"/>
      <c r="SGC24" s="73"/>
      <c r="SGD24" s="73"/>
      <c r="SGE24" s="73"/>
      <c r="SGF24" s="73"/>
      <c r="SGG24" s="73"/>
      <c r="SGH24" s="73"/>
      <c r="SGI24" s="73"/>
      <c r="SGJ24" s="73"/>
      <c r="SGK24" s="73"/>
      <c r="SGL24" s="73"/>
      <c r="SGM24" s="73"/>
      <c r="SGN24" s="73"/>
      <c r="SGO24" s="73"/>
      <c r="SGP24" s="73"/>
      <c r="SGQ24" s="73"/>
      <c r="SGR24" s="73"/>
      <c r="SGS24" s="73"/>
      <c r="SGT24" s="73"/>
      <c r="SGU24" s="73"/>
      <c r="SGV24" s="73"/>
      <c r="SGW24" s="73"/>
      <c r="SGX24" s="73"/>
      <c r="SGY24" s="73"/>
      <c r="SGZ24" s="73"/>
      <c r="SHA24" s="73"/>
      <c r="SHB24" s="73"/>
      <c r="SHC24" s="73"/>
      <c r="SHD24" s="73"/>
      <c r="SHE24" s="73"/>
      <c r="SHF24" s="73"/>
      <c r="SHG24" s="73"/>
      <c r="SHH24" s="73"/>
      <c r="SHI24" s="73"/>
      <c r="SHJ24" s="73"/>
      <c r="SHK24" s="73"/>
      <c r="SHL24" s="73"/>
      <c r="SHM24" s="73"/>
      <c r="SHN24" s="73"/>
      <c r="SHO24" s="73"/>
      <c r="SHP24" s="73"/>
      <c r="SHQ24" s="73"/>
      <c r="SHR24" s="73"/>
      <c r="SHS24" s="73"/>
      <c r="SHT24" s="73"/>
      <c r="SHU24" s="73"/>
      <c r="SHV24" s="73"/>
      <c r="SHW24" s="73"/>
      <c r="SHX24" s="73"/>
      <c r="SHY24" s="73"/>
      <c r="SHZ24" s="73"/>
      <c r="SIA24" s="73"/>
      <c r="SIB24" s="73"/>
      <c r="SIC24" s="73"/>
      <c r="SID24" s="73"/>
      <c r="SIE24" s="73"/>
      <c r="SIF24" s="73"/>
      <c r="SIG24" s="73"/>
      <c r="SIH24" s="73"/>
      <c r="SII24" s="73"/>
      <c r="SIJ24" s="73"/>
      <c r="SIK24" s="73"/>
      <c r="SIL24" s="73"/>
      <c r="SIM24" s="73"/>
      <c r="SIN24" s="73"/>
      <c r="SIO24" s="73"/>
      <c r="SIP24" s="73"/>
      <c r="SIQ24" s="73"/>
      <c r="SIR24" s="73"/>
      <c r="SIS24" s="73"/>
      <c r="SIT24" s="73"/>
      <c r="SIU24" s="73"/>
      <c r="SIV24" s="73"/>
      <c r="SIW24" s="73"/>
      <c r="SIX24" s="73"/>
      <c r="SIY24" s="73"/>
      <c r="SIZ24" s="73"/>
      <c r="SJA24" s="73"/>
      <c r="SJB24" s="73"/>
      <c r="SJC24" s="73"/>
      <c r="SJD24" s="73"/>
      <c r="SJE24" s="73"/>
      <c r="SJF24" s="73"/>
      <c r="SJG24" s="73"/>
      <c r="SJH24" s="73"/>
      <c r="SJI24" s="73"/>
      <c r="SJJ24" s="73"/>
      <c r="SJK24" s="73"/>
      <c r="SJL24" s="73"/>
      <c r="SJM24" s="73"/>
      <c r="SJN24" s="73"/>
      <c r="SJO24" s="73"/>
      <c r="SJP24" s="73"/>
      <c r="SJQ24" s="73"/>
      <c r="SJR24" s="73"/>
      <c r="SJS24" s="73"/>
      <c r="SJT24" s="73"/>
      <c r="SJU24" s="73"/>
      <c r="SJV24" s="73"/>
      <c r="SJW24" s="73"/>
      <c r="SJX24" s="73"/>
      <c r="SJY24" s="73"/>
      <c r="SJZ24" s="73"/>
      <c r="SKA24" s="73"/>
      <c r="SKB24" s="73"/>
      <c r="SKC24" s="73"/>
      <c r="SKD24" s="73"/>
      <c r="SKE24" s="73"/>
      <c r="SKF24" s="73"/>
      <c r="SKG24" s="73"/>
      <c r="SKH24" s="73"/>
      <c r="SKI24" s="73"/>
      <c r="SKJ24" s="73"/>
      <c r="SKK24" s="73"/>
      <c r="SKL24" s="73"/>
      <c r="SKM24" s="73"/>
      <c r="SKN24" s="73"/>
      <c r="SKO24" s="73"/>
      <c r="SKP24" s="73"/>
      <c r="SKQ24" s="73"/>
      <c r="SKR24" s="73"/>
      <c r="SKS24" s="73"/>
      <c r="SKT24" s="73"/>
      <c r="SKU24" s="73"/>
      <c r="SKV24" s="73"/>
      <c r="SKW24" s="73"/>
      <c r="SKX24" s="73"/>
      <c r="SKY24" s="73"/>
      <c r="SKZ24" s="73"/>
      <c r="SLA24" s="73"/>
      <c r="SLB24" s="73"/>
      <c r="SLC24" s="73"/>
      <c r="SLD24" s="73"/>
      <c r="SLE24" s="73"/>
      <c r="SLF24" s="73"/>
      <c r="SLG24" s="73"/>
      <c r="SLH24" s="73"/>
      <c r="SLI24" s="73"/>
      <c r="SLJ24" s="73"/>
      <c r="SLK24" s="73"/>
      <c r="SLL24" s="73"/>
      <c r="SLM24" s="73"/>
      <c r="SLN24" s="73"/>
      <c r="SLO24" s="73"/>
      <c r="SLP24" s="73"/>
      <c r="SLQ24" s="73"/>
      <c r="SLR24" s="73"/>
      <c r="SLS24" s="73"/>
      <c r="SLT24" s="73"/>
      <c r="SLU24" s="73"/>
      <c r="SLV24" s="73"/>
      <c r="SLW24" s="73"/>
      <c r="SLX24" s="73"/>
      <c r="SLY24" s="73"/>
      <c r="SLZ24" s="73"/>
      <c r="SMA24" s="73"/>
      <c r="SMB24" s="73"/>
      <c r="SMC24" s="73"/>
      <c r="SMD24" s="73"/>
      <c r="SME24" s="73"/>
      <c r="SMF24" s="73"/>
      <c r="SMG24" s="73"/>
      <c r="SMH24" s="73"/>
      <c r="SMI24" s="73"/>
      <c r="SMJ24" s="73"/>
      <c r="SMK24" s="73"/>
      <c r="SML24" s="73"/>
      <c r="SMM24" s="73"/>
      <c r="SMN24" s="73"/>
      <c r="SMO24" s="73"/>
      <c r="SMP24" s="73"/>
      <c r="SMQ24" s="73"/>
      <c r="SMR24" s="73"/>
      <c r="SMS24" s="73"/>
      <c r="SMT24" s="73"/>
      <c r="SMU24" s="73"/>
      <c r="SMV24" s="73"/>
      <c r="SMW24" s="73"/>
      <c r="SMX24" s="73"/>
      <c r="SMY24" s="73"/>
      <c r="SMZ24" s="73"/>
      <c r="SNA24" s="73"/>
      <c r="SNB24" s="73"/>
      <c r="SNC24" s="73"/>
      <c r="SND24" s="73"/>
      <c r="SNE24" s="73"/>
      <c r="SNF24" s="73"/>
      <c r="SNG24" s="73"/>
      <c r="SNH24" s="73"/>
      <c r="SNI24" s="73"/>
      <c r="SNJ24" s="73"/>
      <c r="SNK24" s="73"/>
      <c r="SNL24" s="73"/>
      <c r="SNM24" s="73"/>
      <c r="SNN24" s="73"/>
      <c r="SNO24" s="73"/>
      <c r="SNP24" s="73"/>
      <c r="SNQ24" s="73"/>
      <c r="SNR24" s="73"/>
      <c r="SNS24" s="73"/>
      <c r="SNT24" s="73"/>
      <c r="SNU24" s="73"/>
      <c r="SNV24" s="73"/>
      <c r="SNW24" s="73"/>
      <c r="SNX24" s="73"/>
      <c r="SNY24" s="73"/>
      <c r="SNZ24" s="73"/>
      <c r="SOA24" s="73"/>
      <c r="SOB24" s="73"/>
      <c r="SOC24" s="73"/>
      <c r="SOD24" s="73"/>
      <c r="SOE24" s="73"/>
      <c r="SOF24" s="73"/>
      <c r="SOG24" s="73"/>
      <c r="SOH24" s="73"/>
      <c r="SOI24" s="73"/>
      <c r="SOJ24" s="73"/>
      <c r="SOK24" s="73"/>
      <c r="SOL24" s="73"/>
      <c r="SOM24" s="73"/>
      <c r="SON24" s="73"/>
      <c r="SOO24" s="73"/>
      <c r="SOP24" s="73"/>
      <c r="SOQ24" s="73"/>
      <c r="SOR24" s="73"/>
      <c r="SOS24" s="73"/>
      <c r="SOT24" s="73"/>
      <c r="SOU24" s="73"/>
      <c r="SOV24" s="73"/>
      <c r="SOW24" s="73"/>
      <c r="SOX24" s="73"/>
      <c r="SOY24" s="73"/>
      <c r="SOZ24" s="73"/>
      <c r="SPA24" s="73"/>
      <c r="SPB24" s="73"/>
      <c r="SPC24" s="73"/>
      <c r="SPD24" s="73"/>
      <c r="SPE24" s="73"/>
      <c r="SPF24" s="73"/>
      <c r="SPG24" s="73"/>
      <c r="SPH24" s="73"/>
      <c r="SPI24" s="73"/>
      <c r="SPJ24" s="73"/>
      <c r="SPK24" s="73"/>
      <c r="SPL24" s="73"/>
      <c r="SPM24" s="73"/>
      <c r="SPN24" s="73"/>
      <c r="SPO24" s="73"/>
      <c r="SPP24" s="73"/>
      <c r="SPQ24" s="73"/>
      <c r="SPR24" s="73"/>
      <c r="SPS24" s="73"/>
      <c r="SPT24" s="73"/>
      <c r="SPU24" s="73"/>
      <c r="SPV24" s="73"/>
      <c r="SPW24" s="73"/>
      <c r="SPX24" s="73"/>
      <c r="SPY24" s="73"/>
      <c r="SPZ24" s="73"/>
      <c r="SQA24" s="73"/>
      <c r="SQB24" s="73"/>
      <c r="SQC24" s="73"/>
      <c r="SQD24" s="73"/>
      <c r="SQE24" s="73"/>
      <c r="SQF24" s="73"/>
      <c r="SQG24" s="73"/>
      <c r="SQH24" s="73"/>
      <c r="SQI24" s="73"/>
      <c r="SQJ24" s="73"/>
      <c r="SQK24" s="73"/>
      <c r="SQL24" s="73"/>
      <c r="SQM24" s="73"/>
      <c r="SQN24" s="73"/>
      <c r="SQO24" s="73"/>
      <c r="SQP24" s="73"/>
      <c r="SQQ24" s="73"/>
      <c r="SQR24" s="73"/>
      <c r="SQS24" s="73"/>
      <c r="SQT24" s="73"/>
      <c r="SQU24" s="73"/>
      <c r="SQV24" s="73"/>
      <c r="SQW24" s="73"/>
      <c r="SQX24" s="73"/>
      <c r="SQY24" s="73"/>
      <c r="SQZ24" s="73"/>
      <c r="SRA24" s="73"/>
      <c r="SRB24" s="73"/>
      <c r="SRC24" s="73"/>
      <c r="SRD24" s="73"/>
      <c r="SRE24" s="73"/>
      <c r="SRF24" s="73"/>
      <c r="SRG24" s="73"/>
      <c r="SRH24" s="73"/>
      <c r="SRI24" s="73"/>
      <c r="SRJ24" s="73"/>
      <c r="SRK24" s="73"/>
      <c r="SRL24" s="73"/>
      <c r="SRM24" s="73"/>
      <c r="SRN24" s="73"/>
      <c r="SRO24" s="73"/>
      <c r="SRP24" s="73"/>
      <c r="SRQ24" s="73"/>
      <c r="SRR24" s="73"/>
      <c r="SRS24" s="73"/>
      <c r="SRT24" s="73"/>
      <c r="SRU24" s="73"/>
      <c r="SRV24" s="73"/>
      <c r="SRW24" s="73"/>
      <c r="SRX24" s="73"/>
      <c r="SRY24" s="73"/>
      <c r="SRZ24" s="73"/>
      <c r="SSA24" s="73"/>
      <c r="SSB24" s="73"/>
      <c r="SSC24" s="73"/>
      <c r="SSD24" s="73"/>
      <c r="SSE24" s="73"/>
      <c r="SSF24" s="73"/>
      <c r="SSG24" s="73"/>
      <c r="SSH24" s="73"/>
      <c r="SSI24" s="73"/>
      <c r="SSJ24" s="73"/>
      <c r="SSK24" s="73"/>
      <c r="SSL24" s="73"/>
      <c r="SSM24" s="73"/>
      <c r="SSN24" s="73"/>
      <c r="SSO24" s="73"/>
      <c r="SSP24" s="73"/>
      <c r="SSQ24" s="73"/>
      <c r="SSR24" s="73"/>
      <c r="SSS24" s="73"/>
      <c r="SST24" s="73"/>
      <c r="SSU24" s="73"/>
      <c r="SSV24" s="73"/>
      <c r="SSW24" s="73"/>
      <c r="SSX24" s="73"/>
      <c r="SSY24" s="73"/>
      <c r="SSZ24" s="73"/>
      <c r="STA24" s="73"/>
      <c r="STB24" s="73"/>
      <c r="STC24" s="73"/>
      <c r="STD24" s="73"/>
      <c r="STE24" s="73"/>
      <c r="STF24" s="73"/>
      <c r="STG24" s="73"/>
      <c r="STH24" s="73"/>
      <c r="STI24" s="73"/>
      <c r="STJ24" s="73"/>
      <c r="STK24" s="73"/>
      <c r="STL24" s="73"/>
      <c r="STM24" s="73"/>
      <c r="STN24" s="73"/>
      <c r="STO24" s="73"/>
      <c r="STP24" s="73"/>
      <c r="STQ24" s="73"/>
      <c r="STR24" s="73"/>
      <c r="STS24" s="73"/>
      <c r="STT24" s="73"/>
      <c r="STU24" s="73"/>
      <c r="STV24" s="73"/>
      <c r="STW24" s="73"/>
      <c r="STX24" s="73"/>
      <c r="STY24" s="73"/>
      <c r="STZ24" s="73"/>
      <c r="SUA24" s="73"/>
      <c r="SUB24" s="73"/>
      <c r="SUC24" s="73"/>
      <c r="SUD24" s="73"/>
      <c r="SUE24" s="73"/>
      <c r="SUF24" s="73"/>
      <c r="SUG24" s="73"/>
      <c r="SUH24" s="73"/>
      <c r="SUI24" s="73"/>
      <c r="SUJ24" s="73"/>
      <c r="SUK24" s="73"/>
      <c r="SUL24" s="73"/>
      <c r="SUM24" s="73"/>
      <c r="SUN24" s="73"/>
      <c r="SUO24" s="73"/>
      <c r="SUP24" s="73"/>
      <c r="SUQ24" s="73"/>
      <c r="SUR24" s="73"/>
      <c r="SUS24" s="73"/>
      <c r="SUT24" s="73"/>
      <c r="SUU24" s="73"/>
      <c r="SUV24" s="73"/>
      <c r="SUW24" s="73"/>
      <c r="SUX24" s="73"/>
      <c r="SUY24" s="73"/>
      <c r="SUZ24" s="73"/>
      <c r="SVA24" s="73"/>
      <c r="SVB24" s="73"/>
      <c r="SVC24" s="73"/>
      <c r="SVD24" s="73"/>
      <c r="SVE24" s="73"/>
      <c r="SVF24" s="73"/>
      <c r="SVG24" s="73"/>
      <c r="SVH24" s="73"/>
      <c r="SVI24" s="73"/>
      <c r="SVJ24" s="73"/>
      <c r="SVK24" s="73"/>
      <c r="SVL24" s="73"/>
      <c r="SVM24" s="73"/>
      <c r="SVN24" s="73"/>
      <c r="SVO24" s="73"/>
      <c r="SVP24" s="73"/>
      <c r="SVQ24" s="73"/>
      <c r="SVR24" s="73"/>
      <c r="SVS24" s="73"/>
      <c r="SVT24" s="73"/>
      <c r="SVU24" s="73"/>
      <c r="SVV24" s="73"/>
      <c r="SVW24" s="73"/>
      <c r="SVX24" s="73"/>
      <c r="SVY24" s="73"/>
      <c r="SVZ24" s="73"/>
      <c r="SWA24" s="73"/>
      <c r="SWB24" s="73"/>
      <c r="SWC24" s="73"/>
      <c r="SWD24" s="73"/>
      <c r="SWE24" s="73"/>
      <c r="SWF24" s="73"/>
      <c r="SWG24" s="73"/>
      <c r="SWH24" s="73"/>
      <c r="SWI24" s="73"/>
      <c r="SWJ24" s="73"/>
      <c r="SWK24" s="73"/>
      <c r="SWL24" s="73"/>
      <c r="SWM24" s="73"/>
      <c r="SWN24" s="73"/>
      <c r="SWO24" s="73"/>
      <c r="SWP24" s="73"/>
      <c r="SWQ24" s="73"/>
      <c r="SWR24" s="73"/>
      <c r="SWS24" s="73"/>
      <c r="SWT24" s="73"/>
      <c r="SWU24" s="73"/>
      <c r="SWV24" s="73"/>
      <c r="SWW24" s="73"/>
      <c r="SWX24" s="73"/>
      <c r="SWY24" s="73"/>
      <c r="SWZ24" s="73"/>
      <c r="SXA24" s="73"/>
      <c r="SXB24" s="73"/>
      <c r="SXC24" s="73"/>
      <c r="SXD24" s="73"/>
      <c r="SXE24" s="73"/>
      <c r="SXF24" s="73"/>
      <c r="SXG24" s="73"/>
      <c r="SXH24" s="73"/>
      <c r="SXI24" s="73"/>
      <c r="SXJ24" s="73"/>
      <c r="SXK24" s="73"/>
      <c r="SXL24" s="73"/>
      <c r="SXM24" s="73"/>
      <c r="SXN24" s="73"/>
      <c r="SXO24" s="73"/>
      <c r="SXP24" s="73"/>
      <c r="SXQ24" s="73"/>
      <c r="SXR24" s="73"/>
      <c r="SXS24" s="73"/>
      <c r="SXT24" s="73"/>
      <c r="SXU24" s="73"/>
      <c r="SXV24" s="73"/>
      <c r="SXW24" s="73"/>
      <c r="SXX24" s="73"/>
      <c r="SXY24" s="73"/>
      <c r="SXZ24" s="73"/>
      <c r="SYA24" s="73"/>
      <c r="SYB24" s="73"/>
      <c r="SYC24" s="73"/>
      <c r="SYD24" s="73"/>
      <c r="SYE24" s="73"/>
      <c r="SYF24" s="73"/>
      <c r="SYG24" s="73"/>
      <c r="SYH24" s="73"/>
      <c r="SYI24" s="73"/>
      <c r="SYJ24" s="73"/>
      <c r="SYK24" s="73"/>
      <c r="SYL24" s="73"/>
      <c r="SYM24" s="73"/>
      <c r="SYN24" s="73"/>
      <c r="SYO24" s="73"/>
      <c r="SYP24" s="73"/>
      <c r="SYQ24" s="73"/>
      <c r="SYR24" s="73"/>
      <c r="SYS24" s="73"/>
      <c r="SYT24" s="73"/>
      <c r="SYU24" s="73"/>
      <c r="SYV24" s="73"/>
      <c r="SYW24" s="73"/>
      <c r="SYX24" s="73"/>
      <c r="SYY24" s="73"/>
      <c r="SYZ24" s="73"/>
      <c r="SZA24" s="73"/>
      <c r="SZB24" s="73"/>
      <c r="SZC24" s="73"/>
      <c r="SZD24" s="73"/>
      <c r="SZE24" s="73"/>
      <c r="SZF24" s="73"/>
      <c r="SZG24" s="73"/>
      <c r="SZH24" s="73"/>
      <c r="SZI24" s="73"/>
      <c r="SZJ24" s="73"/>
      <c r="SZK24" s="73"/>
      <c r="SZL24" s="73"/>
      <c r="SZM24" s="73"/>
      <c r="SZN24" s="73"/>
      <c r="SZO24" s="73"/>
      <c r="SZP24" s="73"/>
      <c r="SZQ24" s="73"/>
      <c r="SZR24" s="73"/>
      <c r="SZS24" s="73"/>
      <c r="SZT24" s="73"/>
      <c r="SZU24" s="73"/>
      <c r="SZV24" s="73"/>
      <c r="SZW24" s="73"/>
      <c r="SZX24" s="73"/>
      <c r="SZY24" s="73"/>
      <c r="SZZ24" s="73"/>
      <c r="TAA24" s="73"/>
      <c r="TAB24" s="73"/>
      <c r="TAC24" s="73"/>
      <c r="TAD24" s="73"/>
      <c r="TAE24" s="73"/>
      <c r="TAF24" s="73"/>
      <c r="TAG24" s="73"/>
      <c r="TAH24" s="73"/>
      <c r="TAI24" s="73"/>
      <c r="TAJ24" s="73"/>
      <c r="TAK24" s="73"/>
      <c r="TAL24" s="73"/>
      <c r="TAM24" s="73"/>
      <c r="TAN24" s="73"/>
      <c r="TAO24" s="73"/>
      <c r="TAP24" s="73"/>
      <c r="TAQ24" s="73"/>
      <c r="TAR24" s="73"/>
      <c r="TAS24" s="73"/>
      <c r="TAT24" s="73"/>
      <c r="TAU24" s="73"/>
      <c r="TAV24" s="73"/>
      <c r="TAW24" s="73"/>
      <c r="TAX24" s="73"/>
      <c r="TAY24" s="73"/>
      <c r="TAZ24" s="73"/>
      <c r="TBA24" s="73"/>
      <c r="TBB24" s="73"/>
      <c r="TBC24" s="73"/>
      <c r="TBD24" s="73"/>
      <c r="TBE24" s="73"/>
      <c r="TBF24" s="73"/>
      <c r="TBG24" s="73"/>
      <c r="TBH24" s="73"/>
      <c r="TBI24" s="73"/>
      <c r="TBJ24" s="73"/>
      <c r="TBK24" s="73"/>
      <c r="TBL24" s="73"/>
      <c r="TBM24" s="73"/>
      <c r="TBN24" s="73"/>
      <c r="TBO24" s="73"/>
      <c r="TBP24" s="73"/>
      <c r="TBQ24" s="73"/>
      <c r="TBR24" s="73"/>
      <c r="TBS24" s="73"/>
      <c r="TBT24" s="73"/>
      <c r="TBU24" s="73"/>
      <c r="TBV24" s="73"/>
      <c r="TBW24" s="73"/>
      <c r="TBX24" s="73"/>
      <c r="TBY24" s="73"/>
      <c r="TBZ24" s="73"/>
      <c r="TCA24" s="73"/>
      <c r="TCB24" s="73"/>
      <c r="TCC24" s="73"/>
      <c r="TCD24" s="73"/>
      <c r="TCE24" s="73"/>
      <c r="TCF24" s="73"/>
      <c r="TCG24" s="73"/>
      <c r="TCH24" s="73"/>
      <c r="TCI24" s="73"/>
      <c r="TCJ24" s="73"/>
      <c r="TCK24" s="73"/>
      <c r="TCL24" s="73"/>
      <c r="TCM24" s="73"/>
      <c r="TCN24" s="73"/>
      <c r="TCO24" s="73"/>
      <c r="TCP24" s="73"/>
      <c r="TCQ24" s="73"/>
      <c r="TCR24" s="73"/>
      <c r="TCS24" s="73"/>
      <c r="TCT24" s="73"/>
      <c r="TCU24" s="73"/>
      <c r="TCV24" s="73"/>
      <c r="TCW24" s="73"/>
      <c r="TCX24" s="73"/>
      <c r="TCY24" s="73"/>
      <c r="TCZ24" s="73"/>
      <c r="TDA24" s="73"/>
      <c r="TDB24" s="73"/>
      <c r="TDC24" s="73"/>
      <c r="TDD24" s="73"/>
      <c r="TDE24" s="73"/>
      <c r="TDF24" s="73"/>
      <c r="TDG24" s="73"/>
      <c r="TDH24" s="73"/>
      <c r="TDI24" s="73"/>
      <c r="TDJ24" s="73"/>
      <c r="TDK24" s="73"/>
      <c r="TDL24" s="73"/>
      <c r="TDM24" s="73"/>
      <c r="TDN24" s="73"/>
      <c r="TDO24" s="73"/>
      <c r="TDP24" s="73"/>
      <c r="TDQ24" s="73"/>
      <c r="TDR24" s="73"/>
      <c r="TDS24" s="73"/>
      <c r="TDT24" s="73"/>
      <c r="TDU24" s="73"/>
      <c r="TDV24" s="73"/>
      <c r="TDW24" s="73"/>
      <c r="TDX24" s="73"/>
      <c r="TDY24" s="73"/>
      <c r="TDZ24" s="73"/>
      <c r="TEA24" s="73"/>
      <c r="TEB24" s="73"/>
      <c r="TEC24" s="73"/>
      <c r="TED24" s="73"/>
      <c r="TEE24" s="73"/>
      <c r="TEF24" s="73"/>
      <c r="TEG24" s="73"/>
      <c r="TEH24" s="73"/>
      <c r="TEI24" s="73"/>
      <c r="TEJ24" s="73"/>
      <c r="TEK24" s="73"/>
      <c r="TEL24" s="73"/>
      <c r="TEM24" s="73"/>
      <c r="TEN24" s="73"/>
      <c r="TEO24" s="73"/>
      <c r="TEP24" s="73"/>
      <c r="TEQ24" s="73"/>
      <c r="TER24" s="73"/>
      <c r="TES24" s="73"/>
      <c r="TET24" s="73"/>
      <c r="TEU24" s="73"/>
      <c r="TEV24" s="73"/>
      <c r="TEW24" s="73"/>
      <c r="TEX24" s="73"/>
      <c r="TEY24" s="73"/>
      <c r="TEZ24" s="73"/>
      <c r="TFA24" s="73"/>
      <c r="TFB24" s="73"/>
      <c r="TFC24" s="73"/>
      <c r="TFD24" s="73"/>
      <c r="TFE24" s="73"/>
      <c r="TFF24" s="73"/>
      <c r="TFG24" s="73"/>
      <c r="TFH24" s="73"/>
      <c r="TFI24" s="73"/>
      <c r="TFJ24" s="73"/>
      <c r="TFK24" s="73"/>
      <c r="TFL24" s="73"/>
      <c r="TFM24" s="73"/>
      <c r="TFN24" s="73"/>
      <c r="TFO24" s="73"/>
      <c r="TFP24" s="73"/>
      <c r="TFQ24" s="73"/>
      <c r="TFR24" s="73"/>
      <c r="TFS24" s="73"/>
      <c r="TFT24" s="73"/>
      <c r="TFU24" s="73"/>
      <c r="TFV24" s="73"/>
      <c r="TFW24" s="73"/>
      <c r="TFX24" s="73"/>
      <c r="TFY24" s="73"/>
      <c r="TFZ24" s="73"/>
      <c r="TGA24" s="73"/>
      <c r="TGB24" s="73"/>
      <c r="TGC24" s="73"/>
      <c r="TGD24" s="73"/>
      <c r="TGE24" s="73"/>
      <c r="TGF24" s="73"/>
      <c r="TGG24" s="73"/>
      <c r="TGH24" s="73"/>
      <c r="TGI24" s="73"/>
      <c r="TGJ24" s="73"/>
      <c r="TGK24" s="73"/>
      <c r="TGL24" s="73"/>
      <c r="TGM24" s="73"/>
      <c r="TGN24" s="73"/>
      <c r="TGO24" s="73"/>
      <c r="TGP24" s="73"/>
      <c r="TGQ24" s="73"/>
      <c r="TGR24" s="73"/>
      <c r="TGS24" s="73"/>
      <c r="TGT24" s="73"/>
      <c r="TGU24" s="73"/>
      <c r="TGV24" s="73"/>
      <c r="TGW24" s="73"/>
      <c r="TGX24" s="73"/>
      <c r="TGY24" s="73"/>
      <c r="TGZ24" s="73"/>
      <c r="THA24" s="73"/>
      <c r="THB24" s="73"/>
      <c r="THC24" s="73"/>
      <c r="THD24" s="73"/>
      <c r="THE24" s="73"/>
      <c r="THF24" s="73"/>
      <c r="THG24" s="73"/>
      <c r="THH24" s="73"/>
      <c r="THI24" s="73"/>
      <c r="THJ24" s="73"/>
      <c r="THK24" s="73"/>
      <c r="THL24" s="73"/>
      <c r="THM24" s="73"/>
      <c r="THN24" s="73"/>
      <c r="THO24" s="73"/>
      <c r="THP24" s="73"/>
      <c r="THQ24" s="73"/>
      <c r="THR24" s="73"/>
      <c r="THS24" s="73"/>
      <c r="THT24" s="73"/>
      <c r="THU24" s="73"/>
      <c r="THV24" s="73"/>
      <c r="THW24" s="73"/>
      <c r="THX24" s="73"/>
      <c r="THY24" s="73"/>
      <c r="THZ24" s="73"/>
      <c r="TIA24" s="73"/>
      <c r="TIB24" s="73"/>
      <c r="TIC24" s="73"/>
      <c r="TID24" s="73"/>
      <c r="TIE24" s="73"/>
      <c r="TIF24" s="73"/>
      <c r="TIG24" s="73"/>
      <c r="TIH24" s="73"/>
      <c r="TII24" s="73"/>
      <c r="TIJ24" s="73"/>
      <c r="TIK24" s="73"/>
      <c r="TIL24" s="73"/>
      <c r="TIM24" s="73"/>
      <c r="TIN24" s="73"/>
      <c r="TIO24" s="73"/>
      <c r="TIP24" s="73"/>
      <c r="TIQ24" s="73"/>
      <c r="TIR24" s="73"/>
      <c r="TIS24" s="73"/>
      <c r="TIT24" s="73"/>
      <c r="TIU24" s="73"/>
      <c r="TIV24" s="73"/>
      <c r="TIW24" s="73"/>
      <c r="TIX24" s="73"/>
      <c r="TIY24" s="73"/>
      <c r="TIZ24" s="73"/>
      <c r="TJA24" s="73"/>
      <c r="TJB24" s="73"/>
      <c r="TJC24" s="73"/>
      <c r="TJD24" s="73"/>
      <c r="TJE24" s="73"/>
      <c r="TJF24" s="73"/>
      <c r="TJG24" s="73"/>
      <c r="TJH24" s="73"/>
      <c r="TJI24" s="73"/>
      <c r="TJJ24" s="73"/>
      <c r="TJK24" s="73"/>
      <c r="TJL24" s="73"/>
      <c r="TJM24" s="73"/>
      <c r="TJN24" s="73"/>
      <c r="TJO24" s="73"/>
      <c r="TJP24" s="73"/>
      <c r="TJQ24" s="73"/>
      <c r="TJR24" s="73"/>
      <c r="TJS24" s="73"/>
      <c r="TJT24" s="73"/>
      <c r="TJU24" s="73"/>
      <c r="TJV24" s="73"/>
      <c r="TJW24" s="73"/>
      <c r="TJX24" s="73"/>
      <c r="TJY24" s="73"/>
      <c r="TJZ24" s="73"/>
      <c r="TKA24" s="73"/>
      <c r="TKB24" s="73"/>
      <c r="TKC24" s="73"/>
      <c r="TKD24" s="73"/>
      <c r="TKE24" s="73"/>
      <c r="TKF24" s="73"/>
      <c r="TKG24" s="73"/>
      <c r="TKH24" s="73"/>
      <c r="TKI24" s="73"/>
      <c r="TKJ24" s="73"/>
      <c r="TKK24" s="73"/>
      <c r="TKL24" s="73"/>
      <c r="TKM24" s="73"/>
      <c r="TKN24" s="73"/>
      <c r="TKO24" s="73"/>
      <c r="TKP24" s="73"/>
      <c r="TKQ24" s="73"/>
      <c r="TKR24" s="73"/>
      <c r="TKS24" s="73"/>
      <c r="TKT24" s="73"/>
      <c r="TKU24" s="73"/>
      <c r="TKV24" s="73"/>
      <c r="TKW24" s="73"/>
      <c r="TKX24" s="73"/>
      <c r="TKY24" s="73"/>
      <c r="TKZ24" s="73"/>
      <c r="TLA24" s="73"/>
      <c r="TLB24" s="73"/>
      <c r="TLC24" s="73"/>
      <c r="TLD24" s="73"/>
      <c r="TLE24" s="73"/>
      <c r="TLF24" s="73"/>
      <c r="TLG24" s="73"/>
      <c r="TLH24" s="73"/>
      <c r="TLI24" s="73"/>
      <c r="TLJ24" s="73"/>
      <c r="TLK24" s="73"/>
      <c r="TLL24" s="73"/>
      <c r="TLM24" s="73"/>
      <c r="TLN24" s="73"/>
      <c r="TLO24" s="73"/>
      <c r="TLP24" s="73"/>
      <c r="TLQ24" s="73"/>
      <c r="TLR24" s="73"/>
      <c r="TLS24" s="73"/>
      <c r="TLT24" s="73"/>
      <c r="TLU24" s="73"/>
      <c r="TLV24" s="73"/>
      <c r="TLW24" s="73"/>
      <c r="TLX24" s="73"/>
      <c r="TLY24" s="73"/>
      <c r="TLZ24" s="73"/>
      <c r="TMA24" s="73"/>
      <c r="TMB24" s="73"/>
      <c r="TMC24" s="73"/>
      <c r="TMD24" s="73"/>
      <c r="TME24" s="73"/>
      <c r="TMF24" s="73"/>
      <c r="TMG24" s="73"/>
      <c r="TMH24" s="73"/>
      <c r="TMI24" s="73"/>
      <c r="TMJ24" s="73"/>
      <c r="TMK24" s="73"/>
      <c r="TML24" s="73"/>
      <c r="TMM24" s="73"/>
      <c r="TMN24" s="73"/>
      <c r="TMO24" s="73"/>
      <c r="TMP24" s="73"/>
      <c r="TMQ24" s="73"/>
      <c r="TMR24" s="73"/>
      <c r="TMS24" s="73"/>
      <c r="TMT24" s="73"/>
      <c r="TMU24" s="73"/>
      <c r="TMV24" s="73"/>
      <c r="TMW24" s="73"/>
      <c r="TMX24" s="73"/>
      <c r="TMY24" s="73"/>
      <c r="TMZ24" s="73"/>
      <c r="TNA24" s="73"/>
      <c r="TNB24" s="73"/>
      <c r="TNC24" s="73"/>
      <c r="TND24" s="73"/>
      <c r="TNE24" s="73"/>
      <c r="TNF24" s="73"/>
      <c r="TNG24" s="73"/>
      <c r="TNH24" s="73"/>
      <c r="TNI24" s="73"/>
      <c r="TNJ24" s="73"/>
      <c r="TNK24" s="73"/>
      <c r="TNL24" s="73"/>
      <c r="TNM24" s="73"/>
      <c r="TNN24" s="73"/>
      <c r="TNO24" s="73"/>
      <c r="TNP24" s="73"/>
      <c r="TNQ24" s="73"/>
      <c r="TNR24" s="73"/>
      <c r="TNS24" s="73"/>
      <c r="TNT24" s="73"/>
      <c r="TNU24" s="73"/>
      <c r="TNV24" s="73"/>
      <c r="TNW24" s="73"/>
      <c r="TNX24" s="73"/>
      <c r="TNY24" s="73"/>
      <c r="TNZ24" s="73"/>
      <c r="TOA24" s="73"/>
      <c r="TOB24" s="73"/>
      <c r="TOC24" s="73"/>
      <c r="TOD24" s="73"/>
      <c r="TOE24" s="73"/>
      <c r="TOF24" s="73"/>
      <c r="TOG24" s="73"/>
      <c r="TOH24" s="73"/>
      <c r="TOI24" s="73"/>
      <c r="TOJ24" s="73"/>
      <c r="TOK24" s="73"/>
      <c r="TOL24" s="73"/>
      <c r="TOM24" s="73"/>
      <c r="TON24" s="73"/>
      <c r="TOO24" s="73"/>
      <c r="TOP24" s="73"/>
      <c r="TOQ24" s="73"/>
      <c r="TOR24" s="73"/>
      <c r="TOS24" s="73"/>
      <c r="TOT24" s="73"/>
      <c r="TOU24" s="73"/>
      <c r="TOV24" s="73"/>
      <c r="TOW24" s="73"/>
      <c r="TOX24" s="73"/>
      <c r="TOY24" s="73"/>
      <c r="TOZ24" s="73"/>
      <c r="TPA24" s="73"/>
      <c r="TPB24" s="73"/>
      <c r="TPC24" s="73"/>
      <c r="TPD24" s="73"/>
      <c r="TPE24" s="73"/>
      <c r="TPF24" s="73"/>
      <c r="TPG24" s="73"/>
      <c r="TPH24" s="73"/>
      <c r="TPI24" s="73"/>
      <c r="TPJ24" s="73"/>
      <c r="TPK24" s="73"/>
      <c r="TPL24" s="73"/>
      <c r="TPM24" s="73"/>
      <c r="TPN24" s="73"/>
      <c r="TPO24" s="73"/>
      <c r="TPP24" s="73"/>
      <c r="TPQ24" s="73"/>
      <c r="TPR24" s="73"/>
      <c r="TPS24" s="73"/>
      <c r="TPT24" s="73"/>
      <c r="TPU24" s="73"/>
      <c r="TPV24" s="73"/>
      <c r="TPW24" s="73"/>
      <c r="TPX24" s="73"/>
      <c r="TPY24" s="73"/>
      <c r="TPZ24" s="73"/>
      <c r="TQA24" s="73"/>
      <c r="TQB24" s="73"/>
      <c r="TQC24" s="73"/>
      <c r="TQD24" s="73"/>
      <c r="TQE24" s="73"/>
      <c r="TQF24" s="73"/>
      <c r="TQG24" s="73"/>
      <c r="TQH24" s="73"/>
      <c r="TQI24" s="73"/>
      <c r="TQJ24" s="73"/>
      <c r="TQK24" s="73"/>
      <c r="TQL24" s="73"/>
      <c r="TQM24" s="73"/>
      <c r="TQN24" s="73"/>
      <c r="TQO24" s="73"/>
      <c r="TQP24" s="73"/>
      <c r="TQQ24" s="73"/>
      <c r="TQR24" s="73"/>
      <c r="TQS24" s="73"/>
      <c r="TQT24" s="73"/>
      <c r="TQU24" s="73"/>
      <c r="TQV24" s="73"/>
      <c r="TQW24" s="73"/>
      <c r="TQX24" s="73"/>
      <c r="TQY24" s="73"/>
      <c r="TQZ24" s="73"/>
      <c r="TRA24" s="73"/>
      <c r="TRB24" s="73"/>
      <c r="TRC24" s="73"/>
      <c r="TRD24" s="73"/>
      <c r="TRE24" s="73"/>
      <c r="TRF24" s="73"/>
      <c r="TRG24" s="73"/>
      <c r="TRH24" s="73"/>
      <c r="TRI24" s="73"/>
      <c r="TRJ24" s="73"/>
      <c r="TRK24" s="73"/>
      <c r="TRL24" s="73"/>
      <c r="TRM24" s="73"/>
      <c r="TRN24" s="73"/>
      <c r="TRO24" s="73"/>
      <c r="TRP24" s="73"/>
      <c r="TRQ24" s="73"/>
      <c r="TRR24" s="73"/>
      <c r="TRS24" s="73"/>
      <c r="TRT24" s="73"/>
      <c r="TRU24" s="73"/>
      <c r="TRV24" s="73"/>
      <c r="TRW24" s="73"/>
      <c r="TRX24" s="73"/>
      <c r="TRY24" s="73"/>
      <c r="TRZ24" s="73"/>
      <c r="TSA24" s="73"/>
      <c r="TSB24" s="73"/>
      <c r="TSC24" s="73"/>
      <c r="TSD24" s="73"/>
      <c r="TSE24" s="73"/>
      <c r="TSF24" s="73"/>
      <c r="TSG24" s="73"/>
      <c r="TSH24" s="73"/>
      <c r="TSI24" s="73"/>
      <c r="TSJ24" s="73"/>
      <c r="TSK24" s="73"/>
      <c r="TSL24" s="73"/>
      <c r="TSM24" s="73"/>
      <c r="TSN24" s="73"/>
      <c r="TSO24" s="73"/>
      <c r="TSP24" s="73"/>
      <c r="TSQ24" s="73"/>
      <c r="TSR24" s="73"/>
      <c r="TSS24" s="73"/>
      <c r="TST24" s="73"/>
      <c r="TSU24" s="73"/>
      <c r="TSV24" s="73"/>
      <c r="TSW24" s="73"/>
      <c r="TSX24" s="73"/>
      <c r="TSY24" s="73"/>
      <c r="TSZ24" s="73"/>
      <c r="TTA24" s="73"/>
      <c r="TTB24" s="73"/>
      <c r="TTC24" s="73"/>
      <c r="TTD24" s="73"/>
      <c r="TTE24" s="73"/>
      <c r="TTF24" s="73"/>
      <c r="TTG24" s="73"/>
      <c r="TTH24" s="73"/>
      <c r="TTI24" s="73"/>
      <c r="TTJ24" s="73"/>
      <c r="TTK24" s="73"/>
      <c r="TTL24" s="73"/>
      <c r="TTM24" s="73"/>
      <c r="TTN24" s="73"/>
      <c r="TTO24" s="73"/>
      <c r="TTP24" s="73"/>
      <c r="TTQ24" s="73"/>
      <c r="TTR24" s="73"/>
      <c r="TTS24" s="73"/>
      <c r="TTT24" s="73"/>
      <c r="TTU24" s="73"/>
      <c r="TTV24" s="73"/>
      <c r="TTW24" s="73"/>
      <c r="TTX24" s="73"/>
      <c r="TTY24" s="73"/>
      <c r="TTZ24" s="73"/>
      <c r="TUA24" s="73"/>
      <c r="TUB24" s="73"/>
      <c r="TUC24" s="73"/>
      <c r="TUD24" s="73"/>
      <c r="TUE24" s="73"/>
      <c r="TUF24" s="73"/>
      <c r="TUG24" s="73"/>
      <c r="TUH24" s="73"/>
      <c r="TUI24" s="73"/>
      <c r="TUJ24" s="73"/>
      <c r="TUK24" s="73"/>
      <c r="TUL24" s="73"/>
      <c r="TUM24" s="73"/>
      <c r="TUN24" s="73"/>
      <c r="TUO24" s="73"/>
      <c r="TUP24" s="73"/>
      <c r="TUQ24" s="73"/>
      <c r="TUR24" s="73"/>
      <c r="TUS24" s="73"/>
      <c r="TUT24" s="73"/>
      <c r="TUU24" s="73"/>
      <c r="TUV24" s="73"/>
      <c r="TUW24" s="73"/>
      <c r="TUX24" s="73"/>
      <c r="TUY24" s="73"/>
      <c r="TUZ24" s="73"/>
      <c r="TVA24" s="73"/>
      <c r="TVB24" s="73"/>
      <c r="TVC24" s="73"/>
      <c r="TVD24" s="73"/>
      <c r="TVE24" s="73"/>
      <c r="TVF24" s="73"/>
      <c r="TVG24" s="73"/>
      <c r="TVH24" s="73"/>
      <c r="TVI24" s="73"/>
      <c r="TVJ24" s="73"/>
      <c r="TVK24" s="73"/>
      <c r="TVL24" s="73"/>
      <c r="TVM24" s="73"/>
      <c r="TVN24" s="73"/>
      <c r="TVO24" s="73"/>
      <c r="TVP24" s="73"/>
      <c r="TVQ24" s="73"/>
      <c r="TVR24" s="73"/>
      <c r="TVS24" s="73"/>
      <c r="TVT24" s="73"/>
      <c r="TVU24" s="73"/>
      <c r="TVV24" s="73"/>
      <c r="TVW24" s="73"/>
      <c r="TVX24" s="73"/>
      <c r="TVY24" s="73"/>
      <c r="TVZ24" s="73"/>
      <c r="TWA24" s="73"/>
      <c r="TWB24" s="73"/>
      <c r="TWC24" s="73"/>
      <c r="TWD24" s="73"/>
      <c r="TWE24" s="73"/>
      <c r="TWF24" s="73"/>
      <c r="TWG24" s="73"/>
      <c r="TWH24" s="73"/>
      <c r="TWI24" s="73"/>
      <c r="TWJ24" s="73"/>
      <c r="TWK24" s="73"/>
      <c r="TWL24" s="73"/>
      <c r="TWM24" s="73"/>
      <c r="TWN24" s="73"/>
      <c r="TWO24" s="73"/>
      <c r="TWP24" s="73"/>
      <c r="TWQ24" s="73"/>
      <c r="TWR24" s="73"/>
      <c r="TWS24" s="73"/>
      <c r="TWT24" s="73"/>
      <c r="TWU24" s="73"/>
      <c r="TWV24" s="73"/>
      <c r="TWW24" s="73"/>
      <c r="TWX24" s="73"/>
      <c r="TWY24" s="73"/>
      <c r="TWZ24" s="73"/>
      <c r="TXA24" s="73"/>
      <c r="TXB24" s="73"/>
      <c r="TXC24" s="73"/>
      <c r="TXD24" s="73"/>
      <c r="TXE24" s="73"/>
      <c r="TXF24" s="73"/>
      <c r="TXG24" s="73"/>
      <c r="TXH24" s="73"/>
      <c r="TXI24" s="73"/>
      <c r="TXJ24" s="73"/>
      <c r="TXK24" s="73"/>
      <c r="TXL24" s="73"/>
      <c r="TXM24" s="73"/>
      <c r="TXN24" s="73"/>
      <c r="TXO24" s="73"/>
      <c r="TXP24" s="73"/>
      <c r="TXQ24" s="73"/>
      <c r="TXR24" s="73"/>
      <c r="TXS24" s="73"/>
      <c r="TXT24" s="73"/>
      <c r="TXU24" s="73"/>
      <c r="TXV24" s="73"/>
      <c r="TXW24" s="73"/>
      <c r="TXX24" s="73"/>
      <c r="TXY24" s="73"/>
      <c r="TXZ24" s="73"/>
      <c r="TYA24" s="73"/>
      <c r="TYB24" s="73"/>
      <c r="TYC24" s="73"/>
      <c r="TYD24" s="73"/>
      <c r="TYE24" s="73"/>
      <c r="TYF24" s="73"/>
      <c r="TYG24" s="73"/>
      <c r="TYH24" s="73"/>
      <c r="TYI24" s="73"/>
      <c r="TYJ24" s="73"/>
      <c r="TYK24" s="73"/>
      <c r="TYL24" s="73"/>
      <c r="TYM24" s="73"/>
      <c r="TYN24" s="73"/>
      <c r="TYO24" s="73"/>
      <c r="TYP24" s="73"/>
      <c r="TYQ24" s="73"/>
      <c r="TYR24" s="73"/>
      <c r="TYS24" s="73"/>
      <c r="TYT24" s="73"/>
      <c r="TYU24" s="73"/>
      <c r="TYV24" s="73"/>
      <c r="TYW24" s="73"/>
      <c r="TYX24" s="73"/>
      <c r="TYY24" s="73"/>
      <c r="TYZ24" s="73"/>
      <c r="TZA24" s="73"/>
      <c r="TZB24" s="73"/>
      <c r="TZC24" s="73"/>
      <c r="TZD24" s="73"/>
      <c r="TZE24" s="73"/>
      <c r="TZF24" s="73"/>
      <c r="TZG24" s="73"/>
      <c r="TZH24" s="73"/>
      <c r="TZI24" s="73"/>
      <c r="TZJ24" s="73"/>
      <c r="TZK24" s="73"/>
      <c r="TZL24" s="73"/>
      <c r="TZM24" s="73"/>
      <c r="TZN24" s="73"/>
      <c r="TZO24" s="73"/>
      <c r="TZP24" s="73"/>
      <c r="TZQ24" s="73"/>
      <c r="TZR24" s="73"/>
      <c r="TZS24" s="73"/>
      <c r="TZT24" s="73"/>
      <c r="TZU24" s="73"/>
      <c r="TZV24" s="73"/>
      <c r="TZW24" s="73"/>
      <c r="TZX24" s="73"/>
      <c r="TZY24" s="73"/>
      <c r="TZZ24" s="73"/>
      <c r="UAA24" s="73"/>
      <c r="UAB24" s="73"/>
      <c r="UAC24" s="73"/>
      <c r="UAD24" s="73"/>
      <c r="UAE24" s="73"/>
      <c r="UAF24" s="73"/>
      <c r="UAG24" s="73"/>
      <c r="UAH24" s="73"/>
      <c r="UAI24" s="73"/>
      <c r="UAJ24" s="73"/>
      <c r="UAK24" s="73"/>
      <c r="UAL24" s="73"/>
      <c r="UAM24" s="73"/>
      <c r="UAN24" s="73"/>
      <c r="UAO24" s="73"/>
      <c r="UAP24" s="73"/>
      <c r="UAQ24" s="73"/>
      <c r="UAR24" s="73"/>
      <c r="UAS24" s="73"/>
      <c r="UAT24" s="73"/>
      <c r="UAU24" s="73"/>
      <c r="UAV24" s="73"/>
      <c r="UAW24" s="73"/>
      <c r="UAX24" s="73"/>
      <c r="UAY24" s="73"/>
      <c r="UAZ24" s="73"/>
      <c r="UBA24" s="73"/>
      <c r="UBB24" s="73"/>
      <c r="UBC24" s="73"/>
      <c r="UBD24" s="73"/>
      <c r="UBE24" s="73"/>
      <c r="UBF24" s="73"/>
      <c r="UBG24" s="73"/>
      <c r="UBH24" s="73"/>
      <c r="UBI24" s="73"/>
      <c r="UBJ24" s="73"/>
      <c r="UBK24" s="73"/>
      <c r="UBL24" s="73"/>
      <c r="UBM24" s="73"/>
      <c r="UBN24" s="73"/>
      <c r="UBO24" s="73"/>
      <c r="UBP24" s="73"/>
      <c r="UBQ24" s="73"/>
      <c r="UBR24" s="73"/>
      <c r="UBS24" s="73"/>
      <c r="UBT24" s="73"/>
      <c r="UBU24" s="73"/>
      <c r="UBV24" s="73"/>
      <c r="UBW24" s="73"/>
      <c r="UBX24" s="73"/>
      <c r="UBY24" s="73"/>
      <c r="UBZ24" s="73"/>
      <c r="UCA24" s="73"/>
      <c r="UCB24" s="73"/>
      <c r="UCC24" s="73"/>
      <c r="UCD24" s="73"/>
      <c r="UCE24" s="73"/>
      <c r="UCF24" s="73"/>
      <c r="UCG24" s="73"/>
      <c r="UCH24" s="73"/>
      <c r="UCI24" s="73"/>
      <c r="UCJ24" s="73"/>
      <c r="UCK24" s="73"/>
      <c r="UCL24" s="73"/>
      <c r="UCM24" s="73"/>
      <c r="UCN24" s="73"/>
      <c r="UCO24" s="73"/>
      <c r="UCP24" s="73"/>
      <c r="UCQ24" s="73"/>
      <c r="UCR24" s="73"/>
      <c r="UCS24" s="73"/>
      <c r="UCT24" s="73"/>
      <c r="UCU24" s="73"/>
      <c r="UCV24" s="73"/>
      <c r="UCW24" s="73"/>
      <c r="UCX24" s="73"/>
      <c r="UCY24" s="73"/>
      <c r="UCZ24" s="73"/>
      <c r="UDA24" s="73"/>
      <c r="UDB24" s="73"/>
      <c r="UDC24" s="73"/>
      <c r="UDD24" s="73"/>
      <c r="UDE24" s="73"/>
      <c r="UDF24" s="73"/>
      <c r="UDG24" s="73"/>
      <c r="UDH24" s="73"/>
      <c r="UDI24" s="73"/>
      <c r="UDJ24" s="73"/>
      <c r="UDK24" s="73"/>
      <c r="UDL24" s="73"/>
      <c r="UDM24" s="73"/>
      <c r="UDN24" s="73"/>
      <c r="UDO24" s="73"/>
      <c r="UDP24" s="73"/>
      <c r="UDQ24" s="73"/>
      <c r="UDR24" s="73"/>
      <c r="UDS24" s="73"/>
      <c r="UDT24" s="73"/>
      <c r="UDU24" s="73"/>
      <c r="UDV24" s="73"/>
      <c r="UDW24" s="73"/>
      <c r="UDX24" s="73"/>
      <c r="UDY24" s="73"/>
      <c r="UDZ24" s="73"/>
      <c r="UEA24" s="73"/>
      <c r="UEB24" s="73"/>
      <c r="UEC24" s="73"/>
      <c r="UED24" s="73"/>
      <c r="UEE24" s="73"/>
      <c r="UEF24" s="73"/>
      <c r="UEG24" s="73"/>
      <c r="UEH24" s="73"/>
      <c r="UEI24" s="73"/>
      <c r="UEJ24" s="73"/>
      <c r="UEK24" s="73"/>
      <c r="UEL24" s="73"/>
      <c r="UEM24" s="73"/>
      <c r="UEN24" s="73"/>
      <c r="UEO24" s="73"/>
      <c r="UEP24" s="73"/>
      <c r="UEQ24" s="73"/>
      <c r="UER24" s="73"/>
      <c r="UES24" s="73"/>
      <c r="UET24" s="73"/>
      <c r="UEU24" s="73"/>
      <c r="UEV24" s="73"/>
      <c r="UEW24" s="73"/>
      <c r="UEX24" s="73"/>
      <c r="UEY24" s="73"/>
      <c r="UEZ24" s="73"/>
      <c r="UFA24" s="73"/>
      <c r="UFB24" s="73"/>
      <c r="UFC24" s="73"/>
      <c r="UFD24" s="73"/>
      <c r="UFE24" s="73"/>
      <c r="UFF24" s="73"/>
      <c r="UFG24" s="73"/>
      <c r="UFH24" s="73"/>
      <c r="UFI24" s="73"/>
      <c r="UFJ24" s="73"/>
      <c r="UFK24" s="73"/>
      <c r="UFL24" s="73"/>
      <c r="UFM24" s="73"/>
      <c r="UFN24" s="73"/>
      <c r="UFO24" s="73"/>
      <c r="UFP24" s="73"/>
      <c r="UFQ24" s="73"/>
      <c r="UFR24" s="73"/>
      <c r="UFS24" s="73"/>
      <c r="UFT24" s="73"/>
      <c r="UFU24" s="73"/>
      <c r="UFV24" s="73"/>
      <c r="UFW24" s="73"/>
      <c r="UFX24" s="73"/>
      <c r="UFY24" s="73"/>
      <c r="UFZ24" s="73"/>
      <c r="UGA24" s="73"/>
      <c r="UGB24" s="73"/>
      <c r="UGC24" s="73"/>
      <c r="UGD24" s="73"/>
      <c r="UGE24" s="73"/>
      <c r="UGF24" s="73"/>
      <c r="UGG24" s="73"/>
      <c r="UGH24" s="73"/>
      <c r="UGI24" s="73"/>
      <c r="UGJ24" s="73"/>
      <c r="UGK24" s="73"/>
      <c r="UGL24" s="73"/>
      <c r="UGM24" s="73"/>
      <c r="UGN24" s="73"/>
      <c r="UGO24" s="73"/>
      <c r="UGP24" s="73"/>
      <c r="UGQ24" s="73"/>
      <c r="UGR24" s="73"/>
      <c r="UGS24" s="73"/>
      <c r="UGT24" s="73"/>
      <c r="UGU24" s="73"/>
      <c r="UGV24" s="73"/>
      <c r="UGW24" s="73"/>
      <c r="UGX24" s="73"/>
      <c r="UGY24" s="73"/>
      <c r="UGZ24" s="73"/>
      <c r="UHA24" s="73"/>
      <c r="UHB24" s="73"/>
      <c r="UHC24" s="73"/>
      <c r="UHD24" s="73"/>
      <c r="UHE24" s="73"/>
      <c r="UHF24" s="73"/>
      <c r="UHG24" s="73"/>
      <c r="UHH24" s="73"/>
      <c r="UHI24" s="73"/>
      <c r="UHJ24" s="73"/>
      <c r="UHK24" s="73"/>
      <c r="UHL24" s="73"/>
      <c r="UHM24" s="73"/>
      <c r="UHN24" s="73"/>
      <c r="UHO24" s="73"/>
      <c r="UHP24" s="73"/>
      <c r="UHQ24" s="73"/>
      <c r="UHR24" s="73"/>
      <c r="UHS24" s="73"/>
      <c r="UHT24" s="73"/>
      <c r="UHU24" s="73"/>
      <c r="UHV24" s="73"/>
      <c r="UHW24" s="73"/>
      <c r="UHX24" s="73"/>
      <c r="UHY24" s="73"/>
      <c r="UHZ24" s="73"/>
      <c r="UIA24" s="73"/>
      <c r="UIB24" s="73"/>
      <c r="UIC24" s="73"/>
      <c r="UID24" s="73"/>
      <c r="UIE24" s="73"/>
      <c r="UIF24" s="73"/>
      <c r="UIG24" s="73"/>
      <c r="UIH24" s="73"/>
      <c r="UII24" s="73"/>
      <c r="UIJ24" s="73"/>
      <c r="UIK24" s="73"/>
      <c r="UIL24" s="73"/>
      <c r="UIM24" s="73"/>
      <c r="UIN24" s="73"/>
      <c r="UIO24" s="73"/>
      <c r="UIP24" s="73"/>
      <c r="UIQ24" s="73"/>
      <c r="UIR24" s="73"/>
      <c r="UIS24" s="73"/>
      <c r="UIT24" s="73"/>
      <c r="UIU24" s="73"/>
      <c r="UIV24" s="73"/>
      <c r="UIW24" s="73"/>
      <c r="UIX24" s="73"/>
      <c r="UIY24" s="73"/>
      <c r="UIZ24" s="73"/>
      <c r="UJA24" s="73"/>
      <c r="UJB24" s="73"/>
      <c r="UJC24" s="73"/>
      <c r="UJD24" s="73"/>
      <c r="UJE24" s="73"/>
      <c r="UJF24" s="73"/>
      <c r="UJG24" s="73"/>
      <c r="UJH24" s="73"/>
      <c r="UJI24" s="73"/>
      <c r="UJJ24" s="73"/>
      <c r="UJK24" s="73"/>
      <c r="UJL24" s="73"/>
      <c r="UJM24" s="73"/>
      <c r="UJN24" s="73"/>
      <c r="UJO24" s="73"/>
      <c r="UJP24" s="73"/>
      <c r="UJQ24" s="73"/>
      <c r="UJR24" s="73"/>
      <c r="UJS24" s="73"/>
      <c r="UJT24" s="73"/>
      <c r="UJU24" s="73"/>
      <c r="UJV24" s="73"/>
      <c r="UJW24" s="73"/>
      <c r="UJX24" s="73"/>
      <c r="UJY24" s="73"/>
      <c r="UJZ24" s="73"/>
      <c r="UKA24" s="73"/>
      <c r="UKB24" s="73"/>
      <c r="UKC24" s="73"/>
      <c r="UKD24" s="73"/>
      <c r="UKE24" s="73"/>
      <c r="UKF24" s="73"/>
      <c r="UKG24" s="73"/>
      <c r="UKH24" s="73"/>
      <c r="UKI24" s="73"/>
      <c r="UKJ24" s="73"/>
      <c r="UKK24" s="73"/>
      <c r="UKL24" s="73"/>
      <c r="UKM24" s="73"/>
      <c r="UKN24" s="73"/>
      <c r="UKO24" s="73"/>
      <c r="UKP24" s="73"/>
      <c r="UKQ24" s="73"/>
      <c r="UKR24" s="73"/>
      <c r="UKS24" s="73"/>
      <c r="UKT24" s="73"/>
      <c r="UKU24" s="73"/>
      <c r="UKV24" s="73"/>
      <c r="UKW24" s="73"/>
      <c r="UKX24" s="73"/>
      <c r="UKY24" s="73"/>
      <c r="UKZ24" s="73"/>
      <c r="ULA24" s="73"/>
      <c r="ULB24" s="73"/>
      <c r="ULC24" s="73"/>
      <c r="ULD24" s="73"/>
      <c r="ULE24" s="73"/>
      <c r="ULF24" s="73"/>
      <c r="ULG24" s="73"/>
      <c r="ULH24" s="73"/>
      <c r="ULI24" s="73"/>
      <c r="ULJ24" s="73"/>
      <c r="ULK24" s="73"/>
      <c r="ULL24" s="73"/>
      <c r="ULM24" s="73"/>
      <c r="ULN24" s="73"/>
      <c r="ULO24" s="73"/>
      <c r="ULP24" s="73"/>
      <c r="ULQ24" s="73"/>
      <c r="ULR24" s="73"/>
      <c r="ULS24" s="73"/>
      <c r="ULT24" s="73"/>
      <c r="ULU24" s="73"/>
      <c r="ULV24" s="73"/>
      <c r="ULW24" s="73"/>
      <c r="ULX24" s="73"/>
      <c r="ULY24" s="73"/>
      <c r="ULZ24" s="73"/>
      <c r="UMA24" s="73"/>
      <c r="UMB24" s="73"/>
      <c r="UMC24" s="73"/>
      <c r="UMD24" s="73"/>
      <c r="UME24" s="73"/>
      <c r="UMF24" s="73"/>
      <c r="UMG24" s="73"/>
      <c r="UMH24" s="73"/>
      <c r="UMI24" s="73"/>
      <c r="UMJ24" s="73"/>
      <c r="UMK24" s="73"/>
      <c r="UML24" s="73"/>
      <c r="UMM24" s="73"/>
      <c r="UMN24" s="73"/>
      <c r="UMO24" s="73"/>
      <c r="UMP24" s="73"/>
      <c r="UMQ24" s="73"/>
      <c r="UMR24" s="73"/>
      <c r="UMS24" s="73"/>
      <c r="UMT24" s="73"/>
      <c r="UMU24" s="73"/>
      <c r="UMV24" s="73"/>
      <c r="UMW24" s="73"/>
      <c r="UMX24" s="73"/>
      <c r="UMY24" s="73"/>
      <c r="UMZ24" s="73"/>
      <c r="UNA24" s="73"/>
      <c r="UNB24" s="73"/>
      <c r="UNC24" s="73"/>
      <c r="UND24" s="73"/>
      <c r="UNE24" s="73"/>
      <c r="UNF24" s="73"/>
      <c r="UNG24" s="73"/>
      <c r="UNH24" s="73"/>
      <c r="UNI24" s="73"/>
      <c r="UNJ24" s="73"/>
      <c r="UNK24" s="73"/>
      <c r="UNL24" s="73"/>
      <c r="UNM24" s="73"/>
      <c r="UNN24" s="73"/>
      <c r="UNO24" s="73"/>
      <c r="UNP24" s="73"/>
      <c r="UNQ24" s="73"/>
      <c r="UNR24" s="73"/>
      <c r="UNS24" s="73"/>
      <c r="UNT24" s="73"/>
      <c r="UNU24" s="73"/>
      <c r="UNV24" s="73"/>
      <c r="UNW24" s="73"/>
      <c r="UNX24" s="73"/>
      <c r="UNY24" s="73"/>
      <c r="UNZ24" s="73"/>
      <c r="UOA24" s="73"/>
      <c r="UOB24" s="73"/>
      <c r="UOC24" s="73"/>
      <c r="UOD24" s="73"/>
      <c r="UOE24" s="73"/>
      <c r="UOF24" s="73"/>
      <c r="UOG24" s="73"/>
      <c r="UOH24" s="73"/>
      <c r="UOI24" s="73"/>
      <c r="UOJ24" s="73"/>
      <c r="UOK24" s="73"/>
      <c r="UOL24" s="73"/>
      <c r="UOM24" s="73"/>
      <c r="UON24" s="73"/>
      <c r="UOO24" s="73"/>
      <c r="UOP24" s="73"/>
      <c r="UOQ24" s="73"/>
      <c r="UOR24" s="73"/>
      <c r="UOS24" s="73"/>
      <c r="UOT24" s="73"/>
      <c r="UOU24" s="73"/>
      <c r="UOV24" s="73"/>
      <c r="UOW24" s="73"/>
      <c r="UOX24" s="73"/>
      <c r="UOY24" s="73"/>
      <c r="UOZ24" s="73"/>
      <c r="UPA24" s="73"/>
      <c r="UPB24" s="73"/>
      <c r="UPC24" s="73"/>
      <c r="UPD24" s="73"/>
      <c r="UPE24" s="73"/>
      <c r="UPF24" s="73"/>
      <c r="UPG24" s="73"/>
      <c r="UPH24" s="73"/>
      <c r="UPI24" s="73"/>
      <c r="UPJ24" s="73"/>
      <c r="UPK24" s="73"/>
      <c r="UPL24" s="73"/>
      <c r="UPM24" s="73"/>
      <c r="UPN24" s="73"/>
      <c r="UPO24" s="73"/>
      <c r="UPP24" s="73"/>
      <c r="UPQ24" s="73"/>
      <c r="UPR24" s="73"/>
      <c r="UPS24" s="73"/>
      <c r="UPT24" s="73"/>
      <c r="UPU24" s="73"/>
      <c r="UPV24" s="73"/>
      <c r="UPW24" s="73"/>
      <c r="UPX24" s="73"/>
      <c r="UPY24" s="73"/>
      <c r="UPZ24" s="73"/>
      <c r="UQA24" s="73"/>
      <c r="UQB24" s="73"/>
      <c r="UQC24" s="73"/>
      <c r="UQD24" s="73"/>
      <c r="UQE24" s="73"/>
      <c r="UQF24" s="73"/>
      <c r="UQG24" s="73"/>
      <c r="UQH24" s="73"/>
      <c r="UQI24" s="73"/>
      <c r="UQJ24" s="73"/>
      <c r="UQK24" s="73"/>
      <c r="UQL24" s="73"/>
      <c r="UQM24" s="73"/>
      <c r="UQN24" s="73"/>
      <c r="UQO24" s="73"/>
      <c r="UQP24" s="73"/>
      <c r="UQQ24" s="73"/>
      <c r="UQR24" s="73"/>
      <c r="UQS24" s="73"/>
      <c r="UQT24" s="73"/>
      <c r="UQU24" s="73"/>
      <c r="UQV24" s="73"/>
      <c r="UQW24" s="73"/>
      <c r="UQX24" s="73"/>
      <c r="UQY24" s="73"/>
      <c r="UQZ24" s="73"/>
      <c r="URA24" s="73"/>
      <c r="URB24" s="73"/>
      <c r="URC24" s="73"/>
      <c r="URD24" s="73"/>
      <c r="URE24" s="73"/>
      <c r="URF24" s="73"/>
      <c r="URG24" s="73"/>
      <c r="URH24" s="73"/>
      <c r="URI24" s="73"/>
      <c r="URJ24" s="73"/>
      <c r="URK24" s="73"/>
      <c r="URL24" s="73"/>
      <c r="URM24" s="73"/>
      <c r="URN24" s="73"/>
      <c r="URO24" s="73"/>
      <c r="URP24" s="73"/>
      <c r="URQ24" s="73"/>
      <c r="URR24" s="73"/>
      <c r="URS24" s="73"/>
      <c r="URT24" s="73"/>
      <c r="URU24" s="73"/>
      <c r="URV24" s="73"/>
      <c r="URW24" s="73"/>
      <c r="URX24" s="73"/>
      <c r="URY24" s="73"/>
      <c r="URZ24" s="73"/>
      <c r="USA24" s="73"/>
      <c r="USB24" s="73"/>
      <c r="USC24" s="73"/>
      <c r="USD24" s="73"/>
      <c r="USE24" s="73"/>
      <c r="USF24" s="73"/>
      <c r="USG24" s="73"/>
      <c r="USH24" s="73"/>
      <c r="USI24" s="73"/>
      <c r="USJ24" s="73"/>
      <c r="USK24" s="73"/>
      <c r="USL24" s="73"/>
      <c r="USM24" s="73"/>
      <c r="USN24" s="73"/>
      <c r="USO24" s="73"/>
      <c r="USP24" s="73"/>
      <c r="USQ24" s="73"/>
      <c r="USR24" s="73"/>
      <c r="USS24" s="73"/>
      <c r="UST24" s="73"/>
      <c r="USU24" s="73"/>
      <c r="USV24" s="73"/>
      <c r="USW24" s="73"/>
      <c r="USX24" s="73"/>
      <c r="USY24" s="73"/>
      <c r="USZ24" s="73"/>
      <c r="UTA24" s="73"/>
      <c r="UTB24" s="73"/>
      <c r="UTC24" s="73"/>
      <c r="UTD24" s="73"/>
      <c r="UTE24" s="73"/>
      <c r="UTF24" s="73"/>
      <c r="UTG24" s="73"/>
      <c r="UTH24" s="73"/>
      <c r="UTI24" s="73"/>
      <c r="UTJ24" s="73"/>
      <c r="UTK24" s="73"/>
      <c r="UTL24" s="73"/>
      <c r="UTM24" s="73"/>
      <c r="UTN24" s="73"/>
      <c r="UTO24" s="73"/>
      <c r="UTP24" s="73"/>
      <c r="UTQ24" s="73"/>
      <c r="UTR24" s="73"/>
      <c r="UTS24" s="73"/>
      <c r="UTT24" s="73"/>
      <c r="UTU24" s="73"/>
      <c r="UTV24" s="73"/>
      <c r="UTW24" s="73"/>
      <c r="UTX24" s="73"/>
      <c r="UTY24" s="73"/>
      <c r="UTZ24" s="73"/>
      <c r="UUA24" s="73"/>
      <c r="UUB24" s="73"/>
      <c r="UUC24" s="73"/>
      <c r="UUD24" s="73"/>
      <c r="UUE24" s="73"/>
      <c r="UUF24" s="73"/>
      <c r="UUG24" s="73"/>
      <c r="UUH24" s="73"/>
      <c r="UUI24" s="73"/>
      <c r="UUJ24" s="73"/>
      <c r="UUK24" s="73"/>
      <c r="UUL24" s="73"/>
      <c r="UUM24" s="73"/>
      <c r="UUN24" s="73"/>
      <c r="UUO24" s="73"/>
      <c r="UUP24" s="73"/>
      <c r="UUQ24" s="73"/>
      <c r="UUR24" s="73"/>
      <c r="UUS24" s="73"/>
      <c r="UUT24" s="73"/>
      <c r="UUU24" s="73"/>
      <c r="UUV24" s="73"/>
      <c r="UUW24" s="73"/>
      <c r="UUX24" s="73"/>
      <c r="UUY24" s="73"/>
      <c r="UUZ24" s="73"/>
      <c r="UVA24" s="73"/>
      <c r="UVB24" s="73"/>
      <c r="UVC24" s="73"/>
      <c r="UVD24" s="73"/>
      <c r="UVE24" s="73"/>
      <c r="UVF24" s="73"/>
      <c r="UVG24" s="73"/>
      <c r="UVH24" s="73"/>
      <c r="UVI24" s="73"/>
      <c r="UVJ24" s="73"/>
      <c r="UVK24" s="73"/>
      <c r="UVL24" s="73"/>
      <c r="UVM24" s="73"/>
      <c r="UVN24" s="73"/>
      <c r="UVO24" s="73"/>
      <c r="UVP24" s="73"/>
      <c r="UVQ24" s="73"/>
      <c r="UVR24" s="73"/>
      <c r="UVS24" s="73"/>
      <c r="UVT24" s="73"/>
      <c r="UVU24" s="73"/>
      <c r="UVV24" s="73"/>
      <c r="UVW24" s="73"/>
      <c r="UVX24" s="73"/>
      <c r="UVY24" s="73"/>
      <c r="UVZ24" s="73"/>
      <c r="UWA24" s="73"/>
      <c r="UWB24" s="73"/>
      <c r="UWC24" s="73"/>
      <c r="UWD24" s="73"/>
      <c r="UWE24" s="73"/>
      <c r="UWF24" s="73"/>
      <c r="UWG24" s="73"/>
      <c r="UWH24" s="73"/>
      <c r="UWI24" s="73"/>
      <c r="UWJ24" s="73"/>
      <c r="UWK24" s="73"/>
      <c r="UWL24" s="73"/>
      <c r="UWM24" s="73"/>
      <c r="UWN24" s="73"/>
      <c r="UWO24" s="73"/>
      <c r="UWP24" s="73"/>
      <c r="UWQ24" s="73"/>
      <c r="UWR24" s="73"/>
      <c r="UWS24" s="73"/>
      <c r="UWT24" s="73"/>
      <c r="UWU24" s="73"/>
      <c r="UWV24" s="73"/>
      <c r="UWW24" s="73"/>
      <c r="UWX24" s="73"/>
      <c r="UWY24" s="73"/>
      <c r="UWZ24" s="73"/>
      <c r="UXA24" s="73"/>
      <c r="UXB24" s="73"/>
      <c r="UXC24" s="73"/>
      <c r="UXD24" s="73"/>
      <c r="UXE24" s="73"/>
      <c r="UXF24" s="73"/>
      <c r="UXG24" s="73"/>
      <c r="UXH24" s="73"/>
      <c r="UXI24" s="73"/>
      <c r="UXJ24" s="73"/>
      <c r="UXK24" s="73"/>
      <c r="UXL24" s="73"/>
      <c r="UXM24" s="73"/>
      <c r="UXN24" s="73"/>
      <c r="UXO24" s="73"/>
      <c r="UXP24" s="73"/>
      <c r="UXQ24" s="73"/>
      <c r="UXR24" s="73"/>
      <c r="UXS24" s="73"/>
      <c r="UXT24" s="73"/>
      <c r="UXU24" s="73"/>
      <c r="UXV24" s="73"/>
      <c r="UXW24" s="73"/>
      <c r="UXX24" s="73"/>
      <c r="UXY24" s="73"/>
      <c r="UXZ24" s="73"/>
      <c r="UYA24" s="73"/>
      <c r="UYB24" s="73"/>
      <c r="UYC24" s="73"/>
      <c r="UYD24" s="73"/>
      <c r="UYE24" s="73"/>
      <c r="UYF24" s="73"/>
      <c r="UYG24" s="73"/>
      <c r="UYH24" s="73"/>
      <c r="UYI24" s="73"/>
      <c r="UYJ24" s="73"/>
      <c r="UYK24" s="73"/>
      <c r="UYL24" s="73"/>
      <c r="UYM24" s="73"/>
      <c r="UYN24" s="73"/>
      <c r="UYO24" s="73"/>
      <c r="UYP24" s="73"/>
      <c r="UYQ24" s="73"/>
      <c r="UYR24" s="73"/>
      <c r="UYS24" s="73"/>
      <c r="UYT24" s="73"/>
      <c r="UYU24" s="73"/>
      <c r="UYV24" s="73"/>
      <c r="UYW24" s="73"/>
      <c r="UYX24" s="73"/>
      <c r="UYY24" s="73"/>
      <c r="UYZ24" s="73"/>
      <c r="UZA24" s="73"/>
      <c r="UZB24" s="73"/>
      <c r="UZC24" s="73"/>
      <c r="UZD24" s="73"/>
      <c r="UZE24" s="73"/>
      <c r="UZF24" s="73"/>
      <c r="UZG24" s="73"/>
      <c r="UZH24" s="73"/>
      <c r="UZI24" s="73"/>
      <c r="UZJ24" s="73"/>
      <c r="UZK24" s="73"/>
      <c r="UZL24" s="73"/>
      <c r="UZM24" s="73"/>
      <c r="UZN24" s="73"/>
      <c r="UZO24" s="73"/>
      <c r="UZP24" s="73"/>
      <c r="UZQ24" s="73"/>
      <c r="UZR24" s="73"/>
      <c r="UZS24" s="73"/>
      <c r="UZT24" s="73"/>
      <c r="UZU24" s="73"/>
      <c r="UZV24" s="73"/>
      <c r="UZW24" s="73"/>
      <c r="UZX24" s="73"/>
      <c r="UZY24" s="73"/>
      <c r="UZZ24" s="73"/>
      <c r="VAA24" s="73"/>
      <c r="VAB24" s="73"/>
      <c r="VAC24" s="73"/>
      <c r="VAD24" s="73"/>
      <c r="VAE24" s="73"/>
      <c r="VAF24" s="73"/>
      <c r="VAG24" s="73"/>
      <c r="VAH24" s="73"/>
      <c r="VAI24" s="73"/>
      <c r="VAJ24" s="73"/>
      <c r="VAK24" s="73"/>
      <c r="VAL24" s="73"/>
      <c r="VAM24" s="73"/>
      <c r="VAN24" s="73"/>
      <c r="VAO24" s="73"/>
      <c r="VAP24" s="73"/>
      <c r="VAQ24" s="73"/>
      <c r="VAR24" s="73"/>
      <c r="VAS24" s="73"/>
      <c r="VAT24" s="73"/>
      <c r="VAU24" s="73"/>
      <c r="VAV24" s="73"/>
      <c r="VAW24" s="73"/>
      <c r="VAX24" s="73"/>
      <c r="VAY24" s="73"/>
      <c r="VAZ24" s="73"/>
      <c r="VBA24" s="73"/>
      <c r="VBB24" s="73"/>
      <c r="VBC24" s="73"/>
      <c r="VBD24" s="73"/>
      <c r="VBE24" s="73"/>
      <c r="VBF24" s="73"/>
      <c r="VBG24" s="73"/>
      <c r="VBH24" s="73"/>
      <c r="VBI24" s="73"/>
      <c r="VBJ24" s="73"/>
      <c r="VBK24" s="73"/>
      <c r="VBL24" s="73"/>
      <c r="VBM24" s="73"/>
      <c r="VBN24" s="73"/>
      <c r="VBO24" s="73"/>
      <c r="VBP24" s="73"/>
      <c r="VBQ24" s="73"/>
      <c r="VBR24" s="73"/>
      <c r="VBS24" s="73"/>
      <c r="VBT24" s="73"/>
      <c r="VBU24" s="73"/>
      <c r="VBV24" s="73"/>
      <c r="VBW24" s="73"/>
      <c r="VBX24" s="73"/>
      <c r="VBY24" s="73"/>
      <c r="VBZ24" s="73"/>
      <c r="VCA24" s="73"/>
      <c r="VCB24" s="73"/>
      <c r="VCC24" s="73"/>
      <c r="VCD24" s="73"/>
      <c r="VCE24" s="73"/>
      <c r="VCF24" s="73"/>
      <c r="VCG24" s="73"/>
      <c r="VCH24" s="73"/>
      <c r="VCI24" s="73"/>
      <c r="VCJ24" s="73"/>
      <c r="VCK24" s="73"/>
      <c r="VCL24" s="73"/>
      <c r="VCM24" s="73"/>
      <c r="VCN24" s="73"/>
      <c r="VCO24" s="73"/>
      <c r="VCP24" s="73"/>
      <c r="VCQ24" s="73"/>
      <c r="VCR24" s="73"/>
      <c r="VCS24" s="73"/>
      <c r="VCT24" s="73"/>
      <c r="VCU24" s="73"/>
      <c r="VCV24" s="73"/>
      <c r="VCW24" s="73"/>
      <c r="VCX24" s="73"/>
      <c r="VCY24" s="73"/>
      <c r="VCZ24" s="73"/>
      <c r="VDA24" s="73"/>
      <c r="VDB24" s="73"/>
      <c r="VDC24" s="73"/>
      <c r="VDD24" s="73"/>
      <c r="VDE24" s="73"/>
      <c r="VDF24" s="73"/>
      <c r="VDG24" s="73"/>
      <c r="VDH24" s="73"/>
      <c r="VDI24" s="73"/>
      <c r="VDJ24" s="73"/>
      <c r="VDK24" s="73"/>
      <c r="VDL24" s="73"/>
      <c r="VDM24" s="73"/>
      <c r="VDN24" s="73"/>
      <c r="VDO24" s="73"/>
      <c r="VDP24" s="73"/>
      <c r="VDQ24" s="73"/>
      <c r="VDR24" s="73"/>
      <c r="VDS24" s="73"/>
      <c r="VDT24" s="73"/>
      <c r="VDU24" s="73"/>
      <c r="VDV24" s="73"/>
      <c r="VDW24" s="73"/>
      <c r="VDX24" s="73"/>
      <c r="VDY24" s="73"/>
      <c r="VDZ24" s="73"/>
      <c r="VEA24" s="73"/>
      <c r="VEB24" s="73"/>
      <c r="VEC24" s="73"/>
      <c r="VED24" s="73"/>
      <c r="VEE24" s="73"/>
      <c r="VEF24" s="73"/>
      <c r="VEG24" s="73"/>
      <c r="VEH24" s="73"/>
      <c r="VEI24" s="73"/>
      <c r="VEJ24" s="73"/>
      <c r="VEK24" s="73"/>
      <c r="VEL24" s="73"/>
      <c r="VEM24" s="73"/>
      <c r="VEN24" s="73"/>
      <c r="VEO24" s="73"/>
      <c r="VEP24" s="73"/>
      <c r="VEQ24" s="73"/>
      <c r="VER24" s="73"/>
      <c r="VES24" s="73"/>
      <c r="VET24" s="73"/>
      <c r="VEU24" s="73"/>
      <c r="VEV24" s="73"/>
      <c r="VEW24" s="73"/>
      <c r="VEX24" s="73"/>
      <c r="VEY24" s="73"/>
      <c r="VEZ24" s="73"/>
      <c r="VFA24" s="73"/>
      <c r="VFB24" s="73"/>
      <c r="VFC24" s="73"/>
      <c r="VFD24" s="73"/>
      <c r="VFE24" s="73"/>
      <c r="VFF24" s="73"/>
      <c r="VFG24" s="73"/>
      <c r="VFH24" s="73"/>
      <c r="VFI24" s="73"/>
      <c r="VFJ24" s="73"/>
      <c r="VFK24" s="73"/>
      <c r="VFL24" s="73"/>
      <c r="VFM24" s="73"/>
      <c r="VFN24" s="73"/>
      <c r="VFO24" s="73"/>
      <c r="VFP24" s="73"/>
      <c r="VFQ24" s="73"/>
      <c r="VFR24" s="73"/>
      <c r="VFS24" s="73"/>
      <c r="VFT24" s="73"/>
      <c r="VFU24" s="73"/>
      <c r="VFV24" s="73"/>
      <c r="VFW24" s="73"/>
      <c r="VFX24" s="73"/>
      <c r="VFY24" s="73"/>
      <c r="VFZ24" s="73"/>
      <c r="VGA24" s="73"/>
      <c r="VGB24" s="73"/>
      <c r="VGC24" s="73"/>
      <c r="VGD24" s="73"/>
      <c r="VGE24" s="73"/>
      <c r="VGF24" s="73"/>
      <c r="VGG24" s="73"/>
      <c r="VGH24" s="73"/>
      <c r="VGI24" s="73"/>
      <c r="VGJ24" s="73"/>
      <c r="VGK24" s="73"/>
      <c r="VGL24" s="73"/>
      <c r="VGM24" s="73"/>
      <c r="VGN24" s="73"/>
      <c r="VGO24" s="73"/>
      <c r="VGP24" s="73"/>
      <c r="VGQ24" s="73"/>
      <c r="VGR24" s="73"/>
      <c r="VGS24" s="73"/>
      <c r="VGT24" s="73"/>
      <c r="VGU24" s="73"/>
      <c r="VGV24" s="73"/>
      <c r="VGW24" s="73"/>
      <c r="VGX24" s="73"/>
      <c r="VGY24" s="73"/>
      <c r="VGZ24" s="73"/>
      <c r="VHA24" s="73"/>
      <c r="VHB24" s="73"/>
      <c r="VHC24" s="73"/>
      <c r="VHD24" s="73"/>
      <c r="VHE24" s="73"/>
      <c r="VHF24" s="73"/>
      <c r="VHG24" s="73"/>
      <c r="VHH24" s="73"/>
      <c r="VHI24" s="73"/>
      <c r="VHJ24" s="73"/>
      <c r="VHK24" s="73"/>
      <c r="VHL24" s="73"/>
      <c r="VHM24" s="73"/>
      <c r="VHN24" s="73"/>
      <c r="VHO24" s="73"/>
      <c r="VHP24" s="73"/>
      <c r="VHQ24" s="73"/>
      <c r="VHR24" s="73"/>
      <c r="VHS24" s="73"/>
      <c r="VHT24" s="73"/>
      <c r="VHU24" s="73"/>
      <c r="VHV24" s="73"/>
      <c r="VHW24" s="73"/>
      <c r="VHX24" s="73"/>
      <c r="VHY24" s="73"/>
      <c r="VHZ24" s="73"/>
      <c r="VIA24" s="73"/>
      <c r="VIB24" s="73"/>
      <c r="VIC24" s="73"/>
      <c r="VID24" s="73"/>
      <c r="VIE24" s="73"/>
      <c r="VIF24" s="73"/>
      <c r="VIG24" s="73"/>
      <c r="VIH24" s="73"/>
      <c r="VII24" s="73"/>
      <c r="VIJ24" s="73"/>
      <c r="VIK24" s="73"/>
      <c r="VIL24" s="73"/>
      <c r="VIM24" s="73"/>
      <c r="VIN24" s="73"/>
      <c r="VIO24" s="73"/>
      <c r="VIP24" s="73"/>
      <c r="VIQ24" s="73"/>
      <c r="VIR24" s="73"/>
      <c r="VIS24" s="73"/>
      <c r="VIT24" s="73"/>
      <c r="VIU24" s="73"/>
      <c r="VIV24" s="73"/>
      <c r="VIW24" s="73"/>
      <c r="VIX24" s="73"/>
      <c r="VIY24" s="73"/>
      <c r="VIZ24" s="73"/>
      <c r="VJA24" s="73"/>
      <c r="VJB24" s="73"/>
      <c r="VJC24" s="73"/>
      <c r="VJD24" s="73"/>
      <c r="VJE24" s="73"/>
      <c r="VJF24" s="73"/>
      <c r="VJG24" s="73"/>
      <c r="VJH24" s="73"/>
      <c r="VJI24" s="73"/>
      <c r="VJJ24" s="73"/>
      <c r="VJK24" s="73"/>
      <c r="VJL24" s="73"/>
      <c r="VJM24" s="73"/>
      <c r="VJN24" s="73"/>
      <c r="VJO24" s="73"/>
      <c r="VJP24" s="73"/>
      <c r="VJQ24" s="73"/>
      <c r="VJR24" s="73"/>
      <c r="VJS24" s="73"/>
      <c r="VJT24" s="73"/>
      <c r="VJU24" s="73"/>
      <c r="VJV24" s="73"/>
      <c r="VJW24" s="73"/>
      <c r="VJX24" s="73"/>
      <c r="VJY24" s="73"/>
      <c r="VJZ24" s="73"/>
      <c r="VKA24" s="73"/>
      <c r="VKB24" s="73"/>
      <c r="VKC24" s="73"/>
      <c r="VKD24" s="73"/>
      <c r="VKE24" s="73"/>
      <c r="VKF24" s="73"/>
      <c r="VKG24" s="73"/>
      <c r="VKH24" s="73"/>
      <c r="VKI24" s="73"/>
      <c r="VKJ24" s="73"/>
      <c r="VKK24" s="73"/>
      <c r="VKL24" s="73"/>
      <c r="VKM24" s="73"/>
      <c r="VKN24" s="73"/>
      <c r="VKO24" s="73"/>
      <c r="VKP24" s="73"/>
      <c r="VKQ24" s="73"/>
      <c r="VKR24" s="73"/>
      <c r="VKS24" s="73"/>
      <c r="VKT24" s="73"/>
      <c r="VKU24" s="73"/>
      <c r="VKV24" s="73"/>
      <c r="VKW24" s="73"/>
      <c r="VKX24" s="73"/>
      <c r="VKY24" s="73"/>
      <c r="VKZ24" s="73"/>
      <c r="VLA24" s="73"/>
      <c r="VLB24" s="73"/>
      <c r="VLC24" s="73"/>
      <c r="VLD24" s="73"/>
      <c r="VLE24" s="73"/>
      <c r="VLF24" s="73"/>
      <c r="VLG24" s="73"/>
      <c r="VLH24" s="73"/>
      <c r="VLI24" s="73"/>
      <c r="VLJ24" s="73"/>
      <c r="VLK24" s="73"/>
      <c r="VLL24" s="73"/>
      <c r="VLM24" s="73"/>
      <c r="VLN24" s="73"/>
      <c r="VLO24" s="73"/>
      <c r="VLP24" s="73"/>
      <c r="VLQ24" s="73"/>
      <c r="VLR24" s="73"/>
      <c r="VLS24" s="73"/>
      <c r="VLT24" s="73"/>
      <c r="VLU24" s="73"/>
      <c r="VLV24" s="73"/>
      <c r="VLW24" s="73"/>
      <c r="VLX24" s="73"/>
      <c r="VLY24" s="73"/>
      <c r="VLZ24" s="73"/>
      <c r="VMA24" s="73"/>
      <c r="VMB24" s="73"/>
      <c r="VMC24" s="73"/>
      <c r="VMD24" s="73"/>
      <c r="VME24" s="73"/>
      <c r="VMF24" s="73"/>
      <c r="VMG24" s="73"/>
      <c r="VMH24" s="73"/>
      <c r="VMI24" s="73"/>
      <c r="VMJ24" s="73"/>
      <c r="VMK24" s="73"/>
      <c r="VML24" s="73"/>
      <c r="VMM24" s="73"/>
      <c r="VMN24" s="73"/>
      <c r="VMO24" s="73"/>
      <c r="VMP24" s="73"/>
      <c r="VMQ24" s="73"/>
      <c r="VMR24" s="73"/>
      <c r="VMS24" s="73"/>
      <c r="VMT24" s="73"/>
      <c r="VMU24" s="73"/>
      <c r="VMV24" s="73"/>
      <c r="VMW24" s="73"/>
      <c r="VMX24" s="73"/>
      <c r="VMY24" s="73"/>
      <c r="VMZ24" s="73"/>
      <c r="VNA24" s="73"/>
      <c r="VNB24" s="73"/>
      <c r="VNC24" s="73"/>
      <c r="VND24" s="73"/>
      <c r="VNE24" s="73"/>
      <c r="VNF24" s="73"/>
      <c r="VNG24" s="73"/>
      <c r="VNH24" s="73"/>
      <c r="VNI24" s="73"/>
      <c r="VNJ24" s="73"/>
      <c r="VNK24" s="73"/>
      <c r="VNL24" s="73"/>
      <c r="VNM24" s="73"/>
      <c r="VNN24" s="73"/>
      <c r="VNO24" s="73"/>
      <c r="VNP24" s="73"/>
      <c r="VNQ24" s="73"/>
      <c r="VNR24" s="73"/>
      <c r="VNS24" s="73"/>
      <c r="VNT24" s="73"/>
      <c r="VNU24" s="73"/>
      <c r="VNV24" s="73"/>
      <c r="VNW24" s="73"/>
      <c r="VNX24" s="73"/>
      <c r="VNY24" s="73"/>
      <c r="VNZ24" s="73"/>
      <c r="VOA24" s="73"/>
      <c r="VOB24" s="73"/>
      <c r="VOC24" s="73"/>
      <c r="VOD24" s="73"/>
      <c r="VOE24" s="73"/>
      <c r="VOF24" s="73"/>
      <c r="VOG24" s="73"/>
      <c r="VOH24" s="73"/>
      <c r="VOI24" s="73"/>
      <c r="VOJ24" s="73"/>
      <c r="VOK24" s="73"/>
      <c r="VOL24" s="73"/>
      <c r="VOM24" s="73"/>
      <c r="VON24" s="73"/>
      <c r="VOO24" s="73"/>
      <c r="VOP24" s="73"/>
      <c r="VOQ24" s="73"/>
      <c r="VOR24" s="73"/>
      <c r="VOS24" s="73"/>
      <c r="VOT24" s="73"/>
      <c r="VOU24" s="73"/>
      <c r="VOV24" s="73"/>
      <c r="VOW24" s="73"/>
      <c r="VOX24" s="73"/>
      <c r="VOY24" s="73"/>
      <c r="VOZ24" s="73"/>
      <c r="VPA24" s="73"/>
      <c r="VPB24" s="73"/>
      <c r="VPC24" s="73"/>
      <c r="VPD24" s="73"/>
      <c r="VPE24" s="73"/>
      <c r="VPF24" s="73"/>
      <c r="VPG24" s="73"/>
      <c r="VPH24" s="73"/>
      <c r="VPI24" s="73"/>
      <c r="VPJ24" s="73"/>
      <c r="VPK24" s="73"/>
      <c r="VPL24" s="73"/>
      <c r="VPM24" s="73"/>
      <c r="VPN24" s="73"/>
      <c r="VPO24" s="73"/>
      <c r="VPP24" s="73"/>
      <c r="VPQ24" s="73"/>
      <c r="VPR24" s="73"/>
      <c r="VPS24" s="73"/>
      <c r="VPT24" s="73"/>
      <c r="VPU24" s="73"/>
      <c r="VPV24" s="73"/>
      <c r="VPW24" s="73"/>
      <c r="VPX24" s="73"/>
      <c r="VPY24" s="73"/>
      <c r="VPZ24" s="73"/>
      <c r="VQA24" s="73"/>
      <c r="VQB24" s="73"/>
      <c r="VQC24" s="73"/>
      <c r="VQD24" s="73"/>
      <c r="VQE24" s="73"/>
      <c r="VQF24" s="73"/>
      <c r="VQG24" s="73"/>
      <c r="VQH24" s="73"/>
      <c r="VQI24" s="73"/>
      <c r="VQJ24" s="73"/>
      <c r="VQK24" s="73"/>
      <c r="VQL24" s="73"/>
      <c r="VQM24" s="73"/>
      <c r="VQN24" s="73"/>
      <c r="VQO24" s="73"/>
      <c r="VQP24" s="73"/>
      <c r="VQQ24" s="73"/>
      <c r="VQR24" s="73"/>
      <c r="VQS24" s="73"/>
      <c r="VQT24" s="73"/>
      <c r="VQU24" s="73"/>
      <c r="VQV24" s="73"/>
      <c r="VQW24" s="73"/>
      <c r="VQX24" s="73"/>
      <c r="VQY24" s="73"/>
      <c r="VQZ24" s="73"/>
      <c r="VRA24" s="73"/>
      <c r="VRB24" s="73"/>
      <c r="VRC24" s="73"/>
      <c r="VRD24" s="73"/>
      <c r="VRE24" s="73"/>
      <c r="VRF24" s="73"/>
      <c r="VRG24" s="73"/>
      <c r="VRH24" s="73"/>
      <c r="VRI24" s="73"/>
      <c r="VRJ24" s="73"/>
      <c r="VRK24" s="73"/>
      <c r="VRL24" s="73"/>
      <c r="VRM24" s="73"/>
      <c r="VRN24" s="73"/>
      <c r="VRO24" s="73"/>
      <c r="VRP24" s="73"/>
      <c r="VRQ24" s="73"/>
      <c r="VRR24" s="73"/>
      <c r="VRS24" s="73"/>
      <c r="VRT24" s="73"/>
      <c r="VRU24" s="73"/>
      <c r="VRV24" s="73"/>
      <c r="VRW24" s="73"/>
      <c r="VRX24" s="73"/>
      <c r="VRY24" s="73"/>
      <c r="VRZ24" s="73"/>
      <c r="VSA24" s="73"/>
      <c r="VSB24" s="73"/>
      <c r="VSC24" s="73"/>
      <c r="VSD24" s="73"/>
      <c r="VSE24" s="73"/>
      <c r="VSF24" s="73"/>
      <c r="VSG24" s="73"/>
      <c r="VSH24" s="73"/>
      <c r="VSI24" s="73"/>
      <c r="VSJ24" s="73"/>
      <c r="VSK24" s="73"/>
      <c r="VSL24" s="73"/>
      <c r="VSM24" s="73"/>
      <c r="VSN24" s="73"/>
      <c r="VSO24" s="73"/>
      <c r="VSP24" s="73"/>
      <c r="VSQ24" s="73"/>
      <c r="VSR24" s="73"/>
      <c r="VSS24" s="73"/>
      <c r="VST24" s="73"/>
      <c r="VSU24" s="73"/>
      <c r="VSV24" s="73"/>
      <c r="VSW24" s="73"/>
      <c r="VSX24" s="73"/>
      <c r="VSY24" s="73"/>
      <c r="VSZ24" s="73"/>
      <c r="VTA24" s="73"/>
      <c r="VTB24" s="73"/>
      <c r="VTC24" s="73"/>
      <c r="VTD24" s="73"/>
      <c r="VTE24" s="73"/>
      <c r="VTF24" s="73"/>
      <c r="VTG24" s="73"/>
      <c r="VTH24" s="73"/>
      <c r="VTI24" s="73"/>
      <c r="VTJ24" s="73"/>
      <c r="VTK24" s="73"/>
      <c r="VTL24" s="73"/>
      <c r="VTM24" s="73"/>
      <c r="VTN24" s="73"/>
      <c r="VTO24" s="73"/>
      <c r="VTP24" s="73"/>
      <c r="VTQ24" s="73"/>
      <c r="VTR24" s="73"/>
      <c r="VTS24" s="73"/>
      <c r="VTT24" s="73"/>
      <c r="VTU24" s="73"/>
      <c r="VTV24" s="73"/>
      <c r="VTW24" s="73"/>
      <c r="VTX24" s="73"/>
      <c r="VTY24" s="73"/>
      <c r="VTZ24" s="73"/>
      <c r="VUA24" s="73"/>
      <c r="VUB24" s="73"/>
      <c r="VUC24" s="73"/>
      <c r="VUD24" s="73"/>
      <c r="VUE24" s="73"/>
      <c r="VUF24" s="73"/>
      <c r="VUG24" s="73"/>
      <c r="VUH24" s="73"/>
      <c r="VUI24" s="73"/>
      <c r="VUJ24" s="73"/>
      <c r="VUK24" s="73"/>
      <c r="VUL24" s="73"/>
      <c r="VUM24" s="73"/>
      <c r="VUN24" s="73"/>
      <c r="VUO24" s="73"/>
      <c r="VUP24" s="73"/>
      <c r="VUQ24" s="73"/>
      <c r="VUR24" s="73"/>
      <c r="VUS24" s="73"/>
      <c r="VUT24" s="73"/>
      <c r="VUU24" s="73"/>
      <c r="VUV24" s="73"/>
      <c r="VUW24" s="73"/>
      <c r="VUX24" s="73"/>
      <c r="VUY24" s="73"/>
      <c r="VUZ24" s="73"/>
      <c r="VVA24" s="73"/>
      <c r="VVB24" s="73"/>
      <c r="VVC24" s="73"/>
      <c r="VVD24" s="73"/>
      <c r="VVE24" s="73"/>
      <c r="VVF24" s="73"/>
      <c r="VVG24" s="73"/>
      <c r="VVH24" s="73"/>
      <c r="VVI24" s="73"/>
      <c r="VVJ24" s="73"/>
      <c r="VVK24" s="73"/>
      <c r="VVL24" s="73"/>
      <c r="VVM24" s="73"/>
      <c r="VVN24" s="73"/>
      <c r="VVO24" s="73"/>
      <c r="VVP24" s="73"/>
      <c r="VVQ24" s="73"/>
      <c r="VVR24" s="73"/>
      <c r="VVS24" s="73"/>
      <c r="VVT24" s="73"/>
      <c r="VVU24" s="73"/>
      <c r="VVV24" s="73"/>
      <c r="VVW24" s="73"/>
      <c r="VVX24" s="73"/>
      <c r="VVY24" s="73"/>
      <c r="VVZ24" s="73"/>
      <c r="VWA24" s="73"/>
      <c r="VWB24" s="73"/>
      <c r="VWC24" s="73"/>
      <c r="VWD24" s="73"/>
      <c r="VWE24" s="73"/>
      <c r="VWF24" s="73"/>
      <c r="VWG24" s="73"/>
      <c r="VWH24" s="73"/>
      <c r="VWI24" s="73"/>
      <c r="VWJ24" s="73"/>
      <c r="VWK24" s="73"/>
      <c r="VWL24" s="73"/>
      <c r="VWM24" s="73"/>
      <c r="VWN24" s="73"/>
      <c r="VWO24" s="73"/>
      <c r="VWP24" s="73"/>
      <c r="VWQ24" s="73"/>
      <c r="VWR24" s="73"/>
      <c r="VWS24" s="73"/>
      <c r="VWT24" s="73"/>
      <c r="VWU24" s="73"/>
      <c r="VWV24" s="73"/>
      <c r="VWW24" s="73"/>
      <c r="VWX24" s="73"/>
      <c r="VWY24" s="73"/>
      <c r="VWZ24" s="73"/>
      <c r="VXA24" s="73"/>
      <c r="VXB24" s="73"/>
      <c r="VXC24" s="73"/>
      <c r="VXD24" s="73"/>
      <c r="VXE24" s="73"/>
      <c r="VXF24" s="73"/>
      <c r="VXG24" s="73"/>
      <c r="VXH24" s="73"/>
      <c r="VXI24" s="73"/>
      <c r="VXJ24" s="73"/>
      <c r="VXK24" s="73"/>
      <c r="VXL24" s="73"/>
      <c r="VXM24" s="73"/>
      <c r="VXN24" s="73"/>
      <c r="VXO24" s="73"/>
      <c r="VXP24" s="73"/>
      <c r="VXQ24" s="73"/>
      <c r="VXR24" s="73"/>
      <c r="VXS24" s="73"/>
      <c r="VXT24" s="73"/>
      <c r="VXU24" s="73"/>
      <c r="VXV24" s="73"/>
      <c r="VXW24" s="73"/>
      <c r="VXX24" s="73"/>
      <c r="VXY24" s="73"/>
      <c r="VXZ24" s="73"/>
      <c r="VYA24" s="73"/>
      <c r="VYB24" s="73"/>
      <c r="VYC24" s="73"/>
      <c r="VYD24" s="73"/>
      <c r="VYE24" s="73"/>
      <c r="VYF24" s="73"/>
      <c r="VYG24" s="73"/>
      <c r="VYH24" s="73"/>
      <c r="VYI24" s="73"/>
      <c r="VYJ24" s="73"/>
      <c r="VYK24" s="73"/>
      <c r="VYL24" s="73"/>
      <c r="VYM24" s="73"/>
      <c r="VYN24" s="73"/>
      <c r="VYO24" s="73"/>
      <c r="VYP24" s="73"/>
      <c r="VYQ24" s="73"/>
      <c r="VYR24" s="73"/>
      <c r="VYS24" s="73"/>
      <c r="VYT24" s="73"/>
      <c r="VYU24" s="73"/>
      <c r="VYV24" s="73"/>
      <c r="VYW24" s="73"/>
      <c r="VYX24" s="73"/>
      <c r="VYY24" s="73"/>
      <c r="VYZ24" s="73"/>
      <c r="VZA24" s="73"/>
      <c r="VZB24" s="73"/>
      <c r="VZC24" s="73"/>
      <c r="VZD24" s="73"/>
      <c r="VZE24" s="73"/>
      <c r="VZF24" s="73"/>
      <c r="VZG24" s="73"/>
      <c r="VZH24" s="73"/>
      <c r="VZI24" s="73"/>
      <c r="VZJ24" s="73"/>
      <c r="VZK24" s="73"/>
      <c r="VZL24" s="73"/>
      <c r="VZM24" s="73"/>
      <c r="VZN24" s="73"/>
      <c r="VZO24" s="73"/>
      <c r="VZP24" s="73"/>
      <c r="VZQ24" s="73"/>
      <c r="VZR24" s="73"/>
      <c r="VZS24" s="73"/>
      <c r="VZT24" s="73"/>
      <c r="VZU24" s="73"/>
      <c r="VZV24" s="73"/>
      <c r="VZW24" s="73"/>
      <c r="VZX24" s="73"/>
      <c r="VZY24" s="73"/>
      <c r="VZZ24" s="73"/>
      <c r="WAA24" s="73"/>
      <c r="WAB24" s="73"/>
      <c r="WAC24" s="73"/>
      <c r="WAD24" s="73"/>
      <c r="WAE24" s="73"/>
      <c r="WAF24" s="73"/>
      <c r="WAG24" s="73"/>
      <c r="WAH24" s="73"/>
      <c r="WAI24" s="73"/>
      <c r="WAJ24" s="73"/>
      <c r="WAK24" s="73"/>
      <c r="WAL24" s="73"/>
      <c r="WAM24" s="73"/>
      <c r="WAN24" s="73"/>
      <c r="WAO24" s="73"/>
      <c r="WAP24" s="73"/>
      <c r="WAQ24" s="73"/>
      <c r="WAR24" s="73"/>
      <c r="WAS24" s="73"/>
      <c r="WAT24" s="73"/>
      <c r="WAU24" s="73"/>
      <c r="WAV24" s="73"/>
      <c r="WAW24" s="73"/>
      <c r="WAX24" s="73"/>
      <c r="WAY24" s="73"/>
      <c r="WAZ24" s="73"/>
      <c r="WBA24" s="73"/>
      <c r="WBB24" s="73"/>
      <c r="WBC24" s="73"/>
      <c r="WBD24" s="73"/>
      <c r="WBE24" s="73"/>
      <c r="WBF24" s="73"/>
      <c r="WBG24" s="73"/>
      <c r="WBH24" s="73"/>
      <c r="WBI24" s="73"/>
      <c r="WBJ24" s="73"/>
      <c r="WBK24" s="73"/>
      <c r="WBL24" s="73"/>
      <c r="WBM24" s="73"/>
      <c r="WBN24" s="73"/>
      <c r="WBO24" s="73"/>
      <c r="WBP24" s="73"/>
      <c r="WBQ24" s="73"/>
      <c r="WBR24" s="73"/>
      <c r="WBS24" s="73"/>
      <c r="WBT24" s="73"/>
      <c r="WBU24" s="73"/>
      <c r="WBV24" s="73"/>
      <c r="WBW24" s="73"/>
      <c r="WBX24" s="73"/>
      <c r="WBY24" s="73"/>
      <c r="WBZ24" s="73"/>
      <c r="WCA24" s="73"/>
      <c r="WCB24" s="73"/>
      <c r="WCC24" s="73"/>
      <c r="WCD24" s="73"/>
      <c r="WCE24" s="73"/>
      <c r="WCF24" s="73"/>
      <c r="WCG24" s="73"/>
      <c r="WCH24" s="73"/>
      <c r="WCI24" s="73"/>
      <c r="WCJ24" s="73"/>
      <c r="WCK24" s="73"/>
      <c r="WCL24" s="73"/>
      <c r="WCM24" s="73"/>
      <c r="WCN24" s="73"/>
      <c r="WCO24" s="73"/>
      <c r="WCP24" s="73"/>
      <c r="WCQ24" s="73"/>
      <c r="WCR24" s="73"/>
      <c r="WCS24" s="73"/>
      <c r="WCT24" s="73"/>
      <c r="WCU24" s="73"/>
      <c r="WCV24" s="73"/>
      <c r="WCW24" s="73"/>
      <c r="WCX24" s="73"/>
      <c r="WCY24" s="73"/>
      <c r="WCZ24" s="73"/>
      <c r="WDA24" s="73"/>
      <c r="WDB24" s="73"/>
      <c r="WDC24" s="73"/>
      <c r="WDD24" s="73"/>
      <c r="WDE24" s="73"/>
      <c r="WDF24" s="73"/>
      <c r="WDG24" s="73"/>
      <c r="WDH24" s="73"/>
      <c r="WDI24" s="73"/>
      <c r="WDJ24" s="73"/>
      <c r="WDK24" s="73"/>
      <c r="WDL24" s="73"/>
      <c r="WDM24" s="73"/>
      <c r="WDN24" s="73"/>
      <c r="WDO24" s="73"/>
      <c r="WDP24" s="73"/>
      <c r="WDQ24" s="73"/>
      <c r="WDR24" s="73"/>
      <c r="WDS24" s="73"/>
      <c r="WDT24" s="73"/>
      <c r="WDU24" s="73"/>
      <c r="WDV24" s="73"/>
      <c r="WDW24" s="73"/>
      <c r="WDX24" s="73"/>
      <c r="WDY24" s="73"/>
      <c r="WDZ24" s="73"/>
      <c r="WEA24" s="73"/>
      <c r="WEB24" s="73"/>
      <c r="WEC24" s="73"/>
      <c r="WED24" s="73"/>
      <c r="WEE24" s="73"/>
      <c r="WEF24" s="73"/>
      <c r="WEG24" s="73"/>
      <c r="WEH24" s="73"/>
      <c r="WEI24" s="73"/>
      <c r="WEJ24" s="73"/>
      <c r="WEK24" s="73"/>
      <c r="WEL24" s="73"/>
      <c r="WEM24" s="73"/>
      <c r="WEN24" s="73"/>
      <c r="WEO24" s="73"/>
      <c r="WEP24" s="73"/>
      <c r="WEQ24" s="73"/>
      <c r="WER24" s="73"/>
      <c r="WES24" s="73"/>
      <c r="WET24" s="73"/>
      <c r="WEU24" s="73"/>
      <c r="WEV24" s="73"/>
      <c r="WEW24" s="73"/>
      <c r="WEX24" s="73"/>
      <c r="WEY24" s="73"/>
      <c r="WEZ24" s="73"/>
      <c r="WFA24" s="73"/>
      <c r="WFB24" s="73"/>
      <c r="WFC24" s="73"/>
      <c r="WFD24" s="73"/>
      <c r="WFE24" s="73"/>
      <c r="WFF24" s="73"/>
      <c r="WFG24" s="73"/>
      <c r="WFH24" s="73"/>
      <c r="WFI24" s="73"/>
      <c r="WFJ24" s="73"/>
      <c r="WFK24" s="73"/>
      <c r="WFL24" s="73"/>
      <c r="WFM24" s="73"/>
      <c r="WFN24" s="73"/>
      <c r="WFO24" s="73"/>
      <c r="WFP24" s="73"/>
      <c r="WFQ24" s="73"/>
      <c r="WFR24" s="73"/>
      <c r="WFS24" s="73"/>
      <c r="WFT24" s="73"/>
      <c r="WFU24" s="73"/>
      <c r="WFV24" s="73"/>
      <c r="WFW24" s="73"/>
      <c r="WFX24" s="73"/>
      <c r="WFY24" s="73"/>
      <c r="WFZ24" s="73"/>
      <c r="WGA24" s="73"/>
      <c r="WGB24" s="73"/>
      <c r="WGC24" s="73"/>
      <c r="WGD24" s="73"/>
      <c r="WGE24" s="73"/>
      <c r="WGF24" s="73"/>
      <c r="WGG24" s="73"/>
      <c r="WGH24" s="73"/>
      <c r="WGI24" s="73"/>
      <c r="WGJ24" s="73"/>
      <c r="WGK24" s="73"/>
      <c r="WGL24" s="73"/>
      <c r="WGM24" s="73"/>
      <c r="WGN24" s="73"/>
      <c r="WGO24" s="73"/>
      <c r="WGP24" s="73"/>
      <c r="WGQ24" s="73"/>
      <c r="WGR24" s="73"/>
      <c r="WGS24" s="73"/>
      <c r="WGT24" s="73"/>
      <c r="WGU24" s="73"/>
      <c r="WGV24" s="73"/>
      <c r="WGW24" s="73"/>
      <c r="WGX24" s="73"/>
      <c r="WGY24" s="73"/>
      <c r="WGZ24" s="73"/>
      <c r="WHA24" s="73"/>
      <c r="WHB24" s="73"/>
      <c r="WHC24" s="73"/>
      <c r="WHD24" s="73"/>
      <c r="WHE24" s="73"/>
      <c r="WHF24" s="73"/>
      <c r="WHG24" s="73"/>
      <c r="WHH24" s="73"/>
      <c r="WHI24" s="73"/>
      <c r="WHJ24" s="73"/>
      <c r="WHK24" s="73"/>
      <c r="WHL24" s="73"/>
      <c r="WHM24" s="73"/>
      <c r="WHN24" s="73"/>
      <c r="WHO24" s="73"/>
      <c r="WHP24" s="73"/>
      <c r="WHQ24" s="73"/>
      <c r="WHR24" s="73"/>
      <c r="WHS24" s="73"/>
      <c r="WHT24" s="73"/>
      <c r="WHU24" s="73"/>
      <c r="WHV24" s="73"/>
      <c r="WHW24" s="73"/>
      <c r="WHX24" s="73"/>
      <c r="WHY24" s="73"/>
      <c r="WHZ24" s="73"/>
      <c r="WIA24" s="73"/>
      <c r="WIB24" s="73"/>
      <c r="WIC24" s="73"/>
      <c r="WID24" s="73"/>
      <c r="WIE24" s="73"/>
      <c r="WIF24" s="73"/>
      <c r="WIG24" s="73"/>
      <c r="WIH24" s="73"/>
      <c r="WII24" s="73"/>
      <c r="WIJ24" s="73"/>
      <c r="WIK24" s="73"/>
      <c r="WIL24" s="73"/>
      <c r="WIM24" s="73"/>
      <c r="WIN24" s="73"/>
      <c r="WIO24" s="73"/>
      <c r="WIP24" s="73"/>
      <c r="WIQ24" s="73"/>
      <c r="WIR24" s="73"/>
      <c r="WIS24" s="73"/>
      <c r="WIT24" s="73"/>
      <c r="WIU24" s="73"/>
      <c r="WIV24" s="73"/>
      <c r="WIW24" s="73"/>
      <c r="WIX24" s="73"/>
      <c r="WIY24" s="73"/>
      <c r="WIZ24" s="73"/>
      <c r="WJA24" s="73"/>
      <c r="WJB24" s="73"/>
      <c r="WJC24" s="73"/>
      <c r="WJD24" s="73"/>
      <c r="WJE24" s="73"/>
      <c r="WJF24" s="73"/>
      <c r="WJG24" s="73"/>
      <c r="WJH24" s="73"/>
      <c r="WJI24" s="73"/>
      <c r="WJJ24" s="73"/>
      <c r="WJK24" s="73"/>
      <c r="WJL24" s="73"/>
      <c r="WJM24" s="73"/>
      <c r="WJN24" s="73"/>
      <c r="WJO24" s="73"/>
      <c r="WJP24" s="73"/>
      <c r="WJQ24" s="73"/>
      <c r="WJR24" s="73"/>
      <c r="WJS24" s="73"/>
      <c r="WJT24" s="73"/>
      <c r="WJU24" s="73"/>
      <c r="WJV24" s="73"/>
      <c r="WJW24" s="73"/>
      <c r="WJX24" s="73"/>
      <c r="WJY24" s="73"/>
      <c r="WJZ24" s="73"/>
      <c r="WKA24" s="73"/>
      <c r="WKB24" s="73"/>
      <c r="WKC24" s="73"/>
      <c r="WKD24" s="73"/>
      <c r="WKE24" s="73"/>
      <c r="WKF24" s="73"/>
      <c r="WKG24" s="73"/>
      <c r="WKH24" s="73"/>
      <c r="WKI24" s="73"/>
      <c r="WKJ24" s="73"/>
      <c r="WKK24" s="73"/>
      <c r="WKL24" s="73"/>
      <c r="WKM24" s="73"/>
      <c r="WKN24" s="73"/>
      <c r="WKO24" s="73"/>
      <c r="WKP24" s="73"/>
      <c r="WKQ24" s="73"/>
      <c r="WKR24" s="73"/>
      <c r="WKS24" s="73"/>
      <c r="WKT24" s="73"/>
      <c r="WKU24" s="73"/>
      <c r="WKV24" s="73"/>
      <c r="WKW24" s="73"/>
      <c r="WKX24" s="73"/>
      <c r="WKY24" s="73"/>
      <c r="WKZ24" s="73"/>
      <c r="WLA24" s="73"/>
      <c r="WLB24" s="73"/>
      <c r="WLC24" s="73"/>
      <c r="WLD24" s="73"/>
      <c r="WLE24" s="73"/>
      <c r="WLF24" s="73"/>
      <c r="WLG24" s="73"/>
      <c r="WLH24" s="73"/>
      <c r="WLI24" s="73"/>
      <c r="WLJ24" s="73"/>
      <c r="WLK24" s="73"/>
      <c r="WLL24" s="73"/>
      <c r="WLM24" s="73"/>
      <c r="WLN24" s="73"/>
      <c r="WLO24" s="73"/>
      <c r="WLP24" s="73"/>
      <c r="WLQ24" s="73"/>
      <c r="WLR24" s="73"/>
      <c r="WLS24" s="73"/>
      <c r="WLT24" s="73"/>
      <c r="WLU24" s="73"/>
      <c r="WLV24" s="73"/>
      <c r="WLW24" s="73"/>
      <c r="WLX24" s="73"/>
      <c r="WLY24" s="73"/>
      <c r="WLZ24" s="73"/>
      <c r="WMA24" s="73"/>
      <c r="WMB24" s="73"/>
      <c r="WMC24" s="73"/>
      <c r="WMD24" s="73"/>
      <c r="WME24" s="73"/>
      <c r="WMF24" s="73"/>
      <c r="WMG24" s="73"/>
      <c r="WMH24" s="73"/>
      <c r="WMI24" s="73"/>
      <c r="WMJ24" s="73"/>
      <c r="WMK24" s="73"/>
      <c r="WML24" s="73"/>
      <c r="WMM24" s="73"/>
      <c r="WMN24" s="73"/>
      <c r="WMO24" s="73"/>
      <c r="WMP24" s="73"/>
      <c r="WMQ24" s="73"/>
      <c r="WMR24" s="73"/>
      <c r="WMS24" s="73"/>
      <c r="WMT24" s="73"/>
      <c r="WMU24" s="73"/>
      <c r="WMV24" s="73"/>
      <c r="WMW24" s="73"/>
      <c r="WMX24" s="73"/>
      <c r="WMY24" s="73"/>
      <c r="WMZ24" s="73"/>
      <c r="WNA24" s="73"/>
      <c r="WNB24" s="73"/>
      <c r="WNC24" s="73"/>
      <c r="WND24" s="73"/>
      <c r="WNE24" s="73"/>
      <c r="WNF24" s="73"/>
      <c r="WNG24" s="73"/>
      <c r="WNH24" s="73"/>
      <c r="WNI24" s="73"/>
      <c r="WNJ24" s="73"/>
      <c r="WNK24" s="73"/>
      <c r="WNL24" s="73"/>
      <c r="WNM24" s="73"/>
      <c r="WNN24" s="73"/>
      <c r="WNO24" s="73"/>
      <c r="WNP24" s="73"/>
      <c r="WNQ24" s="73"/>
      <c r="WNR24" s="73"/>
      <c r="WNS24" s="73"/>
      <c r="WNT24" s="73"/>
      <c r="WNU24" s="73"/>
      <c r="WNV24" s="73"/>
      <c r="WNW24" s="73"/>
      <c r="WNX24" s="73"/>
      <c r="WNY24" s="73"/>
      <c r="WNZ24" s="73"/>
      <c r="WOA24" s="73"/>
      <c r="WOB24" s="73"/>
      <c r="WOC24" s="73"/>
      <c r="WOD24" s="73"/>
      <c r="WOE24" s="73"/>
      <c r="WOF24" s="73"/>
      <c r="WOG24" s="73"/>
      <c r="WOH24" s="73"/>
      <c r="WOI24" s="73"/>
      <c r="WOJ24" s="73"/>
      <c r="WOK24" s="73"/>
      <c r="WOL24" s="73"/>
      <c r="WOM24" s="73"/>
      <c r="WON24" s="73"/>
      <c r="WOO24" s="73"/>
      <c r="WOP24" s="73"/>
      <c r="WOQ24" s="73"/>
      <c r="WOR24" s="73"/>
      <c r="WOS24" s="73"/>
      <c r="WOT24" s="73"/>
      <c r="WOU24" s="73"/>
      <c r="WOV24" s="73"/>
      <c r="WOW24" s="73"/>
      <c r="WOX24" s="73"/>
      <c r="WOY24" s="73"/>
      <c r="WOZ24" s="73"/>
      <c r="WPA24" s="73"/>
      <c r="WPB24" s="73"/>
      <c r="WPC24" s="73"/>
      <c r="WPD24" s="73"/>
      <c r="WPE24" s="73"/>
      <c r="WPF24" s="73"/>
      <c r="WPG24" s="73"/>
      <c r="WPH24" s="73"/>
      <c r="WPI24" s="73"/>
      <c r="WPJ24" s="73"/>
      <c r="WPK24" s="73"/>
      <c r="WPL24" s="73"/>
      <c r="WPM24" s="73"/>
      <c r="WPN24" s="73"/>
      <c r="WPO24" s="73"/>
      <c r="WPP24" s="73"/>
      <c r="WPQ24" s="73"/>
      <c r="WPR24" s="73"/>
      <c r="WPS24" s="73"/>
      <c r="WPT24" s="73"/>
      <c r="WPU24" s="73"/>
      <c r="WPV24" s="73"/>
      <c r="WPW24" s="73"/>
      <c r="WPX24" s="73"/>
      <c r="WPY24" s="73"/>
      <c r="WPZ24" s="73"/>
      <c r="WQA24" s="73"/>
      <c r="WQB24" s="73"/>
      <c r="WQC24" s="73"/>
      <c r="WQD24" s="73"/>
      <c r="WQE24" s="73"/>
      <c r="WQF24" s="73"/>
      <c r="WQG24" s="73"/>
      <c r="WQH24" s="73"/>
      <c r="WQI24" s="73"/>
      <c r="WQJ24" s="73"/>
      <c r="WQK24" s="73"/>
      <c r="WQL24" s="73"/>
      <c r="WQM24" s="73"/>
      <c r="WQN24" s="73"/>
      <c r="WQO24" s="73"/>
      <c r="WQP24" s="73"/>
      <c r="WQQ24" s="73"/>
      <c r="WQR24" s="73"/>
      <c r="WQS24" s="73"/>
      <c r="WQT24" s="73"/>
      <c r="WQU24" s="73"/>
      <c r="WQV24" s="73"/>
      <c r="WQW24" s="73"/>
      <c r="WQX24" s="73"/>
      <c r="WQY24" s="73"/>
      <c r="WQZ24" s="73"/>
      <c r="WRA24" s="73"/>
      <c r="WRB24" s="73"/>
      <c r="WRC24" s="73"/>
      <c r="WRD24" s="73"/>
      <c r="WRE24" s="73"/>
      <c r="WRF24" s="73"/>
      <c r="WRG24" s="73"/>
      <c r="WRH24" s="73"/>
      <c r="WRI24" s="73"/>
      <c r="WRJ24" s="73"/>
      <c r="WRK24" s="73"/>
      <c r="WRL24" s="73"/>
      <c r="WRM24" s="73"/>
      <c r="WRN24" s="73"/>
      <c r="WRO24" s="73"/>
      <c r="WRP24" s="73"/>
      <c r="WRQ24" s="73"/>
      <c r="WRR24" s="73"/>
      <c r="WRS24" s="73"/>
      <c r="WRT24" s="73"/>
      <c r="WRU24" s="73"/>
      <c r="WRV24" s="73"/>
      <c r="WRW24" s="73"/>
      <c r="WRX24" s="73"/>
      <c r="WRY24" s="73"/>
      <c r="WRZ24" s="73"/>
      <c r="WSA24" s="73"/>
      <c r="WSB24" s="73"/>
      <c r="WSC24" s="73"/>
      <c r="WSD24" s="73"/>
      <c r="WSE24" s="73"/>
      <c r="WSF24" s="73"/>
      <c r="WSG24" s="73"/>
      <c r="WSH24" s="73"/>
      <c r="WSI24" s="73"/>
      <c r="WSJ24" s="73"/>
      <c r="WSK24" s="73"/>
      <c r="WSL24" s="73"/>
      <c r="WSM24" s="73"/>
      <c r="WSN24" s="73"/>
      <c r="WSO24" s="73"/>
      <c r="WSP24" s="73"/>
      <c r="WSQ24" s="73"/>
      <c r="WSR24" s="73"/>
      <c r="WSS24" s="73"/>
      <c r="WST24" s="73"/>
      <c r="WSU24" s="73"/>
      <c r="WSV24" s="73"/>
      <c r="WSW24" s="73"/>
      <c r="WSX24" s="73"/>
      <c r="WSY24" s="73"/>
      <c r="WSZ24" s="73"/>
      <c r="WTA24" s="73"/>
      <c r="WTB24" s="73"/>
      <c r="WTC24" s="73"/>
      <c r="WTD24" s="73"/>
      <c r="WTE24" s="73"/>
      <c r="WTF24" s="73"/>
      <c r="WTG24" s="73"/>
      <c r="WTH24" s="73"/>
      <c r="WTI24" s="73"/>
      <c r="WTJ24" s="73"/>
      <c r="WTK24" s="73"/>
      <c r="WTL24" s="73"/>
      <c r="WTM24" s="73"/>
      <c r="WTN24" s="73"/>
      <c r="WTO24" s="73"/>
      <c r="WTP24" s="73"/>
      <c r="WTQ24" s="73"/>
      <c r="WTR24" s="73"/>
      <c r="WTS24" s="73"/>
      <c r="WTT24" s="73"/>
      <c r="WTU24" s="73"/>
      <c r="WTV24" s="73"/>
      <c r="WTW24" s="73"/>
      <c r="WTX24" s="73"/>
      <c r="WTY24" s="73"/>
      <c r="WTZ24" s="73"/>
      <c r="WUA24" s="73"/>
      <c r="WUB24" s="73"/>
      <c r="WUC24" s="73"/>
      <c r="WUD24" s="73"/>
      <c r="WUE24" s="73"/>
      <c r="WUF24" s="73"/>
      <c r="WUG24" s="73"/>
      <c r="WUH24" s="73"/>
      <c r="WUI24" s="73"/>
      <c r="WUJ24" s="73"/>
      <c r="WUK24" s="73"/>
      <c r="WUL24" s="73"/>
      <c r="WUM24" s="73"/>
      <c r="WUN24" s="73"/>
      <c r="WUO24" s="73"/>
      <c r="WUP24" s="73"/>
      <c r="WUQ24" s="73"/>
      <c r="WUR24" s="73"/>
      <c r="WUS24" s="73"/>
      <c r="WUT24" s="73"/>
      <c r="WUU24" s="73"/>
      <c r="WUV24" s="73"/>
      <c r="WUW24" s="73"/>
      <c r="WUX24" s="73"/>
      <c r="WUY24" s="73"/>
      <c r="WUZ24" s="73"/>
      <c r="WVA24" s="73"/>
      <c r="WVB24" s="73"/>
      <c r="WVC24" s="73"/>
      <c r="WVD24" s="73"/>
      <c r="WVE24" s="73"/>
      <c r="WVF24" s="73"/>
      <c r="WVG24" s="73"/>
      <c r="WVH24" s="73"/>
      <c r="WVI24" s="73"/>
      <c r="WVJ24" s="73"/>
      <c r="WVK24" s="73"/>
      <c r="WVL24" s="73"/>
      <c r="WVM24" s="73"/>
      <c r="WVN24" s="73"/>
      <c r="WVO24" s="73"/>
      <c r="WVP24" s="73"/>
      <c r="WVQ24" s="73"/>
      <c r="WVR24" s="73"/>
      <c r="WVS24" s="73"/>
      <c r="WVT24" s="73"/>
      <c r="WVU24" s="73"/>
      <c r="WVV24" s="73"/>
      <c r="WVW24" s="73"/>
      <c r="WVX24" s="73"/>
      <c r="WVY24" s="73"/>
      <c r="WVZ24" s="73"/>
      <c r="WWA24" s="73"/>
      <c r="WWB24" s="73"/>
      <c r="WWC24" s="73"/>
      <c r="WWD24" s="73"/>
      <c r="WWE24" s="73"/>
      <c r="WWF24" s="73"/>
      <c r="WWG24" s="73"/>
      <c r="WWH24" s="73"/>
      <c r="WWI24" s="73"/>
      <c r="WWJ24" s="73"/>
      <c r="WWK24" s="73"/>
      <c r="WWL24" s="73"/>
      <c r="WWM24" s="73"/>
      <c r="WWN24" s="73"/>
      <c r="WWO24" s="73"/>
      <c r="WWP24" s="73"/>
      <c r="WWQ24" s="73"/>
      <c r="WWR24" s="73"/>
      <c r="WWS24" s="73"/>
      <c r="WWT24" s="73"/>
      <c r="WWU24" s="73"/>
      <c r="WWV24" s="73"/>
      <c r="WWW24" s="73"/>
      <c r="WWX24" s="73"/>
      <c r="WWY24" s="73"/>
      <c r="WWZ24" s="73"/>
      <c r="WXA24" s="73"/>
      <c r="WXB24" s="73"/>
      <c r="WXC24" s="73"/>
      <c r="WXD24" s="73"/>
      <c r="WXE24" s="73"/>
      <c r="WXF24" s="73"/>
      <c r="WXG24" s="73"/>
      <c r="WXH24" s="73"/>
      <c r="WXI24" s="73"/>
      <c r="WXJ24" s="73"/>
      <c r="WXK24" s="73"/>
      <c r="WXL24" s="73"/>
      <c r="WXM24" s="73"/>
      <c r="WXN24" s="73"/>
      <c r="WXO24" s="73"/>
      <c r="WXP24" s="73"/>
      <c r="WXQ24" s="73"/>
      <c r="WXR24" s="73"/>
      <c r="WXS24" s="73"/>
      <c r="WXT24" s="73"/>
      <c r="WXU24" s="73"/>
      <c r="WXV24" s="73"/>
      <c r="WXW24" s="73"/>
      <c r="WXX24" s="73"/>
      <c r="WXY24" s="73"/>
      <c r="WXZ24" s="73"/>
      <c r="WYA24" s="73"/>
      <c r="WYB24" s="73"/>
      <c r="WYC24" s="73"/>
      <c r="WYD24" s="73"/>
      <c r="WYE24" s="73"/>
      <c r="WYF24" s="73"/>
      <c r="WYG24" s="73"/>
      <c r="WYH24" s="73"/>
      <c r="WYI24" s="73"/>
      <c r="WYJ24" s="73"/>
      <c r="WYK24" s="73"/>
      <c r="WYL24" s="73"/>
      <c r="WYM24" s="73"/>
      <c r="WYN24" s="73"/>
      <c r="WYO24" s="73"/>
      <c r="WYP24" s="73"/>
      <c r="WYQ24" s="73"/>
      <c r="WYR24" s="73"/>
      <c r="WYS24" s="73"/>
      <c r="WYT24" s="73"/>
      <c r="WYU24" s="73"/>
      <c r="WYV24" s="73"/>
      <c r="WYW24" s="73"/>
      <c r="WYX24" s="73"/>
      <c r="WYY24" s="73"/>
      <c r="WYZ24" s="73"/>
      <c r="WZA24" s="73"/>
      <c r="WZB24" s="73"/>
      <c r="WZC24" s="73"/>
      <c r="WZD24" s="73"/>
      <c r="WZE24" s="73"/>
      <c r="WZF24" s="73"/>
      <c r="WZG24" s="73"/>
      <c r="WZH24" s="73"/>
      <c r="WZI24" s="73"/>
      <c r="WZJ24" s="73"/>
      <c r="WZK24" s="73"/>
      <c r="WZL24" s="73"/>
      <c r="WZM24" s="73"/>
      <c r="WZN24" s="73"/>
      <c r="WZO24" s="73"/>
      <c r="WZP24" s="73"/>
      <c r="WZQ24" s="73"/>
      <c r="WZR24" s="73"/>
      <c r="WZS24" s="73"/>
      <c r="WZT24" s="73"/>
      <c r="WZU24" s="73"/>
      <c r="WZV24" s="73"/>
      <c r="WZW24" s="73"/>
      <c r="WZX24" s="73"/>
      <c r="WZY24" s="73"/>
      <c r="WZZ24" s="73"/>
      <c r="XAA24" s="73"/>
      <c r="XAB24" s="73"/>
      <c r="XAC24" s="73"/>
      <c r="XAD24" s="73"/>
      <c r="XAE24" s="73"/>
      <c r="XAF24" s="73"/>
      <c r="XAG24" s="73"/>
      <c r="XAH24" s="73"/>
      <c r="XAI24" s="73"/>
      <c r="XAJ24" s="73"/>
      <c r="XAK24" s="73"/>
      <c r="XAL24" s="73"/>
      <c r="XAM24" s="73"/>
      <c r="XAN24" s="73"/>
      <c r="XAO24" s="73"/>
      <c r="XAP24" s="73"/>
      <c r="XAQ24" s="73"/>
      <c r="XAR24" s="73"/>
      <c r="XAS24" s="73"/>
      <c r="XAT24" s="73"/>
      <c r="XAU24" s="73"/>
      <c r="XAV24" s="73"/>
      <c r="XAW24" s="73"/>
      <c r="XAX24" s="73"/>
      <c r="XAY24" s="73"/>
      <c r="XAZ24" s="73"/>
      <c r="XBA24" s="73"/>
      <c r="XBB24" s="73"/>
      <c r="XBC24" s="73"/>
      <c r="XBD24" s="73"/>
      <c r="XBE24" s="73"/>
      <c r="XBF24" s="73"/>
      <c r="XBG24" s="73"/>
      <c r="XBH24" s="73"/>
      <c r="XBI24" s="73"/>
      <c r="XBJ24" s="73"/>
      <c r="XBK24" s="73"/>
      <c r="XBL24" s="73"/>
      <c r="XBM24" s="73"/>
      <c r="XBN24" s="73"/>
      <c r="XBO24" s="73"/>
      <c r="XBP24" s="73"/>
      <c r="XBQ24" s="73"/>
      <c r="XBR24" s="73"/>
      <c r="XBS24" s="73"/>
      <c r="XBT24" s="73"/>
      <c r="XBU24" s="73"/>
      <c r="XBV24" s="73"/>
      <c r="XBW24" s="73"/>
      <c r="XBX24" s="73"/>
      <c r="XBY24" s="73"/>
      <c r="XBZ24" s="73"/>
      <c r="XCA24" s="73"/>
      <c r="XCB24" s="73"/>
      <c r="XCC24" s="73"/>
      <c r="XCD24" s="73"/>
      <c r="XCE24" s="73"/>
      <c r="XCF24" s="73"/>
      <c r="XCG24" s="73"/>
      <c r="XCH24" s="73"/>
      <c r="XCI24" s="73"/>
      <c r="XCJ24" s="73"/>
      <c r="XCK24" s="73"/>
      <c r="XCL24" s="73"/>
      <c r="XCM24" s="73"/>
      <c r="XCN24" s="73"/>
      <c r="XCO24" s="73"/>
      <c r="XCP24" s="73"/>
      <c r="XCQ24" s="73"/>
      <c r="XCR24" s="73"/>
      <c r="XCS24" s="73"/>
      <c r="XCT24" s="73"/>
      <c r="XCU24" s="73"/>
      <c r="XCV24" s="73"/>
      <c r="XCW24" s="73"/>
      <c r="XCX24" s="73"/>
      <c r="XCY24" s="73"/>
      <c r="XCZ24" s="73"/>
      <c r="XDA24" s="73"/>
      <c r="XDB24" s="73"/>
      <c r="XDC24" s="73"/>
      <c r="XDD24" s="73"/>
      <c r="XDE24" s="73"/>
      <c r="XDF24" s="73"/>
      <c r="XDG24" s="73"/>
      <c r="XDH24" s="73"/>
      <c r="XDI24" s="73"/>
      <c r="XDJ24" s="73"/>
      <c r="XDK24" s="73"/>
      <c r="XDL24" s="73"/>
      <c r="XDM24" s="73"/>
      <c r="XDN24" s="73"/>
      <c r="XDO24" s="73"/>
      <c r="XDP24" s="73"/>
      <c r="XDQ24" s="73"/>
      <c r="XDR24" s="73"/>
      <c r="XDS24" s="73"/>
      <c r="XDT24" s="73"/>
    </row>
    <row r="25" spans="1:16348" x14ac:dyDescent="0.25">
      <c r="D25" s="26"/>
      <c r="E25" s="276"/>
      <c r="F25" s="276"/>
    </row>
    <row r="26" spans="1:16348" x14ac:dyDescent="0.25">
      <c r="D26" s="26"/>
      <c r="E26" s="276"/>
      <c r="F26" s="276"/>
    </row>
    <row r="27" spans="1:16348" x14ac:dyDescent="0.25">
      <c r="D27" s="26"/>
      <c r="E27" s="276"/>
      <c r="F27" s="276"/>
    </row>
    <row r="28" spans="1:16348" x14ac:dyDescent="0.25">
      <c r="D28" s="26"/>
      <c r="E28" s="276"/>
      <c r="F28" s="276"/>
    </row>
    <row r="29" spans="1:16348" x14ac:dyDescent="0.25">
      <c r="D29" s="26"/>
      <c r="E29" s="276"/>
      <c r="F29" s="276"/>
    </row>
    <row r="30" spans="1:16348" x14ac:dyDescent="0.25">
      <c r="D30" s="26"/>
      <c r="E30" s="276"/>
      <c r="F30" s="276"/>
    </row>
    <row r="31" spans="1:16348" x14ac:dyDescent="0.25">
      <c r="D31" s="26"/>
      <c r="E31" s="276"/>
      <c r="F31" s="276"/>
    </row>
    <row r="32" spans="1:16348" x14ac:dyDescent="0.25">
      <c r="D32" s="26"/>
      <c r="E32" s="276"/>
      <c r="F32" s="276"/>
    </row>
    <row r="33" spans="4:6" x14ac:dyDescent="0.25">
      <c r="D33" s="26"/>
      <c r="E33" s="276"/>
      <c r="F33" s="276"/>
    </row>
    <row r="34" spans="4:6" x14ac:dyDescent="0.25">
      <c r="D34" s="26"/>
      <c r="E34" s="276"/>
      <c r="F34" s="276"/>
    </row>
    <row r="35" spans="4:6" x14ac:dyDescent="0.25">
      <c r="D35" s="26"/>
      <c r="E35" s="276"/>
      <c r="F35" s="276"/>
    </row>
    <row r="36" spans="4:6" x14ac:dyDescent="0.25">
      <c r="D36" s="26"/>
      <c r="E36" s="276"/>
      <c r="F36" s="276"/>
    </row>
    <row r="37" spans="4:6" x14ac:dyDescent="0.25">
      <c r="D37" s="26"/>
      <c r="E37" s="276"/>
      <c r="F37" s="276"/>
    </row>
    <row r="38" spans="4:6" x14ac:dyDescent="0.25">
      <c r="D38" s="26"/>
      <c r="E38" s="276"/>
      <c r="F38" s="276"/>
    </row>
    <row r="39" spans="4:6" x14ac:dyDescent="0.25">
      <c r="D39" s="26"/>
      <c r="E39" s="276"/>
      <c r="F39" s="276"/>
    </row>
    <row r="40" spans="4:6" x14ac:dyDescent="0.25">
      <c r="D40" s="26"/>
      <c r="E40" s="276"/>
      <c r="F40" s="276"/>
    </row>
    <row r="41" spans="4:6" x14ac:dyDescent="0.25">
      <c r="D41" s="26"/>
      <c r="E41" s="276"/>
      <c r="F41" s="276"/>
    </row>
    <row r="42" spans="4:6" x14ac:dyDescent="0.25">
      <c r="D42" s="26"/>
      <c r="E42" s="276"/>
      <c r="F42" s="276"/>
    </row>
    <row r="43" spans="4:6" x14ac:dyDescent="0.25">
      <c r="D43" s="26"/>
      <c r="E43" s="276"/>
      <c r="F43" s="276"/>
    </row>
    <row r="44" spans="4:6" x14ac:dyDescent="0.25">
      <c r="D44" s="26"/>
      <c r="E44" s="276"/>
      <c r="F44" s="276"/>
    </row>
    <row r="45" spans="4:6" x14ac:dyDescent="0.25">
      <c r="D45" s="26"/>
      <c r="E45" s="276"/>
      <c r="F45" s="276"/>
    </row>
    <row r="46" spans="4:6" x14ac:dyDescent="0.25">
      <c r="D46" s="26"/>
      <c r="E46" s="276"/>
      <c r="F46" s="276"/>
    </row>
    <row r="47" spans="4:6" x14ac:dyDescent="0.25">
      <c r="D47" s="26"/>
      <c r="E47" s="276"/>
      <c r="F47" s="276"/>
    </row>
    <row r="48" spans="4:6" x14ac:dyDescent="0.25">
      <c r="D48" s="26"/>
      <c r="E48" s="276"/>
      <c r="F48" s="276"/>
    </row>
    <row r="49" spans="4:6" x14ac:dyDescent="0.25">
      <c r="D49" s="26"/>
      <c r="E49" s="276"/>
      <c r="F49" s="276"/>
    </row>
  </sheetData>
  <sheetProtection password="EF32" sheet="1" objects="1" scenarios="1"/>
  <sortState ref="A13:XFD46">
    <sortCondition ref="A13"/>
  </sortState>
  <mergeCells count="1">
    <mergeCell ref="A9:D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Y70"/>
  <sheetViews>
    <sheetView workbookViewId="0">
      <pane xSplit="5" ySplit="11" topLeftCell="P21" activePane="bottomRight" state="frozen"/>
      <selection pane="topRight" activeCell="F1" sqref="F1"/>
      <selection pane="bottomLeft" activeCell="A11" sqref="A11"/>
      <selection pane="bottomRight" activeCell="W30" sqref="R30:W30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13.5703125" style="4" customWidth="1"/>
    <col min="4" max="4" width="11.42578125" style="4" customWidth="1"/>
    <col min="5" max="5" width="18" style="4" customWidth="1"/>
    <col min="6" max="6" width="15" style="4" customWidth="1"/>
    <col min="7" max="7" width="12.140625" style="4" customWidth="1"/>
    <col min="8" max="9" width="12.7109375" style="4" customWidth="1"/>
    <col min="10" max="10" width="12.42578125" style="4" customWidth="1"/>
    <col min="11" max="11" width="12.7109375" style="4" customWidth="1"/>
    <col min="12" max="12" width="9.140625" style="4"/>
    <col min="13" max="13" width="10.85546875" style="4" customWidth="1"/>
    <col min="14" max="19" width="9.140625" style="4"/>
    <col min="20" max="20" width="12" style="4" customWidth="1"/>
    <col min="21" max="21" width="10.85546875" style="4" customWidth="1"/>
    <col min="22" max="23" width="12.42578125" style="4" customWidth="1"/>
    <col min="24" max="16384" width="9.140625" style="4"/>
  </cols>
  <sheetData>
    <row r="1" spans="1:25" ht="21" x14ac:dyDescent="0.35">
      <c r="A1" s="41" t="s">
        <v>0</v>
      </c>
      <c r="B1" s="49"/>
      <c r="C1" s="42" t="s">
        <v>131</v>
      </c>
      <c r="D1" s="41"/>
      <c r="E1" s="43"/>
      <c r="F1" s="52"/>
      <c r="G1" s="49"/>
      <c r="H1" s="49"/>
      <c r="I1" s="49"/>
      <c r="J1" s="42" t="s">
        <v>131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83"/>
      <c r="W1" s="283"/>
    </row>
    <row r="2" spans="1:25" ht="18.75" x14ac:dyDescent="0.3">
      <c r="A2" s="44" t="s">
        <v>1</v>
      </c>
      <c r="B2" s="49"/>
      <c r="C2" s="45">
        <v>84.195999999999998</v>
      </c>
      <c r="D2" s="44"/>
      <c r="E2" s="46"/>
      <c r="F2" s="52"/>
      <c r="G2" s="49"/>
      <c r="H2" s="49"/>
      <c r="I2" s="49"/>
      <c r="J2" s="72" t="str">
        <f>$C$4</f>
        <v>2012-13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283"/>
      <c r="W2" s="283"/>
    </row>
    <row r="3" spans="1:25" ht="15.75" x14ac:dyDescent="0.25">
      <c r="A3" s="44" t="s">
        <v>2</v>
      </c>
      <c r="B3" s="49"/>
      <c r="C3" s="45">
        <v>5196</v>
      </c>
      <c r="D3" s="44"/>
      <c r="E3" s="46"/>
      <c r="F3" s="5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83"/>
      <c r="W3" s="283"/>
    </row>
    <row r="4" spans="1:25" ht="15.75" x14ac:dyDescent="0.25">
      <c r="A4" s="44" t="s">
        <v>3</v>
      </c>
      <c r="B4" s="49"/>
      <c r="C4" s="45" t="s">
        <v>294</v>
      </c>
      <c r="D4" s="46"/>
      <c r="E4" s="46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83"/>
      <c r="W4" s="283"/>
    </row>
    <row r="5" spans="1:25" ht="15.75" x14ac:dyDescent="0.25">
      <c r="A5" s="44" t="s">
        <v>149</v>
      </c>
      <c r="B5" s="49"/>
      <c r="C5" s="89" t="s">
        <v>152</v>
      </c>
      <c r="D5" s="46"/>
      <c r="E5" s="46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283"/>
      <c r="W5" s="283"/>
    </row>
    <row r="6" spans="1:25" ht="15.75" x14ac:dyDescent="0.25">
      <c r="A6" s="44" t="s">
        <v>88</v>
      </c>
      <c r="B6" s="49"/>
      <c r="C6" s="45" t="s">
        <v>89</v>
      </c>
      <c r="D6" s="46"/>
      <c r="E6" s="46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83"/>
      <c r="W6" s="283"/>
    </row>
    <row r="7" spans="1:25" ht="15.75" x14ac:dyDescent="0.25">
      <c r="A7" s="44" t="s">
        <v>90</v>
      </c>
      <c r="B7" s="49"/>
      <c r="C7" s="45" t="s">
        <v>395</v>
      </c>
      <c r="D7" s="46"/>
      <c r="E7" s="46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283"/>
      <c r="W7" s="283"/>
    </row>
    <row r="8" spans="1:25" ht="15.75" x14ac:dyDescent="0.25">
      <c r="A8" s="91" t="s">
        <v>334</v>
      </c>
      <c r="B8" s="85"/>
      <c r="C8" s="89" t="s">
        <v>340</v>
      </c>
      <c r="D8" s="83"/>
      <c r="E8" s="83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283"/>
      <c r="W8" s="283"/>
    </row>
    <row r="9" spans="1:25" s="28" customFormat="1" ht="21" x14ac:dyDescent="0.35">
      <c r="A9" s="41" t="s">
        <v>328</v>
      </c>
      <c r="B9" s="43"/>
      <c r="C9" s="42"/>
      <c r="D9" s="43"/>
      <c r="E9" s="43"/>
      <c r="F9" s="76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279"/>
      <c r="W9" s="279"/>
    </row>
    <row r="10" spans="1:25" ht="15.75" thickBot="1" x14ac:dyDescent="0.3">
      <c r="A10" s="7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83"/>
      <c r="W10" s="283"/>
    </row>
    <row r="11" spans="1:25" ht="58.15" thickBot="1" x14ac:dyDescent="0.35">
      <c r="A11" s="69" t="s">
        <v>4</v>
      </c>
      <c r="B11" s="70" t="s">
        <v>5</v>
      </c>
      <c r="C11" s="70" t="s">
        <v>51</v>
      </c>
      <c r="D11" s="70" t="s">
        <v>52</v>
      </c>
      <c r="E11" s="126" t="s">
        <v>53</v>
      </c>
      <c r="F11" s="64" t="s">
        <v>65</v>
      </c>
      <c r="G11" s="62" t="s">
        <v>66</v>
      </c>
      <c r="H11" s="64" t="s">
        <v>67</v>
      </c>
      <c r="I11" s="62" t="s">
        <v>68</v>
      </c>
      <c r="J11" s="64" t="s">
        <v>355</v>
      </c>
      <c r="K11" s="62" t="s">
        <v>356</v>
      </c>
      <c r="L11" s="64" t="s">
        <v>357</v>
      </c>
      <c r="M11" s="62" t="s">
        <v>358</v>
      </c>
      <c r="N11" s="64" t="s">
        <v>359</v>
      </c>
      <c r="O11" s="62" t="s">
        <v>360</v>
      </c>
      <c r="P11" s="64" t="s">
        <v>361</v>
      </c>
      <c r="Q11" s="62" t="s">
        <v>362</v>
      </c>
      <c r="R11" s="64" t="s">
        <v>363</v>
      </c>
      <c r="S11" s="62" t="s">
        <v>364</v>
      </c>
      <c r="T11" s="64" t="s">
        <v>365</v>
      </c>
      <c r="U11" s="63" t="s">
        <v>366</v>
      </c>
      <c r="V11" s="290" t="s">
        <v>446</v>
      </c>
      <c r="W11" s="290" t="s">
        <v>628</v>
      </c>
      <c r="X11" s="358" t="s">
        <v>667</v>
      </c>
      <c r="Y11" s="358" t="s">
        <v>668</v>
      </c>
    </row>
    <row r="12" spans="1:25" ht="15.75" thickBot="1" x14ac:dyDescent="0.3">
      <c r="A12" s="123" t="s">
        <v>102</v>
      </c>
      <c r="B12" s="124" t="s">
        <v>134</v>
      </c>
      <c r="C12" s="125">
        <v>54859</v>
      </c>
      <c r="D12" s="353">
        <f>SUM(F12:AA12)</f>
        <v>54859</v>
      </c>
      <c r="E12" s="56">
        <f>C12-D12</f>
        <v>0</v>
      </c>
      <c r="F12" s="26"/>
      <c r="G12" s="26"/>
      <c r="H12" s="26"/>
      <c r="I12" s="26"/>
      <c r="J12" s="26">
        <v>11989</v>
      </c>
      <c r="K12" s="26"/>
      <c r="L12" s="26">
        <v>3190</v>
      </c>
      <c r="M12" s="26">
        <v>4606</v>
      </c>
      <c r="N12" s="26">
        <f>1215.78+3335.22</f>
        <v>4551</v>
      </c>
      <c r="O12" s="26">
        <v>6400</v>
      </c>
      <c r="P12" s="26">
        <v>10550</v>
      </c>
      <c r="Q12" s="26"/>
      <c r="R12" s="26"/>
      <c r="S12" s="26">
        <v>9464</v>
      </c>
      <c r="T12" s="26">
        <v>4109</v>
      </c>
      <c r="U12" s="26"/>
      <c r="V12" s="276"/>
      <c r="W12" s="276"/>
    </row>
    <row r="13" spans="1:25" ht="15.75" thickBot="1" x14ac:dyDescent="0.3">
      <c r="A13" s="119" t="s">
        <v>6</v>
      </c>
      <c r="B13" s="120" t="s">
        <v>135</v>
      </c>
      <c r="C13" s="121">
        <f>43500+2165</f>
        <v>45665</v>
      </c>
      <c r="D13" s="353">
        <f t="shared" ref="D13:D28" si="0">SUM(F13:AA13)</f>
        <v>45665</v>
      </c>
      <c r="E13" s="56">
        <f t="shared" ref="E13:E28" si="1">C13-D13</f>
        <v>0</v>
      </c>
      <c r="F13" s="26"/>
      <c r="G13" s="26"/>
      <c r="H13" s="26"/>
      <c r="I13" s="26">
        <v>6594</v>
      </c>
      <c r="J13" s="26"/>
      <c r="K13" s="26">
        <v>3074</v>
      </c>
      <c r="L13" s="26">
        <v>5280</v>
      </c>
      <c r="M13" s="305">
        <v>3477</v>
      </c>
      <c r="N13" s="26">
        <v>3339</v>
      </c>
      <c r="O13" s="26">
        <v>2696</v>
      </c>
      <c r="P13" s="26">
        <v>5333</v>
      </c>
      <c r="Q13" s="26"/>
      <c r="R13" s="26"/>
      <c r="S13" s="26">
        <v>4247</v>
      </c>
      <c r="T13" s="26"/>
      <c r="U13" s="26"/>
      <c r="V13" s="276">
        <v>49</v>
      </c>
      <c r="W13" s="276"/>
      <c r="X13" s="4">
        <v>5051</v>
      </c>
      <c r="Y13" s="4">
        <v>6525</v>
      </c>
    </row>
    <row r="14" spans="1:25" ht="15.75" thickBot="1" x14ac:dyDescent="0.3">
      <c r="A14" s="119" t="s">
        <v>132</v>
      </c>
      <c r="B14" s="120" t="s">
        <v>136</v>
      </c>
      <c r="C14" s="121">
        <f>36500+6595</f>
        <v>43095</v>
      </c>
      <c r="D14" s="353">
        <f t="shared" si="0"/>
        <v>43095</v>
      </c>
      <c r="E14" s="56">
        <f t="shared" si="1"/>
        <v>0</v>
      </c>
      <c r="F14" s="26"/>
      <c r="G14" s="26"/>
      <c r="H14" s="26"/>
      <c r="I14" s="26">
        <v>2103</v>
      </c>
      <c r="J14" s="26">
        <v>3016</v>
      </c>
      <c r="K14" s="26">
        <v>5741</v>
      </c>
      <c r="L14" s="26">
        <v>8525</v>
      </c>
      <c r="M14" s="26">
        <v>3900</v>
      </c>
      <c r="N14" s="26">
        <v>3140</v>
      </c>
      <c r="O14" s="26">
        <v>2704</v>
      </c>
      <c r="P14" s="26">
        <v>159</v>
      </c>
      <c r="Q14" s="26"/>
      <c r="R14" s="26">
        <v>2431</v>
      </c>
      <c r="S14" s="26">
        <v>6931</v>
      </c>
      <c r="T14" s="26">
        <v>568</v>
      </c>
      <c r="U14" s="26"/>
      <c r="V14" s="276">
        <v>3648</v>
      </c>
      <c r="W14" s="276"/>
      <c r="Y14" s="4">
        <v>229</v>
      </c>
    </row>
    <row r="15" spans="1:25" ht="15.75" thickBot="1" x14ac:dyDescent="0.3">
      <c r="A15" s="119" t="s">
        <v>133</v>
      </c>
      <c r="B15" s="120" t="s">
        <v>137</v>
      </c>
      <c r="C15" s="121">
        <v>19500</v>
      </c>
      <c r="D15" s="353">
        <f t="shared" si="0"/>
        <v>19500</v>
      </c>
      <c r="E15" s="56">
        <f t="shared" si="1"/>
        <v>0</v>
      </c>
      <c r="F15" s="26"/>
      <c r="G15" s="26"/>
      <c r="H15" s="26"/>
      <c r="I15" s="26"/>
      <c r="J15" s="26"/>
      <c r="K15" s="26"/>
      <c r="L15" s="26"/>
      <c r="M15" s="26">
        <v>6183</v>
      </c>
      <c r="N15" s="26"/>
      <c r="O15" s="26"/>
      <c r="P15" s="26"/>
      <c r="Q15" s="26"/>
      <c r="R15" s="26"/>
      <c r="S15" s="26"/>
      <c r="T15" s="26"/>
      <c r="U15" s="26">
        <v>2302</v>
      </c>
      <c r="V15" s="276"/>
      <c r="W15" s="276">
        <v>11015</v>
      </c>
    </row>
    <row r="16" spans="1:25" ht="15.75" thickBot="1" x14ac:dyDescent="0.3">
      <c r="A16" s="119" t="s">
        <v>8</v>
      </c>
      <c r="B16" s="120" t="s">
        <v>72</v>
      </c>
      <c r="C16" s="121">
        <f>37000+948</f>
        <v>37948</v>
      </c>
      <c r="D16" s="353">
        <f t="shared" si="0"/>
        <v>37948</v>
      </c>
      <c r="E16" s="353">
        <f t="shared" si="1"/>
        <v>0</v>
      </c>
      <c r="F16" s="26"/>
      <c r="G16" s="26"/>
      <c r="H16" s="26"/>
      <c r="I16" s="26">
        <v>7178</v>
      </c>
      <c r="J16" s="26">
        <v>3387</v>
      </c>
      <c r="K16" s="26">
        <v>2695</v>
      </c>
      <c r="L16" s="26">
        <v>2800</v>
      </c>
      <c r="M16" s="26">
        <v>2771</v>
      </c>
      <c r="N16" s="26">
        <v>3118</v>
      </c>
      <c r="O16" s="26">
        <v>3568</v>
      </c>
      <c r="P16" s="26">
        <v>3071</v>
      </c>
      <c r="Q16" s="26">
        <v>3026</v>
      </c>
      <c r="R16" s="26">
        <v>2880</v>
      </c>
      <c r="S16" s="26">
        <v>6075</v>
      </c>
      <c r="T16" s="26"/>
      <c r="U16" s="26"/>
      <c r="V16" s="276"/>
      <c r="W16" s="276">
        <v>-2621</v>
      </c>
    </row>
    <row r="17" spans="1:25" ht="15.75" thickBot="1" x14ac:dyDescent="0.3">
      <c r="A17" s="119" t="s">
        <v>9</v>
      </c>
      <c r="B17" s="120" t="s">
        <v>138</v>
      </c>
      <c r="C17" s="121">
        <f>36000+1052</f>
        <v>37052</v>
      </c>
      <c r="D17" s="353">
        <f t="shared" si="0"/>
        <v>37052</v>
      </c>
      <c r="E17" s="56">
        <f t="shared" si="1"/>
        <v>0</v>
      </c>
      <c r="F17" s="26"/>
      <c r="G17" s="26"/>
      <c r="H17" s="26"/>
      <c r="I17" s="26">
        <v>1818</v>
      </c>
      <c r="J17" s="26"/>
      <c r="K17" s="26">
        <v>4667</v>
      </c>
      <c r="L17" s="26"/>
      <c r="M17" s="26"/>
      <c r="N17" s="26">
        <v>7510</v>
      </c>
      <c r="O17" s="26">
        <v>4195</v>
      </c>
      <c r="P17" s="26">
        <v>9474</v>
      </c>
      <c r="Q17" s="26">
        <f>1025+1047</f>
        <v>2072</v>
      </c>
      <c r="R17" s="26"/>
      <c r="S17" s="26"/>
      <c r="T17" s="26"/>
      <c r="U17" s="26">
        <v>6627</v>
      </c>
      <c r="V17" s="276"/>
      <c r="W17" s="276"/>
      <c r="Y17" s="4">
        <v>689</v>
      </c>
    </row>
    <row r="18" spans="1:25" ht="15.75" thickBot="1" x14ac:dyDescent="0.3">
      <c r="A18" s="119" t="s">
        <v>11</v>
      </c>
      <c r="B18" s="120" t="s">
        <v>139</v>
      </c>
      <c r="C18" s="121">
        <v>44000</v>
      </c>
      <c r="D18" s="353">
        <f t="shared" si="0"/>
        <v>44000</v>
      </c>
      <c r="E18" s="56">
        <f t="shared" si="1"/>
        <v>0</v>
      </c>
      <c r="F18" s="26"/>
      <c r="G18" s="26"/>
      <c r="H18" s="26"/>
      <c r="I18" s="26">
        <v>3079</v>
      </c>
      <c r="J18" s="26">
        <v>2133</v>
      </c>
      <c r="K18" s="26"/>
      <c r="L18" s="26">
        <v>2100</v>
      </c>
      <c r="M18" s="26">
        <v>5743</v>
      </c>
      <c r="N18" s="26">
        <v>2586</v>
      </c>
      <c r="O18" s="26">
        <v>2304</v>
      </c>
      <c r="P18" s="26">
        <v>4528</v>
      </c>
      <c r="Q18" s="26">
        <v>2744</v>
      </c>
      <c r="R18" s="26">
        <v>2640</v>
      </c>
      <c r="S18" s="26"/>
      <c r="T18" s="26">
        <v>4606</v>
      </c>
      <c r="U18" s="26">
        <v>11537</v>
      </c>
      <c r="V18" s="276"/>
      <c r="W18" s="276"/>
      <c r="Y18" s="4">
        <v>0</v>
      </c>
    </row>
    <row r="19" spans="1:25" ht="15.75" thickBot="1" x14ac:dyDescent="0.3">
      <c r="A19" s="119" t="s">
        <v>104</v>
      </c>
      <c r="B19" s="120" t="s">
        <v>140</v>
      </c>
      <c r="C19" s="121">
        <v>44000</v>
      </c>
      <c r="D19" s="353">
        <f t="shared" si="0"/>
        <v>44000</v>
      </c>
      <c r="E19" s="56">
        <f t="shared" si="1"/>
        <v>0</v>
      </c>
      <c r="F19" s="26"/>
      <c r="G19" s="26"/>
      <c r="H19" s="26"/>
      <c r="I19" s="26"/>
      <c r="J19" s="26">
        <v>12882</v>
      </c>
      <c r="K19" s="26">
        <v>4132</v>
      </c>
      <c r="L19" s="26">
        <v>4746</v>
      </c>
      <c r="M19" s="26">
        <v>3489</v>
      </c>
      <c r="N19" s="26">
        <v>3311</v>
      </c>
      <c r="O19" s="26"/>
      <c r="P19" s="26">
        <v>1943</v>
      </c>
      <c r="Q19" s="26">
        <v>676</v>
      </c>
      <c r="R19" s="26"/>
      <c r="S19" s="26"/>
      <c r="T19" s="26"/>
      <c r="U19" s="26">
        <v>12821</v>
      </c>
      <c r="V19" s="276"/>
      <c r="W19" s="276"/>
      <c r="Y19" s="4">
        <v>0</v>
      </c>
    </row>
    <row r="20" spans="1:25" ht="15.75" thickBot="1" x14ac:dyDescent="0.3">
      <c r="A20" s="122">
        <v>1000</v>
      </c>
      <c r="B20" s="120" t="s">
        <v>141</v>
      </c>
      <c r="C20" s="121">
        <v>24500</v>
      </c>
      <c r="D20" s="353">
        <f t="shared" si="0"/>
        <v>24500</v>
      </c>
      <c r="E20" s="56">
        <f t="shared" si="1"/>
        <v>0</v>
      </c>
      <c r="F20" s="26"/>
      <c r="G20" s="26"/>
      <c r="H20" s="26"/>
      <c r="I20" s="26">
        <v>6141</v>
      </c>
      <c r="J20" s="26">
        <v>2046</v>
      </c>
      <c r="K20" s="26">
        <v>2048</v>
      </c>
      <c r="L20" s="26">
        <v>2047</v>
      </c>
      <c r="M20" s="26">
        <v>2046</v>
      </c>
      <c r="N20" s="26">
        <v>2074</v>
      </c>
      <c r="O20" s="26">
        <v>2061</v>
      </c>
      <c r="P20" s="26">
        <v>2062</v>
      </c>
      <c r="Q20" s="26">
        <v>2061</v>
      </c>
      <c r="R20" s="26">
        <v>1914</v>
      </c>
      <c r="S20" s="26"/>
      <c r="T20" s="26"/>
      <c r="U20" s="26"/>
      <c r="V20" s="276"/>
      <c r="W20" s="276"/>
      <c r="Y20" s="4">
        <v>0</v>
      </c>
    </row>
    <row r="21" spans="1:25" ht="15.75" thickBot="1" x14ac:dyDescent="0.3">
      <c r="A21" s="122">
        <v>1420</v>
      </c>
      <c r="B21" s="120" t="s">
        <v>142</v>
      </c>
      <c r="C21" s="121">
        <f>39000+3005</f>
        <v>42005</v>
      </c>
      <c r="D21" s="353">
        <f t="shared" si="0"/>
        <v>42005</v>
      </c>
      <c r="E21" s="56">
        <f t="shared" si="1"/>
        <v>0</v>
      </c>
      <c r="F21" s="26"/>
      <c r="G21" s="26"/>
      <c r="H21" s="26"/>
      <c r="I21" s="26"/>
      <c r="J21" s="26">
        <v>3036</v>
      </c>
      <c r="K21" s="26">
        <v>456</v>
      </c>
      <c r="L21" s="26">
        <v>4901</v>
      </c>
      <c r="M21" s="26">
        <v>1268</v>
      </c>
      <c r="N21" s="26">
        <v>1110</v>
      </c>
      <c r="O21" s="26">
        <v>1462</v>
      </c>
      <c r="P21" s="26">
        <v>1092</v>
      </c>
      <c r="Q21" s="26">
        <v>2518</v>
      </c>
      <c r="R21" s="26">
        <v>7425</v>
      </c>
      <c r="S21" s="26">
        <v>2623</v>
      </c>
      <c r="T21" s="26"/>
      <c r="U21" s="26">
        <f>8636+1521</f>
        <v>10157</v>
      </c>
      <c r="V21" s="276"/>
      <c r="W21" s="276"/>
      <c r="Y21" s="4">
        <v>5957</v>
      </c>
    </row>
    <row r="22" spans="1:25" ht="15.75" thickBot="1" x14ac:dyDescent="0.3">
      <c r="A22" s="122">
        <v>1550</v>
      </c>
      <c r="B22" s="120" t="s">
        <v>143</v>
      </c>
      <c r="C22" s="121">
        <f>44000+7162</f>
        <v>51162</v>
      </c>
      <c r="D22" s="353">
        <f t="shared" si="0"/>
        <v>51162</v>
      </c>
      <c r="E22" s="56">
        <f t="shared" si="1"/>
        <v>0</v>
      </c>
      <c r="F22" s="26"/>
      <c r="G22" s="26"/>
      <c r="H22" s="26"/>
      <c r="I22" s="26"/>
      <c r="J22" s="26"/>
      <c r="K22" s="26"/>
      <c r="L22" s="26"/>
      <c r="M22" s="26">
        <v>21976</v>
      </c>
      <c r="N22" s="26"/>
      <c r="O22" s="26">
        <v>4255</v>
      </c>
      <c r="P22" s="26"/>
      <c r="Q22" s="26"/>
      <c r="R22" s="26">
        <v>9935</v>
      </c>
      <c r="S22" s="26"/>
      <c r="T22" s="26"/>
      <c r="U22" s="26">
        <v>3127</v>
      </c>
      <c r="V22" s="276"/>
      <c r="W22" s="276"/>
      <c r="X22" s="4">
        <v>5269</v>
      </c>
      <c r="Y22" s="4">
        <v>6600</v>
      </c>
    </row>
    <row r="23" spans="1:25" ht="15.75" thickBot="1" x14ac:dyDescent="0.3">
      <c r="A23" s="122">
        <v>2000</v>
      </c>
      <c r="B23" s="120" t="s">
        <v>144</v>
      </c>
      <c r="C23" s="121">
        <v>37000</v>
      </c>
      <c r="D23" s="353">
        <f t="shared" si="0"/>
        <v>37000</v>
      </c>
      <c r="E23" s="56">
        <f t="shared" si="1"/>
        <v>0</v>
      </c>
      <c r="F23" s="26"/>
      <c r="G23" s="26"/>
      <c r="H23" s="26"/>
      <c r="I23" s="26">
        <v>3776</v>
      </c>
      <c r="J23" s="26">
        <v>3740</v>
      </c>
      <c r="K23" s="26">
        <f>5144+3592</f>
        <v>8736</v>
      </c>
      <c r="L23" s="26"/>
      <c r="M23" s="26">
        <v>3209</v>
      </c>
      <c r="N23" s="26">
        <v>3528</v>
      </c>
      <c r="O23" s="26">
        <v>2651</v>
      </c>
      <c r="P23" s="26">
        <v>2265</v>
      </c>
      <c r="Q23" s="26">
        <v>3028</v>
      </c>
      <c r="R23" s="26">
        <v>6067</v>
      </c>
      <c r="S23" s="26"/>
      <c r="T23" s="26"/>
      <c r="U23" s="26"/>
      <c r="V23" s="276"/>
      <c r="W23" s="276"/>
      <c r="X23" s="4">
        <v>0</v>
      </c>
    </row>
    <row r="24" spans="1:25" ht="15.75" thickBot="1" x14ac:dyDescent="0.3">
      <c r="A24" s="122">
        <v>2690</v>
      </c>
      <c r="B24" s="120" t="s">
        <v>145</v>
      </c>
      <c r="C24" s="121">
        <v>44000</v>
      </c>
      <c r="D24" s="353">
        <f t="shared" si="0"/>
        <v>44000</v>
      </c>
      <c r="E24" s="56">
        <f t="shared" si="1"/>
        <v>0</v>
      </c>
      <c r="F24" s="26"/>
      <c r="G24" s="26"/>
      <c r="H24" s="26"/>
      <c r="I24" s="26"/>
      <c r="J24" s="26">
        <v>1473</v>
      </c>
      <c r="K24" s="26"/>
      <c r="L24" s="26">
        <v>7697</v>
      </c>
      <c r="M24" s="26"/>
      <c r="N24" s="26"/>
      <c r="O24" s="26">
        <v>6951</v>
      </c>
      <c r="P24" s="26"/>
      <c r="Q24" s="26"/>
      <c r="R24" s="26"/>
      <c r="S24" s="26"/>
      <c r="T24" s="26">
        <v>4277</v>
      </c>
      <c r="U24" s="26">
        <v>1671</v>
      </c>
      <c r="V24" s="276"/>
      <c r="W24" s="276"/>
      <c r="X24" s="4">
        <v>21931</v>
      </c>
    </row>
    <row r="25" spans="1:25" ht="15.75" thickBot="1" x14ac:dyDescent="0.3">
      <c r="A25" s="122">
        <v>2790</v>
      </c>
      <c r="B25" s="120" t="s">
        <v>146</v>
      </c>
      <c r="C25" s="121">
        <v>9800</v>
      </c>
      <c r="D25" s="353">
        <f t="shared" si="0"/>
        <v>9800</v>
      </c>
      <c r="E25" s="56">
        <f t="shared" si="1"/>
        <v>0</v>
      </c>
      <c r="F25" s="26"/>
      <c r="G25" s="26"/>
      <c r="H25" s="26"/>
      <c r="I25" s="26"/>
      <c r="J25" s="26"/>
      <c r="K25" s="26"/>
      <c r="L25" s="26">
        <v>4301</v>
      </c>
      <c r="M25" s="26"/>
      <c r="N25" s="26"/>
      <c r="O25" s="26"/>
      <c r="P25" s="26">
        <v>5499</v>
      </c>
      <c r="Q25" s="26"/>
      <c r="R25" s="26"/>
      <c r="S25" s="26"/>
      <c r="T25" s="26"/>
      <c r="U25" s="26"/>
      <c r="V25" s="276"/>
      <c r="W25" s="276"/>
      <c r="X25" s="4">
        <v>0</v>
      </c>
    </row>
    <row r="26" spans="1:25" ht="15.75" thickBot="1" x14ac:dyDescent="0.3">
      <c r="A26" s="122">
        <v>3120</v>
      </c>
      <c r="B26" s="120" t="s">
        <v>126</v>
      </c>
      <c r="C26" s="121">
        <f>27000+2380</f>
        <v>29380</v>
      </c>
      <c r="D26" s="353">
        <f t="shared" si="0"/>
        <v>29380</v>
      </c>
      <c r="E26" s="56">
        <f t="shared" si="1"/>
        <v>0</v>
      </c>
      <c r="F26" s="26"/>
      <c r="G26" s="26"/>
      <c r="H26" s="26"/>
      <c r="I26" s="26"/>
      <c r="J26" s="26">
        <v>7148</v>
      </c>
      <c r="K26" s="26">
        <v>1056</v>
      </c>
      <c r="L26" s="26">
        <v>1954</v>
      </c>
      <c r="M26" s="26">
        <v>3067</v>
      </c>
      <c r="N26" s="26">
        <v>2798</v>
      </c>
      <c r="O26" s="26">
        <v>2855</v>
      </c>
      <c r="P26" s="26">
        <v>2106</v>
      </c>
      <c r="Q26" s="26">
        <v>2961</v>
      </c>
      <c r="R26" s="26">
        <v>4763</v>
      </c>
      <c r="S26" s="26"/>
      <c r="T26" s="26"/>
      <c r="U26" s="26"/>
      <c r="V26" s="276"/>
      <c r="W26" s="276"/>
      <c r="X26" s="4">
        <v>672</v>
      </c>
    </row>
    <row r="27" spans="1:25" ht="15.75" thickBot="1" x14ac:dyDescent="0.3">
      <c r="A27" s="127">
        <v>9035</v>
      </c>
      <c r="B27" s="128" t="s">
        <v>147</v>
      </c>
      <c r="C27" s="129">
        <v>44500</v>
      </c>
      <c r="D27" s="353">
        <f t="shared" si="0"/>
        <v>44500</v>
      </c>
      <c r="E27" s="56">
        <f t="shared" si="1"/>
        <v>0</v>
      </c>
      <c r="F27" s="26"/>
      <c r="G27" s="26"/>
      <c r="H27" s="26"/>
      <c r="I27" s="26">
        <f>8237+3908</f>
        <v>12145</v>
      </c>
      <c r="J27" s="26">
        <v>5248</v>
      </c>
      <c r="K27" s="26">
        <v>4224</v>
      </c>
      <c r="L27" s="26">
        <v>2868</v>
      </c>
      <c r="M27" s="26">
        <v>3600</v>
      </c>
      <c r="N27" s="26">
        <v>3200</v>
      </c>
      <c r="O27" s="26">
        <v>3300</v>
      </c>
      <c r="P27" s="26">
        <v>2900</v>
      </c>
      <c r="Q27" s="26">
        <v>3977</v>
      </c>
      <c r="R27" s="26">
        <v>2538</v>
      </c>
      <c r="S27" s="26"/>
      <c r="T27" s="26"/>
      <c r="U27" s="26"/>
      <c r="V27" s="276"/>
      <c r="W27" s="276"/>
      <c r="Y27" s="4">
        <v>500</v>
      </c>
    </row>
    <row r="28" spans="1:25" ht="15.75" thickBot="1" x14ac:dyDescent="0.3">
      <c r="A28" s="138">
        <v>9055</v>
      </c>
      <c r="B28" s="139" t="s">
        <v>148</v>
      </c>
      <c r="C28" s="140">
        <v>43985</v>
      </c>
      <c r="D28" s="353">
        <f t="shared" si="0"/>
        <v>43985</v>
      </c>
      <c r="E28" s="56">
        <f t="shared" si="1"/>
        <v>0</v>
      </c>
      <c r="F28" s="26"/>
      <c r="G28" s="26"/>
      <c r="H28" s="26"/>
      <c r="I28" s="26"/>
      <c r="J28" s="26"/>
      <c r="K28" s="26"/>
      <c r="L28" s="26"/>
      <c r="M28" s="26">
        <v>25058</v>
      </c>
      <c r="N28" s="26"/>
      <c r="O28" s="26"/>
      <c r="P28" s="26">
        <v>10026</v>
      </c>
      <c r="Q28" s="26"/>
      <c r="R28" s="26">
        <v>6677</v>
      </c>
      <c r="S28" s="26"/>
      <c r="T28" s="26"/>
      <c r="U28" s="26"/>
      <c r="V28" s="276"/>
      <c r="W28" s="276"/>
      <c r="Y28" s="4">
        <v>2224</v>
      </c>
    </row>
    <row r="29" spans="1:25" ht="15.75" thickBot="1" x14ac:dyDescent="0.3">
      <c r="A29" s="138"/>
      <c r="B29" s="139"/>
      <c r="C29" s="140"/>
      <c r="D29" s="141"/>
      <c r="E29" s="14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6"/>
      <c r="W29" s="276"/>
    </row>
    <row r="30" spans="1:25" s="74" customFormat="1" ht="15.75" thickBot="1" x14ac:dyDescent="0.3">
      <c r="A30" s="130"/>
      <c r="B30" s="112"/>
      <c r="C30" s="131">
        <f>SUM(C12:C28)</f>
        <v>652451</v>
      </c>
      <c r="D30" s="131">
        <f t="shared" ref="D30:U30" si="2">SUM(D12:D28)</f>
        <v>652451</v>
      </c>
      <c r="E30" s="131">
        <f t="shared" si="2"/>
        <v>0</v>
      </c>
      <c r="F30" s="132">
        <f>SUM(F12:F28)</f>
        <v>0</v>
      </c>
      <c r="G30" s="132">
        <f t="shared" si="2"/>
        <v>0</v>
      </c>
      <c r="H30" s="132">
        <f t="shared" si="2"/>
        <v>0</v>
      </c>
      <c r="I30" s="132">
        <f t="shared" si="2"/>
        <v>42834</v>
      </c>
      <c r="J30" s="132">
        <f t="shared" si="2"/>
        <v>56098</v>
      </c>
      <c r="K30" s="132">
        <f t="shared" si="2"/>
        <v>36829</v>
      </c>
      <c r="L30" s="132">
        <f t="shared" si="2"/>
        <v>50409</v>
      </c>
      <c r="M30" s="132">
        <f t="shared" si="2"/>
        <v>90393</v>
      </c>
      <c r="N30" s="132">
        <f t="shared" si="2"/>
        <v>40265</v>
      </c>
      <c r="O30" s="132">
        <f t="shared" si="2"/>
        <v>45402</v>
      </c>
      <c r="P30" s="132">
        <f t="shared" si="2"/>
        <v>61008</v>
      </c>
      <c r="Q30" s="132">
        <f t="shared" si="2"/>
        <v>23063</v>
      </c>
      <c r="R30" s="132">
        <f t="shared" si="2"/>
        <v>47270</v>
      </c>
      <c r="S30" s="132">
        <f t="shared" si="2"/>
        <v>29340</v>
      </c>
      <c r="T30" s="132">
        <f t="shared" si="2"/>
        <v>13560</v>
      </c>
      <c r="U30" s="132">
        <f t="shared" si="2"/>
        <v>48242</v>
      </c>
      <c r="V30" s="132">
        <f t="shared" ref="V30:W30" si="3">SUM(V12:V28)</f>
        <v>3697</v>
      </c>
      <c r="W30" s="132">
        <f t="shared" si="3"/>
        <v>8394</v>
      </c>
      <c r="X30" s="244">
        <f>SUM(X12:X28)</f>
        <v>32923</v>
      </c>
      <c r="Y30" s="74">
        <f>SUM(Y12:Y28)</f>
        <v>22724</v>
      </c>
    </row>
    <row r="31" spans="1:25" x14ac:dyDescent="0.25">
      <c r="A31" s="39"/>
      <c r="B31" s="22"/>
      <c r="C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6"/>
      <c r="W31" s="276"/>
    </row>
    <row r="32" spans="1:25" x14ac:dyDescent="0.25">
      <c r="A32" s="39"/>
      <c r="B32" s="22"/>
      <c r="C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6"/>
      <c r="W32" s="276"/>
    </row>
    <row r="33" spans="1:23" x14ac:dyDescent="0.25">
      <c r="A33" s="39"/>
      <c r="B33" s="22"/>
      <c r="C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Q33" s="26"/>
      <c r="R33" s="26">
        <f>R30-17196</f>
        <v>30074</v>
      </c>
      <c r="S33" s="26"/>
      <c r="T33" s="26"/>
      <c r="U33" s="26"/>
      <c r="V33" s="276"/>
      <c r="W33" s="276"/>
    </row>
    <row r="34" spans="1:23" x14ac:dyDescent="0.25">
      <c r="C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6"/>
      <c r="W34" s="276"/>
    </row>
    <row r="35" spans="1:23" x14ac:dyDescent="0.25">
      <c r="C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6"/>
      <c r="W35" s="276"/>
    </row>
    <row r="36" spans="1:23" x14ac:dyDescent="0.25">
      <c r="C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6"/>
      <c r="W36" s="276"/>
    </row>
    <row r="37" spans="1:23" x14ac:dyDescent="0.25">
      <c r="C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6"/>
      <c r="W37" s="276"/>
    </row>
    <row r="38" spans="1:23" x14ac:dyDescent="0.25">
      <c r="C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6"/>
      <c r="W38" s="276"/>
    </row>
    <row r="39" spans="1:23" x14ac:dyDescent="0.25">
      <c r="C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6"/>
      <c r="W39" s="276"/>
    </row>
    <row r="40" spans="1:23" x14ac:dyDescent="0.25">
      <c r="C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6"/>
      <c r="W40" s="276"/>
    </row>
    <row r="41" spans="1:23" x14ac:dyDescent="0.25">
      <c r="C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6"/>
      <c r="W41" s="276"/>
    </row>
    <row r="42" spans="1:23" x14ac:dyDescent="0.25">
      <c r="C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6"/>
      <c r="W42" s="276"/>
    </row>
    <row r="43" spans="1:23" x14ac:dyDescent="0.25">
      <c r="C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6"/>
      <c r="W43" s="276"/>
    </row>
    <row r="44" spans="1:23" x14ac:dyDescent="0.25">
      <c r="C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6"/>
      <c r="W44" s="276"/>
    </row>
    <row r="45" spans="1:23" x14ac:dyDescent="0.25">
      <c r="C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6"/>
      <c r="W45" s="276"/>
    </row>
    <row r="46" spans="1:23" x14ac:dyDescent="0.25">
      <c r="C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6"/>
      <c r="W46" s="276"/>
    </row>
    <row r="47" spans="1:23" x14ac:dyDescent="0.25">
      <c r="C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6"/>
      <c r="W47" s="276"/>
    </row>
    <row r="48" spans="1:23" x14ac:dyDescent="0.25">
      <c r="C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6"/>
      <c r="W48" s="276"/>
    </row>
    <row r="49" spans="3:23" x14ac:dyDescent="0.25">
      <c r="C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6"/>
      <c r="W49" s="276"/>
    </row>
    <row r="50" spans="3:23" x14ac:dyDescent="0.25">
      <c r="C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6"/>
      <c r="W50" s="276"/>
    </row>
    <row r="51" spans="3:23" x14ac:dyDescent="0.25">
      <c r="C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6"/>
      <c r="W51" s="276"/>
    </row>
    <row r="52" spans="3:23" x14ac:dyDescent="0.25">
      <c r="C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6"/>
      <c r="W52" s="276"/>
    </row>
    <row r="53" spans="3:23" x14ac:dyDescent="0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6"/>
      <c r="W53" s="276"/>
    </row>
    <row r="54" spans="3:23" x14ac:dyDescent="0.25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6"/>
      <c r="W54" s="276"/>
    </row>
    <row r="55" spans="3:23" x14ac:dyDescent="0.25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6"/>
      <c r="W55" s="276"/>
    </row>
    <row r="56" spans="3:23" x14ac:dyDescent="0.25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6"/>
      <c r="W56" s="276"/>
    </row>
    <row r="57" spans="3:23" x14ac:dyDescent="0.25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6"/>
      <c r="W57" s="276"/>
    </row>
    <row r="58" spans="3:23" x14ac:dyDescent="0.25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6"/>
      <c r="W58" s="276"/>
    </row>
    <row r="59" spans="3:23" x14ac:dyDescent="0.25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6"/>
      <c r="W59" s="276"/>
    </row>
    <row r="60" spans="3:23" x14ac:dyDescent="0.25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6"/>
      <c r="W60" s="276"/>
    </row>
    <row r="61" spans="3:23" x14ac:dyDescent="0.25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6"/>
      <c r="W61" s="276"/>
    </row>
    <row r="62" spans="3:23" x14ac:dyDescent="0.25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6"/>
      <c r="W62" s="276"/>
    </row>
    <row r="63" spans="3:23" x14ac:dyDescent="0.25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6"/>
      <c r="W63" s="276"/>
    </row>
    <row r="64" spans="3:23" x14ac:dyDescent="0.25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6"/>
      <c r="W64" s="276"/>
    </row>
    <row r="65" spans="6:23" x14ac:dyDescent="0.25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6"/>
      <c r="W65" s="276"/>
    </row>
    <row r="66" spans="6:23" x14ac:dyDescent="0.25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6"/>
      <c r="W66" s="276"/>
    </row>
    <row r="67" spans="6:23" x14ac:dyDescent="0.25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6"/>
      <c r="W67" s="276"/>
    </row>
    <row r="68" spans="6:23" x14ac:dyDescent="0.25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6"/>
      <c r="W68" s="276"/>
    </row>
    <row r="69" spans="6:23" x14ac:dyDescent="0.25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6"/>
      <c r="W69" s="276"/>
    </row>
    <row r="70" spans="6:23" x14ac:dyDescent="0.25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6"/>
      <c r="W70" s="27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AEFLA</vt:lpstr>
      <vt:lpstr>EL CIVICS</vt:lpstr>
      <vt:lpstr>RESOURCE CENTERS</vt:lpstr>
      <vt:lpstr>MATH &amp; SCIENCE TITLE IIB</vt:lpstr>
      <vt:lpstr>21st CENTURY COHORT 5</vt:lpstr>
      <vt:lpstr>21s Century COHORT 6</vt:lpstr>
      <vt:lpstr>21st CENTURY CO 6-GPS</vt:lpstr>
      <vt:lpstr>21st CENTURY - ELO</vt:lpstr>
      <vt:lpstr>HOMELESS</vt:lpstr>
      <vt:lpstr>CO GRAD PATHWAY</vt:lpstr>
      <vt:lpstr>DIG</vt:lpstr>
      <vt:lpstr>ISP</vt:lpstr>
      <vt:lpstr>SIG Cohort 8</vt:lpstr>
      <vt:lpstr>TIG Cohort 1 Yr 3 </vt:lpstr>
      <vt:lpstr>TIG Cohort 2 Yr 2</vt:lpstr>
      <vt:lpstr>TIG Cohort 3 Yr 1</vt:lpstr>
      <vt:lpstr>TDIP Cohort 1 Yr 3</vt:lpstr>
      <vt:lpstr>TDIP Cohort 2 Yr 2</vt:lpstr>
      <vt:lpstr>TDIP Cohort 3</vt:lpstr>
      <vt:lpstr>Diagnostic Review</vt:lpstr>
      <vt:lpstr>UVA Leadership Pilot</vt:lpstr>
      <vt:lpstr>Abstinence Education</vt:lpstr>
      <vt:lpstr>Title V-B Charter Schools Pgrm</vt:lpstr>
      <vt:lpstr>SIS </vt:lpstr>
      <vt:lpstr>SW LDS</vt:lpstr>
      <vt:lpstr>Sheet1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Davis, Evan</cp:lastModifiedBy>
  <cp:lastPrinted>2013-03-19T18:25:21Z</cp:lastPrinted>
  <dcterms:created xsi:type="dcterms:W3CDTF">2011-11-11T22:30:43Z</dcterms:created>
  <dcterms:modified xsi:type="dcterms:W3CDTF">2014-09-10T22:35:40Z</dcterms:modified>
</cp:coreProperties>
</file>