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showInkAnnotation="0" codeName="ThisWorkbook" defaultThemeVersion="124226"/>
  <mc:AlternateContent xmlns:mc="http://schemas.openxmlformats.org/markup-compatibility/2006">
    <mc:Choice Requires="x15">
      <x15ac:absPath xmlns:x15ac="http://schemas.microsoft.com/office/spreadsheetml/2010/11/ac" url="C:\Users\Lucero_Y\Downloads\"/>
    </mc:Choice>
  </mc:AlternateContent>
  <xr:revisionPtr revIDLastSave="0" documentId="13_ncr:1_{16F95D7F-C90F-4F69-9831-B21E68D824A2}" xr6:coauthVersionLast="47" xr6:coauthVersionMax="47" xr10:uidLastSave="{00000000-0000-0000-0000-000000000000}"/>
  <bookViews>
    <workbookView xWindow="-24120" yWindow="1560" windowWidth="24240" windowHeight="13020" tabRatio="883" xr2:uid="{00000000-000D-0000-FFFF-FFFF00000000}"/>
  </bookViews>
  <sheets>
    <sheet name="General Instructions" sheetId="1" r:id="rId1"/>
    <sheet name="CDE-18 Error Report" sheetId="24" r:id="rId2"/>
    <sheet name="Page 1 - FY2025-26" sheetId="2" r:id="rId3"/>
    <sheet name="Salary Schedule" sheetId="44" r:id="rId4"/>
    <sheet name="Linked Program Codes" sheetId="51" r:id="rId5"/>
    <sheet name="Staff Details" sheetId="48" r:id="rId6"/>
    <sheet name="GenFundREV" sheetId="3" r:id="rId7"/>
    <sheet name="GenFundExp" sheetId="4" r:id="rId8"/>
    <sheet name="GenFundExp2" sheetId="5" r:id="rId9"/>
    <sheet name="CharterFundRev" sheetId="43" r:id="rId10"/>
    <sheet name="CharterFundExp" sheetId="42" r:id="rId11"/>
    <sheet name="CharterFundExp2" sheetId="41" r:id="rId12"/>
    <sheet name="InsResv" sheetId="9" r:id="rId13"/>
    <sheet name="CPP Fund" sheetId="34" r:id="rId14"/>
    <sheet name="FoodServiceSRF" sheetId="6" r:id="rId15"/>
    <sheet name="Grants" sheetId="47" r:id="rId16"/>
    <sheet name="GovGrants" sheetId="7" r:id="rId17"/>
    <sheet name="SCCTMSpRev" sheetId="65" r:id="rId18"/>
    <sheet name="PupActiv" sheetId="8" r:id="rId19"/>
    <sheet name="FullDayKOverride" sheetId="54" state="hidden" r:id="rId20"/>
    <sheet name="Transp" sheetId="10" r:id="rId21"/>
    <sheet name="OthSpecRev" sheetId="11" r:id="rId22"/>
    <sheet name="BondRedm" sheetId="12" r:id="rId23"/>
    <sheet name="COPDebt" sheetId="55" r:id="rId24"/>
    <sheet name="BuildFund" sheetId="13" r:id="rId25"/>
    <sheet name="SpecBuild" sheetId="14" r:id="rId26"/>
    <sheet name="CapResCapPrj" sheetId="37" r:id="rId27"/>
    <sheet name="SCCTMCapRes" sheetId="64" r:id="rId28"/>
    <sheet name="OtherEnterprise" sheetId="17" r:id="rId29"/>
    <sheet name="RiskRelated" sheetId="18" r:id="rId30"/>
    <sheet name="OtherInternal" sheetId="19" r:id="rId31"/>
    <sheet name="PupilActCustodial" sheetId="20" r:id="rId32"/>
    <sheet name="Trust&amp;Custodial" sheetId="21" r:id="rId33"/>
    <sheet name="Foundation Fund" sheetId="39" r:id="rId34"/>
    <sheet name="Arbitrage" sheetId="22" r:id="rId35"/>
    <sheet name="AppropRes" sheetId="23" r:id="rId36"/>
    <sheet name="UseofBFBRes" sheetId="58" r:id="rId37"/>
    <sheet name="SupplementalBudget" sheetId="57" r:id="rId38"/>
    <sheet name="Tabor Spending Limitations" sheetId="25" r:id="rId39"/>
    <sheet name="Tabor Property Tax Limitation" sheetId="26" r:id="rId40"/>
    <sheet name="Budget Summary Worksheet" sheetId="27" r:id="rId41"/>
    <sheet name="Budget Summaries 1" sheetId="28" r:id="rId42"/>
    <sheet name="Budget Summaries 2" sheetId="29" r:id="rId43"/>
    <sheet name="Budget Summaries 3" sheetId="30" r:id="rId44"/>
    <sheet name="Budget Summaries 4" sheetId="31" r:id="rId45"/>
    <sheet name="Budget Summaries 5" sheetId="32" r:id="rId46"/>
    <sheet name="Uniform Budget Summary" sheetId="62" r:id="rId47"/>
  </sheets>
  <definedNames>
    <definedName name="_xlnm._FilterDatabase" localSheetId="5" hidden="1">'Staff Details'!$A$8:$AB$8</definedName>
    <definedName name="AllowFundHlook">'Linked Program Codes'!$B$6:$Z$7</definedName>
    <definedName name="AllowProg">'Linked Program Codes'!$A$8:$Z$57</definedName>
    <definedName name="Budget_Date">'Page 1 - FY2025-26'!$B$9</definedName>
    <definedName name="Budget_Type">'Page 1 - FY2025-26'!$B$8</definedName>
    <definedName name="CertBen">'Staff Details'!$AA$9:$AA$708</definedName>
    <definedName name="CertFund">'Staff Details'!$A$9:$A$708</definedName>
    <definedName name="CertGrant">'Staff Details'!$I$9:$I$708</definedName>
    <definedName name="CertObj">'Staff Details'!$G$9:$G$708</definedName>
    <definedName name="CertProg">'Staff Details'!$E$9:$E$708</definedName>
    <definedName name="CertSalary">'Staff Details'!$S$9:$S$708</definedName>
    <definedName name="District_Code">'Page 1 - FY2025-26'!$E$7</definedName>
    <definedName name="District_Name">'Page 1 - FY2025-26'!$B$5</definedName>
    <definedName name="EdLevel">'Salary Schedule'!$B$16:$M$16</definedName>
    <definedName name="Fund22Grants">Grants!$D$3:$W$3</definedName>
    <definedName name="_xlnm.Print_Area" localSheetId="35">AppropRes!$A:$D</definedName>
    <definedName name="_xlnm.Print_Area" localSheetId="22">BondRedm!$A$4:$I$48</definedName>
    <definedName name="_xlnm.Print_Area" localSheetId="24">BuildFund!$A$4:$I$52</definedName>
    <definedName name="_xlnm.Print_Area" localSheetId="26">CapResCapPrj!$A$4:$I$90</definedName>
    <definedName name="_xlnm.Print_Area" localSheetId="10">CharterFundExp!$A$4:$I$1069</definedName>
    <definedName name="_xlnm.Print_Area" localSheetId="11">CharterFundExp2!$A$4:$I$691</definedName>
    <definedName name="_xlnm.Print_Area" localSheetId="23">COPDebt!$A$4:$I$48</definedName>
    <definedName name="_xlnm.Print_Area" localSheetId="33">'Foundation Fund'!$A$4:$I$58</definedName>
    <definedName name="_xlnm.Print_Area" localSheetId="19">FullDayKOverride!$A$4:$I$49</definedName>
    <definedName name="_xlnm.Print_Area" localSheetId="7">GenFundExp!$A$1:$I$1070</definedName>
    <definedName name="_xlnm.Print_Area" localSheetId="8">GenFundExp2!$A$4:$I$690</definedName>
    <definedName name="_xlnm.Print_Area" localSheetId="15">Grants!$A$1:$X$121</definedName>
    <definedName name="_xlnm.Print_Area" localSheetId="12">InsResv!$A$4:$I$49</definedName>
    <definedName name="_xlnm.Print_Area" localSheetId="28">OtherEnterprise!$A$4:$I$51</definedName>
    <definedName name="_xlnm.Print_Area" localSheetId="30">OtherInternal!$A$4:$I$51</definedName>
    <definedName name="_xlnm.Print_Area" localSheetId="21">OthSpecRev!$A$4:$I$68</definedName>
    <definedName name="_xlnm.Print_Area" localSheetId="18">PupActiv!$A$4:$I$67</definedName>
    <definedName name="_xlnm.Print_Area" localSheetId="31">PupilActCustodial!$A$4:$I$61</definedName>
    <definedName name="_xlnm.Print_Area" localSheetId="29">RiskRelated!$A$4:$I$45</definedName>
    <definedName name="_xlnm.Print_Area" localSheetId="27">SCCTMCapRes!$A$4:$I$90</definedName>
    <definedName name="_xlnm.Print_Area" localSheetId="17">SCCTMSpRev!$A$4:$I$89</definedName>
    <definedName name="_xlnm.Print_Area" localSheetId="25">SpecBuild!$A$4:$I$42</definedName>
    <definedName name="_xlnm.Print_Area" localSheetId="37">SupplementalBudget!$D:$G</definedName>
    <definedName name="_xlnm.Print_Area" localSheetId="38">'Tabor Spending Limitations'!$A$1:$G$54</definedName>
    <definedName name="_xlnm.Print_Area" localSheetId="20">Transp!$A$4:$I$50</definedName>
    <definedName name="_xlnm.Print_Area" localSheetId="32">'Trust&amp;Custodial'!$A$4:$I$58</definedName>
    <definedName name="_xlnm.Print_Area" localSheetId="36">UseofBFBRes!$D:$G</definedName>
    <definedName name="_xlnm.Print_Titles" localSheetId="22">BondRedm!$1:$3</definedName>
    <definedName name="_xlnm.Print_Titles" localSheetId="24">BuildFund!$1:$3</definedName>
    <definedName name="_xlnm.Print_Titles" localSheetId="26">CapResCapPrj!$1:$3</definedName>
    <definedName name="_xlnm.Print_Titles" localSheetId="1">'CDE-18 Error Report'!$1:$2</definedName>
    <definedName name="_xlnm.Print_Titles" localSheetId="10">CharterFundExp!$1:$3</definedName>
    <definedName name="_xlnm.Print_Titles" localSheetId="11">CharterFundExp2!$1:$3</definedName>
    <definedName name="_xlnm.Print_Titles" localSheetId="9">CharterFundRev!$1:$3</definedName>
    <definedName name="_xlnm.Print_Titles" localSheetId="23">COPDebt!$1:$3</definedName>
    <definedName name="_xlnm.Print_Titles" localSheetId="13">'CPP Fund'!$1:$3</definedName>
    <definedName name="_xlnm.Print_Titles" localSheetId="14">FoodServiceSRF!$1:$3</definedName>
    <definedName name="_xlnm.Print_Titles" localSheetId="33">'Foundation Fund'!$1:$3</definedName>
    <definedName name="_xlnm.Print_Titles" localSheetId="19">FullDayKOverride!$1:$3</definedName>
    <definedName name="_xlnm.Print_Titles" localSheetId="7">GenFundExp!$1:$4</definedName>
    <definedName name="_xlnm.Print_Titles" localSheetId="8">GenFundExp2!$1:$4</definedName>
    <definedName name="_xlnm.Print_Titles" localSheetId="6">GenFundREV!$1:$3</definedName>
    <definedName name="_xlnm.Print_Titles" localSheetId="16">GovGrants!$1:$3</definedName>
    <definedName name="_xlnm.Print_Titles" localSheetId="15">Grants!$1:$4</definedName>
    <definedName name="_xlnm.Print_Titles" localSheetId="12">InsResv!$1:$3</definedName>
    <definedName name="_xlnm.Print_Titles" localSheetId="28">OtherEnterprise!$1:$3</definedName>
    <definedName name="_xlnm.Print_Titles" localSheetId="30">OtherInternal!$1:$3</definedName>
    <definedName name="_xlnm.Print_Titles" localSheetId="21">OthSpecRev!$1:$3</definedName>
    <definedName name="_xlnm.Print_Titles" localSheetId="18">PupActiv!$1:$3</definedName>
    <definedName name="_xlnm.Print_Titles" localSheetId="31">PupilActCustodial!$1:$3</definedName>
    <definedName name="_xlnm.Print_Titles" localSheetId="29">RiskRelated!$1:$3</definedName>
    <definedName name="_xlnm.Print_Titles" localSheetId="27">SCCTMCapRes!$1:$3</definedName>
    <definedName name="_xlnm.Print_Titles" localSheetId="17">SCCTMSpRev!$1:$3</definedName>
    <definedName name="_xlnm.Print_Titles" localSheetId="25">SpecBuild!$1:$3</definedName>
    <definedName name="_xlnm.Print_Titles" localSheetId="20">Transp!$1:$3</definedName>
    <definedName name="_xlnm.Print_Titles" localSheetId="32">'Trust&amp;Custodial'!$1:$3</definedName>
    <definedName name="_xlnm.Print_Titles" localSheetId="46">'Uniform Budget Summary'!$A:$B,'Uniform Budget Summary'!$1:$2</definedName>
    <definedName name="Programs">'Linked Program Codes'!$A$8:$A$57</definedName>
    <definedName name="Pupil_Count">'Page 1 - FY2025-26'!$C$7</definedName>
    <definedName name="SalarySchedule">'Salary Schedule'!$B$17:$M$62</definedName>
    <definedName name="ServiceYears">'Salary Schedule'!$A$17:$A$62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 i="39" l="1"/>
  <c r="H3" i="39"/>
  <c r="G3" i="39"/>
  <c r="F3" i="39"/>
  <c r="E3" i="39"/>
  <c r="D3" i="39"/>
  <c r="I3" i="21"/>
  <c r="H3" i="21"/>
  <c r="G3" i="21"/>
  <c r="F3" i="21"/>
  <c r="E3" i="21"/>
  <c r="D3" i="21"/>
  <c r="I3" i="20"/>
  <c r="H3" i="20"/>
  <c r="G3" i="20"/>
  <c r="F3" i="20"/>
  <c r="E3" i="20"/>
  <c r="D3" i="20"/>
  <c r="I3" i="19"/>
  <c r="H3" i="19"/>
  <c r="G3" i="19"/>
  <c r="F3" i="19"/>
  <c r="E3" i="19"/>
  <c r="D3" i="19"/>
  <c r="I3" i="18"/>
  <c r="H3" i="18"/>
  <c r="G3" i="18"/>
  <c r="F3" i="18"/>
  <c r="E3" i="18"/>
  <c r="D3" i="18"/>
  <c r="I3" i="17"/>
  <c r="H3" i="17"/>
  <c r="G3" i="17"/>
  <c r="F3" i="17"/>
  <c r="E3" i="17"/>
  <c r="D3" i="17"/>
  <c r="I3" i="64"/>
  <c r="H3" i="64"/>
  <c r="G3" i="64"/>
  <c r="F3" i="64"/>
  <c r="E3" i="64"/>
  <c r="D3" i="64"/>
  <c r="I3" i="37"/>
  <c r="H3" i="37"/>
  <c r="G3" i="37"/>
  <c r="F3" i="37"/>
  <c r="E3" i="37"/>
  <c r="D3" i="37"/>
  <c r="I3" i="14"/>
  <c r="H3" i="14"/>
  <c r="G3" i="14"/>
  <c r="F3" i="14"/>
  <c r="E3" i="14"/>
  <c r="D3" i="14"/>
  <c r="I3" i="13"/>
  <c r="H3" i="13"/>
  <c r="G3" i="13"/>
  <c r="F3" i="13"/>
  <c r="E3" i="13"/>
  <c r="D3" i="13"/>
  <c r="I3" i="55"/>
  <c r="H3" i="55"/>
  <c r="G3" i="55"/>
  <c r="F3" i="55"/>
  <c r="E3" i="55"/>
  <c r="D3" i="55"/>
  <c r="I3" i="12"/>
  <c r="H3" i="12"/>
  <c r="G3" i="12"/>
  <c r="F3" i="12"/>
  <c r="E3" i="12"/>
  <c r="D3" i="12"/>
  <c r="I3" i="11"/>
  <c r="H3" i="11"/>
  <c r="G3" i="11"/>
  <c r="F3" i="11"/>
  <c r="E3" i="11"/>
  <c r="D3" i="11"/>
  <c r="I3" i="10"/>
  <c r="H3" i="10"/>
  <c r="G3" i="10"/>
  <c r="F3" i="10"/>
  <c r="E3" i="10"/>
  <c r="D3" i="10"/>
  <c r="I3" i="8"/>
  <c r="H3" i="8"/>
  <c r="G3" i="8"/>
  <c r="F3" i="8"/>
  <c r="E3" i="8"/>
  <c r="D3" i="8"/>
  <c r="I3" i="65"/>
  <c r="H3" i="65"/>
  <c r="G3" i="65"/>
  <c r="F3" i="65"/>
  <c r="E3" i="65"/>
  <c r="D3" i="65"/>
  <c r="I3" i="7"/>
  <c r="H3" i="7"/>
  <c r="G3" i="7"/>
  <c r="F3" i="7"/>
  <c r="E3" i="7"/>
  <c r="D3" i="7"/>
  <c r="I3" i="6"/>
  <c r="H3" i="6"/>
  <c r="G3" i="6"/>
  <c r="F3" i="6"/>
  <c r="E3" i="6"/>
  <c r="D3" i="6"/>
  <c r="I3" i="34"/>
  <c r="H3" i="34"/>
  <c r="G3" i="34"/>
  <c r="F3" i="34"/>
  <c r="E3" i="34"/>
  <c r="D3" i="34"/>
  <c r="I3" i="9"/>
  <c r="H3" i="9"/>
  <c r="G3" i="9"/>
  <c r="F3" i="9"/>
  <c r="E3" i="9"/>
  <c r="D3" i="9"/>
  <c r="I3" i="41"/>
  <c r="H3" i="41"/>
  <c r="G3" i="41"/>
  <c r="F3" i="41"/>
  <c r="E3" i="41"/>
  <c r="D3" i="41"/>
  <c r="I3" i="42"/>
  <c r="H3" i="42"/>
  <c r="G3" i="42"/>
  <c r="F3" i="42"/>
  <c r="E3" i="42"/>
  <c r="D3" i="42"/>
  <c r="I3" i="43"/>
  <c r="H3" i="43"/>
  <c r="G3" i="43"/>
  <c r="F3" i="43"/>
  <c r="E3" i="43"/>
  <c r="D3" i="43"/>
  <c r="I3" i="5"/>
  <c r="H3" i="5"/>
  <c r="G3" i="5"/>
  <c r="F3" i="5"/>
  <c r="E3" i="5"/>
  <c r="D3" i="5"/>
  <c r="I3" i="4"/>
  <c r="H3" i="4"/>
  <c r="G3" i="4"/>
  <c r="F3" i="4"/>
  <c r="E3" i="4"/>
  <c r="D3" i="4"/>
  <c r="M20" i="29"/>
  <c r="J708" i="48" l="1"/>
  <c r="J707" i="48"/>
  <c r="J706" i="48"/>
  <c r="J705" i="48"/>
  <c r="J704" i="48"/>
  <c r="J703" i="48"/>
  <c r="J702" i="48"/>
  <c r="J701" i="48"/>
  <c r="J700" i="48"/>
  <c r="J699" i="48"/>
  <c r="J698" i="48"/>
  <c r="J697" i="48"/>
  <c r="J696" i="48"/>
  <c r="J695" i="48"/>
  <c r="J694" i="48"/>
  <c r="J693" i="48"/>
  <c r="J692" i="48"/>
  <c r="J691" i="48"/>
  <c r="J690" i="48"/>
  <c r="J689" i="48"/>
  <c r="J688" i="48"/>
  <c r="J687" i="48"/>
  <c r="J686" i="48"/>
  <c r="J685" i="48"/>
  <c r="J684" i="48"/>
  <c r="J683" i="48"/>
  <c r="J682" i="48"/>
  <c r="J681" i="48"/>
  <c r="J680" i="48"/>
  <c r="J679" i="48"/>
  <c r="J678" i="48"/>
  <c r="J677" i="48"/>
  <c r="J676" i="48"/>
  <c r="J675" i="48"/>
  <c r="J674" i="48"/>
  <c r="J673" i="48"/>
  <c r="J672" i="48"/>
  <c r="J671" i="48"/>
  <c r="J670" i="48"/>
  <c r="J669" i="48"/>
  <c r="J668" i="48"/>
  <c r="J667" i="48"/>
  <c r="J666" i="48"/>
  <c r="J665" i="48"/>
  <c r="J664" i="48"/>
  <c r="J663" i="48"/>
  <c r="J662" i="48"/>
  <c r="J661" i="48"/>
  <c r="J660" i="48"/>
  <c r="J659" i="48"/>
  <c r="J658" i="48"/>
  <c r="J657" i="48"/>
  <c r="J656" i="48"/>
  <c r="J655" i="48"/>
  <c r="J654" i="48"/>
  <c r="J653" i="48"/>
  <c r="J652" i="48"/>
  <c r="J651" i="48"/>
  <c r="J650" i="48"/>
  <c r="J649" i="48"/>
  <c r="J648" i="48"/>
  <c r="J647" i="48"/>
  <c r="J646" i="48"/>
  <c r="J645" i="48"/>
  <c r="J644" i="48"/>
  <c r="J643" i="48"/>
  <c r="J642" i="48"/>
  <c r="J641" i="48"/>
  <c r="J640" i="48"/>
  <c r="J639" i="48"/>
  <c r="J638" i="48"/>
  <c r="J637" i="48"/>
  <c r="J636" i="48"/>
  <c r="J635" i="48"/>
  <c r="J634" i="48"/>
  <c r="J633" i="48"/>
  <c r="J632" i="48"/>
  <c r="J631" i="48"/>
  <c r="J630" i="48"/>
  <c r="J629" i="48"/>
  <c r="J628" i="48"/>
  <c r="J627" i="48"/>
  <c r="J626" i="48"/>
  <c r="J625" i="48"/>
  <c r="J624" i="48"/>
  <c r="J623" i="48"/>
  <c r="J622" i="48"/>
  <c r="J621" i="48"/>
  <c r="J620" i="48"/>
  <c r="J619" i="48"/>
  <c r="J618" i="48"/>
  <c r="J617" i="48"/>
  <c r="J616" i="48"/>
  <c r="J615" i="48"/>
  <c r="J614" i="48"/>
  <c r="J613" i="48"/>
  <c r="J612" i="48"/>
  <c r="J611" i="48"/>
  <c r="J610" i="48"/>
  <c r="J609" i="48"/>
  <c r="J608" i="48"/>
  <c r="J607" i="48"/>
  <c r="J606" i="48"/>
  <c r="J605" i="48"/>
  <c r="J604" i="48"/>
  <c r="J603" i="48"/>
  <c r="J602" i="48"/>
  <c r="J601" i="48"/>
  <c r="J600" i="48"/>
  <c r="J599" i="48"/>
  <c r="J598" i="48"/>
  <c r="J597" i="48"/>
  <c r="J596" i="48"/>
  <c r="J595" i="48"/>
  <c r="J594" i="48"/>
  <c r="J593" i="48"/>
  <c r="J592" i="48"/>
  <c r="J591" i="48"/>
  <c r="J590" i="48"/>
  <c r="J589" i="48"/>
  <c r="J588" i="48"/>
  <c r="J587" i="48"/>
  <c r="J586" i="48"/>
  <c r="J585" i="48"/>
  <c r="J584" i="48"/>
  <c r="J583" i="48"/>
  <c r="J582" i="48"/>
  <c r="J581" i="48"/>
  <c r="J580" i="48"/>
  <c r="J579" i="48"/>
  <c r="J578" i="48"/>
  <c r="J577" i="48"/>
  <c r="J576" i="48"/>
  <c r="J575" i="48"/>
  <c r="J574" i="48"/>
  <c r="J573" i="48"/>
  <c r="J572" i="48"/>
  <c r="J571" i="48"/>
  <c r="J570" i="48"/>
  <c r="J569" i="48"/>
  <c r="J568" i="48"/>
  <c r="J567" i="48"/>
  <c r="J566" i="48"/>
  <c r="J565" i="48"/>
  <c r="J564" i="48"/>
  <c r="J563" i="48"/>
  <c r="J562" i="48"/>
  <c r="J561" i="48"/>
  <c r="J560" i="48"/>
  <c r="J559" i="48"/>
  <c r="J558" i="48"/>
  <c r="J557" i="48"/>
  <c r="J556" i="48"/>
  <c r="J555" i="48"/>
  <c r="J554" i="48"/>
  <c r="J553" i="48"/>
  <c r="J552" i="48"/>
  <c r="J551" i="48"/>
  <c r="J550" i="48"/>
  <c r="J549" i="48"/>
  <c r="J548" i="48"/>
  <c r="J547" i="48"/>
  <c r="J546" i="48"/>
  <c r="J545" i="48"/>
  <c r="J544" i="48"/>
  <c r="J543" i="48"/>
  <c r="J542" i="48"/>
  <c r="J541" i="48"/>
  <c r="J540" i="48"/>
  <c r="J539" i="48"/>
  <c r="J538" i="48"/>
  <c r="J537" i="48"/>
  <c r="J536" i="48"/>
  <c r="J535" i="48"/>
  <c r="J534" i="48"/>
  <c r="J533" i="48"/>
  <c r="J532" i="48"/>
  <c r="J531" i="48"/>
  <c r="J530" i="48"/>
  <c r="J529" i="48"/>
  <c r="J528" i="48"/>
  <c r="J527" i="48"/>
  <c r="J526" i="48"/>
  <c r="J525" i="48"/>
  <c r="J524" i="48"/>
  <c r="J523" i="48"/>
  <c r="J522" i="48"/>
  <c r="J521" i="48"/>
  <c r="J520" i="48"/>
  <c r="J519" i="48"/>
  <c r="J518" i="48"/>
  <c r="J517" i="48"/>
  <c r="J516" i="48"/>
  <c r="J515" i="48"/>
  <c r="J514" i="48"/>
  <c r="J513" i="48"/>
  <c r="J512" i="48"/>
  <c r="J511" i="48"/>
  <c r="J510" i="48"/>
  <c r="J509" i="48"/>
  <c r="J508" i="48"/>
  <c r="J507" i="48"/>
  <c r="J506" i="48"/>
  <c r="J505" i="48"/>
  <c r="J504" i="48"/>
  <c r="J503" i="48"/>
  <c r="J502" i="48"/>
  <c r="J501" i="48"/>
  <c r="J500" i="48"/>
  <c r="J499" i="48"/>
  <c r="J498" i="48"/>
  <c r="J497" i="48"/>
  <c r="J496" i="48"/>
  <c r="J495" i="48"/>
  <c r="J494" i="48"/>
  <c r="J493" i="48"/>
  <c r="J492" i="48"/>
  <c r="J491" i="48"/>
  <c r="J490" i="48"/>
  <c r="J489" i="48"/>
  <c r="J488" i="48"/>
  <c r="J487" i="48"/>
  <c r="J486" i="48"/>
  <c r="J485" i="48"/>
  <c r="J484" i="48"/>
  <c r="J483" i="48"/>
  <c r="J482" i="48"/>
  <c r="J481" i="48"/>
  <c r="J480" i="48"/>
  <c r="J479" i="48"/>
  <c r="J478" i="48"/>
  <c r="J477" i="48"/>
  <c r="J476" i="48"/>
  <c r="J475" i="48"/>
  <c r="J474" i="48"/>
  <c r="J473" i="48"/>
  <c r="J472" i="48"/>
  <c r="J471" i="48"/>
  <c r="J470" i="48"/>
  <c r="J469" i="48"/>
  <c r="J468" i="48"/>
  <c r="J467" i="48"/>
  <c r="J466" i="48"/>
  <c r="J465" i="48"/>
  <c r="J464" i="48"/>
  <c r="J463" i="48"/>
  <c r="J462" i="48"/>
  <c r="J461" i="48"/>
  <c r="J460" i="48"/>
  <c r="J459" i="48"/>
  <c r="J458" i="48"/>
  <c r="J457" i="48"/>
  <c r="J456" i="48"/>
  <c r="J455" i="48"/>
  <c r="J454" i="48"/>
  <c r="J453" i="48"/>
  <c r="J452" i="48"/>
  <c r="J451" i="48"/>
  <c r="J450" i="48"/>
  <c r="J449" i="48"/>
  <c r="J448" i="48"/>
  <c r="J447" i="48"/>
  <c r="J446" i="48"/>
  <c r="J445" i="48"/>
  <c r="J444" i="48"/>
  <c r="J443" i="48"/>
  <c r="J442" i="48"/>
  <c r="J441" i="48"/>
  <c r="J440" i="48"/>
  <c r="J439" i="48"/>
  <c r="J438" i="48"/>
  <c r="J437" i="48"/>
  <c r="J436" i="48"/>
  <c r="J435" i="48"/>
  <c r="J434" i="48"/>
  <c r="J433" i="48"/>
  <c r="J432" i="48"/>
  <c r="J431" i="48"/>
  <c r="J430" i="48"/>
  <c r="J429" i="48"/>
  <c r="J428" i="48"/>
  <c r="J427" i="48"/>
  <c r="J426" i="48"/>
  <c r="J425" i="48"/>
  <c r="J424" i="48"/>
  <c r="J423" i="48"/>
  <c r="J422" i="48"/>
  <c r="J421" i="48"/>
  <c r="J420" i="48"/>
  <c r="J419" i="48"/>
  <c r="J418" i="48"/>
  <c r="J417" i="48"/>
  <c r="J416" i="48"/>
  <c r="J415" i="48"/>
  <c r="J414" i="48"/>
  <c r="J413" i="48"/>
  <c r="J412" i="48"/>
  <c r="J411" i="48"/>
  <c r="J410" i="48"/>
  <c r="J409" i="48"/>
  <c r="J408" i="48"/>
  <c r="J407" i="48"/>
  <c r="J406" i="48"/>
  <c r="J405" i="48"/>
  <c r="J404" i="48"/>
  <c r="J403" i="48"/>
  <c r="J402" i="48"/>
  <c r="J401" i="48"/>
  <c r="J400" i="48"/>
  <c r="J399" i="48"/>
  <c r="J398" i="48"/>
  <c r="J397" i="48"/>
  <c r="J396" i="48"/>
  <c r="J395" i="48"/>
  <c r="J394" i="48"/>
  <c r="J393" i="48"/>
  <c r="J392" i="48"/>
  <c r="J391" i="48"/>
  <c r="J390" i="48"/>
  <c r="J389" i="48"/>
  <c r="J388" i="48"/>
  <c r="J387" i="48"/>
  <c r="J386" i="48"/>
  <c r="J385" i="48"/>
  <c r="J384" i="48"/>
  <c r="J383" i="48"/>
  <c r="J382" i="48"/>
  <c r="J381" i="48"/>
  <c r="J380" i="48"/>
  <c r="J379" i="48"/>
  <c r="J378" i="48"/>
  <c r="J377" i="48"/>
  <c r="J376" i="48"/>
  <c r="J375" i="48"/>
  <c r="J374" i="48"/>
  <c r="J373" i="48"/>
  <c r="J372" i="48"/>
  <c r="J371" i="48"/>
  <c r="J370" i="48"/>
  <c r="J369" i="48"/>
  <c r="J368" i="48"/>
  <c r="J367" i="48"/>
  <c r="J366" i="48"/>
  <c r="J365" i="48"/>
  <c r="J364" i="48"/>
  <c r="J363" i="48"/>
  <c r="J362" i="48"/>
  <c r="J361" i="48"/>
  <c r="J360" i="48"/>
  <c r="J359" i="48"/>
  <c r="J358" i="48"/>
  <c r="J357" i="48"/>
  <c r="J356" i="48"/>
  <c r="J355" i="48"/>
  <c r="J354" i="48"/>
  <c r="J353" i="48"/>
  <c r="J352" i="48"/>
  <c r="J351" i="48"/>
  <c r="J350" i="48"/>
  <c r="J349" i="48"/>
  <c r="J348" i="48"/>
  <c r="J347" i="48"/>
  <c r="J346" i="48"/>
  <c r="J345" i="48"/>
  <c r="J344" i="48"/>
  <c r="J343" i="48"/>
  <c r="J342" i="48"/>
  <c r="J341" i="48"/>
  <c r="J340" i="48"/>
  <c r="J339" i="48"/>
  <c r="J338" i="48"/>
  <c r="J337" i="48"/>
  <c r="J336" i="48"/>
  <c r="J335" i="48"/>
  <c r="J334" i="48"/>
  <c r="J333" i="48"/>
  <c r="J332" i="48"/>
  <c r="J331" i="48"/>
  <c r="J330" i="48"/>
  <c r="J329" i="48"/>
  <c r="J328" i="48"/>
  <c r="J327" i="48"/>
  <c r="J326" i="48"/>
  <c r="J325" i="48"/>
  <c r="J324" i="48"/>
  <c r="J323" i="48"/>
  <c r="J322" i="48"/>
  <c r="J321" i="48"/>
  <c r="J320" i="48"/>
  <c r="J319" i="48"/>
  <c r="J318" i="48"/>
  <c r="J317" i="48"/>
  <c r="J316" i="48"/>
  <c r="J315" i="48"/>
  <c r="J314" i="48"/>
  <c r="J313" i="48"/>
  <c r="J312" i="48"/>
  <c r="J311" i="48"/>
  <c r="J310" i="48"/>
  <c r="J309" i="48"/>
  <c r="J308" i="48"/>
  <c r="J307" i="48"/>
  <c r="J306" i="48"/>
  <c r="J305" i="48"/>
  <c r="J304" i="48"/>
  <c r="J303" i="48"/>
  <c r="J302" i="48"/>
  <c r="J301" i="48"/>
  <c r="J300" i="48"/>
  <c r="J299" i="48"/>
  <c r="J298" i="48"/>
  <c r="J297" i="48"/>
  <c r="J296" i="48"/>
  <c r="J295" i="48"/>
  <c r="J294" i="48"/>
  <c r="J293" i="48"/>
  <c r="J292" i="48"/>
  <c r="J291" i="48"/>
  <c r="J290" i="48"/>
  <c r="J289" i="48"/>
  <c r="J288" i="48"/>
  <c r="J287" i="48"/>
  <c r="J286" i="48"/>
  <c r="J285" i="48"/>
  <c r="J284" i="48"/>
  <c r="J283" i="48"/>
  <c r="J282" i="48"/>
  <c r="J281" i="48"/>
  <c r="J280" i="48"/>
  <c r="J279" i="48"/>
  <c r="J278" i="48"/>
  <c r="J277" i="48"/>
  <c r="J276" i="48"/>
  <c r="J275" i="48"/>
  <c r="J274" i="48"/>
  <c r="J273" i="48"/>
  <c r="J272" i="48"/>
  <c r="J271" i="48"/>
  <c r="J270" i="48"/>
  <c r="J269" i="48"/>
  <c r="J268" i="48"/>
  <c r="J267" i="48"/>
  <c r="J266" i="48"/>
  <c r="J265" i="48"/>
  <c r="J264" i="48"/>
  <c r="J263" i="48"/>
  <c r="J262" i="48"/>
  <c r="J261" i="48"/>
  <c r="J260" i="48"/>
  <c r="J259" i="48"/>
  <c r="J258" i="48"/>
  <c r="J257" i="48"/>
  <c r="J256" i="48"/>
  <c r="J255" i="48"/>
  <c r="J254" i="48"/>
  <c r="J253" i="48"/>
  <c r="J252" i="48"/>
  <c r="J251" i="48"/>
  <c r="J250" i="48"/>
  <c r="J249" i="48"/>
  <c r="J248" i="48"/>
  <c r="J247" i="48"/>
  <c r="J246" i="48"/>
  <c r="J245" i="48"/>
  <c r="J244" i="48"/>
  <c r="J243" i="48"/>
  <c r="J242" i="48"/>
  <c r="J241" i="48"/>
  <c r="J240" i="48"/>
  <c r="J239" i="48"/>
  <c r="J238" i="48"/>
  <c r="J237" i="48"/>
  <c r="J236" i="48"/>
  <c r="J235" i="48"/>
  <c r="J234" i="48"/>
  <c r="J233" i="48"/>
  <c r="J232" i="48"/>
  <c r="J231" i="48"/>
  <c r="J230" i="48"/>
  <c r="J229" i="48"/>
  <c r="J228" i="48"/>
  <c r="J227" i="48"/>
  <c r="J226" i="48"/>
  <c r="J225" i="48"/>
  <c r="J224" i="48"/>
  <c r="J223" i="48"/>
  <c r="J222" i="48"/>
  <c r="J221" i="48"/>
  <c r="J220" i="48"/>
  <c r="J219" i="48"/>
  <c r="J218" i="48"/>
  <c r="J217" i="48"/>
  <c r="J216" i="48"/>
  <c r="J215" i="48"/>
  <c r="J214" i="48"/>
  <c r="J213" i="48"/>
  <c r="J212" i="48"/>
  <c r="J211" i="48"/>
  <c r="J210" i="48"/>
  <c r="J209" i="48"/>
  <c r="J208" i="48"/>
  <c r="J207" i="48"/>
  <c r="J206" i="48"/>
  <c r="J205" i="48"/>
  <c r="J204" i="48"/>
  <c r="J203" i="48"/>
  <c r="J202" i="48"/>
  <c r="J201" i="48"/>
  <c r="J200" i="48"/>
  <c r="J199" i="48"/>
  <c r="J198" i="48"/>
  <c r="J197" i="48"/>
  <c r="J196" i="48"/>
  <c r="J195" i="48"/>
  <c r="J194" i="48"/>
  <c r="J193" i="48"/>
  <c r="J192" i="48"/>
  <c r="J191" i="48"/>
  <c r="J190" i="48"/>
  <c r="J189" i="48"/>
  <c r="J188" i="48"/>
  <c r="J187" i="48"/>
  <c r="J186" i="48"/>
  <c r="J185" i="48"/>
  <c r="J184" i="48"/>
  <c r="J183" i="48"/>
  <c r="J182" i="48"/>
  <c r="J181" i="48"/>
  <c r="J180" i="48"/>
  <c r="J179" i="48"/>
  <c r="J178" i="48"/>
  <c r="J177" i="48"/>
  <c r="J176" i="48"/>
  <c r="J175" i="48"/>
  <c r="J174" i="48"/>
  <c r="J173" i="48"/>
  <c r="J172" i="48"/>
  <c r="J171" i="48"/>
  <c r="J170" i="48"/>
  <c r="J169" i="48"/>
  <c r="J168" i="48"/>
  <c r="J167" i="48"/>
  <c r="J166" i="48"/>
  <c r="J165" i="48"/>
  <c r="J164" i="48"/>
  <c r="J163" i="48"/>
  <c r="J162" i="48"/>
  <c r="J161" i="48"/>
  <c r="J160" i="48"/>
  <c r="J159" i="48"/>
  <c r="J158" i="48"/>
  <c r="J157" i="48"/>
  <c r="J156" i="48"/>
  <c r="J155" i="48"/>
  <c r="J154" i="48"/>
  <c r="J153" i="48"/>
  <c r="J152" i="48"/>
  <c r="J151" i="48"/>
  <c r="J150" i="48"/>
  <c r="J149" i="48"/>
  <c r="J148" i="48"/>
  <c r="J147" i="48"/>
  <c r="J146" i="48"/>
  <c r="J145" i="48"/>
  <c r="J144" i="48"/>
  <c r="J143" i="48"/>
  <c r="J142" i="48"/>
  <c r="J141" i="48"/>
  <c r="J140" i="48"/>
  <c r="J139" i="48"/>
  <c r="J138" i="48"/>
  <c r="J137" i="48"/>
  <c r="J136" i="48"/>
  <c r="J135" i="48"/>
  <c r="J134" i="48"/>
  <c r="J133" i="48"/>
  <c r="J132" i="48"/>
  <c r="J131" i="48"/>
  <c r="J130" i="48"/>
  <c r="J129" i="48"/>
  <c r="J128" i="48"/>
  <c r="J127" i="48"/>
  <c r="J126" i="48"/>
  <c r="J125" i="48"/>
  <c r="J124" i="48"/>
  <c r="J123" i="48"/>
  <c r="J122" i="48"/>
  <c r="J121" i="48"/>
  <c r="J120" i="48"/>
  <c r="J119" i="48"/>
  <c r="J118" i="48"/>
  <c r="J117" i="48"/>
  <c r="J116" i="48"/>
  <c r="J115" i="48"/>
  <c r="J114" i="48"/>
  <c r="J113" i="48"/>
  <c r="J112" i="48"/>
  <c r="J111" i="48"/>
  <c r="J110" i="48"/>
  <c r="J109" i="48"/>
  <c r="J108" i="48"/>
  <c r="J107" i="48"/>
  <c r="J106" i="48"/>
  <c r="J105" i="48"/>
  <c r="J104" i="48"/>
  <c r="J103" i="48"/>
  <c r="J102" i="48"/>
  <c r="J101" i="48"/>
  <c r="J100" i="48"/>
  <c r="J99" i="48"/>
  <c r="J98" i="48"/>
  <c r="J97" i="48"/>
  <c r="J96" i="48"/>
  <c r="J95" i="48"/>
  <c r="J94" i="48"/>
  <c r="J93" i="48"/>
  <c r="J92" i="48"/>
  <c r="J91" i="48"/>
  <c r="J90" i="48"/>
  <c r="J89" i="48"/>
  <c r="J88" i="48"/>
  <c r="J87" i="48"/>
  <c r="J86" i="48"/>
  <c r="J85" i="48"/>
  <c r="J84" i="48"/>
  <c r="J83" i="48"/>
  <c r="J82" i="48"/>
  <c r="J81" i="48"/>
  <c r="J80" i="48"/>
  <c r="J79" i="48"/>
  <c r="J78" i="48"/>
  <c r="J77" i="48"/>
  <c r="J76" i="48"/>
  <c r="J75" i="48"/>
  <c r="J74" i="48"/>
  <c r="J73" i="48"/>
  <c r="J72" i="48"/>
  <c r="J71" i="48"/>
  <c r="J70" i="48"/>
  <c r="J69" i="48"/>
  <c r="J68" i="48"/>
  <c r="J67" i="48"/>
  <c r="J66" i="48"/>
  <c r="J65" i="48"/>
  <c r="J64" i="48"/>
  <c r="J63" i="48"/>
  <c r="J62" i="48"/>
  <c r="J61" i="48"/>
  <c r="J60" i="48"/>
  <c r="J59" i="48"/>
  <c r="J58" i="48"/>
  <c r="J57" i="48"/>
  <c r="J56" i="48"/>
  <c r="J55" i="48"/>
  <c r="J54" i="48"/>
  <c r="J53" i="48"/>
  <c r="J52" i="48"/>
  <c r="J51" i="48"/>
  <c r="J50" i="48"/>
  <c r="J49" i="48"/>
  <c r="J48" i="48"/>
  <c r="J47" i="48"/>
  <c r="J46" i="48"/>
  <c r="J45" i="48"/>
  <c r="J44" i="48"/>
  <c r="J43" i="48"/>
  <c r="J42" i="48"/>
  <c r="J41" i="48"/>
  <c r="J40" i="48"/>
  <c r="J39" i="48"/>
  <c r="J38" i="48"/>
  <c r="J37" i="48"/>
  <c r="J36" i="48"/>
  <c r="J35" i="48"/>
  <c r="J34" i="48"/>
  <c r="J33" i="48"/>
  <c r="J32" i="48"/>
  <c r="J31" i="48"/>
  <c r="J30" i="48"/>
  <c r="J29" i="48"/>
  <c r="J28" i="48"/>
  <c r="J27" i="48"/>
  <c r="J26" i="48"/>
  <c r="J25" i="48"/>
  <c r="J24" i="48"/>
  <c r="J23" i="48"/>
  <c r="J22" i="48"/>
  <c r="J21" i="48"/>
  <c r="J20" i="48"/>
  <c r="J19" i="48"/>
  <c r="J18" i="48"/>
  <c r="J17" i="48"/>
  <c r="J16" i="48"/>
  <c r="J15" i="48"/>
  <c r="J14" i="48"/>
  <c r="J13" i="48"/>
  <c r="G702" i="42" s="1"/>
  <c r="J12" i="48"/>
  <c r="J11" i="48"/>
  <c r="J10" i="48"/>
  <c r="J9" i="48"/>
  <c r="H654" i="5"/>
  <c r="G654" i="5"/>
  <c r="F654" i="5"/>
  <c r="E654" i="5"/>
  <c r="D654" i="5"/>
  <c r="E1" i="43"/>
  <c r="C1" i="43"/>
  <c r="G504" i="41"/>
  <c r="G310" i="41"/>
  <c r="G248" i="41"/>
  <c r="G1033" i="42"/>
  <c r="G959" i="42"/>
  <c r="G885" i="42"/>
  <c r="G811" i="42"/>
  <c r="G737" i="42"/>
  <c r="G663" i="42"/>
  <c r="G588" i="42"/>
  <c r="G514" i="42"/>
  <c r="G440" i="42"/>
  <c r="G366" i="42"/>
  <c r="G293" i="42"/>
  <c r="G221" i="42"/>
  <c r="G150" i="42"/>
  <c r="G78" i="42"/>
  <c r="G6" i="42"/>
  <c r="G583" i="5"/>
  <c r="G529" i="5"/>
  <c r="G475" i="5"/>
  <c r="G414" i="5"/>
  <c r="G344" i="5"/>
  <c r="G281" i="5"/>
  <c r="G212" i="5"/>
  <c r="G150" i="5"/>
  <c r="G82" i="5"/>
  <c r="G8" i="5"/>
  <c r="D1" i="32"/>
  <c r="B1" i="32"/>
  <c r="D1" i="31"/>
  <c r="B1" i="31"/>
  <c r="D1" i="30"/>
  <c r="B1" i="30"/>
  <c r="D1" i="29"/>
  <c r="B1" i="29"/>
  <c r="D1" i="28"/>
  <c r="B1" i="28"/>
  <c r="D1" i="27"/>
  <c r="B1" i="27"/>
  <c r="D1" i="26"/>
  <c r="B1" i="26"/>
  <c r="D1" i="25"/>
  <c r="B1" i="25"/>
  <c r="D1" i="22"/>
  <c r="B1" i="22"/>
  <c r="E1" i="39"/>
  <c r="C1" i="39"/>
  <c r="E1" i="21"/>
  <c r="C1" i="21"/>
  <c r="E1" i="20"/>
  <c r="C1" i="20"/>
  <c r="E1" i="19"/>
  <c r="C1" i="19"/>
  <c r="E1" i="18"/>
  <c r="C1" i="18"/>
  <c r="E1" i="17"/>
  <c r="C1" i="17"/>
  <c r="E1" i="64"/>
  <c r="C1" i="64"/>
  <c r="E1" i="37"/>
  <c r="C1" i="37"/>
  <c r="E1" i="14"/>
  <c r="C1" i="14"/>
  <c r="E1" i="13"/>
  <c r="C1" i="13"/>
  <c r="E1" i="55"/>
  <c r="C1" i="55"/>
  <c r="E1" i="12"/>
  <c r="C1" i="12"/>
  <c r="E1" i="11"/>
  <c r="C1" i="11"/>
  <c r="E1" i="10"/>
  <c r="C1" i="10"/>
  <c r="E1" i="54"/>
  <c r="C1" i="54"/>
  <c r="E1" i="8"/>
  <c r="C1" i="8"/>
  <c r="E1" i="65"/>
  <c r="C1" i="65"/>
  <c r="E1" i="7"/>
  <c r="C1" i="7"/>
  <c r="E1" i="6"/>
  <c r="C1" i="6"/>
  <c r="E1" i="34"/>
  <c r="C1" i="34"/>
  <c r="E1" i="9"/>
  <c r="C1" i="9"/>
  <c r="E1" i="41"/>
  <c r="C1" i="41"/>
  <c r="E1" i="42"/>
  <c r="C1" i="42"/>
  <c r="E1" i="5"/>
  <c r="C1" i="5"/>
  <c r="E1" i="4"/>
  <c r="C1" i="4"/>
  <c r="G998" i="4"/>
  <c r="G924" i="4"/>
  <c r="G850" i="4"/>
  <c r="G776" i="4"/>
  <c r="G702" i="4"/>
  <c r="G627" i="4"/>
  <c r="G553" i="4"/>
  <c r="G479" i="4"/>
  <c r="G405" i="4"/>
  <c r="G331" i="4"/>
  <c r="G259" i="4"/>
  <c r="G188" i="4"/>
  <c r="G116" i="4"/>
  <c r="G44" i="4"/>
  <c r="V697" i="48"/>
  <c r="O697" i="48"/>
  <c r="S697" i="48" s="1"/>
  <c r="U697" i="48" s="1"/>
  <c r="V696" i="48"/>
  <c r="O696" i="48"/>
  <c r="S696" i="48" s="1"/>
  <c r="V695" i="48"/>
  <c r="O695" i="48"/>
  <c r="S695" i="48" s="1"/>
  <c r="V694" i="48"/>
  <c r="O694" i="48"/>
  <c r="S694" i="48" s="1"/>
  <c r="V693" i="48"/>
  <c r="O693" i="48"/>
  <c r="S693" i="48" s="1"/>
  <c r="U693" i="48" s="1"/>
  <c r="V692" i="48"/>
  <c r="O692" i="48"/>
  <c r="S692" i="48" s="1"/>
  <c r="U692" i="48" s="1"/>
  <c r="V691" i="48"/>
  <c r="O691" i="48"/>
  <c r="S691" i="48" s="1"/>
  <c r="V690" i="48"/>
  <c r="O690" i="48"/>
  <c r="S690" i="48" s="1"/>
  <c r="V689" i="48"/>
  <c r="S689" i="48"/>
  <c r="U689" i="48" s="1"/>
  <c r="O689" i="48"/>
  <c r="V688" i="48"/>
  <c r="O688" i="48"/>
  <c r="S688" i="48" s="1"/>
  <c r="V687" i="48"/>
  <c r="O687" i="48"/>
  <c r="S687" i="48" s="1"/>
  <c r="V686" i="48"/>
  <c r="O686" i="48"/>
  <c r="S686" i="48" s="1"/>
  <c r="V685" i="48"/>
  <c r="O685" i="48"/>
  <c r="S685" i="48" s="1"/>
  <c r="U685" i="48" s="1"/>
  <c r="V684" i="48"/>
  <c r="O684" i="48"/>
  <c r="S684" i="48" s="1"/>
  <c r="U684" i="48" s="1"/>
  <c r="V683" i="48"/>
  <c r="O683" i="48"/>
  <c r="S683" i="48" s="1"/>
  <c r="V682" i="48"/>
  <c r="O682" i="48"/>
  <c r="S682" i="48" s="1"/>
  <c r="V681" i="48"/>
  <c r="O681" i="48"/>
  <c r="S681" i="48" s="1"/>
  <c r="U681" i="48" s="1"/>
  <c r="V680" i="48"/>
  <c r="O680" i="48"/>
  <c r="S680" i="48" s="1"/>
  <c r="V679" i="48"/>
  <c r="O679" i="48"/>
  <c r="S679" i="48" s="1"/>
  <c r="V678" i="48"/>
  <c r="O678" i="48"/>
  <c r="S678" i="48" s="1"/>
  <c r="V677" i="48"/>
  <c r="O677" i="48"/>
  <c r="S677" i="48" s="1"/>
  <c r="U677" i="48" s="1"/>
  <c r="V676" i="48"/>
  <c r="O676" i="48"/>
  <c r="S676" i="48" s="1"/>
  <c r="U676" i="48" s="1"/>
  <c r="V675" i="48"/>
  <c r="O675" i="48"/>
  <c r="S675" i="48" s="1"/>
  <c r="V674" i="48"/>
  <c r="O674" i="48"/>
  <c r="S674" i="48" s="1"/>
  <c r="V673" i="48"/>
  <c r="O673" i="48"/>
  <c r="S673" i="48" s="1"/>
  <c r="U673" i="48" s="1"/>
  <c r="V672" i="48"/>
  <c r="O672" i="48"/>
  <c r="S672" i="48" s="1"/>
  <c r="V671" i="48"/>
  <c r="O671" i="48"/>
  <c r="S671" i="48" s="1"/>
  <c r="V670" i="48"/>
  <c r="O670" i="48"/>
  <c r="S670" i="48" s="1"/>
  <c r="V698" i="48"/>
  <c r="O698" i="48"/>
  <c r="S698" i="48" s="1"/>
  <c r="V669" i="48"/>
  <c r="O669" i="48"/>
  <c r="S669" i="48" s="1"/>
  <c r="V668" i="48"/>
  <c r="O668" i="48"/>
  <c r="S668" i="48" s="1"/>
  <c r="V667" i="48"/>
  <c r="O667" i="48"/>
  <c r="S667" i="48" s="1"/>
  <c r="V666" i="48"/>
  <c r="O666" i="48"/>
  <c r="S666" i="48" s="1"/>
  <c r="V665" i="48"/>
  <c r="O665" i="48"/>
  <c r="S665" i="48" s="1"/>
  <c r="T665" i="48" s="1"/>
  <c r="V664" i="48"/>
  <c r="O664" i="48"/>
  <c r="S664" i="48" s="1"/>
  <c r="V663" i="48"/>
  <c r="O663" i="48"/>
  <c r="S663" i="48" s="1"/>
  <c r="V662" i="48"/>
  <c r="O662" i="48"/>
  <c r="S662" i="48" s="1"/>
  <c r="U662" i="48" s="1"/>
  <c r="V661" i="48"/>
  <c r="O661" i="48"/>
  <c r="S661" i="48" s="1"/>
  <c r="U661" i="48" s="1"/>
  <c r="V660" i="48"/>
  <c r="O660" i="48"/>
  <c r="S660" i="48" s="1"/>
  <c r="V659" i="48"/>
  <c r="O659" i="48"/>
  <c r="S659" i="48" s="1"/>
  <c r="V658" i="48"/>
  <c r="O658" i="48"/>
  <c r="S658" i="48" s="1"/>
  <c r="U658" i="48" s="1"/>
  <c r="V657" i="48"/>
  <c r="O657" i="48"/>
  <c r="S657" i="48" s="1"/>
  <c r="U657" i="48" s="1"/>
  <c r="V656" i="48"/>
  <c r="O656" i="48"/>
  <c r="S656" i="48" s="1"/>
  <c r="V655" i="48"/>
  <c r="O655" i="48"/>
  <c r="S655" i="48" s="1"/>
  <c r="V654" i="48"/>
  <c r="O654" i="48"/>
  <c r="S654" i="48" s="1"/>
  <c r="V653" i="48"/>
  <c r="O653" i="48"/>
  <c r="S653" i="48" s="1"/>
  <c r="V652" i="48"/>
  <c r="O652" i="48"/>
  <c r="S652" i="48" s="1"/>
  <c r="V651" i="48"/>
  <c r="O651" i="48"/>
  <c r="S651" i="48" s="1"/>
  <c r="V650" i="48"/>
  <c r="O650" i="48"/>
  <c r="S650" i="48" s="1"/>
  <c r="V649" i="48"/>
  <c r="O649" i="48"/>
  <c r="S649" i="48" s="1"/>
  <c r="V648" i="48"/>
  <c r="O648" i="48"/>
  <c r="S648" i="48" s="1"/>
  <c r="V647" i="48"/>
  <c r="O647" i="48"/>
  <c r="S647" i="48" s="1"/>
  <c r="V646" i="48"/>
  <c r="O646" i="48"/>
  <c r="S646" i="48" s="1"/>
  <c r="U646" i="48" s="1"/>
  <c r="V645" i="48"/>
  <c r="O645" i="48"/>
  <c r="S645" i="48" s="1"/>
  <c r="U645" i="48" s="1"/>
  <c r="V644" i="48"/>
  <c r="O644" i="48"/>
  <c r="S644" i="48" s="1"/>
  <c r="V643" i="48"/>
  <c r="O643" i="48"/>
  <c r="S643" i="48" s="1"/>
  <c r="V642" i="48"/>
  <c r="O642" i="48"/>
  <c r="S642" i="48" s="1"/>
  <c r="U642" i="48" s="1"/>
  <c r="V641" i="48"/>
  <c r="O641" i="48"/>
  <c r="S641" i="48" s="1"/>
  <c r="U641" i="48" s="1"/>
  <c r="V640" i="48"/>
  <c r="S640" i="48"/>
  <c r="O640" i="48"/>
  <c r="V639" i="48"/>
  <c r="O639" i="48"/>
  <c r="S639" i="48" s="1"/>
  <c r="V638" i="48"/>
  <c r="O638" i="48"/>
  <c r="S638" i="48" s="1"/>
  <c r="U638" i="48" s="1"/>
  <c r="V637" i="48"/>
  <c r="O637" i="48"/>
  <c r="S637" i="48" s="1"/>
  <c r="V636" i="48"/>
  <c r="O636" i="48"/>
  <c r="S636" i="48" s="1"/>
  <c r="V635" i="48"/>
  <c r="O635" i="48"/>
  <c r="S635" i="48" s="1"/>
  <c r="V634" i="48"/>
  <c r="O634" i="48"/>
  <c r="S634" i="48" s="1"/>
  <c r="U634" i="48" s="1"/>
  <c r="V633" i="48"/>
  <c r="O633" i="48"/>
  <c r="S633" i="48" s="1"/>
  <c r="U633" i="48" s="1"/>
  <c r="V632" i="48"/>
  <c r="O632" i="48"/>
  <c r="S632" i="48" s="1"/>
  <c r="V631" i="48"/>
  <c r="O631" i="48"/>
  <c r="S631" i="48" s="1"/>
  <c r="V630" i="48"/>
  <c r="O630" i="48"/>
  <c r="S630" i="48" s="1"/>
  <c r="U630" i="48" s="1"/>
  <c r="V629" i="48"/>
  <c r="O629" i="48"/>
  <c r="S629" i="48" s="1"/>
  <c r="T629" i="48" s="1"/>
  <c r="V628" i="48"/>
  <c r="O628" i="48"/>
  <c r="S628" i="48" s="1"/>
  <c r="V627" i="48"/>
  <c r="O627" i="48"/>
  <c r="S627" i="48" s="1"/>
  <c r="V626" i="48"/>
  <c r="O626" i="48"/>
  <c r="S626" i="48" s="1"/>
  <c r="U626" i="48" s="1"/>
  <c r="V625" i="48"/>
  <c r="O625" i="48"/>
  <c r="S625" i="48" s="1"/>
  <c r="U625" i="48" s="1"/>
  <c r="V624" i="48"/>
  <c r="O624" i="48"/>
  <c r="S624" i="48" s="1"/>
  <c r="V623" i="48"/>
  <c r="O623" i="48"/>
  <c r="S623" i="48" s="1"/>
  <c r="V622" i="48"/>
  <c r="O622" i="48"/>
  <c r="S622" i="48" s="1"/>
  <c r="U622" i="48" s="1"/>
  <c r="V621" i="48"/>
  <c r="O621" i="48"/>
  <c r="S621" i="48" s="1"/>
  <c r="V620" i="48"/>
  <c r="O620" i="48"/>
  <c r="S620" i="48" s="1"/>
  <c r="V619" i="48"/>
  <c r="O619" i="48"/>
  <c r="S619" i="48" s="1"/>
  <c r="V618" i="48"/>
  <c r="S618" i="48"/>
  <c r="U618" i="48" s="1"/>
  <c r="O618" i="48"/>
  <c r="V617" i="48"/>
  <c r="O617" i="48"/>
  <c r="S617" i="48" s="1"/>
  <c r="U617" i="48" s="1"/>
  <c r="V616" i="48"/>
  <c r="O616" i="48"/>
  <c r="S616" i="48" s="1"/>
  <c r="V615" i="48"/>
  <c r="O615" i="48"/>
  <c r="S615" i="48" s="1"/>
  <c r="V614" i="48"/>
  <c r="O614" i="48"/>
  <c r="S614" i="48" s="1"/>
  <c r="U614" i="48" s="1"/>
  <c r="V613" i="48"/>
  <c r="O613" i="48"/>
  <c r="S613" i="48" s="1"/>
  <c r="T613" i="48" s="1"/>
  <c r="V612" i="48"/>
  <c r="O612" i="48"/>
  <c r="S612" i="48" s="1"/>
  <c r="V611" i="48"/>
  <c r="O611" i="48"/>
  <c r="S611" i="48" s="1"/>
  <c r="V610" i="48"/>
  <c r="O610" i="48"/>
  <c r="S610" i="48" s="1"/>
  <c r="U610" i="48" s="1"/>
  <c r="V609" i="48"/>
  <c r="O609" i="48"/>
  <c r="S609" i="48" s="1"/>
  <c r="V608" i="48"/>
  <c r="O608" i="48"/>
  <c r="S608" i="48" s="1"/>
  <c r="U608" i="48" s="1"/>
  <c r="V607" i="48"/>
  <c r="O607" i="48"/>
  <c r="S607" i="48" s="1"/>
  <c r="V606" i="48"/>
  <c r="O606" i="48"/>
  <c r="S606" i="48" s="1"/>
  <c r="V605" i="48"/>
  <c r="O605" i="48"/>
  <c r="S605" i="48" s="1"/>
  <c r="T605" i="48" s="1"/>
  <c r="V604" i="48"/>
  <c r="O604" i="48"/>
  <c r="S604" i="48" s="1"/>
  <c r="V603" i="48"/>
  <c r="O603" i="48"/>
  <c r="S603" i="48" s="1"/>
  <c r="U603" i="48" s="1"/>
  <c r="V602" i="48"/>
  <c r="O602" i="48"/>
  <c r="S602" i="48" s="1"/>
  <c r="V601" i="48"/>
  <c r="O601" i="48"/>
  <c r="S601" i="48" s="1"/>
  <c r="V600" i="48"/>
  <c r="O600" i="48"/>
  <c r="S600" i="48" s="1"/>
  <c r="U600" i="48" s="1"/>
  <c r="V599" i="48"/>
  <c r="O599" i="48"/>
  <c r="S599" i="48" s="1"/>
  <c r="U599" i="48" s="1"/>
  <c r="V598" i="48"/>
  <c r="O598" i="48"/>
  <c r="S598" i="48" s="1"/>
  <c r="U598" i="48" s="1"/>
  <c r="V597" i="48"/>
  <c r="O597" i="48"/>
  <c r="S597" i="48" s="1"/>
  <c r="V596" i="48"/>
  <c r="O596" i="48"/>
  <c r="S596" i="48" s="1"/>
  <c r="U596" i="48" s="1"/>
  <c r="V595" i="48"/>
  <c r="O595" i="48"/>
  <c r="S595" i="48" s="1"/>
  <c r="V594" i="48"/>
  <c r="O594" i="48"/>
  <c r="S594" i="48" s="1"/>
  <c r="T594" i="48" s="1"/>
  <c r="V593" i="48"/>
  <c r="O593" i="48"/>
  <c r="S593" i="48" s="1"/>
  <c r="V592" i="48"/>
  <c r="O592" i="48"/>
  <c r="S592" i="48" s="1"/>
  <c r="V591" i="48"/>
  <c r="O591" i="48"/>
  <c r="S591" i="48" s="1"/>
  <c r="U591" i="48" s="1"/>
  <c r="V590" i="48"/>
  <c r="O590" i="48"/>
  <c r="S590" i="48" s="1"/>
  <c r="V589" i="48"/>
  <c r="O589" i="48"/>
  <c r="S589" i="48" s="1"/>
  <c r="V588" i="48"/>
  <c r="O588" i="48"/>
  <c r="S588" i="48" s="1"/>
  <c r="V587" i="48"/>
  <c r="O587" i="48"/>
  <c r="S587" i="48" s="1"/>
  <c r="T587" i="48" s="1"/>
  <c r="V586" i="48"/>
  <c r="O586" i="48"/>
  <c r="S586" i="48" s="1"/>
  <c r="V585" i="48"/>
  <c r="O585" i="48"/>
  <c r="S585" i="48" s="1"/>
  <c r="V584" i="48"/>
  <c r="O584" i="48"/>
  <c r="S584" i="48" s="1"/>
  <c r="U584" i="48" s="1"/>
  <c r="V583" i="48"/>
  <c r="O583" i="48"/>
  <c r="S583" i="48" s="1"/>
  <c r="U583" i="48" s="1"/>
  <c r="V582" i="48"/>
  <c r="O582" i="48"/>
  <c r="S582" i="48" s="1"/>
  <c r="V581" i="48"/>
  <c r="O581" i="48"/>
  <c r="S581" i="48" s="1"/>
  <c r="V580" i="48"/>
  <c r="O580" i="48"/>
  <c r="S580" i="48" s="1"/>
  <c r="U580" i="48" s="1"/>
  <c r="V579" i="48"/>
  <c r="O579" i="48"/>
  <c r="S579" i="48" s="1"/>
  <c r="V578" i="48"/>
  <c r="O578" i="48"/>
  <c r="S578" i="48" s="1"/>
  <c r="V577" i="48"/>
  <c r="O577" i="48"/>
  <c r="S577" i="48" s="1"/>
  <c r="V576" i="48"/>
  <c r="O576" i="48"/>
  <c r="S576" i="48" s="1"/>
  <c r="V575" i="48"/>
  <c r="O575" i="48"/>
  <c r="S575" i="48" s="1"/>
  <c r="V574" i="48"/>
  <c r="O574" i="48"/>
  <c r="S574" i="48" s="1"/>
  <c r="V573" i="48"/>
  <c r="O573" i="48"/>
  <c r="S573" i="48" s="1"/>
  <c r="V572" i="48"/>
  <c r="O572" i="48"/>
  <c r="S572" i="48" s="1"/>
  <c r="V571" i="48"/>
  <c r="O571" i="48"/>
  <c r="S571" i="48" s="1"/>
  <c r="V570" i="48"/>
  <c r="O570" i="48"/>
  <c r="S570" i="48" s="1"/>
  <c r="U570" i="48" s="1"/>
  <c r="V569" i="48"/>
  <c r="O569" i="48"/>
  <c r="S569" i="48" s="1"/>
  <c r="V568" i="48"/>
  <c r="O568" i="48"/>
  <c r="S568" i="48" s="1"/>
  <c r="U568" i="48" s="1"/>
  <c r="V567" i="48"/>
  <c r="O567" i="48"/>
  <c r="S567" i="48" s="1"/>
  <c r="U567" i="48" s="1"/>
  <c r="V566" i="48"/>
  <c r="O566" i="48"/>
  <c r="S566" i="48" s="1"/>
  <c r="V565" i="48"/>
  <c r="O565" i="48"/>
  <c r="S565" i="48" s="1"/>
  <c r="V564" i="48"/>
  <c r="O564" i="48"/>
  <c r="S564" i="48" s="1"/>
  <c r="V563" i="48"/>
  <c r="O563" i="48"/>
  <c r="S563" i="48" s="1"/>
  <c r="V562" i="48"/>
  <c r="O562" i="48"/>
  <c r="S562" i="48" s="1"/>
  <c r="U562" i="48" s="1"/>
  <c r="V561" i="48"/>
  <c r="O561" i="48"/>
  <c r="S561" i="48" s="1"/>
  <c r="V560" i="48"/>
  <c r="O560" i="48"/>
  <c r="S560" i="48" s="1"/>
  <c r="V559" i="48"/>
  <c r="O559" i="48"/>
  <c r="S559" i="48" s="1"/>
  <c r="V558" i="48"/>
  <c r="O558" i="48"/>
  <c r="S558" i="48" s="1"/>
  <c r="V557" i="48"/>
  <c r="O557" i="48"/>
  <c r="S557" i="48" s="1"/>
  <c r="U557" i="48" s="1"/>
  <c r="V556" i="48"/>
  <c r="O556" i="48"/>
  <c r="S556" i="48" s="1"/>
  <c r="V555" i="48"/>
  <c r="O555" i="48"/>
  <c r="S555" i="48" s="1"/>
  <c r="T555" i="48" s="1"/>
  <c r="V554" i="48"/>
  <c r="O554" i="48"/>
  <c r="S554" i="48" s="1"/>
  <c r="V553" i="48"/>
  <c r="O553" i="48"/>
  <c r="S553" i="48" s="1"/>
  <c r="V552" i="48"/>
  <c r="O552" i="48"/>
  <c r="S552" i="48" s="1"/>
  <c r="U552" i="48" s="1"/>
  <c r="V551" i="48"/>
  <c r="O551" i="48"/>
  <c r="S551" i="48" s="1"/>
  <c r="V550" i="48"/>
  <c r="O550" i="48"/>
  <c r="S550" i="48" s="1"/>
  <c r="V549" i="48"/>
  <c r="O549" i="48"/>
  <c r="S549" i="48" s="1"/>
  <c r="V548" i="48"/>
  <c r="O548" i="48"/>
  <c r="S548" i="48" s="1"/>
  <c r="T548" i="48" s="1"/>
  <c r="V547" i="48"/>
  <c r="O547" i="48"/>
  <c r="S547" i="48" s="1"/>
  <c r="V546" i="48"/>
  <c r="O546" i="48"/>
  <c r="S546" i="48" s="1"/>
  <c r="V545" i="48"/>
  <c r="O545" i="48"/>
  <c r="S545" i="48" s="1"/>
  <c r="V544" i="48"/>
  <c r="O544" i="48"/>
  <c r="S544" i="48" s="1"/>
  <c r="V543" i="48"/>
  <c r="O543" i="48"/>
  <c r="S543" i="48" s="1"/>
  <c r="V542" i="48"/>
  <c r="O542" i="48"/>
  <c r="S542" i="48" s="1"/>
  <c r="V541" i="48"/>
  <c r="O541" i="48"/>
  <c r="S541" i="48" s="1"/>
  <c r="T541" i="48" s="1"/>
  <c r="V540" i="48"/>
  <c r="O540" i="48"/>
  <c r="S540" i="48" s="1"/>
  <c r="U540" i="48" s="1"/>
  <c r="V539" i="48"/>
  <c r="O539" i="48"/>
  <c r="S539" i="48" s="1"/>
  <c r="V538" i="48"/>
  <c r="O538" i="48"/>
  <c r="S538" i="48" s="1"/>
  <c r="U538" i="48" s="1"/>
  <c r="V537" i="48"/>
  <c r="O537" i="48"/>
  <c r="S537" i="48" s="1"/>
  <c r="V536" i="48"/>
  <c r="O536" i="48"/>
  <c r="S536" i="48" s="1"/>
  <c r="V535" i="48"/>
  <c r="O535" i="48"/>
  <c r="S535" i="48" s="1"/>
  <c r="V534" i="48"/>
  <c r="O534" i="48"/>
  <c r="S534" i="48" s="1"/>
  <c r="U534" i="48" s="1"/>
  <c r="V533" i="48"/>
  <c r="O533" i="48"/>
  <c r="S533" i="48" s="1"/>
  <c r="V532" i="48"/>
  <c r="O532" i="48"/>
  <c r="S532" i="48" s="1"/>
  <c r="U532" i="48" s="1"/>
  <c r="V531" i="48"/>
  <c r="O531" i="48"/>
  <c r="S531" i="48" s="1"/>
  <c r="V530" i="48"/>
  <c r="U530" i="48"/>
  <c r="O530" i="48"/>
  <c r="S530" i="48" s="1"/>
  <c r="V529" i="48"/>
  <c r="O529" i="48"/>
  <c r="S529" i="48" s="1"/>
  <c r="U529" i="48" s="1"/>
  <c r="V528" i="48"/>
  <c r="O528" i="48"/>
  <c r="S528" i="48" s="1"/>
  <c r="V527" i="48"/>
  <c r="O527" i="48"/>
  <c r="S527" i="48" s="1"/>
  <c r="V526" i="48"/>
  <c r="O526" i="48"/>
  <c r="S526" i="48" s="1"/>
  <c r="V525" i="48"/>
  <c r="O525" i="48"/>
  <c r="S525" i="48" s="1"/>
  <c r="V524" i="48"/>
  <c r="O524" i="48"/>
  <c r="S524" i="48" s="1"/>
  <c r="V523" i="48"/>
  <c r="O523" i="48"/>
  <c r="S523" i="48" s="1"/>
  <c r="V522" i="48"/>
  <c r="O522" i="48"/>
  <c r="S522" i="48" s="1"/>
  <c r="U522" i="48" s="1"/>
  <c r="V521" i="48"/>
  <c r="O521" i="48"/>
  <c r="S521" i="48" s="1"/>
  <c r="V520" i="48"/>
  <c r="O520" i="48"/>
  <c r="S520" i="48" s="1"/>
  <c r="V519" i="48"/>
  <c r="O519" i="48"/>
  <c r="S519" i="48" s="1"/>
  <c r="V518" i="48"/>
  <c r="O518" i="48"/>
  <c r="S518" i="48" s="1"/>
  <c r="U518" i="48" s="1"/>
  <c r="V517" i="48"/>
  <c r="O517" i="48"/>
  <c r="S517" i="48" s="1"/>
  <c r="V516" i="48"/>
  <c r="O516" i="48"/>
  <c r="S516" i="48" s="1"/>
  <c r="V515" i="48"/>
  <c r="O515" i="48"/>
  <c r="S515" i="48" s="1"/>
  <c r="V514" i="48"/>
  <c r="O514" i="48"/>
  <c r="S514" i="48" s="1"/>
  <c r="V513" i="48"/>
  <c r="O513" i="48"/>
  <c r="S513" i="48" s="1"/>
  <c r="V512" i="48"/>
  <c r="O512" i="48"/>
  <c r="S512" i="48" s="1"/>
  <c r="V511" i="48"/>
  <c r="O511" i="48"/>
  <c r="S511" i="48" s="1"/>
  <c r="V510" i="48"/>
  <c r="O510" i="48"/>
  <c r="S510" i="48" s="1"/>
  <c r="V509" i="48"/>
  <c r="S509" i="48"/>
  <c r="O509" i="48"/>
  <c r="V508" i="48"/>
  <c r="O508" i="48"/>
  <c r="S508" i="48" s="1"/>
  <c r="V507" i="48"/>
  <c r="O507" i="48"/>
  <c r="S507" i="48" s="1"/>
  <c r="V506" i="48"/>
  <c r="O506" i="48"/>
  <c r="S506" i="48" s="1"/>
  <c r="U506" i="48" s="1"/>
  <c r="V505" i="48"/>
  <c r="O505" i="48"/>
  <c r="S505" i="48" s="1"/>
  <c r="U505" i="48" s="1"/>
  <c r="V504" i="48"/>
  <c r="O504" i="48"/>
  <c r="S504" i="48" s="1"/>
  <c r="U504" i="48" s="1"/>
  <c r="V503" i="48"/>
  <c r="O503" i="48"/>
  <c r="S503" i="48" s="1"/>
  <c r="V502" i="48"/>
  <c r="O502" i="48"/>
  <c r="S502" i="48" s="1"/>
  <c r="U502" i="48" s="1"/>
  <c r="V501" i="48"/>
  <c r="O501" i="48"/>
  <c r="S501" i="48" s="1"/>
  <c r="V500" i="48"/>
  <c r="O500" i="48"/>
  <c r="S500" i="48" s="1"/>
  <c r="V499" i="48"/>
  <c r="O499" i="48"/>
  <c r="S499" i="48" s="1"/>
  <c r="U499" i="48" s="1"/>
  <c r="V498" i="48"/>
  <c r="O498" i="48"/>
  <c r="S498" i="48" s="1"/>
  <c r="V497" i="48"/>
  <c r="O497" i="48"/>
  <c r="S497" i="48" s="1"/>
  <c r="T497" i="48" s="1"/>
  <c r="V496" i="48"/>
  <c r="O496" i="48"/>
  <c r="S496" i="48" s="1"/>
  <c r="V495" i="48"/>
  <c r="O495" i="48"/>
  <c r="S495" i="48" s="1"/>
  <c r="V494" i="48"/>
  <c r="O494" i="48"/>
  <c r="S494" i="48" s="1"/>
  <c r="U494" i="48" s="1"/>
  <c r="V493" i="48"/>
  <c r="O493" i="48"/>
  <c r="S493" i="48" s="1"/>
  <c r="V492" i="48"/>
  <c r="O492" i="48"/>
  <c r="S492" i="48" s="1"/>
  <c r="V491" i="48"/>
  <c r="O491" i="48"/>
  <c r="S491" i="48" s="1"/>
  <c r="V490" i="48"/>
  <c r="O490" i="48"/>
  <c r="S490" i="48" s="1"/>
  <c r="T490" i="48" s="1"/>
  <c r="V489" i="48"/>
  <c r="O489" i="48"/>
  <c r="S489" i="48" s="1"/>
  <c r="V488" i="48"/>
  <c r="O488" i="48"/>
  <c r="S488" i="48" s="1"/>
  <c r="V487" i="48"/>
  <c r="O487" i="48"/>
  <c r="S487" i="48" s="1"/>
  <c r="U487" i="48" s="1"/>
  <c r="V486" i="48"/>
  <c r="O486" i="48"/>
  <c r="S486" i="48" s="1"/>
  <c r="U486" i="48" s="1"/>
  <c r="V485" i="48"/>
  <c r="O485" i="48"/>
  <c r="S485" i="48" s="1"/>
  <c r="V484" i="48"/>
  <c r="O484" i="48"/>
  <c r="S484" i="48" s="1"/>
  <c r="V483" i="48"/>
  <c r="O483" i="48"/>
  <c r="S483" i="48" s="1"/>
  <c r="U483" i="48" s="1"/>
  <c r="V482" i="48"/>
  <c r="O482" i="48"/>
  <c r="S482" i="48" s="1"/>
  <c r="U482" i="48" s="1"/>
  <c r="V481" i="48"/>
  <c r="O481" i="48"/>
  <c r="S481" i="48" s="1"/>
  <c r="V480" i="48"/>
  <c r="O480" i="48"/>
  <c r="S480" i="48" s="1"/>
  <c r="U480" i="48" s="1"/>
  <c r="V479" i="48"/>
  <c r="O479" i="48"/>
  <c r="S479" i="48" s="1"/>
  <c r="V478" i="48"/>
  <c r="O478" i="48"/>
  <c r="S478" i="48" s="1"/>
  <c r="V477" i="48"/>
  <c r="O477" i="48"/>
  <c r="S477" i="48" s="1"/>
  <c r="V476" i="48"/>
  <c r="O476" i="48"/>
  <c r="S476" i="48" s="1"/>
  <c r="V475" i="48"/>
  <c r="O475" i="48"/>
  <c r="S475" i="48" s="1"/>
  <c r="V474" i="48"/>
  <c r="O474" i="48"/>
  <c r="S474" i="48" s="1"/>
  <c r="V473" i="48"/>
  <c r="O473" i="48"/>
  <c r="S473" i="48" s="1"/>
  <c r="V472" i="48"/>
  <c r="O472" i="48"/>
  <c r="S472" i="48" s="1"/>
  <c r="V471" i="48"/>
  <c r="O471" i="48"/>
  <c r="S471" i="48" s="1"/>
  <c r="U471" i="48" s="1"/>
  <c r="V470" i="48"/>
  <c r="O470" i="48"/>
  <c r="S470" i="48" s="1"/>
  <c r="U470" i="48" s="1"/>
  <c r="V469" i="48"/>
  <c r="O469" i="48"/>
  <c r="S469" i="48" s="1"/>
  <c r="V468" i="48"/>
  <c r="O468" i="48"/>
  <c r="S468" i="48" s="1"/>
  <c r="V467" i="48"/>
  <c r="O467" i="48"/>
  <c r="S467" i="48" s="1"/>
  <c r="U467" i="48" s="1"/>
  <c r="V466" i="48"/>
  <c r="O466" i="48"/>
  <c r="S466" i="48" s="1"/>
  <c r="V465" i="48"/>
  <c r="O465" i="48"/>
  <c r="S465" i="48" s="1"/>
  <c r="V464" i="48"/>
  <c r="O464" i="48"/>
  <c r="S464" i="48" s="1"/>
  <c r="U464" i="48" s="1"/>
  <c r="V463" i="48"/>
  <c r="O463" i="48"/>
  <c r="S463" i="48" s="1"/>
  <c r="U463" i="48" s="1"/>
  <c r="V462" i="48"/>
  <c r="O462" i="48"/>
  <c r="S462" i="48" s="1"/>
  <c r="U462" i="48" s="1"/>
  <c r="V461" i="48"/>
  <c r="O461" i="48"/>
  <c r="S461" i="48" s="1"/>
  <c r="V460" i="48"/>
  <c r="O460" i="48"/>
  <c r="S460" i="48" s="1"/>
  <c r="U460" i="48" s="1"/>
  <c r="V459" i="48"/>
  <c r="O459" i="48"/>
  <c r="S459" i="48" s="1"/>
  <c r="T459" i="48" s="1"/>
  <c r="V458" i="48"/>
  <c r="O458" i="48"/>
  <c r="S458" i="48" s="1"/>
  <c r="V457" i="48"/>
  <c r="O457" i="48"/>
  <c r="S457" i="48" s="1"/>
  <c r="V456" i="48"/>
  <c r="O456" i="48"/>
  <c r="S456" i="48" s="1"/>
  <c r="V455" i="48"/>
  <c r="O455" i="48"/>
  <c r="S455" i="48" s="1"/>
  <c r="T455" i="48" s="1"/>
  <c r="V454" i="48"/>
  <c r="O454" i="48"/>
  <c r="S454" i="48" s="1"/>
  <c r="U454" i="48" s="1"/>
  <c r="V453" i="48"/>
  <c r="O453" i="48"/>
  <c r="S453" i="48" s="1"/>
  <c r="V452" i="48"/>
  <c r="O452" i="48"/>
  <c r="S452" i="48" s="1"/>
  <c r="U452" i="48" s="1"/>
  <c r="V451" i="48"/>
  <c r="O451" i="48"/>
  <c r="S451" i="48" s="1"/>
  <c r="V450" i="48"/>
  <c r="O450" i="48"/>
  <c r="S450" i="48" s="1"/>
  <c r="T450" i="48" s="1"/>
  <c r="V449" i="48"/>
  <c r="O449" i="48"/>
  <c r="S449" i="48" s="1"/>
  <c r="V448" i="48"/>
  <c r="O448" i="48"/>
  <c r="S448" i="48" s="1"/>
  <c r="V447" i="48"/>
  <c r="O447" i="48"/>
  <c r="S447" i="48" s="1"/>
  <c r="U447" i="48" s="1"/>
  <c r="V446" i="48"/>
  <c r="O446" i="48"/>
  <c r="S446" i="48" s="1"/>
  <c r="V445" i="48"/>
  <c r="O445" i="48"/>
  <c r="S445" i="48" s="1"/>
  <c r="V444" i="48"/>
  <c r="O444" i="48"/>
  <c r="S444" i="48" s="1"/>
  <c r="V443" i="48"/>
  <c r="O443" i="48"/>
  <c r="S443" i="48" s="1"/>
  <c r="U443" i="48" s="1"/>
  <c r="V442" i="48"/>
  <c r="O442" i="48"/>
  <c r="S442" i="48" s="1"/>
  <c r="V441" i="48"/>
  <c r="O441" i="48"/>
  <c r="S441" i="48" s="1"/>
  <c r="U441" i="48" s="1"/>
  <c r="V440" i="48"/>
  <c r="O440" i="48"/>
  <c r="S440" i="48" s="1"/>
  <c r="T440" i="48" s="1"/>
  <c r="V439" i="48"/>
  <c r="O439" i="48"/>
  <c r="S439" i="48" s="1"/>
  <c r="U439" i="48" s="1"/>
  <c r="V438" i="48"/>
  <c r="O438" i="48"/>
  <c r="S438" i="48" s="1"/>
  <c r="V437" i="48"/>
  <c r="O437" i="48"/>
  <c r="S437" i="48" s="1"/>
  <c r="V436" i="48"/>
  <c r="O436" i="48"/>
  <c r="S436" i="48" s="1"/>
  <c r="V435" i="48"/>
  <c r="O435" i="48"/>
  <c r="S435" i="48" s="1"/>
  <c r="V434" i="48"/>
  <c r="O434" i="48"/>
  <c r="S434" i="48" s="1"/>
  <c r="T434" i="48" s="1"/>
  <c r="V433" i="48"/>
  <c r="O433" i="48"/>
  <c r="S433" i="48" s="1"/>
  <c r="V432" i="48"/>
  <c r="O432" i="48"/>
  <c r="S432" i="48" s="1"/>
  <c r="V431" i="48"/>
  <c r="O431" i="48"/>
  <c r="S431" i="48" s="1"/>
  <c r="U431" i="48" s="1"/>
  <c r="V430" i="48"/>
  <c r="O430" i="48"/>
  <c r="S430" i="48" s="1"/>
  <c r="V429" i="48"/>
  <c r="O429" i="48"/>
  <c r="S429" i="48" s="1"/>
  <c r="V428" i="48"/>
  <c r="O428" i="48"/>
  <c r="S428" i="48" s="1"/>
  <c r="V427" i="48"/>
  <c r="O427" i="48"/>
  <c r="S427" i="48" s="1"/>
  <c r="U427" i="48" s="1"/>
  <c r="V426" i="48"/>
  <c r="O426" i="48"/>
  <c r="S426" i="48" s="1"/>
  <c r="V425" i="48"/>
  <c r="O425" i="48"/>
  <c r="S425" i="48" s="1"/>
  <c r="U425" i="48" s="1"/>
  <c r="V424" i="48"/>
  <c r="O424" i="48"/>
  <c r="S424" i="48" s="1"/>
  <c r="V423" i="48"/>
  <c r="O423" i="48"/>
  <c r="S423" i="48" s="1"/>
  <c r="U423" i="48" s="1"/>
  <c r="V422" i="48"/>
  <c r="O422" i="48"/>
  <c r="S422" i="48" s="1"/>
  <c r="V421" i="48"/>
  <c r="O421" i="48"/>
  <c r="S421" i="48" s="1"/>
  <c r="V420" i="48"/>
  <c r="O420" i="48"/>
  <c r="S420" i="48" s="1"/>
  <c r="T420" i="48" s="1"/>
  <c r="V419" i="48"/>
  <c r="O419" i="48"/>
  <c r="S419" i="48" s="1"/>
  <c r="V418" i="48"/>
  <c r="O418" i="48"/>
  <c r="S418" i="48" s="1"/>
  <c r="T418" i="48" s="1"/>
  <c r="V417" i="48"/>
  <c r="O417" i="48"/>
  <c r="S417" i="48" s="1"/>
  <c r="V416" i="48"/>
  <c r="O416" i="48"/>
  <c r="S416" i="48" s="1"/>
  <c r="V415" i="48"/>
  <c r="O415" i="48"/>
  <c r="S415" i="48" s="1"/>
  <c r="U415" i="48" s="1"/>
  <c r="V414" i="48"/>
  <c r="O414" i="48"/>
  <c r="S414" i="48" s="1"/>
  <c r="V413" i="48"/>
  <c r="O413" i="48"/>
  <c r="S413" i="48" s="1"/>
  <c r="V412" i="48"/>
  <c r="O412" i="48"/>
  <c r="S412" i="48" s="1"/>
  <c r="V411" i="48"/>
  <c r="O411" i="48"/>
  <c r="S411" i="48" s="1"/>
  <c r="U411" i="48" s="1"/>
  <c r="V410" i="48"/>
  <c r="O410" i="48"/>
  <c r="S410" i="48" s="1"/>
  <c r="V409" i="48"/>
  <c r="O409" i="48"/>
  <c r="S409" i="48" s="1"/>
  <c r="U409" i="48" s="1"/>
  <c r="V408" i="48"/>
  <c r="O408" i="48"/>
  <c r="S408" i="48" s="1"/>
  <c r="T408" i="48" s="1"/>
  <c r="V407" i="48"/>
  <c r="O407" i="48"/>
  <c r="S407" i="48" s="1"/>
  <c r="U407" i="48" s="1"/>
  <c r="V406" i="48"/>
  <c r="O406" i="48"/>
  <c r="S406" i="48" s="1"/>
  <c r="V405" i="48"/>
  <c r="O405" i="48"/>
  <c r="S405" i="48" s="1"/>
  <c r="V404" i="48"/>
  <c r="O404" i="48"/>
  <c r="S404" i="48" s="1"/>
  <c r="T404" i="48" s="1"/>
  <c r="V403" i="48"/>
  <c r="O403" i="48"/>
  <c r="S403" i="48" s="1"/>
  <c r="V402" i="48"/>
  <c r="O402" i="48"/>
  <c r="S402" i="48" s="1"/>
  <c r="T402" i="48" s="1"/>
  <c r="V401" i="48"/>
  <c r="O401" i="48"/>
  <c r="S401" i="48" s="1"/>
  <c r="V400" i="48"/>
  <c r="O400" i="48"/>
  <c r="S400" i="48" s="1"/>
  <c r="V399" i="48"/>
  <c r="O399" i="48"/>
  <c r="S399" i="48" s="1"/>
  <c r="V398" i="48"/>
  <c r="O398" i="48"/>
  <c r="S398" i="48" s="1"/>
  <c r="V397" i="48"/>
  <c r="T397" i="48"/>
  <c r="O397" i="48"/>
  <c r="S397" i="48" s="1"/>
  <c r="U397" i="48" s="1"/>
  <c r="V396" i="48"/>
  <c r="O396" i="48"/>
  <c r="S396" i="48" s="1"/>
  <c r="U396" i="48" s="1"/>
  <c r="V395" i="48"/>
  <c r="O395" i="48"/>
  <c r="S395" i="48" s="1"/>
  <c r="V394" i="48"/>
  <c r="O394" i="48"/>
  <c r="S394" i="48" s="1"/>
  <c r="V393" i="48"/>
  <c r="O393" i="48"/>
  <c r="S393" i="48" s="1"/>
  <c r="U393" i="48" s="1"/>
  <c r="V392" i="48"/>
  <c r="O392" i="48"/>
  <c r="S392" i="48" s="1"/>
  <c r="V391" i="48"/>
  <c r="O391" i="48"/>
  <c r="S391" i="48" s="1"/>
  <c r="V390" i="48"/>
  <c r="O390" i="48"/>
  <c r="S390" i="48" s="1"/>
  <c r="V389" i="48"/>
  <c r="O389" i="48"/>
  <c r="S389" i="48" s="1"/>
  <c r="T389" i="48" s="1"/>
  <c r="V388" i="48"/>
  <c r="O388" i="48"/>
  <c r="S388" i="48" s="1"/>
  <c r="U388" i="48" s="1"/>
  <c r="V387" i="48"/>
  <c r="O387" i="48"/>
  <c r="S387" i="48" s="1"/>
  <c r="V386" i="48"/>
  <c r="O386" i="48"/>
  <c r="S386" i="48" s="1"/>
  <c r="V385" i="48"/>
  <c r="O385" i="48"/>
  <c r="S385" i="48" s="1"/>
  <c r="V384" i="48"/>
  <c r="O384" i="48"/>
  <c r="S384" i="48" s="1"/>
  <c r="U384" i="48" s="1"/>
  <c r="V383" i="48"/>
  <c r="O383" i="48"/>
  <c r="S383" i="48" s="1"/>
  <c r="V382" i="48"/>
  <c r="O382" i="48"/>
  <c r="S382" i="48" s="1"/>
  <c r="V381" i="48"/>
  <c r="O381" i="48"/>
  <c r="S381" i="48" s="1"/>
  <c r="U381" i="48" s="1"/>
  <c r="V380" i="48"/>
  <c r="O380" i="48"/>
  <c r="S380" i="48" s="1"/>
  <c r="V379" i="48"/>
  <c r="O379" i="48"/>
  <c r="S379" i="48" s="1"/>
  <c r="V378" i="48"/>
  <c r="O378" i="48"/>
  <c r="S378" i="48" s="1"/>
  <c r="V377" i="48"/>
  <c r="O377" i="48"/>
  <c r="S377" i="48" s="1"/>
  <c r="T377" i="48" s="1"/>
  <c r="V376" i="48"/>
  <c r="O376" i="48"/>
  <c r="S376" i="48" s="1"/>
  <c r="V375" i="48"/>
  <c r="O375" i="48"/>
  <c r="S375" i="48" s="1"/>
  <c r="V374" i="48"/>
  <c r="O374" i="48"/>
  <c r="S374" i="48" s="1"/>
  <c r="V373" i="48"/>
  <c r="O373" i="48"/>
  <c r="S373" i="48" s="1"/>
  <c r="U373" i="48" s="1"/>
  <c r="V372" i="48"/>
  <c r="O372" i="48"/>
  <c r="S372" i="48" s="1"/>
  <c r="V371" i="48"/>
  <c r="O371" i="48"/>
  <c r="S371" i="48" s="1"/>
  <c r="T371" i="48" s="1"/>
  <c r="V370" i="48"/>
  <c r="O370" i="48"/>
  <c r="S370" i="48" s="1"/>
  <c r="V369" i="48"/>
  <c r="O369" i="48"/>
  <c r="S369" i="48" s="1"/>
  <c r="U369" i="48" s="1"/>
  <c r="V368" i="48"/>
  <c r="O368" i="48"/>
  <c r="S368" i="48" s="1"/>
  <c r="U368" i="48" s="1"/>
  <c r="V367" i="48"/>
  <c r="O367" i="48"/>
  <c r="S367" i="48" s="1"/>
  <c r="U367" i="48" s="1"/>
  <c r="V366" i="48"/>
  <c r="O366" i="48"/>
  <c r="S366" i="48" s="1"/>
  <c r="V365" i="48"/>
  <c r="O365" i="48"/>
  <c r="S365" i="48" s="1"/>
  <c r="V364" i="48"/>
  <c r="O364" i="48"/>
  <c r="S364" i="48" s="1"/>
  <c r="U364" i="48" s="1"/>
  <c r="V363" i="48"/>
  <c r="O363" i="48"/>
  <c r="S363" i="48" s="1"/>
  <c r="V362" i="48"/>
  <c r="O362" i="48"/>
  <c r="S362" i="48" s="1"/>
  <c r="U362" i="48" s="1"/>
  <c r="V361" i="48"/>
  <c r="O361" i="48"/>
  <c r="S361" i="48" s="1"/>
  <c r="T361" i="48" s="1"/>
  <c r="V360" i="48"/>
  <c r="O360" i="48"/>
  <c r="S360" i="48" s="1"/>
  <c r="V359" i="48"/>
  <c r="O359" i="48"/>
  <c r="S359" i="48" s="1"/>
  <c r="V358" i="48"/>
  <c r="O358" i="48"/>
  <c r="S358" i="48" s="1"/>
  <c r="V357" i="48"/>
  <c r="O357" i="48"/>
  <c r="S357" i="48" s="1"/>
  <c r="T357" i="48" s="1"/>
  <c r="V356" i="48"/>
  <c r="O356" i="48"/>
  <c r="S356" i="48" s="1"/>
  <c r="V355" i="48"/>
  <c r="O355" i="48"/>
  <c r="S355" i="48" s="1"/>
  <c r="V354" i="48"/>
  <c r="O354" i="48"/>
  <c r="S354" i="48" s="1"/>
  <c r="V353" i="48"/>
  <c r="O353" i="48"/>
  <c r="S353" i="48" s="1"/>
  <c r="U353" i="48" s="1"/>
  <c r="V352" i="48"/>
  <c r="O352" i="48"/>
  <c r="S352" i="48" s="1"/>
  <c r="U352" i="48" s="1"/>
  <c r="V351" i="48"/>
  <c r="O351" i="48"/>
  <c r="S351" i="48" s="1"/>
  <c r="U351" i="48" s="1"/>
  <c r="V350" i="48"/>
  <c r="O350" i="48"/>
  <c r="S350" i="48" s="1"/>
  <c r="V349" i="48"/>
  <c r="O349" i="48"/>
  <c r="S349" i="48" s="1"/>
  <c r="V348" i="48"/>
  <c r="O348" i="48"/>
  <c r="S348" i="48" s="1"/>
  <c r="V347" i="48"/>
  <c r="O347" i="48"/>
  <c r="S347" i="48" s="1"/>
  <c r="V346" i="48"/>
  <c r="O346" i="48"/>
  <c r="S346" i="48" s="1"/>
  <c r="U346" i="48" s="1"/>
  <c r="V345" i="48"/>
  <c r="O345" i="48"/>
  <c r="S345" i="48" s="1"/>
  <c r="T345" i="48" s="1"/>
  <c r="V344" i="48"/>
  <c r="O344" i="48"/>
  <c r="S344" i="48" s="1"/>
  <c r="V343" i="48"/>
  <c r="O343" i="48"/>
  <c r="S343" i="48" s="1"/>
  <c r="V342" i="48"/>
  <c r="O342" i="48"/>
  <c r="S342" i="48" s="1"/>
  <c r="V341" i="48"/>
  <c r="O341" i="48"/>
  <c r="S341" i="48" s="1"/>
  <c r="U341" i="48" s="1"/>
  <c r="V340" i="48"/>
  <c r="O340" i="48"/>
  <c r="S340" i="48" s="1"/>
  <c r="V339" i="48"/>
  <c r="O339" i="48"/>
  <c r="S339" i="48" s="1"/>
  <c r="V338" i="48"/>
  <c r="O338" i="48"/>
  <c r="S338" i="48" s="1"/>
  <c r="V337" i="48"/>
  <c r="O337" i="48"/>
  <c r="S337" i="48" s="1"/>
  <c r="U337" i="48" s="1"/>
  <c r="V336" i="48"/>
  <c r="O336" i="48"/>
  <c r="S336" i="48" s="1"/>
  <c r="V335" i="48"/>
  <c r="O335" i="48"/>
  <c r="S335" i="48" s="1"/>
  <c r="U335" i="48" s="1"/>
  <c r="V334" i="48"/>
  <c r="O334" i="48"/>
  <c r="S334" i="48" s="1"/>
  <c r="U334" i="48" s="1"/>
  <c r="V333" i="48"/>
  <c r="O333" i="48"/>
  <c r="S333" i="48" s="1"/>
  <c r="V332" i="48"/>
  <c r="O332" i="48"/>
  <c r="S332" i="48" s="1"/>
  <c r="V331" i="48"/>
  <c r="O331" i="48"/>
  <c r="S331" i="48" s="1"/>
  <c r="U331" i="48" s="1"/>
  <c r="V330" i="48"/>
  <c r="O330" i="48"/>
  <c r="S330" i="48" s="1"/>
  <c r="U330" i="48" s="1"/>
  <c r="V329" i="48"/>
  <c r="O329" i="48"/>
  <c r="S329" i="48" s="1"/>
  <c r="V328" i="48"/>
  <c r="O328" i="48"/>
  <c r="S328" i="48" s="1"/>
  <c r="V327" i="48"/>
  <c r="O327" i="48"/>
  <c r="S327" i="48" s="1"/>
  <c r="U327" i="48" s="1"/>
  <c r="V326" i="48"/>
  <c r="O326" i="48"/>
  <c r="S326" i="48" s="1"/>
  <c r="U326" i="48" s="1"/>
  <c r="V325" i="48"/>
  <c r="O325" i="48"/>
  <c r="S325" i="48" s="1"/>
  <c r="V324" i="48"/>
  <c r="O324" i="48"/>
  <c r="S324" i="48" s="1"/>
  <c r="U324" i="48" s="1"/>
  <c r="V323" i="48"/>
  <c r="O323" i="48"/>
  <c r="S323" i="48" s="1"/>
  <c r="V322" i="48"/>
  <c r="O322" i="48"/>
  <c r="S322" i="48" s="1"/>
  <c r="U322" i="48" s="1"/>
  <c r="V321" i="48"/>
  <c r="O321" i="48"/>
  <c r="S321" i="48" s="1"/>
  <c r="V320" i="48"/>
  <c r="O320" i="48"/>
  <c r="S320" i="48" s="1"/>
  <c r="V319" i="48"/>
  <c r="O319" i="48"/>
  <c r="S319" i="48" s="1"/>
  <c r="U319" i="48" s="1"/>
  <c r="V318" i="48"/>
  <c r="O318" i="48"/>
  <c r="S318" i="48" s="1"/>
  <c r="U318" i="48" s="1"/>
  <c r="V317" i="48"/>
  <c r="O317" i="48"/>
  <c r="S317" i="48" s="1"/>
  <c r="V316" i="48"/>
  <c r="O316" i="48"/>
  <c r="S316" i="48" s="1"/>
  <c r="V315" i="48"/>
  <c r="O315" i="48"/>
  <c r="S315" i="48" s="1"/>
  <c r="T315" i="48" s="1"/>
  <c r="V314" i="48"/>
  <c r="O314" i="48"/>
  <c r="S314" i="48" s="1"/>
  <c r="U314" i="48" s="1"/>
  <c r="V313" i="48"/>
  <c r="O313" i="48"/>
  <c r="S313" i="48" s="1"/>
  <c r="V312" i="48"/>
  <c r="O312" i="48"/>
  <c r="S312" i="48" s="1"/>
  <c r="V311" i="48"/>
  <c r="O311" i="48"/>
  <c r="S311" i="48" s="1"/>
  <c r="U311" i="48" s="1"/>
  <c r="V310" i="48"/>
  <c r="O310" i="48"/>
  <c r="S310" i="48" s="1"/>
  <c r="U310" i="48" s="1"/>
  <c r="V309" i="48"/>
  <c r="O309" i="48"/>
  <c r="S309" i="48" s="1"/>
  <c r="V308" i="48"/>
  <c r="O308" i="48"/>
  <c r="S308" i="48" s="1"/>
  <c r="V307" i="48"/>
  <c r="O307" i="48"/>
  <c r="S307" i="48" s="1"/>
  <c r="T307" i="48" s="1"/>
  <c r="V306" i="48"/>
  <c r="O306" i="48"/>
  <c r="S306" i="48" s="1"/>
  <c r="U306" i="48" s="1"/>
  <c r="V305" i="48"/>
  <c r="O305" i="48"/>
  <c r="S305" i="48" s="1"/>
  <c r="V304" i="48"/>
  <c r="O304" i="48"/>
  <c r="S304" i="48" s="1"/>
  <c r="V303" i="48"/>
  <c r="O303" i="48"/>
  <c r="S303" i="48" s="1"/>
  <c r="U303" i="48" s="1"/>
  <c r="V302" i="48"/>
  <c r="O302" i="48"/>
  <c r="S302" i="48" s="1"/>
  <c r="U302" i="48" s="1"/>
  <c r="V301" i="48"/>
  <c r="O301" i="48"/>
  <c r="S301" i="48" s="1"/>
  <c r="V300" i="48"/>
  <c r="O300" i="48"/>
  <c r="S300" i="48" s="1"/>
  <c r="V299" i="48"/>
  <c r="O299" i="48"/>
  <c r="S299" i="48" s="1"/>
  <c r="V298" i="48"/>
  <c r="O298" i="48"/>
  <c r="S298" i="48" s="1"/>
  <c r="U298" i="48" s="1"/>
  <c r="V297" i="48"/>
  <c r="O297" i="48"/>
  <c r="S297" i="48" s="1"/>
  <c r="V296" i="48"/>
  <c r="O296" i="48"/>
  <c r="S296" i="48" s="1"/>
  <c r="U296" i="48" s="1"/>
  <c r="V295" i="48"/>
  <c r="O295" i="48"/>
  <c r="S295" i="48" s="1"/>
  <c r="U295" i="48" s="1"/>
  <c r="V294" i="48"/>
  <c r="O294" i="48"/>
  <c r="S294" i="48" s="1"/>
  <c r="U294" i="48" s="1"/>
  <c r="V293" i="48"/>
  <c r="O293" i="48"/>
  <c r="S293" i="48" s="1"/>
  <c r="V292" i="48"/>
  <c r="O292" i="48"/>
  <c r="S292" i="48" s="1"/>
  <c r="V291" i="48"/>
  <c r="O291" i="48"/>
  <c r="S291" i="48" s="1"/>
  <c r="U291" i="48" s="1"/>
  <c r="V290" i="48"/>
  <c r="O290" i="48"/>
  <c r="S290" i="48" s="1"/>
  <c r="U290" i="48" s="1"/>
  <c r="V289" i="48"/>
  <c r="O289" i="48"/>
  <c r="S289" i="48" s="1"/>
  <c r="V288" i="48"/>
  <c r="O288" i="48"/>
  <c r="S288" i="48" s="1"/>
  <c r="U288" i="48" s="1"/>
  <c r="V287" i="48"/>
  <c r="O287" i="48"/>
  <c r="S287" i="48" s="1"/>
  <c r="U287" i="48" s="1"/>
  <c r="V286" i="48"/>
  <c r="O286" i="48"/>
  <c r="S286" i="48" s="1"/>
  <c r="U286" i="48" s="1"/>
  <c r="V285" i="48"/>
  <c r="O285" i="48"/>
  <c r="S285" i="48" s="1"/>
  <c r="V284" i="48"/>
  <c r="O284" i="48"/>
  <c r="S284" i="48" s="1"/>
  <c r="V283" i="48"/>
  <c r="O283" i="48"/>
  <c r="S283" i="48" s="1"/>
  <c r="U283" i="48" s="1"/>
  <c r="V282" i="48"/>
  <c r="O282" i="48"/>
  <c r="S282" i="48" s="1"/>
  <c r="U282" i="48" s="1"/>
  <c r="V281" i="48"/>
  <c r="O281" i="48"/>
  <c r="S281" i="48" s="1"/>
  <c r="V280" i="48"/>
  <c r="O280" i="48"/>
  <c r="S280" i="48" s="1"/>
  <c r="U280" i="48" s="1"/>
  <c r="V279" i="48"/>
  <c r="O279" i="48"/>
  <c r="S279" i="48" s="1"/>
  <c r="U279" i="48" s="1"/>
  <c r="V278" i="48"/>
  <c r="O278" i="48"/>
  <c r="S278" i="48" s="1"/>
  <c r="U278" i="48" s="1"/>
  <c r="V277" i="48"/>
  <c r="O277" i="48"/>
  <c r="S277" i="48" s="1"/>
  <c r="V276" i="48"/>
  <c r="O276" i="48"/>
  <c r="S276" i="48" s="1"/>
  <c r="V275" i="48"/>
  <c r="O275" i="48"/>
  <c r="S275" i="48" s="1"/>
  <c r="U275" i="48" s="1"/>
  <c r="V274" i="48"/>
  <c r="O274" i="48"/>
  <c r="S274" i="48" s="1"/>
  <c r="U274" i="48" s="1"/>
  <c r="V273" i="48"/>
  <c r="O273" i="48"/>
  <c r="S273" i="48" s="1"/>
  <c r="V272" i="48"/>
  <c r="O272" i="48"/>
  <c r="S272" i="48" s="1"/>
  <c r="U272" i="48" s="1"/>
  <c r="V271" i="48"/>
  <c r="O271" i="48"/>
  <c r="S271" i="48" s="1"/>
  <c r="U271" i="48" s="1"/>
  <c r="V270" i="48"/>
  <c r="O270" i="48"/>
  <c r="S270" i="48" s="1"/>
  <c r="U270" i="48" s="1"/>
  <c r="V269" i="48"/>
  <c r="O269" i="48"/>
  <c r="S269" i="48" s="1"/>
  <c r="V268" i="48"/>
  <c r="O268" i="48"/>
  <c r="S268" i="48" s="1"/>
  <c r="V267" i="48"/>
  <c r="O267" i="48"/>
  <c r="S267" i="48" s="1"/>
  <c r="U267" i="48" s="1"/>
  <c r="V266" i="48"/>
  <c r="S266" i="48"/>
  <c r="U266" i="48" s="1"/>
  <c r="O266" i="48"/>
  <c r="V265" i="48"/>
  <c r="O265" i="48"/>
  <c r="S265" i="48" s="1"/>
  <c r="V264" i="48"/>
  <c r="O264" i="48"/>
  <c r="S264" i="48" s="1"/>
  <c r="U264" i="48" s="1"/>
  <c r="V263" i="48"/>
  <c r="O263" i="48"/>
  <c r="S263" i="48" s="1"/>
  <c r="U263" i="48" s="1"/>
  <c r="V262" i="48"/>
  <c r="O262" i="48"/>
  <c r="S262" i="48" s="1"/>
  <c r="U262" i="48" s="1"/>
  <c r="V261" i="48"/>
  <c r="O261" i="48"/>
  <c r="S261" i="48" s="1"/>
  <c r="V260" i="48"/>
  <c r="O260" i="48"/>
  <c r="S260" i="48" s="1"/>
  <c r="V259" i="48"/>
  <c r="O259" i="48"/>
  <c r="S259" i="48" s="1"/>
  <c r="U259" i="48" s="1"/>
  <c r="V258" i="48"/>
  <c r="O258" i="48"/>
  <c r="S258" i="48" s="1"/>
  <c r="U258" i="48" s="1"/>
  <c r="V257" i="48"/>
  <c r="O257" i="48"/>
  <c r="S257" i="48" s="1"/>
  <c r="V256" i="48"/>
  <c r="O256" i="48"/>
  <c r="S256" i="48" s="1"/>
  <c r="U256" i="48" s="1"/>
  <c r="V255" i="48"/>
  <c r="O255" i="48"/>
  <c r="S255" i="48" s="1"/>
  <c r="U255" i="48" s="1"/>
  <c r="V254" i="48"/>
  <c r="O254" i="48"/>
  <c r="S254" i="48" s="1"/>
  <c r="U254" i="48" s="1"/>
  <c r="V253" i="48"/>
  <c r="O253" i="48"/>
  <c r="S253" i="48" s="1"/>
  <c r="V252" i="48"/>
  <c r="O252" i="48"/>
  <c r="S252" i="48" s="1"/>
  <c r="V251" i="48"/>
  <c r="O251" i="48"/>
  <c r="S251" i="48" s="1"/>
  <c r="V250" i="48"/>
  <c r="O250" i="48"/>
  <c r="S250" i="48" s="1"/>
  <c r="U250" i="48" s="1"/>
  <c r="V249" i="48"/>
  <c r="O249" i="48"/>
  <c r="S249" i="48" s="1"/>
  <c r="V248" i="48"/>
  <c r="O248" i="48"/>
  <c r="S248" i="48" s="1"/>
  <c r="U248" i="48" s="1"/>
  <c r="V247" i="48"/>
  <c r="O247" i="48"/>
  <c r="S247" i="48" s="1"/>
  <c r="U247" i="48" s="1"/>
  <c r="V246" i="48"/>
  <c r="O246" i="48"/>
  <c r="S246" i="48" s="1"/>
  <c r="U246" i="48" s="1"/>
  <c r="V245" i="48"/>
  <c r="O245" i="48"/>
  <c r="S245" i="48" s="1"/>
  <c r="V244" i="48"/>
  <c r="O244" i="48"/>
  <c r="S244" i="48" s="1"/>
  <c r="V243" i="48"/>
  <c r="O243" i="48"/>
  <c r="S243" i="48" s="1"/>
  <c r="V242" i="48"/>
  <c r="O242" i="48"/>
  <c r="S242" i="48" s="1"/>
  <c r="U242" i="48" s="1"/>
  <c r="V241" i="48"/>
  <c r="O241" i="48"/>
  <c r="S241" i="48" s="1"/>
  <c r="V240" i="48"/>
  <c r="O240" i="48"/>
  <c r="S240" i="48" s="1"/>
  <c r="U240" i="48" s="1"/>
  <c r="V239" i="48"/>
  <c r="O239" i="48"/>
  <c r="S239" i="48" s="1"/>
  <c r="U239" i="48" s="1"/>
  <c r="V238" i="48"/>
  <c r="O238" i="48"/>
  <c r="S238" i="48" s="1"/>
  <c r="U238" i="48" s="1"/>
  <c r="V237" i="48"/>
  <c r="O237" i="48"/>
  <c r="S237" i="48" s="1"/>
  <c r="V236" i="48"/>
  <c r="O236" i="48"/>
  <c r="S236" i="48" s="1"/>
  <c r="V235" i="48"/>
  <c r="O235" i="48"/>
  <c r="S235" i="48" s="1"/>
  <c r="V234" i="48"/>
  <c r="O234" i="48"/>
  <c r="S234" i="48" s="1"/>
  <c r="U234" i="48" s="1"/>
  <c r="V233" i="48"/>
  <c r="O233" i="48"/>
  <c r="S233" i="48" s="1"/>
  <c r="V232" i="48"/>
  <c r="O232" i="48"/>
  <c r="S232" i="48" s="1"/>
  <c r="U232" i="48" s="1"/>
  <c r="V231" i="48"/>
  <c r="O231" i="48"/>
  <c r="S231" i="48" s="1"/>
  <c r="U231" i="48" s="1"/>
  <c r="V230" i="48"/>
  <c r="O230" i="48"/>
  <c r="S230" i="48" s="1"/>
  <c r="U230" i="48" s="1"/>
  <c r="V229" i="48"/>
  <c r="O229" i="48"/>
  <c r="S229" i="48" s="1"/>
  <c r="V228" i="48"/>
  <c r="O228" i="48"/>
  <c r="S228" i="48" s="1"/>
  <c r="V227" i="48"/>
  <c r="O227" i="48"/>
  <c r="S227" i="48" s="1"/>
  <c r="V226" i="48"/>
  <c r="O226" i="48"/>
  <c r="S226" i="48" s="1"/>
  <c r="U226" i="48" s="1"/>
  <c r="V225" i="48"/>
  <c r="O225" i="48"/>
  <c r="S225" i="48" s="1"/>
  <c r="V224" i="48"/>
  <c r="O224" i="48"/>
  <c r="S224" i="48" s="1"/>
  <c r="U224" i="48" s="1"/>
  <c r="V223" i="48"/>
  <c r="O223" i="48"/>
  <c r="S223" i="48" s="1"/>
  <c r="U223" i="48" s="1"/>
  <c r="V222" i="48"/>
  <c r="O222" i="48"/>
  <c r="S222" i="48" s="1"/>
  <c r="U222" i="48" s="1"/>
  <c r="V221" i="48"/>
  <c r="O221" i="48"/>
  <c r="S221" i="48" s="1"/>
  <c r="V220" i="48"/>
  <c r="O220" i="48"/>
  <c r="S220" i="48" s="1"/>
  <c r="V219" i="48"/>
  <c r="O219" i="48"/>
  <c r="S219" i="48" s="1"/>
  <c r="V218" i="48"/>
  <c r="O218" i="48"/>
  <c r="S218" i="48" s="1"/>
  <c r="U218" i="48" s="1"/>
  <c r="V217" i="48"/>
  <c r="O217" i="48"/>
  <c r="S217" i="48" s="1"/>
  <c r="V216" i="48"/>
  <c r="O216" i="48"/>
  <c r="S216" i="48" s="1"/>
  <c r="U216" i="48" s="1"/>
  <c r="V215" i="48"/>
  <c r="O215" i="48"/>
  <c r="S215" i="48" s="1"/>
  <c r="U215" i="48" s="1"/>
  <c r="V214" i="48"/>
  <c r="O214" i="48"/>
  <c r="S214" i="48" s="1"/>
  <c r="U214" i="48" s="1"/>
  <c r="V213" i="48"/>
  <c r="O213" i="48"/>
  <c r="S213" i="48" s="1"/>
  <c r="V212" i="48"/>
  <c r="O212" i="48"/>
  <c r="S212" i="48" s="1"/>
  <c r="V211" i="48"/>
  <c r="O211" i="48"/>
  <c r="S211" i="48" s="1"/>
  <c r="V210" i="48"/>
  <c r="O210" i="48"/>
  <c r="S210" i="48" s="1"/>
  <c r="U210" i="48" s="1"/>
  <c r="V209" i="48"/>
  <c r="O209" i="48"/>
  <c r="S209" i="48" s="1"/>
  <c r="V208" i="48"/>
  <c r="O208" i="48"/>
  <c r="S208" i="48" s="1"/>
  <c r="U208" i="48" s="1"/>
  <c r="V207" i="48"/>
  <c r="O207" i="48"/>
  <c r="S207" i="48" s="1"/>
  <c r="U207" i="48" s="1"/>
  <c r="V206" i="48"/>
  <c r="O206" i="48"/>
  <c r="S206" i="48" s="1"/>
  <c r="U206" i="48" s="1"/>
  <c r="V205" i="48"/>
  <c r="O205" i="48"/>
  <c r="S205" i="48" s="1"/>
  <c r="V204" i="48"/>
  <c r="O204" i="48"/>
  <c r="S204" i="48" s="1"/>
  <c r="V203" i="48"/>
  <c r="O203" i="48"/>
  <c r="S203" i="48" s="1"/>
  <c r="V202" i="48"/>
  <c r="O202" i="48"/>
  <c r="S202" i="48" s="1"/>
  <c r="U202" i="48" s="1"/>
  <c r="V201" i="48"/>
  <c r="O201" i="48"/>
  <c r="S201" i="48" s="1"/>
  <c r="V200" i="48"/>
  <c r="O200" i="48"/>
  <c r="S200" i="48" s="1"/>
  <c r="U200" i="48" s="1"/>
  <c r="V199" i="48"/>
  <c r="O199" i="48"/>
  <c r="S199" i="48" s="1"/>
  <c r="U199" i="48" s="1"/>
  <c r="V198" i="48"/>
  <c r="O198" i="48"/>
  <c r="S198" i="48" s="1"/>
  <c r="U198" i="48" s="1"/>
  <c r="V197" i="48"/>
  <c r="O197" i="48"/>
  <c r="S197" i="48" s="1"/>
  <c r="V196" i="48"/>
  <c r="O196" i="48"/>
  <c r="S196" i="48" s="1"/>
  <c r="V195" i="48"/>
  <c r="O195" i="48"/>
  <c r="S195" i="48" s="1"/>
  <c r="V194" i="48"/>
  <c r="O194" i="48"/>
  <c r="S194" i="48" s="1"/>
  <c r="U194" i="48" s="1"/>
  <c r="V193" i="48"/>
  <c r="O193" i="48"/>
  <c r="S193" i="48" s="1"/>
  <c r="V192" i="48"/>
  <c r="O192" i="48"/>
  <c r="S192" i="48" s="1"/>
  <c r="U192" i="48" s="1"/>
  <c r="V191" i="48"/>
  <c r="O191" i="48"/>
  <c r="S191" i="48" s="1"/>
  <c r="U191" i="48" s="1"/>
  <c r="V190" i="48"/>
  <c r="O190" i="48"/>
  <c r="S190" i="48" s="1"/>
  <c r="U190" i="48" s="1"/>
  <c r="O708" i="48"/>
  <c r="O707" i="48"/>
  <c r="O706" i="48"/>
  <c r="O705" i="48"/>
  <c r="O704" i="48"/>
  <c r="O703" i="48"/>
  <c r="O702" i="48"/>
  <c r="O701" i="48"/>
  <c r="O700" i="48"/>
  <c r="O699" i="48"/>
  <c r="O189" i="48"/>
  <c r="O188" i="48"/>
  <c r="O187" i="48"/>
  <c r="O186" i="48"/>
  <c r="O185" i="48"/>
  <c r="O184" i="48"/>
  <c r="O183" i="48"/>
  <c r="O182" i="48"/>
  <c r="O181" i="48"/>
  <c r="O180" i="48"/>
  <c r="O179" i="48"/>
  <c r="O178" i="48"/>
  <c r="O177" i="48"/>
  <c r="O176" i="48"/>
  <c r="O175" i="48"/>
  <c r="O174" i="48"/>
  <c r="O173" i="48"/>
  <c r="O172" i="48"/>
  <c r="O171" i="48"/>
  <c r="O170" i="48"/>
  <c r="O169" i="48"/>
  <c r="O168" i="48"/>
  <c r="O167" i="48"/>
  <c r="O166" i="48"/>
  <c r="O165" i="48"/>
  <c r="O164" i="48"/>
  <c r="O163" i="48"/>
  <c r="O162" i="48"/>
  <c r="O161" i="48"/>
  <c r="O160" i="48"/>
  <c r="O159" i="48"/>
  <c r="O158" i="48"/>
  <c r="O157" i="48"/>
  <c r="O156" i="48"/>
  <c r="O155" i="48"/>
  <c r="O154" i="48"/>
  <c r="O153" i="48"/>
  <c r="O152" i="48"/>
  <c r="O151" i="48"/>
  <c r="O150" i="48"/>
  <c r="O149" i="48"/>
  <c r="O148" i="48"/>
  <c r="O147" i="48"/>
  <c r="O146" i="48"/>
  <c r="O145" i="48"/>
  <c r="O144" i="48"/>
  <c r="O143" i="48"/>
  <c r="O142" i="48"/>
  <c r="O141" i="48"/>
  <c r="O140" i="48"/>
  <c r="O139" i="48"/>
  <c r="O138" i="48"/>
  <c r="O137" i="48"/>
  <c r="O136" i="48"/>
  <c r="O135" i="48"/>
  <c r="O134" i="48"/>
  <c r="O133" i="48"/>
  <c r="O132" i="48"/>
  <c r="O131" i="48"/>
  <c r="O130" i="48"/>
  <c r="O129" i="48"/>
  <c r="O128" i="48"/>
  <c r="O127" i="48"/>
  <c r="O126" i="48"/>
  <c r="O125" i="48"/>
  <c r="O124" i="48"/>
  <c r="O123" i="48"/>
  <c r="O122" i="48"/>
  <c r="O121" i="48"/>
  <c r="O120" i="48"/>
  <c r="O119" i="48"/>
  <c r="O118" i="48"/>
  <c r="O117" i="48"/>
  <c r="O116" i="48"/>
  <c r="O115" i="48"/>
  <c r="O114" i="48"/>
  <c r="O113" i="48"/>
  <c r="O112" i="48"/>
  <c r="O111" i="48"/>
  <c r="O110" i="48"/>
  <c r="O109" i="48"/>
  <c r="O108" i="48"/>
  <c r="O107" i="48"/>
  <c r="O106" i="48"/>
  <c r="O105" i="48"/>
  <c r="O104" i="48"/>
  <c r="O103" i="48"/>
  <c r="O102" i="48"/>
  <c r="O101" i="48"/>
  <c r="O100" i="48"/>
  <c r="O99" i="48"/>
  <c r="O98" i="48"/>
  <c r="O97" i="48"/>
  <c r="O96" i="48"/>
  <c r="O95" i="48"/>
  <c r="O94" i="48"/>
  <c r="O93" i="48"/>
  <c r="O92" i="48"/>
  <c r="O91" i="48"/>
  <c r="O90" i="48"/>
  <c r="O89" i="48"/>
  <c r="O88" i="48"/>
  <c r="O87" i="48"/>
  <c r="O86" i="48"/>
  <c r="O85" i="48"/>
  <c r="O84" i="48"/>
  <c r="O83" i="48"/>
  <c r="O82" i="48"/>
  <c r="O81" i="48"/>
  <c r="O80" i="48"/>
  <c r="O79" i="48"/>
  <c r="O78" i="48"/>
  <c r="O77" i="48"/>
  <c r="O76" i="48"/>
  <c r="O75" i="48"/>
  <c r="O74" i="48"/>
  <c r="O73" i="48"/>
  <c r="O72" i="48"/>
  <c r="O71" i="48"/>
  <c r="O70" i="48"/>
  <c r="O69" i="48"/>
  <c r="O68" i="48"/>
  <c r="O67" i="48"/>
  <c r="O66" i="48"/>
  <c r="O65" i="48"/>
  <c r="O64" i="48"/>
  <c r="O63" i="48"/>
  <c r="O62" i="48"/>
  <c r="O61" i="48"/>
  <c r="O60" i="48"/>
  <c r="O59" i="48"/>
  <c r="O58" i="48"/>
  <c r="O57" i="48"/>
  <c r="O56" i="48"/>
  <c r="O55" i="48"/>
  <c r="O54" i="48"/>
  <c r="O53" i="48"/>
  <c r="O52" i="48"/>
  <c r="O51" i="48"/>
  <c r="O50" i="48"/>
  <c r="O49" i="48"/>
  <c r="O48" i="48"/>
  <c r="O47" i="48"/>
  <c r="O46" i="48"/>
  <c r="O45" i="48"/>
  <c r="O44" i="48"/>
  <c r="O43" i="48"/>
  <c r="O42" i="48"/>
  <c r="O41" i="48"/>
  <c r="O40" i="48"/>
  <c r="O39" i="48"/>
  <c r="O38" i="48"/>
  <c r="O37" i="48"/>
  <c r="O36" i="48"/>
  <c r="O35" i="48"/>
  <c r="O34" i="48"/>
  <c r="O33" i="48"/>
  <c r="O32" i="48"/>
  <c r="O31" i="48"/>
  <c r="O30" i="48"/>
  <c r="O29" i="48"/>
  <c r="O28" i="48"/>
  <c r="O27" i="48"/>
  <c r="O26" i="48"/>
  <c r="O25" i="48"/>
  <c r="O24" i="48"/>
  <c r="O23" i="48"/>
  <c r="O22" i="48"/>
  <c r="O21" i="48"/>
  <c r="O19" i="48"/>
  <c r="O18" i="48"/>
  <c r="O17" i="48"/>
  <c r="O16" i="48"/>
  <c r="O15" i="48"/>
  <c r="O14" i="48"/>
  <c r="O13" i="48"/>
  <c r="O12" i="48"/>
  <c r="O11" i="48"/>
  <c r="O10" i="48"/>
  <c r="O9" i="48"/>
  <c r="B17" i="44"/>
  <c r="K1" i="51"/>
  <c r="C1" i="51"/>
  <c r="J1" i="44"/>
  <c r="C1" i="44"/>
  <c r="T603" i="48" l="1"/>
  <c r="T657" i="48"/>
  <c r="AA657" i="48" s="1"/>
  <c r="G34" i="6"/>
  <c r="G36" i="6"/>
  <c r="G13" i="47"/>
  <c r="O13" i="47"/>
  <c r="W13" i="47"/>
  <c r="L15" i="47"/>
  <c r="T15" i="47"/>
  <c r="H23" i="47"/>
  <c r="P23" i="47"/>
  <c r="D25" i="47"/>
  <c r="L25" i="47"/>
  <c r="T25" i="47"/>
  <c r="H33" i="47"/>
  <c r="P33" i="47"/>
  <c r="D35" i="47"/>
  <c r="L35" i="47"/>
  <c r="T35" i="47"/>
  <c r="H43" i="47"/>
  <c r="P43" i="47"/>
  <c r="D45" i="47"/>
  <c r="L45" i="47"/>
  <c r="T45" i="47"/>
  <c r="H53" i="47"/>
  <c r="P53" i="47"/>
  <c r="D55" i="47"/>
  <c r="L55" i="47"/>
  <c r="T55" i="47"/>
  <c r="H70" i="47"/>
  <c r="P70" i="47"/>
  <c r="D72" i="47"/>
  <c r="L72" i="47"/>
  <c r="T72" i="47"/>
  <c r="H81" i="47"/>
  <c r="P81" i="47"/>
  <c r="D83" i="47"/>
  <c r="L83" i="47"/>
  <c r="T83" i="47"/>
  <c r="H96" i="47"/>
  <c r="P96" i="47"/>
  <c r="D98" i="47"/>
  <c r="L98" i="47"/>
  <c r="T98" i="47"/>
  <c r="H13" i="47"/>
  <c r="P13" i="47"/>
  <c r="E15" i="47"/>
  <c r="M15" i="47"/>
  <c r="U15" i="47"/>
  <c r="I23" i="47"/>
  <c r="Q23" i="47"/>
  <c r="E25" i="47"/>
  <c r="M25" i="47"/>
  <c r="U25" i="47"/>
  <c r="I33" i="47"/>
  <c r="Q33" i="47"/>
  <c r="E35" i="47"/>
  <c r="M35" i="47"/>
  <c r="U35" i="47"/>
  <c r="I43" i="47"/>
  <c r="Q43" i="47"/>
  <c r="E45" i="47"/>
  <c r="M45" i="47"/>
  <c r="U45" i="47"/>
  <c r="I53" i="47"/>
  <c r="Q53" i="47"/>
  <c r="E55" i="47"/>
  <c r="M55" i="47"/>
  <c r="U55" i="47"/>
  <c r="I70" i="47"/>
  <c r="Q70" i="47"/>
  <c r="E72" i="47"/>
  <c r="M72" i="47"/>
  <c r="U72" i="47"/>
  <c r="I81" i="47"/>
  <c r="Q81" i="47"/>
  <c r="E83" i="47"/>
  <c r="M83" i="47"/>
  <c r="U83" i="47"/>
  <c r="I96" i="47"/>
  <c r="Q96" i="47"/>
  <c r="E98" i="47"/>
  <c r="M98" i="47"/>
  <c r="U98" i="47"/>
  <c r="T341" i="48"/>
  <c r="G381" i="41"/>
  <c r="I13" i="47"/>
  <c r="Q13" i="47"/>
  <c r="F15" i="47"/>
  <c r="N15" i="47"/>
  <c r="V15" i="47"/>
  <c r="J23" i="47"/>
  <c r="R23" i="47"/>
  <c r="F25" i="47"/>
  <c r="N25" i="47"/>
  <c r="V25" i="47"/>
  <c r="J33" i="47"/>
  <c r="R33" i="47"/>
  <c r="F35" i="47"/>
  <c r="N35" i="47"/>
  <c r="V35" i="47"/>
  <c r="J43" i="47"/>
  <c r="R43" i="47"/>
  <c r="F45" i="47"/>
  <c r="N45" i="47"/>
  <c r="V45" i="47"/>
  <c r="J53" i="47"/>
  <c r="R53" i="47"/>
  <c r="F55" i="47"/>
  <c r="N55" i="47"/>
  <c r="V55" i="47"/>
  <c r="J70" i="47"/>
  <c r="R70" i="47"/>
  <c r="F72" i="47"/>
  <c r="N72" i="47"/>
  <c r="V72" i="47"/>
  <c r="J81" i="47"/>
  <c r="R81" i="47"/>
  <c r="F83" i="47"/>
  <c r="N83" i="47"/>
  <c r="V83" i="47"/>
  <c r="J96" i="47"/>
  <c r="R96" i="47"/>
  <c r="F98" i="47"/>
  <c r="N98" i="47"/>
  <c r="V98" i="47"/>
  <c r="G443" i="41"/>
  <c r="J13" i="47"/>
  <c r="R13" i="47"/>
  <c r="G15" i="47"/>
  <c r="O15" i="47"/>
  <c r="W15" i="47"/>
  <c r="K23" i="47"/>
  <c r="S23" i="47"/>
  <c r="G25" i="47"/>
  <c r="O25" i="47"/>
  <c r="W25" i="47"/>
  <c r="K33" i="47"/>
  <c r="S33" i="47"/>
  <c r="G35" i="47"/>
  <c r="O35" i="47"/>
  <c r="W35" i="47"/>
  <c r="K43" i="47"/>
  <c r="S43" i="47"/>
  <c r="G45" i="47"/>
  <c r="O45" i="47"/>
  <c r="W45" i="47"/>
  <c r="K53" i="47"/>
  <c r="S53" i="47"/>
  <c r="G55" i="47"/>
  <c r="O55" i="47"/>
  <c r="W55" i="47"/>
  <c r="K70" i="47"/>
  <c r="S70" i="47"/>
  <c r="G72" i="47"/>
  <c r="O72" i="47"/>
  <c r="W72" i="47"/>
  <c r="K81" i="47"/>
  <c r="S81" i="47"/>
  <c r="G83" i="47"/>
  <c r="O83" i="47"/>
  <c r="W83" i="47"/>
  <c r="K96" i="47"/>
  <c r="S96" i="47"/>
  <c r="G98" i="47"/>
  <c r="O98" i="47"/>
  <c r="W98" i="47"/>
  <c r="D13" i="47"/>
  <c r="K13" i="47"/>
  <c r="S13" i="47"/>
  <c r="H15" i="47"/>
  <c r="P15" i="47"/>
  <c r="D23" i="47"/>
  <c r="L23" i="47"/>
  <c r="T23" i="47"/>
  <c r="H25" i="47"/>
  <c r="P25" i="47"/>
  <c r="D33" i="47"/>
  <c r="L33" i="47"/>
  <c r="T33" i="47"/>
  <c r="H35" i="47"/>
  <c r="P35" i="47"/>
  <c r="D43" i="47"/>
  <c r="L43" i="47"/>
  <c r="T43" i="47"/>
  <c r="H45" i="47"/>
  <c r="P45" i="47"/>
  <c r="D53" i="47"/>
  <c r="L53" i="47"/>
  <c r="T53" i="47"/>
  <c r="H55" i="47"/>
  <c r="P55" i="47"/>
  <c r="D70" i="47"/>
  <c r="L70" i="47"/>
  <c r="T70" i="47"/>
  <c r="H72" i="47"/>
  <c r="P72" i="47"/>
  <c r="D81" i="47"/>
  <c r="L81" i="47"/>
  <c r="T81" i="47"/>
  <c r="H83" i="47"/>
  <c r="P83" i="47"/>
  <c r="D96" i="47"/>
  <c r="L96" i="47"/>
  <c r="T96" i="47"/>
  <c r="H98" i="47"/>
  <c r="P98" i="47"/>
  <c r="G43" i="41"/>
  <c r="G550" i="41"/>
  <c r="D15" i="47"/>
  <c r="L13" i="47"/>
  <c r="T13" i="47"/>
  <c r="I15" i="47"/>
  <c r="Q15" i="47"/>
  <c r="E23" i="47"/>
  <c r="M23" i="47"/>
  <c r="U23" i="47"/>
  <c r="I25" i="47"/>
  <c r="Q25" i="47"/>
  <c r="E33" i="47"/>
  <c r="M33" i="47"/>
  <c r="U33" i="47"/>
  <c r="I35" i="47"/>
  <c r="Q35" i="47"/>
  <c r="E43" i="47"/>
  <c r="M43" i="47"/>
  <c r="U43" i="47"/>
  <c r="I45" i="47"/>
  <c r="Q45" i="47"/>
  <c r="E53" i="47"/>
  <c r="M53" i="47"/>
  <c r="U53" i="47"/>
  <c r="I55" i="47"/>
  <c r="Q55" i="47"/>
  <c r="E70" i="47"/>
  <c r="M70" i="47"/>
  <c r="U70" i="47"/>
  <c r="I72" i="47"/>
  <c r="Q72" i="47"/>
  <c r="E81" i="47"/>
  <c r="M81" i="47"/>
  <c r="U81" i="47"/>
  <c r="I83" i="47"/>
  <c r="Q83" i="47"/>
  <c r="E96" i="47"/>
  <c r="M96" i="47"/>
  <c r="U96" i="47"/>
  <c r="I98" i="47"/>
  <c r="Q98" i="47"/>
  <c r="G117" i="41"/>
  <c r="G612" i="41"/>
  <c r="E13" i="47"/>
  <c r="M13" i="47"/>
  <c r="U13" i="47"/>
  <c r="J15" i="47"/>
  <c r="R15" i="47"/>
  <c r="F23" i="47"/>
  <c r="N23" i="47"/>
  <c r="V23" i="47"/>
  <c r="J25" i="47"/>
  <c r="R25" i="47"/>
  <c r="F33" i="47"/>
  <c r="N33" i="47"/>
  <c r="V33" i="47"/>
  <c r="J35" i="47"/>
  <c r="R35" i="47"/>
  <c r="F43" i="47"/>
  <c r="N43" i="47"/>
  <c r="V43" i="47"/>
  <c r="J45" i="47"/>
  <c r="R45" i="47"/>
  <c r="F53" i="47"/>
  <c r="N53" i="47"/>
  <c r="V53" i="47"/>
  <c r="J55" i="47"/>
  <c r="R55" i="47"/>
  <c r="F70" i="47"/>
  <c r="N70" i="47"/>
  <c r="V70" i="47"/>
  <c r="J72" i="47"/>
  <c r="R72" i="47"/>
  <c r="F81" i="47"/>
  <c r="N81" i="47"/>
  <c r="V81" i="47"/>
  <c r="J83" i="47"/>
  <c r="R83" i="47"/>
  <c r="F96" i="47"/>
  <c r="N96" i="47"/>
  <c r="V96" i="47"/>
  <c r="J98" i="47"/>
  <c r="R98" i="47"/>
  <c r="G179" i="41"/>
  <c r="G74" i="34"/>
  <c r="F13" i="47"/>
  <c r="N13" i="47"/>
  <c r="V13" i="47"/>
  <c r="K15" i="47"/>
  <c r="S15" i="47"/>
  <c r="G23" i="47"/>
  <c r="O23" i="47"/>
  <c r="W23" i="47"/>
  <c r="K25" i="47"/>
  <c r="S25" i="47"/>
  <c r="G33" i="47"/>
  <c r="O33" i="47"/>
  <c r="W33" i="47"/>
  <c r="K35" i="47"/>
  <c r="S35" i="47"/>
  <c r="G43" i="47"/>
  <c r="O43" i="47"/>
  <c r="W43" i="47"/>
  <c r="K45" i="47"/>
  <c r="S45" i="47"/>
  <c r="G53" i="47"/>
  <c r="O53" i="47"/>
  <c r="W53" i="47"/>
  <c r="K55" i="47"/>
  <c r="S55" i="47"/>
  <c r="G70" i="47"/>
  <c r="O70" i="47"/>
  <c r="W70" i="47"/>
  <c r="K72" i="47"/>
  <c r="S72" i="47"/>
  <c r="G81" i="47"/>
  <c r="O81" i="47"/>
  <c r="W81" i="47"/>
  <c r="K83" i="47"/>
  <c r="S83" i="47"/>
  <c r="G96" i="47"/>
  <c r="O96" i="47"/>
  <c r="W96" i="47"/>
  <c r="K98" i="47"/>
  <c r="S98" i="47"/>
  <c r="G43" i="5"/>
  <c r="G117" i="5"/>
  <c r="G179" i="5"/>
  <c r="G248" i="5"/>
  <c r="G310" i="5"/>
  <c r="G381" i="5"/>
  <c r="G443" i="5"/>
  <c r="G504" i="5"/>
  <c r="G550" i="5"/>
  <c r="G612" i="5"/>
  <c r="G8" i="42"/>
  <c r="G80" i="42"/>
  <c r="G152" i="42"/>
  <c r="G223" i="42"/>
  <c r="G295" i="42"/>
  <c r="G368" i="42"/>
  <c r="G442" i="42"/>
  <c r="G516" i="42"/>
  <c r="G590" i="42"/>
  <c r="G665" i="42"/>
  <c r="G739" i="42"/>
  <c r="G813" i="42"/>
  <c r="G887" i="42"/>
  <c r="G961" i="42"/>
  <c r="G1035" i="42"/>
  <c r="G45" i="41"/>
  <c r="G119" i="41"/>
  <c r="G181" i="41"/>
  <c r="G250" i="41"/>
  <c r="G312" i="41"/>
  <c r="G383" i="41"/>
  <c r="G445" i="41"/>
  <c r="G506" i="41"/>
  <c r="G552" i="41"/>
  <c r="G614" i="41"/>
  <c r="G76" i="34"/>
  <c r="G80" i="4"/>
  <c r="G223" i="4"/>
  <c r="G295" i="4"/>
  <c r="G442" i="4"/>
  <c r="G590" i="4"/>
  <c r="G665" i="4"/>
  <c r="G739" i="4"/>
  <c r="G813" i="4"/>
  <c r="G887" i="4"/>
  <c r="G961" i="4"/>
  <c r="G1035" i="4"/>
  <c r="G45" i="5"/>
  <c r="G119" i="5"/>
  <c r="G181" i="5"/>
  <c r="G250" i="5"/>
  <c r="G312" i="5"/>
  <c r="G383" i="5"/>
  <c r="G445" i="5"/>
  <c r="G506" i="5"/>
  <c r="G552" i="5"/>
  <c r="G614" i="5"/>
  <c r="G42" i="42"/>
  <c r="G114" i="42"/>
  <c r="G186" i="42"/>
  <c r="G257" i="42"/>
  <c r="G329" i="42"/>
  <c r="G403" i="42"/>
  <c r="G477" i="42"/>
  <c r="G551" i="42"/>
  <c r="G625" i="42"/>
  <c r="G700" i="42"/>
  <c r="G774" i="42"/>
  <c r="G848" i="42"/>
  <c r="G922" i="42"/>
  <c r="G996" i="42"/>
  <c r="G6" i="41"/>
  <c r="G80" i="41"/>
  <c r="G148" i="41"/>
  <c r="G210" i="41"/>
  <c r="G279" i="41"/>
  <c r="G342" i="41"/>
  <c r="G412" i="41"/>
  <c r="G473" i="41"/>
  <c r="G527" i="41"/>
  <c r="G581" i="41"/>
  <c r="G24" i="34"/>
  <c r="G78" i="4"/>
  <c r="G150" i="4"/>
  <c r="G221" i="4"/>
  <c r="G293" i="4"/>
  <c r="G366" i="4"/>
  <c r="G440" i="4"/>
  <c r="G514" i="4"/>
  <c r="G588" i="4"/>
  <c r="G663" i="4"/>
  <c r="G737" i="4"/>
  <c r="G811" i="4"/>
  <c r="G885" i="4"/>
  <c r="G959" i="4"/>
  <c r="G1033" i="4"/>
  <c r="G152" i="4"/>
  <c r="G368" i="4"/>
  <c r="G516" i="4"/>
  <c r="G42" i="4"/>
  <c r="G114" i="4"/>
  <c r="G186" i="4"/>
  <c r="G257" i="4"/>
  <c r="G329" i="4"/>
  <c r="G403" i="4"/>
  <c r="G477" i="4"/>
  <c r="G551" i="4"/>
  <c r="G625" i="4"/>
  <c r="G700" i="4"/>
  <c r="G774" i="4"/>
  <c r="G848" i="4"/>
  <c r="G922" i="4"/>
  <c r="G996" i="4"/>
  <c r="G6" i="5"/>
  <c r="G80" i="5"/>
  <c r="G148" i="5"/>
  <c r="G210" i="5"/>
  <c r="G279" i="5"/>
  <c r="G342" i="5"/>
  <c r="G412" i="5"/>
  <c r="G473" i="5"/>
  <c r="G527" i="5"/>
  <c r="G581" i="5"/>
  <c r="G44" i="42"/>
  <c r="G116" i="42"/>
  <c r="G188" i="42"/>
  <c r="G259" i="42"/>
  <c r="G331" i="42"/>
  <c r="G405" i="42"/>
  <c r="G479" i="42"/>
  <c r="G553" i="42"/>
  <c r="G627" i="42"/>
  <c r="G776" i="42"/>
  <c r="G850" i="42"/>
  <c r="G924" i="42"/>
  <c r="G998" i="42"/>
  <c r="G8" i="41"/>
  <c r="G82" i="41"/>
  <c r="G150" i="41"/>
  <c r="G212" i="41"/>
  <c r="G281" i="41"/>
  <c r="G344" i="41"/>
  <c r="G414" i="41"/>
  <c r="G475" i="41"/>
  <c r="G529" i="41"/>
  <c r="G583" i="41"/>
  <c r="G26" i="34"/>
  <c r="U548" i="48"/>
  <c r="AA548" i="48" s="1"/>
  <c r="AB548" i="48" s="1"/>
  <c r="T583" i="48"/>
  <c r="AA583" i="48" s="1"/>
  <c r="AB583" i="48" s="1"/>
  <c r="T617" i="48"/>
  <c r="AA617" i="48" s="1"/>
  <c r="AB617" i="48" s="1"/>
  <c r="U307" i="48"/>
  <c r="AA307" i="48" s="1"/>
  <c r="AB307" i="48" s="1"/>
  <c r="U357" i="48"/>
  <c r="U420" i="48"/>
  <c r="T552" i="48"/>
  <c r="AA552" i="48" s="1"/>
  <c r="AB552" i="48" s="1"/>
  <c r="T275" i="48"/>
  <c r="AA275" i="48" s="1"/>
  <c r="AB275" i="48" s="1"/>
  <c r="T570" i="48"/>
  <c r="AA570" i="48" s="1"/>
  <c r="AB570" i="48" s="1"/>
  <c r="T625" i="48"/>
  <c r="AA625" i="48" s="1"/>
  <c r="AB625" i="48" s="1"/>
  <c r="U501" i="48"/>
  <c r="T501" i="48"/>
  <c r="T373" i="48"/>
  <c r="AA373" i="48" s="1"/>
  <c r="AB373" i="48" s="1"/>
  <c r="U389" i="48"/>
  <c r="AA389" i="48" s="1"/>
  <c r="AB389" i="48" s="1"/>
  <c r="T471" i="48"/>
  <c r="AA471" i="48" s="1"/>
  <c r="AB471" i="48" s="1"/>
  <c r="U497" i="48"/>
  <c r="AA497" i="48" s="1"/>
  <c r="AB497" i="48" s="1"/>
  <c r="T529" i="48"/>
  <c r="AA529" i="48" s="1"/>
  <c r="AB529" i="48" s="1"/>
  <c r="AA397" i="48"/>
  <c r="AB397" i="48" s="1"/>
  <c r="T306" i="48"/>
  <c r="AA306" i="48" s="1"/>
  <c r="AB306" i="48" s="1"/>
  <c r="U404" i="48"/>
  <c r="AA404" i="48" s="1"/>
  <c r="AB404" i="48" s="1"/>
  <c r="T463" i="48"/>
  <c r="T661" i="48"/>
  <c r="AA661" i="48" s="1"/>
  <c r="AB661" i="48" s="1"/>
  <c r="U525" i="48"/>
  <c r="T525" i="48"/>
  <c r="U475" i="48"/>
  <c r="T475" i="48"/>
  <c r="T575" i="48"/>
  <c r="U575" i="48"/>
  <c r="T259" i="48"/>
  <c r="AA259" i="48" s="1"/>
  <c r="AB259" i="48" s="1"/>
  <c r="T282" i="48"/>
  <c r="AA282" i="48" s="1"/>
  <c r="AB282" i="48" s="1"/>
  <c r="T291" i="48"/>
  <c r="AA291" i="48" s="1"/>
  <c r="AB291" i="48" s="1"/>
  <c r="T411" i="48"/>
  <c r="AA411" i="48" s="1"/>
  <c r="AB411" i="48" s="1"/>
  <c r="U455" i="48"/>
  <c r="AA455" i="48" s="1"/>
  <c r="AB455" i="48" s="1"/>
  <c r="T482" i="48"/>
  <c r="AA482" i="48" s="1"/>
  <c r="AB482" i="48" s="1"/>
  <c r="T494" i="48"/>
  <c r="AA494" i="48" s="1"/>
  <c r="AB494" i="48" s="1"/>
  <c r="T505" i="48"/>
  <c r="AA505" i="48" s="1"/>
  <c r="AB505" i="48" s="1"/>
  <c r="U555" i="48"/>
  <c r="AA555" i="48" s="1"/>
  <c r="AB555" i="48" s="1"/>
  <c r="U587" i="48"/>
  <c r="AA587" i="48" s="1"/>
  <c r="AB587" i="48" s="1"/>
  <c r="T266" i="48"/>
  <c r="AA266" i="48" s="1"/>
  <c r="AB266" i="48" s="1"/>
  <c r="T298" i="48"/>
  <c r="AA298" i="48" s="1"/>
  <c r="AB298" i="48" s="1"/>
  <c r="U380" i="48"/>
  <c r="T380" i="48"/>
  <c r="U508" i="48"/>
  <c r="T508" i="48"/>
  <c r="U479" i="48"/>
  <c r="T479" i="48"/>
  <c r="AA479" i="48" s="1"/>
  <c r="AB479" i="48" s="1"/>
  <c r="U493" i="48"/>
  <c r="T493" i="48"/>
  <c r="U509" i="48"/>
  <c r="T509" i="48"/>
  <c r="T194" i="48"/>
  <c r="AA194" i="48" s="1"/>
  <c r="AB194" i="48" s="1"/>
  <c r="T195" i="48"/>
  <c r="T202" i="48"/>
  <c r="AA202" i="48" s="1"/>
  <c r="AB202" i="48" s="1"/>
  <c r="T203" i="48"/>
  <c r="T210" i="48"/>
  <c r="AA210" i="48" s="1"/>
  <c r="AB210" i="48" s="1"/>
  <c r="T211" i="48"/>
  <c r="T218" i="48"/>
  <c r="AA218" i="48" s="1"/>
  <c r="AB218" i="48" s="1"/>
  <c r="T219" i="48"/>
  <c r="T226" i="48"/>
  <c r="AA226" i="48" s="1"/>
  <c r="AB226" i="48" s="1"/>
  <c r="T227" i="48"/>
  <c r="T234" i="48"/>
  <c r="AA234" i="48" s="1"/>
  <c r="AB234" i="48" s="1"/>
  <c r="T235" i="48"/>
  <c r="T242" i="48"/>
  <c r="AA242" i="48" s="1"/>
  <c r="AB242" i="48" s="1"/>
  <c r="T243" i="48"/>
  <c r="T250" i="48"/>
  <c r="AA250" i="48" s="1"/>
  <c r="T251" i="48"/>
  <c r="T274" i="48"/>
  <c r="AA274" i="48" s="1"/>
  <c r="AB274" i="48" s="1"/>
  <c r="T283" i="48"/>
  <c r="AA283" i="48" s="1"/>
  <c r="AB283" i="48" s="1"/>
  <c r="AA357" i="48"/>
  <c r="AB357" i="48" s="1"/>
  <c r="U361" i="48"/>
  <c r="AA361" i="48" s="1"/>
  <c r="AB361" i="48" s="1"/>
  <c r="T452" i="48"/>
  <c r="AA452" i="48" s="1"/>
  <c r="AB452" i="48" s="1"/>
  <c r="U459" i="48"/>
  <c r="AA459" i="48" s="1"/>
  <c r="AB459" i="48" s="1"/>
  <c r="T467" i="48"/>
  <c r="AA467" i="48" s="1"/>
  <c r="AB467" i="48" s="1"/>
  <c r="U490" i="48"/>
  <c r="AA490" i="48" s="1"/>
  <c r="AB490" i="48" s="1"/>
  <c r="T504" i="48"/>
  <c r="AA504" i="48" s="1"/>
  <c r="AB504" i="48" s="1"/>
  <c r="U521" i="48"/>
  <c r="T521" i="48"/>
  <c r="U536" i="48"/>
  <c r="T536" i="48"/>
  <c r="U541" i="48"/>
  <c r="AA541" i="48" s="1"/>
  <c r="AB541" i="48" s="1"/>
  <c r="U344" i="48"/>
  <c r="T344" i="48"/>
  <c r="U376" i="48"/>
  <c r="T376" i="48"/>
  <c r="U582" i="48"/>
  <c r="T582" i="48"/>
  <c r="U682" i="48"/>
  <c r="T682" i="48"/>
  <c r="U195" i="48"/>
  <c r="U203" i="48"/>
  <c r="U211" i="48"/>
  <c r="U219" i="48"/>
  <c r="U227" i="48"/>
  <c r="U235" i="48"/>
  <c r="U243" i="48"/>
  <c r="U251" i="48"/>
  <c r="U299" i="48"/>
  <c r="T348" i="48"/>
  <c r="U360" i="48"/>
  <c r="T360" i="48"/>
  <c r="U436" i="48"/>
  <c r="T436" i="48"/>
  <c r="U513" i="48"/>
  <c r="T513" i="48"/>
  <c r="U520" i="48"/>
  <c r="T520" i="48"/>
  <c r="U533" i="48"/>
  <c r="T533" i="48"/>
  <c r="U551" i="48"/>
  <c r="T551" i="48"/>
  <c r="AA551" i="48" s="1"/>
  <c r="AB551" i="48" s="1"/>
  <c r="U559" i="48"/>
  <c r="T559" i="48"/>
  <c r="U564" i="48"/>
  <c r="T564" i="48"/>
  <c r="U674" i="48"/>
  <c r="T674" i="48"/>
  <c r="U680" i="48"/>
  <c r="T680" i="48"/>
  <c r="AA680" i="48" s="1"/>
  <c r="AB680" i="48" s="1"/>
  <c r="U690" i="48"/>
  <c r="T690" i="48"/>
  <c r="U696" i="48"/>
  <c r="T696" i="48"/>
  <c r="U323" i="48"/>
  <c r="T323" i="48"/>
  <c r="T364" i="48"/>
  <c r="AA364" i="48" s="1"/>
  <c r="AB364" i="48" s="1"/>
  <c r="U672" i="48"/>
  <c r="T672" i="48"/>
  <c r="U688" i="48"/>
  <c r="T688" i="48"/>
  <c r="T258" i="48"/>
  <c r="AA258" i="48" s="1"/>
  <c r="T267" i="48"/>
  <c r="AA267" i="48" s="1"/>
  <c r="AB267" i="48" s="1"/>
  <c r="T290" i="48"/>
  <c r="AA290" i="48" s="1"/>
  <c r="AB290" i="48" s="1"/>
  <c r="T299" i="48"/>
  <c r="U315" i="48"/>
  <c r="AA315" i="48" s="1"/>
  <c r="AB315" i="48" s="1"/>
  <c r="AA341" i="48"/>
  <c r="AB341" i="48" s="1"/>
  <c r="U345" i="48"/>
  <c r="AA345" i="48" s="1"/>
  <c r="AB345" i="48" s="1"/>
  <c r="U348" i="48"/>
  <c r="U377" i="48"/>
  <c r="AA377" i="48" s="1"/>
  <c r="AB377" i="48" s="1"/>
  <c r="T424" i="48"/>
  <c r="U424" i="48"/>
  <c r="T427" i="48"/>
  <c r="AA427" i="48" s="1"/>
  <c r="AB427" i="48" s="1"/>
  <c r="U440" i="48"/>
  <c r="AA440" i="48" s="1"/>
  <c r="AB440" i="48" s="1"/>
  <c r="T443" i="48"/>
  <c r="AA443" i="48" s="1"/>
  <c r="AB443" i="48" s="1"/>
  <c r="U466" i="48"/>
  <c r="T466" i="48"/>
  <c r="T483" i="48"/>
  <c r="AA483" i="48" s="1"/>
  <c r="AB483" i="48" s="1"/>
  <c r="T487" i="48"/>
  <c r="AA487" i="48" s="1"/>
  <c r="AB487" i="48" s="1"/>
  <c r="T517" i="48"/>
  <c r="U517" i="48"/>
  <c r="U579" i="48"/>
  <c r="T579" i="48"/>
  <c r="U602" i="48"/>
  <c r="T602" i="48"/>
  <c r="U671" i="48"/>
  <c r="T671" i="48"/>
  <c r="U679" i="48"/>
  <c r="T679" i="48"/>
  <c r="U687" i="48"/>
  <c r="T687" i="48"/>
  <c r="U695" i="48"/>
  <c r="T695" i="48"/>
  <c r="U524" i="48"/>
  <c r="T524" i="48"/>
  <c r="U545" i="48"/>
  <c r="T545" i="48"/>
  <c r="U578" i="48"/>
  <c r="T578" i="48"/>
  <c r="T591" i="48"/>
  <c r="AA591" i="48" s="1"/>
  <c r="AB591" i="48" s="1"/>
  <c r="T599" i="48"/>
  <c r="U670" i="48"/>
  <c r="T670" i="48"/>
  <c r="U678" i="48"/>
  <c r="T678" i="48"/>
  <c r="U686" i="48"/>
  <c r="T686" i="48"/>
  <c r="U694" i="48"/>
  <c r="T694" i="48"/>
  <c r="T331" i="48"/>
  <c r="AA331" i="48" s="1"/>
  <c r="AB331" i="48" s="1"/>
  <c r="U408" i="48"/>
  <c r="AA408" i="48" s="1"/>
  <c r="AB408" i="48" s="1"/>
  <c r="U537" i="48"/>
  <c r="T537" i="48"/>
  <c r="U558" i="48"/>
  <c r="T558" i="48"/>
  <c r="AA558" i="48" s="1"/>
  <c r="AB558" i="48" s="1"/>
  <c r="U571" i="48"/>
  <c r="T571" i="48"/>
  <c r="U586" i="48"/>
  <c r="T586" i="48"/>
  <c r="AA586" i="48" s="1"/>
  <c r="AB586" i="48" s="1"/>
  <c r="U595" i="48"/>
  <c r="T595" i="48"/>
  <c r="T598" i="48"/>
  <c r="AA598" i="48" s="1"/>
  <c r="AB598" i="48" s="1"/>
  <c r="U609" i="48"/>
  <c r="T609" i="48"/>
  <c r="U675" i="48"/>
  <c r="T675" i="48"/>
  <c r="T676" i="48"/>
  <c r="AA676" i="48" s="1"/>
  <c r="AB676" i="48" s="1"/>
  <c r="U683" i="48"/>
  <c r="T683" i="48"/>
  <c r="T684" i="48"/>
  <c r="AA684" i="48" s="1"/>
  <c r="AB684" i="48" s="1"/>
  <c r="U691" i="48"/>
  <c r="T691" i="48"/>
  <c r="T692" i="48"/>
  <c r="AA692" i="48" s="1"/>
  <c r="AB692" i="48" s="1"/>
  <c r="AB657" i="48"/>
  <c r="T540" i="48"/>
  <c r="AA540" i="48" s="1"/>
  <c r="AB540" i="48" s="1"/>
  <c r="T562" i="48"/>
  <c r="AA562" i="48" s="1"/>
  <c r="AB562" i="48" s="1"/>
  <c r="T567" i="48"/>
  <c r="AA567" i="48" s="1"/>
  <c r="AB567" i="48" s="1"/>
  <c r="T633" i="48"/>
  <c r="AA633" i="48" s="1"/>
  <c r="AB633" i="48" s="1"/>
  <c r="T641" i="48"/>
  <c r="AA641" i="48" s="1"/>
  <c r="AB641" i="48" s="1"/>
  <c r="T645" i="48"/>
  <c r="AA645" i="48" s="1"/>
  <c r="T673" i="48"/>
  <c r="AA673" i="48" s="1"/>
  <c r="AB673" i="48" s="1"/>
  <c r="T677" i="48"/>
  <c r="AA677" i="48" s="1"/>
  <c r="AB677" i="48" s="1"/>
  <c r="T681" i="48"/>
  <c r="AA681" i="48" s="1"/>
  <c r="AB681" i="48" s="1"/>
  <c r="T685" i="48"/>
  <c r="AA685" i="48" s="1"/>
  <c r="AB685" i="48" s="1"/>
  <c r="T689" i="48"/>
  <c r="AA689" i="48" s="1"/>
  <c r="AB689" i="48" s="1"/>
  <c r="T693" i="48"/>
  <c r="AA693" i="48" s="1"/>
  <c r="AB693" i="48" s="1"/>
  <c r="T697" i="48"/>
  <c r="AA697" i="48" s="1"/>
  <c r="AB697" i="48" s="1"/>
  <c r="U313" i="48"/>
  <c r="T313" i="48"/>
  <c r="U305" i="48"/>
  <c r="T305" i="48"/>
  <c r="U193" i="48"/>
  <c r="T193" i="48"/>
  <c r="U201" i="48"/>
  <c r="T201" i="48"/>
  <c r="U209" i="48"/>
  <c r="T209" i="48"/>
  <c r="U217" i="48"/>
  <c r="T217" i="48"/>
  <c r="U225" i="48"/>
  <c r="T225" i="48"/>
  <c r="U233" i="48"/>
  <c r="T233" i="48"/>
  <c r="U241" i="48"/>
  <c r="T241" i="48"/>
  <c r="U249" i="48"/>
  <c r="T249" i="48"/>
  <c r="U257" i="48"/>
  <c r="T257" i="48"/>
  <c r="U265" i="48"/>
  <c r="T265" i="48"/>
  <c r="U273" i="48"/>
  <c r="T273" i="48"/>
  <c r="U281" i="48"/>
  <c r="T281" i="48"/>
  <c r="U289" i="48"/>
  <c r="T289" i="48"/>
  <c r="U297" i="48"/>
  <c r="T297" i="48"/>
  <c r="U329" i="48"/>
  <c r="T329" i="48"/>
  <c r="U321" i="48"/>
  <c r="T321" i="48"/>
  <c r="T196" i="48"/>
  <c r="U197" i="48"/>
  <c r="T197" i="48"/>
  <c r="T204" i="48"/>
  <c r="U205" i="48"/>
  <c r="T205" i="48"/>
  <c r="T220" i="48"/>
  <c r="U221" i="48"/>
  <c r="T221" i="48"/>
  <c r="T228" i="48"/>
  <c r="U229" i="48"/>
  <c r="T229" i="48"/>
  <c r="T236" i="48"/>
  <c r="T244" i="48"/>
  <c r="T252" i="48"/>
  <c r="U253" i="48"/>
  <c r="T253" i="48"/>
  <c r="T260" i="48"/>
  <c r="T268" i="48"/>
  <c r="T276" i="48"/>
  <c r="U277" i="48"/>
  <c r="T277" i="48"/>
  <c r="T284" i="48"/>
  <c r="T292" i="48"/>
  <c r="U293" i="48"/>
  <c r="T293" i="48"/>
  <c r="T300" i="48"/>
  <c r="U301" i="48"/>
  <c r="T301" i="48"/>
  <c r="U309" i="48"/>
  <c r="T309" i="48"/>
  <c r="T316" i="48"/>
  <c r="U317" i="48"/>
  <c r="T317" i="48"/>
  <c r="T332" i="48"/>
  <c r="U339" i="48"/>
  <c r="U347" i="48"/>
  <c r="T347" i="48"/>
  <c r="U355" i="48"/>
  <c r="U363" i="48"/>
  <c r="T363" i="48"/>
  <c r="U372" i="48"/>
  <c r="T372" i="48"/>
  <c r="T374" i="48"/>
  <c r="U374" i="48"/>
  <c r="T378" i="48"/>
  <c r="U378" i="48"/>
  <c r="U395" i="48"/>
  <c r="T395" i="48"/>
  <c r="U400" i="48"/>
  <c r="T400" i="48"/>
  <c r="U432" i="48"/>
  <c r="T432" i="48"/>
  <c r="T456" i="48"/>
  <c r="U456" i="48"/>
  <c r="U481" i="48"/>
  <c r="T481" i="48"/>
  <c r="U589" i="48"/>
  <c r="T589" i="48"/>
  <c r="T190" i="48"/>
  <c r="AA190" i="48" s="1"/>
  <c r="AB190" i="48" s="1"/>
  <c r="U196" i="48"/>
  <c r="T198" i="48"/>
  <c r="AA198" i="48" s="1"/>
  <c r="AB198" i="48" s="1"/>
  <c r="U204" i="48"/>
  <c r="U220" i="48"/>
  <c r="U228" i="48"/>
  <c r="T230" i="48"/>
  <c r="AA230" i="48" s="1"/>
  <c r="AB230" i="48" s="1"/>
  <c r="U244" i="48"/>
  <c r="T246" i="48"/>
  <c r="AA246" i="48" s="1"/>
  <c r="AB246" i="48" s="1"/>
  <c r="U252" i="48"/>
  <c r="U260" i="48"/>
  <c r="T262" i="48"/>
  <c r="AA262" i="48" s="1"/>
  <c r="AB262" i="48" s="1"/>
  <c r="U268" i="48"/>
  <c r="U276" i="48"/>
  <c r="U284" i="48"/>
  <c r="T286" i="48"/>
  <c r="AA286" i="48" s="1"/>
  <c r="AB286" i="48" s="1"/>
  <c r="U316" i="48"/>
  <c r="T326" i="48"/>
  <c r="AA326" i="48" s="1"/>
  <c r="AB326" i="48" s="1"/>
  <c r="U332" i="48"/>
  <c r="T334" i="48"/>
  <c r="AA334" i="48" s="1"/>
  <c r="AB334" i="48" s="1"/>
  <c r="T338" i="48"/>
  <c r="U338" i="48"/>
  <c r="T350" i="48"/>
  <c r="T354" i="48"/>
  <c r="U354" i="48"/>
  <c r="T366" i="48"/>
  <c r="T382" i="48"/>
  <c r="U387" i="48"/>
  <c r="U392" i="48"/>
  <c r="T392" i="48"/>
  <c r="U399" i="48"/>
  <c r="T399" i="48"/>
  <c r="U410" i="48"/>
  <c r="T410" i="48"/>
  <c r="U426" i="48"/>
  <c r="T426" i="48"/>
  <c r="U442" i="48"/>
  <c r="T442" i="48"/>
  <c r="U474" i="48"/>
  <c r="T474" i="48"/>
  <c r="T191" i="48"/>
  <c r="AA191" i="48" s="1"/>
  <c r="AB191" i="48" s="1"/>
  <c r="T192" i="48"/>
  <c r="AA192" i="48" s="1"/>
  <c r="AB192" i="48" s="1"/>
  <c r="T199" i="48"/>
  <c r="AA199" i="48" s="1"/>
  <c r="AB199" i="48" s="1"/>
  <c r="T200" i="48"/>
  <c r="AA200" i="48" s="1"/>
  <c r="AB200" i="48" s="1"/>
  <c r="T207" i="48"/>
  <c r="AA207" i="48" s="1"/>
  <c r="AB207" i="48" s="1"/>
  <c r="T208" i="48"/>
  <c r="AA208" i="48" s="1"/>
  <c r="AB208" i="48" s="1"/>
  <c r="T215" i="48"/>
  <c r="AA215" i="48" s="1"/>
  <c r="AB215" i="48" s="1"/>
  <c r="T216" i="48"/>
  <c r="AA216" i="48" s="1"/>
  <c r="AB216" i="48" s="1"/>
  <c r="T223" i="48"/>
  <c r="AA223" i="48" s="1"/>
  <c r="AB223" i="48" s="1"/>
  <c r="T224" i="48"/>
  <c r="AA224" i="48" s="1"/>
  <c r="AB224" i="48" s="1"/>
  <c r="T231" i="48"/>
  <c r="AA231" i="48" s="1"/>
  <c r="AB231" i="48" s="1"/>
  <c r="T232" i="48"/>
  <c r="AA232" i="48" s="1"/>
  <c r="AB232" i="48" s="1"/>
  <c r="T239" i="48"/>
  <c r="AA239" i="48" s="1"/>
  <c r="AB239" i="48" s="1"/>
  <c r="T240" i="48"/>
  <c r="AA240" i="48" s="1"/>
  <c r="AB240" i="48" s="1"/>
  <c r="T247" i="48"/>
  <c r="AA247" i="48" s="1"/>
  <c r="AB247" i="48" s="1"/>
  <c r="T248" i="48"/>
  <c r="AA248" i="48" s="1"/>
  <c r="AB248" i="48" s="1"/>
  <c r="AB250" i="48"/>
  <c r="T255" i="48"/>
  <c r="AA255" i="48" s="1"/>
  <c r="AB255" i="48" s="1"/>
  <c r="T256" i="48"/>
  <c r="AA256" i="48" s="1"/>
  <c r="AB256" i="48" s="1"/>
  <c r="AB258" i="48"/>
  <c r="T263" i="48"/>
  <c r="AA263" i="48" s="1"/>
  <c r="AB263" i="48" s="1"/>
  <c r="T264" i="48"/>
  <c r="AA264" i="48" s="1"/>
  <c r="AB264" i="48" s="1"/>
  <c r="T271" i="48"/>
  <c r="AA271" i="48" s="1"/>
  <c r="AB271" i="48" s="1"/>
  <c r="T272" i="48"/>
  <c r="AA272" i="48" s="1"/>
  <c r="AB272" i="48" s="1"/>
  <c r="T279" i="48"/>
  <c r="AA279" i="48" s="1"/>
  <c r="AB279" i="48" s="1"/>
  <c r="T280" i="48"/>
  <c r="AA280" i="48" s="1"/>
  <c r="AB280" i="48" s="1"/>
  <c r="T287" i="48"/>
  <c r="AA287" i="48" s="1"/>
  <c r="T288" i="48"/>
  <c r="AA288" i="48" s="1"/>
  <c r="AB288" i="48" s="1"/>
  <c r="T295" i="48"/>
  <c r="AA295" i="48" s="1"/>
  <c r="AB295" i="48" s="1"/>
  <c r="T296" i="48"/>
  <c r="AA296" i="48" s="1"/>
  <c r="AB296" i="48" s="1"/>
  <c r="T303" i="48"/>
  <c r="AA303" i="48" s="1"/>
  <c r="AB303" i="48" s="1"/>
  <c r="T304" i="48"/>
  <c r="T311" i="48"/>
  <c r="AA311" i="48" s="1"/>
  <c r="AB311" i="48" s="1"/>
  <c r="T312" i="48"/>
  <c r="T319" i="48"/>
  <c r="AA319" i="48" s="1"/>
  <c r="AB319" i="48" s="1"/>
  <c r="T320" i="48"/>
  <c r="T327" i="48"/>
  <c r="AA327" i="48" s="1"/>
  <c r="AB327" i="48" s="1"/>
  <c r="T328" i="48"/>
  <c r="T335" i="48"/>
  <c r="AA335" i="48" s="1"/>
  <c r="AB335" i="48" s="1"/>
  <c r="T336" i="48"/>
  <c r="T337" i="48"/>
  <c r="AA337" i="48" s="1"/>
  <c r="AB337" i="48" s="1"/>
  <c r="U349" i="48"/>
  <c r="T349" i="48"/>
  <c r="U350" i="48"/>
  <c r="T351" i="48"/>
  <c r="AA351" i="48" s="1"/>
  <c r="AB351" i="48" s="1"/>
  <c r="T353" i="48"/>
  <c r="AA353" i="48" s="1"/>
  <c r="AB353" i="48" s="1"/>
  <c r="U365" i="48"/>
  <c r="T365" i="48"/>
  <c r="U366" i="48"/>
  <c r="T367" i="48"/>
  <c r="AA367" i="48" s="1"/>
  <c r="AB367" i="48" s="1"/>
  <c r="T369" i="48"/>
  <c r="AA369" i="48" s="1"/>
  <c r="AB369" i="48" s="1"/>
  <c r="U379" i="48"/>
  <c r="T379" i="48"/>
  <c r="U382" i="48"/>
  <c r="T387" i="48"/>
  <c r="U391" i="48"/>
  <c r="T391" i="48"/>
  <c r="T398" i="48"/>
  <c r="U398" i="48"/>
  <c r="T401" i="48"/>
  <c r="U401" i="48"/>
  <c r="T405" i="48"/>
  <c r="U405" i="48"/>
  <c r="U414" i="48"/>
  <c r="T414" i="48"/>
  <c r="T417" i="48"/>
  <c r="U417" i="48"/>
  <c r="T421" i="48"/>
  <c r="U421" i="48"/>
  <c r="U430" i="48"/>
  <c r="T430" i="48"/>
  <c r="T433" i="48"/>
  <c r="U433" i="48"/>
  <c r="T437" i="48"/>
  <c r="U437" i="48"/>
  <c r="U446" i="48"/>
  <c r="T446" i="48"/>
  <c r="T449" i="48"/>
  <c r="U449" i="48"/>
  <c r="T453" i="48"/>
  <c r="U453" i="48"/>
  <c r="U457" i="48"/>
  <c r="T457" i="48"/>
  <c r="U473" i="48"/>
  <c r="T473" i="48"/>
  <c r="U478" i="48"/>
  <c r="T478" i="48"/>
  <c r="U489" i="48"/>
  <c r="T489" i="48"/>
  <c r="U492" i="48"/>
  <c r="T492" i="48"/>
  <c r="U511" i="48"/>
  <c r="T511" i="48"/>
  <c r="U554" i="48"/>
  <c r="T554" i="48"/>
  <c r="T650" i="48"/>
  <c r="U650" i="48"/>
  <c r="T212" i="48"/>
  <c r="U213" i="48"/>
  <c r="T213" i="48"/>
  <c r="AA213" i="48" s="1"/>
  <c r="AB213" i="48" s="1"/>
  <c r="U237" i="48"/>
  <c r="T237" i="48"/>
  <c r="U245" i="48"/>
  <c r="T245" i="48"/>
  <c r="U261" i="48"/>
  <c r="T261" i="48"/>
  <c r="U269" i="48"/>
  <c r="T269" i="48"/>
  <c r="U285" i="48"/>
  <c r="T285" i="48"/>
  <c r="T308" i="48"/>
  <c r="T324" i="48"/>
  <c r="AA324" i="48" s="1"/>
  <c r="AB324" i="48" s="1"/>
  <c r="U325" i="48"/>
  <c r="T325" i="48"/>
  <c r="U333" i="48"/>
  <c r="T333" i="48"/>
  <c r="U340" i="48"/>
  <c r="T340" i="48"/>
  <c r="T342" i="48"/>
  <c r="U342" i="48"/>
  <c r="T346" i="48"/>
  <c r="AA346" i="48" s="1"/>
  <c r="AB346" i="48" s="1"/>
  <c r="U356" i="48"/>
  <c r="T356" i="48"/>
  <c r="T358" i="48"/>
  <c r="U358" i="48"/>
  <c r="T362" i="48"/>
  <c r="AA362" i="48" s="1"/>
  <c r="AB362" i="48" s="1"/>
  <c r="U371" i="48"/>
  <c r="AA371" i="48" s="1"/>
  <c r="AB371" i="48" s="1"/>
  <c r="T385" i="48"/>
  <c r="U385" i="48"/>
  <c r="U416" i="48"/>
  <c r="T416" i="48"/>
  <c r="U448" i="48"/>
  <c r="T448" i="48"/>
  <c r="T488" i="48"/>
  <c r="U488" i="48"/>
  <c r="T491" i="48"/>
  <c r="U491" i="48"/>
  <c r="U577" i="48"/>
  <c r="T577" i="48"/>
  <c r="T206" i="48"/>
  <c r="AA206" i="48" s="1"/>
  <c r="AB206" i="48" s="1"/>
  <c r="U212" i="48"/>
  <c r="T214" i="48"/>
  <c r="AA214" i="48" s="1"/>
  <c r="AB214" i="48" s="1"/>
  <c r="T222" i="48"/>
  <c r="AA222" i="48" s="1"/>
  <c r="AB222" i="48" s="1"/>
  <c r="U236" i="48"/>
  <c r="T238" i="48"/>
  <c r="AA238" i="48" s="1"/>
  <c r="AB238" i="48" s="1"/>
  <c r="T254" i="48"/>
  <c r="AA254" i="48" s="1"/>
  <c r="AB254" i="48" s="1"/>
  <c r="T270" i="48"/>
  <c r="AA270" i="48" s="1"/>
  <c r="AB270" i="48" s="1"/>
  <c r="T278" i="48"/>
  <c r="AA278" i="48" s="1"/>
  <c r="AB278" i="48" s="1"/>
  <c r="AB287" i="48"/>
  <c r="U292" i="48"/>
  <c r="T294" i="48"/>
  <c r="AA294" i="48" s="1"/>
  <c r="AB294" i="48" s="1"/>
  <c r="U300" i="48"/>
  <c r="T302" i="48"/>
  <c r="AA302" i="48" s="1"/>
  <c r="AB302" i="48" s="1"/>
  <c r="U308" i="48"/>
  <c r="T310" i="48"/>
  <c r="AA310" i="48" s="1"/>
  <c r="AB310" i="48" s="1"/>
  <c r="T318" i="48"/>
  <c r="AA318" i="48" s="1"/>
  <c r="AB318" i="48" s="1"/>
  <c r="T339" i="48"/>
  <c r="T355" i="48"/>
  <c r="AA355" i="48" s="1"/>
  <c r="AB355" i="48" s="1"/>
  <c r="T370" i="48"/>
  <c r="U370" i="48"/>
  <c r="U383" i="48"/>
  <c r="T383" i="48"/>
  <c r="U304" i="48"/>
  <c r="U312" i="48"/>
  <c r="T314" i="48"/>
  <c r="AA314" i="48" s="1"/>
  <c r="AB314" i="48" s="1"/>
  <c r="U320" i="48"/>
  <c r="T322" i="48"/>
  <c r="AA322" i="48" s="1"/>
  <c r="AB322" i="48" s="1"/>
  <c r="U328" i="48"/>
  <c r="T330" i="48"/>
  <c r="AA330" i="48" s="1"/>
  <c r="AB330" i="48" s="1"/>
  <c r="U336" i="48"/>
  <c r="U343" i="48"/>
  <c r="T343" i="48"/>
  <c r="U359" i="48"/>
  <c r="T359" i="48"/>
  <c r="U375" i="48"/>
  <c r="T375" i="48"/>
  <c r="T386" i="48"/>
  <c r="U386" i="48"/>
  <c r="T390" i="48"/>
  <c r="U390" i="48"/>
  <c r="T413" i="48"/>
  <c r="U413" i="48"/>
  <c r="T429" i="48"/>
  <c r="U429" i="48"/>
  <c r="T445" i="48"/>
  <c r="U445" i="48"/>
  <c r="U412" i="48"/>
  <c r="T412" i="48"/>
  <c r="U444" i="48"/>
  <c r="T444" i="48"/>
  <c r="T476" i="48"/>
  <c r="U507" i="48"/>
  <c r="T507" i="48"/>
  <c r="T546" i="48"/>
  <c r="T553" i="48"/>
  <c r="U553" i="48"/>
  <c r="U593" i="48"/>
  <c r="T593" i="48"/>
  <c r="U653" i="48"/>
  <c r="T653" i="48"/>
  <c r="T381" i="48"/>
  <c r="AA381" i="48" s="1"/>
  <c r="AB381" i="48" s="1"/>
  <c r="T388" i="48"/>
  <c r="AA388" i="48" s="1"/>
  <c r="AB388" i="48" s="1"/>
  <c r="T393" i="48"/>
  <c r="AA393" i="48" s="1"/>
  <c r="AB393" i="48" s="1"/>
  <c r="T394" i="48"/>
  <c r="U406" i="48"/>
  <c r="T406" i="48"/>
  <c r="U422" i="48"/>
  <c r="T422" i="48"/>
  <c r="U438" i="48"/>
  <c r="T438" i="48"/>
  <c r="U458" i="48"/>
  <c r="T458" i="48"/>
  <c r="U465" i="48"/>
  <c r="T465" i="48"/>
  <c r="T472" i="48"/>
  <c r="U472" i="48"/>
  <c r="U476" i="48"/>
  <c r="U496" i="48"/>
  <c r="T496" i="48"/>
  <c r="U500" i="48"/>
  <c r="U543" i="48"/>
  <c r="T543" i="48"/>
  <c r="U546" i="48"/>
  <c r="U560" i="48"/>
  <c r="T592" i="48"/>
  <c r="U592" i="48"/>
  <c r="U601" i="48"/>
  <c r="T601" i="48"/>
  <c r="T604" i="48"/>
  <c r="U604" i="48"/>
  <c r="U428" i="48"/>
  <c r="T428" i="48"/>
  <c r="U469" i="48"/>
  <c r="T469" i="48"/>
  <c r="U477" i="48"/>
  <c r="T477" i="48"/>
  <c r="U516" i="48"/>
  <c r="T516" i="48"/>
  <c r="T526" i="48"/>
  <c r="U526" i="48"/>
  <c r="U547" i="48"/>
  <c r="T547" i="48"/>
  <c r="T576" i="48"/>
  <c r="U576" i="48"/>
  <c r="U628" i="48"/>
  <c r="T628" i="48"/>
  <c r="U644" i="48"/>
  <c r="T644" i="48"/>
  <c r="T352" i="48"/>
  <c r="AA352" i="48" s="1"/>
  <c r="AB352" i="48" s="1"/>
  <c r="T368" i="48"/>
  <c r="AA368" i="48" s="1"/>
  <c r="AB368" i="48" s="1"/>
  <c r="T384" i="48"/>
  <c r="AA384" i="48" s="1"/>
  <c r="AB384" i="48" s="1"/>
  <c r="U394" i="48"/>
  <c r="T396" i="48"/>
  <c r="AA396" i="48" s="1"/>
  <c r="AB396" i="48" s="1"/>
  <c r="U402" i="48"/>
  <c r="AA402" i="48" s="1"/>
  <c r="AB402" i="48" s="1"/>
  <c r="U403" i="48"/>
  <c r="T403" i="48"/>
  <c r="T407" i="48"/>
  <c r="AA407" i="48" s="1"/>
  <c r="AB407" i="48" s="1"/>
  <c r="T409" i="48"/>
  <c r="AA409" i="48" s="1"/>
  <c r="AB409" i="48" s="1"/>
  <c r="U418" i="48"/>
  <c r="AA418" i="48" s="1"/>
  <c r="AB418" i="48" s="1"/>
  <c r="U419" i="48"/>
  <c r="T419" i="48"/>
  <c r="AA420" i="48"/>
  <c r="AB420" i="48" s="1"/>
  <c r="T423" i="48"/>
  <c r="AA423" i="48" s="1"/>
  <c r="AB423" i="48" s="1"/>
  <c r="T425" i="48"/>
  <c r="AA425" i="48" s="1"/>
  <c r="AB425" i="48" s="1"/>
  <c r="U434" i="48"/>
  <c r="AA434" i="48" s="1"/>
  <c r="AB434" i="48" s="1"/>
  <c r="U435" i="48"/>
  <c r="T435" i="48"/>
  <c r="T439" i="48"/>
  <c r="AA439" i="48" s="1"/>
  <c r="AB439" i="48" s="1"/>
  <c r="T441" i="48"/>
  <c r="AA441" i="48" s="1"/>
  <c r="AB441" i="48" s="1"/>
  <c r="U450" i="48"/>
  <c r="AA450" i="48" s="1"/>
  <c r="AB450" i="48" s="1"/>
  <c r="U451" i="48"/>
  <c r="T451" i="48"/>
  <c r="AA451" i="48" s="1"/>
  <c r="AB451" i="48" s="1"/>
  <c r="T460" i="48"/>
  <c r="AA460" i="48" s="1"/>
  <c r="AB460" i="48" s="1"/>
  <c r="U461" i="48"/>
  <c r="T461" i="48"/>
  <c r="T462" i="48"/>
  <c r="AA462" i="48" s="1"/>
  <c r="AB462" i="48" s="1"/>
  <c r="U485" i="48"/>
  <c r="T485" i="48"/>
  <c r="U498" i="48"/>
  <c r="T498" i="48"/>
  <c r="T500" i="48"/>
  <c r="U512" i="48"/>
  <c r="T512" i="48"/>
  <c r="U527" i="48"/>
  <c r="T527" i="48"/>
  <c r="T542" i="48"/>
  <c r="U542" i="48"/>
  <c r="T560" i="48"/>
  <c r="T565" i="48"/>
  <c r="U565" i="48"/>
  <c r="T468" i="48"/>
  <c r="T484" i="48"/>
  <c r="T495" i="48"/>
  <c r="T514" i="48"/>
  <c r="U515" i="48"/>
  <c r="T515" i="48"/>
  <c r="U523" i="48"/>
  <c r="T523" i="48"/>
  <c r="U528" i="48"/>
  <c r="T528" i="48"/>
  <c r="U563" i="48"/>
  <c r="T563" i="48"/>
  <c r="U573" i="48"/>
  <c r="T573" i="48"/>
  <c r="AA573" i="48" s="1"/>
  <c r="AB573" i="48" s="1"/>
  <c r="U590" i="48"/>
  <c r="T590" i="48"/>
  <c r="U597" i="48"/>
  <c r="T597" i="48"/>
  <c r="U621" i="48"/>
  <c r="T621" i="48"/>
  <c r="U639" i="48"/>
  <c r="T639" i="48"/>
  <c r="T415" i="48"/>
  <c r="AA415" i="48" s="1"/>
  <c r="AB415" i="48" s="1"/>
  <c r="T431" i="48"/>
  <c r="AA431" i="48" s="1"/>
  <c r="AB431" i="48" s="1"/>
  <c r="T447" i="48"/>
  <c r="AA447" i="48" s="1"/>
  <c r="AB447" i="48" s="1"/>
  <c r="T454" i="48"/>
  <c r="AA454" i="48" s="1"/>
  <c r="AB454" i="48" s="1"/>
  <c r="AA463" i="48"/>
  <c r="AB463" i="48" s="1"/>
  <c r="T464" i="48"/>
  <c r="AA464" i="48" s="1"/>
  <c r="AB464" i="48" s="1"/>
  <c r="U468" i="48"/>
  <c r="T470" i="48"/>
  <c r="AA470" i="48" s="1"/>
  <c r="AB470" i="48" s="1"/>
  <c r="T480" i="48"/>
  <c r="AA480" i="48" s="1"/>
  <c r="AB480" i="48" s="1"/>
  <c r="U484" i="48"/>
  <c r="T486" i="48"/>
  <c r="AA486" i="48" s="1"/>
  <c r="AB486" i="48" s="1"/>
  <c r="U495" i="48"/>
  <c r="T510" i="48"/>
  <c r="U510" i="48"/>
  <c r="U514" i="48"/>
  <c r="T530" i="48"/>
  <c r="AA530" i="48" s="1"/>
  <c r="AB530" i="48" s="1"/>
  <c r="U531" i="48"/>
  <c r="T531" i="48"/>
  <c r="T532" i="48"/>
  <c r="AA532" i="48" s="1"/>
  <c r="AB532" i="48" s="1"/>
  <c r="U539" i="48"/>
  <c r="T539" i="48"/>
  <c r="U544" i="48"/>
  <c r="T544" i="48"/>
  <c r="T549" i="48"/>
  <c r="U549" i="48"/>
  <c r="T561" i="48"/>
  <c r="U561" i="48"/>
  <c r="T572" i="48"/>
  <c r="U572" i="48"/>
  <c r="U585" i="48"/>
  <c r="T585" i="48"/>
  <c r="U594" i="48"/>
  <c r="AA594" i="48" s="1"/>
  <c r="AB594" i="48" s="1"/>
  <c r="T506" i="48"/>
  <c r="AA506" i="48" s="1"/>
  <c r="AB506" i="48" s="1"/>
  <c r="T522" i="48"/>
  <c r="AA522" i="48" s="1"/>
  <c r="AB522" i="48" s="1"/>
  <c r="T538" i="48"/>
  <c r="AA538" i="48" s="1"/>
  <c r="AB538" i="48" s="1"/>
  <c r="T588" i="48"/>
  <c r="U588" i="48"/>
  <c r="U612" i="48"/>
  <c r="T612" i="48"/>
  <c r="AA612" i="48" s="1"/>
  <c r="AB612" i="48" s="1"/>
  <c r="U643" i="48"/>
  <c r="T643" i="48"/>
  <c r="U649" i="48"/>
  <c r="T649" i="48"/>
  <c r="AA649" i="48" s="1"/>
  <c r="AB649" i="48" s="1"/>
  <c r="T499" i="48"/>
  <c r="AA499" i="48" s="1"/>
  <c r="AB499" i="48" s="1"/>
  <c r="T502" i="48"/>
  <c r="AA502" i="48" s="1"/>
  <c r="AB502" i="48" s="1"/>
  <c r="U503" i="48"/>
  <c r="T503" i="48"/>
  <c r="T518" i="48"/>
  <c r="AA518" i="48" s="1"/>
  <c r="AB518" i="48" s="1"/>
  <c r="U519" i="48"/>
  <c r="T519" i="48"/>
  <c r="T534" i="48"/>
  <c r="AA534" i="48" s="1"/>
  <c r="AB534" i="48" s="1"/>
  <c r="U535" i="48"/>
  <c r="T535" i="48"/>
  <c r="U550" i="48"/>
  <c r="T550" i="48"/>
  <c r="U556" i="48"/>
  <c r="T556" i="48"/>
  <c r="U566" i="48"/>
  <c r="T566" i="48"/>
  <c r="U569" i="48"/>
  <c r="T569" i="48"/>
  <c r="U574" i="48"/>
  <c r="T574" i="48"/>
  <c r="U623" i="48"/>
  <c r="T623" i="48"/>
  <c r="U637" i="48"/>
  <c r="T637" i="48"/>
  <c r="T654" i="48"/>
  <c r="U654" i="48"/>
  <c r="U664" i="48"/>
  <c r="T664" i="48"/>
  <c r="T568" i="48"/>
  <c r="AA568" i="48" s="1"/>
  <c r="AB568" i="48" s="1"/>
  <c r="T584" i="48"/>
  <c r="AA584" i="48" s="1"/>
  <c r="AB584" i="48" s="1"/>
  <c r="AA599" i="48"/>
  <c r="AB599" i="48" s="1"/>
  <c r="T600" i="48"/>
  <c r="AA600" i="48" s="1"/>
  <c r="AB600" i="48" s="1"/>
  <c r="U607" i="48"/>
  <c r="T607" i="48"/>
  <c r="U615" i="48"/>
  <c r="T615" i="48"/>
  <c r="U631" i="48"/>
  <c r="T631" i="48"/>
  <c r="U655" i="48"/>
  <c r="T655" i="48"/>
  <c r="U660" i="48"/>
  <c r="T660" i="48"/>
  <c r="T666" i="48"/>
  <c r="T698" i="48"/>
  <c r="U698" i="48"/>
  <c r="T557" i="48"/>
  <c r="AA557" i="48" s="1"/>
  <c r="AB557" i="48" s="1"/>
  <c r="T580" i="48"/>
  <c r="AA580" i="48" s="1"/>
  <c r="AB580" i="48" s="1"/>
  <c r="U581" i="48"/>
  <c r="T581" i="48"/>
  <c r="T596" i="48"/>
  <c r="AA596" i="48" s="1"/>
  <c r="AB596" i="48" s="1"/>
  <c r="U605" i="48"/>
  <c r="AA605" i="48" s="1"/>
  <c r="AB605" i="48" s="1"/>
  <c r="T606" i="48"/>
  <c r="U606" i="48"/>
  <c r="U613" i="48"/>
  <c r="AA613" i="48" s="1"/>
  <c r="AB613" i="48" s="1"/>
  <c r="U620" i="48"/>
  <c r="T620" i="48"/>
  <c r="AA620" i="48" s="1"/>
  <c r="AB620" i="48" s="1"/>
  <c r="U629" i="48"/>
  <c r="AA629" i="48" s="1"/>
  <c r="AB629" i="48" s="1"/>
  <c r="U636" i="48"/>
  <c r="T636" i="48"/>
  <c r="U648" i="48"/>
  <c r="T648" i="48"/>
  <c r="U659" i="48"/>
  <c r="T659" i="48"/>
  <c r="U665" i="48"/>
  <c r="AA665" i="48" s="1"/>
  <c r="AB665" i="48" s="1"/>
  <c r="U666" i="48"/>
  <c r="U669" i="48"/>
  <c r="T669" i="48"/>
  <c r="T608" i="48"/>
  <c r="AA608" i="48" s="1"/>
  <c r="AB608" i="48" s="1"/>
  <c r="U611" i="48"/>
  <c r="T611" i="48"/>
  <c r="U619" i="48"/>
  <c r="T619" i="48"/>
  <c r="U627" i="48"/>
  <c r="T627" i="48"/>
  <c r="U635" i="48"/>
  <c r="T635" i="48"/>
  <c r="AA635" i="48" s="1"/>
  <c r="AB635" i="48" s="1"/>
  <c r="T642" i="48"/>
  <c r="AA642" i="48" s="1"/>
  <c r="AB642" i="48" s="1"/>
  <c r="AB645" i="48"/>
  <c r="U647" i="48"/>
  <c r="T647" i="48"/>
  <c r="U652" i="48"/>
  <c r="T652" i="48"/>
  <c r="T658" i="48"/>
  <c r="AA658" i="48" s="1"/>
  <c r="AB658" i="48" s="1"/>
  <c r="U663" i="48"/>
  <c r="T663" i="48"/>
  <c r="U668" i="48"/>
  <c r="T668" i="48"/>
  <c r="AA603" i="48"/>
  <c r="AB603" i="48" s="1"/>
  <c r="U616" i="48"/>
  <c r="T616" i="48"/>
  <c r="U624" i="48"/>
  <c r="T624" i="48"/>
  <c r="U632" i="48"/>
  <c r="T632" i="48"/>
  <c r="U640" i="48"/>
  <c r="T640" i="48"/>
  <c r="T646" i="48"/>
  <c r="AA646" i="48" s="1"/>
  <c r="AB646" i="48" s="1"/>
  <c r="U651" i="48"/>
  <c r="T651" i="48"/>
  <c r="U656" i="48"/>
  <c r="T656" i="48"/>
  <c r="T662" i="48"/>
  <c r="AA662" i="48" s="1"/>
  <c r="AB662" i="48" s="1"/>
  <c r="U667" i="48"/>
  <c r="T667" i="48"/>
  <c r="T610" i="48"/>
  <c r="AA610" i="48" s="1"/>
  <c r="AB610" i="48" s="1"/>
  <c r="T614" i="48"/>
  <c r="AA614" i="48" s="1"/>
  <c r="AB614" i="48" s="1"/>
  <c r="T618" i="48"/>
  <c r="AA618" i="48" s="1"/>
  <c r="AB618" i="48" s="1"/>
  <c r="T622" i="48"/>
  <c r="AA622" i="48" s="1"/>
  <c r="AB622" i="48" s="1"/>
  <c r="T626" i="48"/>
  <c r="AA626" i="48" s="1"/>
  <c r="AB626" i="48" s="1"/>
  <c r="T630" i="48"/>
  <c r="AA630" i="48" s="1"/>
  <c r="AB630" i="48" s="1"/>
  <c r="T634" i="48"/>
  <c r="AA634" i="48" s="1"/>
  <c r="AB634" i="48" s="1"/>
  <c r="T638" i="48"/>
  <c r="AA638" i="48" s="1"/>
  <c r="AB638" i="48" s="1"/>
  <c r="Z9" i="48"/>
  <c r="Y9" i="48"/>
  <c r="X9" i="48"/>
  <c r="W9" i="48"/>
  <c r="V9" i="48"/>
  <c r="L1" i="48"/>
  <c r="C1" i="48"/>
  <c r="I3" i="54"/>
  <c r="H3" i="54"/>
  <c r="G3" i="54"/>
  <c r="F3" i="54"/>
  <c r="E3" i="54"/>
  <c r="D3" i="54"/>
  <c r="E1" i="3"/>
  <c r="C1" i="3"/>
  <c r="AA403" i="48" l="1"/>
  <c r="AB403" i="48" s="1"/>
  <c r="AA564" i="48"/>
  <c r="AB564" i="48" s="1"/>
  <c r="AA380" i="48"/>
  <c r="AB380" i="48" s="1"/>
  <c r="AA475" i="48"/>
  <c r="AB475" i="48" s="1"/>
  <c r="AA575" i="48"/>
  <c r="AB575" i="48" s="1"/>
  <c r="AA525" i="48"/>
  <c r="AB525" i="48" s="1"/>
  <c r="AA501" i="48"/>
  <c r="AB501" i="48" s="1"/>
  <c r="AA496" i="48"/>
  <c r="AB496" i="48" s="1"/>
  <c r="AA387" i="48"/>
  <c r="AB387" i="48" s="1"/>
  <c r="AA329" i="48"/>
  <c r="AB329" i="48" s="1"/>
  <c r="AA273" i="48"/>
  <c r="AB273" i="48" s="1"/>
  <c r="AA241" i="48"/>
  <c r="AB241" i="48" s="1"/>
  <c r="AA209" i="48"/>
  <c r="AB209" i="48" s="1"/>
  <c r="AA313" i="48"/>
  <c r="AB313" i="48" s="1"/>
  <c r="AA595" i="48"/>
  <c r="AB595" i="48" s="1"/>
  <c r="AA339" i="48"/>
  <c r="AB339" i="48" s="1"/>
  <c r="AA652" i="48"/>
  <c r="AB652" i="48" s="1"/>
  <c r="AA627" i="48"/>
  <c r="AB627" i="48" s="1"/>
  <c r="AA664" i="48"/>
  <c r="AB664" i="48" s="1"/>
  <c r="AA566" i="48"/>
  <c r="AB566" i="48" s="1"/>
  <c r="AA550" i="48"/>
  <c r="AB550" i="48" s="1"/>
  <c r="AA577" i="48"/>
  <c r="AB577" i="48" s="1"/>
  <c r="AA416" i="48"/>
  <c r="AB416" i="48" s="1"/>
  <c r="AA356" i="48"/>
  <c r="AB356" i="48" s="1"/>
  <c r="AA410" i="48"/>
  <c r="AB410" i="48" s="1"/>
  <c r="AA301" i="48"/>
  <c r="AB301" i="48" s="1"/>
  <c r="AA691" i="48"/>
  <c r="AB691" i="48" s="1"/>
  <c r="AA569" i="48"/>
  <c r="AB569" i="48" s="1"/>
  <c r="AA547" i="48"/>
  <c r="AB547" i="48" s="1"/>
  <c r="AA469" i="48"/>
  <c r="AB469" i="48" s="1"/>
  <c r="AA686" i="48"/>
  <c r="AB686" i="48" s="1"/>
  <c r="AA299" i="48"/>
  <c r="AB299" i="48" s="1"/>
  <c r="AA533" i="48"/>
  <c r="AB533" i="48" s="1"/>
  <c r="AA513" i="48"/>
  <c r="AB513" i="48" s="1"/>
  <c r="AA521" i="48"/>
  <c r="AB521" i="48" s="1"/>
  <c r="AA449" i="48"/>
  <c r="AB449" i="48" s="1"/>
  <c r="AA694" i="48"/>
  <c r="AB694" i="48" s="1"/>
  <c r="AA545" i="48"/>
  <c r="AB545" i="48" s="1"/>
  <c r="AA579" i="48"/>
  <c r="AB579" i="48" s="1"/>
  <c r="AA495" i="48"/>
  <c r="AB495" i="48" s="1"/>
  <c r="AA659" i="48"/>
  <c r="AB659" i="48" s="1"/>
  <c r="AA523" i="48"/>
  <c r="AB523" i="48" s="1"/>
  <c r="AA604" i="48"/>
  <c r="AB604" i="48" s="1"/>
  <c r="AA406" i="48"/>
  <c r="AB406" i="48" s="1"/>
  <c r="AA359" i="48"/>
  <c r="AB359" i="48" s="1"/>
  <c r="AA385" i="48"/>
  <c r="AB385" i="48" s="1"/>
  <c r="AA261" i="48"/>
  <c r="AB261" i="48" s="1"/>
  <c r="AA489" i="48"/>
  <c r="AB489" i="48" s="1"/>
  <c r="AA414" i="48"/>
  <c r="AB414" i="48" s="1"/>
  <c r="AA474" i="48"/>
  <c r="AB474" i="48" s="1"/>
  <c r="AA695" i="48"/>
  <c r="AB695" i="48" s="1"/>
  <c r="AA679" i="48"/>
  <c r="AB679" i="48" s="1"/>
  <c r="AA424" i="48"/>
  <c r="AB424" i="48" s="1"/>
  <c r="AA690" i="48"/>
  <c r="AB690" i="48" s="1"/>
  <c r="AA559" i="48"/>
  <c r="AB559" i="48" s="1"/>
  <c r="AA436" i="48"/>
  <c r="AB436" i="48" s="1"/>
  <c r="AA582" i="48"/>
  <c r="AB582" i="48" s="1"/>
  <c r="AA344" i="48"/>
  <c r="AB344" i="48" s="1"/>
  <c r="AA536" i="48"/>
  <c r="AB536" i="48" s="1"/>
  <c r="AA561" i="48"/>
  <c r="AB561" i="48" s="1"/>
  <c r="AA445" i="48"/>
  <c r="AB445" i="48" s="1"/>
  <c r="AA340" i="48"/>
  <c r="AB340" i="48" s="1"/>
  <c r="AA269" i="48"/>
  <c r="AB269" i="48" s="1"/>
  <c r="AA237" i="48"/>
  <c r="AB237" i="48" s="1"/>
  <c r="AA365" i="48"/>
  <c r="AB365" i="48" s="1"/>
  <c r="AA399" i="48"/>
  <c r="AB399" i="48" s="1"/>
  <c r="AA517" i="48"/>
  <c r="AB517" i="48" s="1"/>
  <c r="AA651" i="48"/>
  <c r="AB651" i="48" s="1"/>
  <c r="AA581" i="48"/>
  <c r="AB581" i="48" s="1"/>
  <c r="AA615" i="48"/>
  <c r="AB615" i="48" s="1"/>
  <c r="AA556" i="48"/>
  <c r="AB556" i="48" s="1"/>
  <c r="AA535" i="48"/>
  <c r="AB535" i="48" s="1"/>
  <c r="AA519" i="48"/>
  <c r="AB519" i="48" s="1"/>
  <c r="AA643" i="48"/>
  <c r="AB643" i="48" s="1"/>
  <c r="AA394" i="48"/>
  <c r="AB394" i="48" s="1"/>
  <c r="AA412" i="48"/>
  <c r="AB412" i="48" s="1"/>
  <c r="AA245" i="48"/>
  <c r="AB245" i="48" s="1"/>
  <c r="AA442" i="48"/>
  <c r="AB442" i="48" s="1"/>
  <c r="AA589" i="48"/>
  <c r="AB589" i="48" s="1"/>
  <c r="AA400" i="48"/>
  <c r="AB400" i="48" s="1"/>
  <c r="AA372" i="48"/>
  <c r="AB372" i="48" s="1"/>
  <c r="AA204" i="48"/>
  <c r="AB204" i="48" s="1"/>
  <c r="AA321" i="48"/>
  <c r="AB321" i="48" s="1"/>
  <c r="AA297" i="48"/>
  <c r="AB297" i="48" s="1"/>
  <c r="AA265" i="48"/>
  <c r="AB265" i="48" s="1"/>
  <c r="AA233" i="48"/>
  <c r="AB233" i="48" s="1"/>
  <c r="AA201" i="48"/>
  <c r="AB201" i="48" s="1"/>
  <c r="AA537" i="48"/>
  <c r="AB537" i="48" s="1"/>
  <c r="AA524" i="48"/>
  <c r="AB524" i="48" s="1"/>
  <c r="AA687" i="48"/>
  <c r="AB687" i="48" s="1"/>
  <c r="AA671" i="48"/>
  <c r="AB671" i="48" s="1"/>
  <c r="AA466" i="48"/>
  <c r="AB466" i="48" s="1"/>
  <c r="AA323" i="48"/>
  <c r="AB323" i="48" s="1"/>
  <c r="AA360" i="48"/>
  <c r="AB360" i="48" s="1"/>
  <c r="AA251" i="48"/>
  <c r="AB251" i="48" s="1"/>
  <c r="AA219" i="48"/>
  <c r="AB219" i="48" s="1"/>
  <c r="AA509" i="48"/>
  <c r="AB509" i="48" s="1"/>
  <c r="AA235" i="48"/>
  <c r="AB235" i="48" s="1"/>
  <c r="AA203" i="48"/>
  <c r="AB203" i="48" s="1"/>
  <c r="AA510" i="48"/>
  <c r="AB510" i="48" s="1"/>
  <c r="AA553" i="48"/>
  <c r="AB553" i="48" s="1"/>
  <c r="AA488" i="48"/>
  <c r="AB488" i="48" s="1"/>
  <c r="AA650" i="48"/>
  <c r="AB650" i="48" s="1"/>
  <c r="AA405" i="48"/>
  <c r="AB405" i="48" s="1"/>
  <c r="AA456" i="48"/>
  <c r="AB456" i="48" s="1"/>
  <c r="AA348" i="48"/>
  <c r="AB348" i="48" s="1"/>
  <c r="AA276" i="48"/>
  <c r="AB276" i="48" s="1"/>
  <c r="AA549" i="48"/>
  <c r="AB549" i="48" s="1"/>
  <c r="AA531" i="48"/>
  <c r="AB531" i="48" s="1"/>
  <c r="AA576" i="48"/>
  <c r="AB576" i="48" s="1"/>
  <c r="AA477" i="48"/>
  <c r="AB477" i="48" s="1"/>
  <c r="AA422" i="48"/>
  <c r="AB422" i="48" s="1"/>
  <c r="AA429" i="48"/>
  <c r="AB429" i="48" s="1"/>
  <c r="AA308" i="48"/>
  <c r="AB308" i="48" s="1"/>
  <c r="AA421" i="48"/>
  <c r="AB421" i="48" s="1"/>
  <c r="AA320" i="48"/>
  <c r="AB320" i="48" s="1"/>
  <c r="AA378" i="48"/>
  <c r="AB378" i="48" s="1"/>
  <c r="AA260" i="48"/>
  <c r="AB260" i="48" s="1"/>
  <c r="AA244" i="48"/>
  <c r="AB244" i="48" s="1"/>
  <c r="AA683" i="48"/>
  <c r="AB683" i="48" s="1"/>
  <c r="AA609" i="48"/>
  <c r="AB609" i="48" s="1"/>
  <c r="AA670" i="48"/>
  <c r="AB670" i="48" s="1"/>
  <c r="AA672" i="48"/>
  <c r="AB672" i="48" s="1"/>
  <c r="AA696" i="48"/>
  <c r="AB696" i="48" s="1"/>
  <c r="AA682" i="48"/>
  <c r="AB682" i="48" s="1"/>
  <c r="AA243" i="48"/>
  <c r="AB243" i="48" s="1"/>
  <c r="AA227" i="48"/>
  <c r="AB227" i="48" s="1"/>
  <c r="AA211" i="48"/>
  <c r="AB211" i="48" s="1"/>
  <c r="AA195" i="48"/>
  <c r="AB195" i="48" s="1"/>
  <c r="AA336" i="48"/>
  <c r="AB336" i="48" s="1"/>
  <c r="AA606" i="48"/>
  <c r="AB606" i="48" s="1"/>
  <c r="AA698" i="48"/>
  <c r="AB698" i="48" s="1"/>
  <c r="AA667" i="48"/>
  <c r="AB667" i="48" s="1"/>
  <c r="AA660" i="48"/>
  <c r="AB660" i="48" s="1"/>
  <c r="AA607" i="48"/>
  <c r="AB607" i="48" s="1"/>
  <c r="AA588" i="48"/>
  <c r="AB588" i="48" s="1"/>
  <c r="AA585" i="48"/>
  <c r="AB585" i="48" s="1"/>
  <c r="AA539" i="48"/>
  <c r="AB539" i="48" s="1"/>
  <c r="AA546" i="48"/>
  <c r="AB546" i="48" s="1"/>
  <c r="AA444" i="48"/>
  <c r="AB444" i="48" s="1"/>
  <c r="AA491" i="48"/>
  <c r="AB491" i="48" s="1"/>
  <c r="AA448" i="48"/>
  <c r="AB448" i="48" s="1"/>
  <c r="AA285" i="48"/>
  <c r="AB285" i="48" s="1"/>
  <c r="AA457" i="48"/>
  <c r="AB457" i="48" s="1"/>
  <c r="AA401" i="48"/>
  <c r="AB401" i="48" s="1"/>
  <c r="AA391" i="48"/>
  <c r="AB391" i="48" s="1"/>
  <c r="AA379" i="48"/>
  <c r="AB379" i="48" s="1"/>
  <c r="AA426" i="48"/>
  <c r="AB426" i="48" s="1"/>
  <c r="AA432" i="48"/>
  <c r="AB432" i="48" s="1"/>
  <c r="AA332" i="48"/>
  <c r="AB332" i="48" s="1"/>
  <c r="AA309" i="48"/>
  <c r="AB309" i="48" s="1"/>
  <c r="AA253" i="48"/>
  <c r="AB253" i="48" s="1"/>
  <c r="AA205" i="48"/>
  <c r="AB205" i="48" s="1"/>
  <c r="AA675" i="48"/>
  <c r="AB675" i="48" s="1"/>
  <c r="AA571" i="48"/>
  <c r="AB571" i="48" s="1"/>
  <c r="AA678" i="48"/>
  <c r="AB678" i="48" s="1"/>
  <c r="AA578" i="48"/>
  <c r="AB578" i="48" s="1"/>
  <c r="AA602" i="48"/>
  <c r="AB602" i="48" s="1"/>
  <c r="AA688" i="48"/>
  <c r="AB688" i="48" s="1"/>
  <c r="AA674" i="48"/>
  <c r="AB674" i="48" s="1"/>
  <c r="AA520" i="48"/>
  <c r="AB520" i="48" s="1"/>
  <c r="AA376" i="48"/>
  <c r="AB376" i="48" s="1"/>
  <c r="AA493" i="48"/>
  <c r="AB493" i="48" s="1"/>
  <c r="AA508" i="48"/>
  <c r="AB508" i="48" s="1"/>
  <c r="AA212" i="48"/>
  <c r="AB212" i="48" s="1"/>
  <c r="AA382" i="48"/>
  <c r="AB382" i="48" s="1"/>
  <c r="AA572" i="48"/>
  <c r="AB572" i="48" s="1"/>
  <c r="AA565" i="48"/>
  <c r="AB565" i="48" s="1"/>
  <c r="AA500" i="48"/>
  <c r="AB500" i="48" s="1"/>
  <c r="AA472" i="48"/>
  <c r="AB472" i="48" s="1"/>
  <c r="AA370" i="48"/>
  <c r="AB370" i="48" s="1"/>
  <c r="AA453" i="48"/>
  <c r="AB453" i="48" s="1"/>
  <c r="AA433" i="48"/>
  <c r="AB433" i="48" s="1"/>
  <c r="AA328" i="48"/>
  <c r="AB328" i="48" s="1"/>
  <c r="AA312" i="48"/>
  <c r="AB312" i="48" s="1"/>
  <c r="AA304" i="48"/>
  <c r="AB304" i="48" s="1"/>
  <c r="AA354" i="48"/>
  <c r="AB354" i="48" s="1"/>
  <c r="AA292" i="48"/>
  <c r="AB292" i="48" s="1"/>
  <c r="AA228" i="48"/>
  <c r="AB228" i="48" s="1"/>
  <c r="AA656" i="48"/>
  <c r="AB656" i="48" s="1"/>
  <c r="AA640" i="48"/>
  <c r="AB640" i="48" s="1"/>
  <c r="AA632" i="48"/>
  <c r="AB632" i="48" s="1"/>
  <c r="AA624" i="48"/>
  <c r="AB624" i="48" s="1"/>
  <c r="AA616" i="48"/>
  <c r="AB616" i="48" s="1"/>
  <c r="AA663" i="48"/>
  <c r="AB663" i="48" s="1"/>
  <c r="AA611" i="48"/>
  <c r="AB611" i="48" s="1"/>
  <c r="AA636" i="48"/>
  <c r="AB636" i="48" s="1"/>
  <c r="AA666" i="48"/>
  <c r="AB666" i="48" s="1"/>
  <c r="AA631" i="48"/>
  <c r="AB631" i="48" s="1"/>
  <c r="AA574" i="48"/>
  <c r="AB574" i="48" s="1"/>
  <c r="AA544" i="48"/>
  <c r="AB544" i="48" s="1"/>
  <c r="AA621" i="48"/>
  <c r="AB621" i="48" s="1"/>
  <c r="AA597" i="48"/>
  <c r="AB597" i="48" s="1"/>
  <c r="AA590" i="48"/>
  <c r="AB590" i="48" s="1"/>
  <c r="AA528" i="48"/>
  <c r="AB528" i="48" s="1"/>
  <c r="AA514" i="48"/>
  <c r="AB514" i="48" s="1"/>
  <c r="AA468" i="48"/>
  <c r="AB468" i="48" s="1"/>
  <c r="AA485" i="48"/>
  <c r="AB485" i="48" s="1"/>
  <c r="AA461" i="48"/>
  <c r="AB461" i="48" s="1"/>
  <c r="AA419" i="48"/>
  <c r="AB419" i="48" s="1"/>
  <c r="AA628" i="48"/>
  <c r="AB628" i="48" s="1"/>
  <c r="AA601" i="48"/>
  <c r="AB601" i="48" s="1"/>
  <c r="AA592" i="48"/>
  <c r="AB592" i="48" s="1"/>
  <c r="AA458" i="48"/>
  <c r="AB458" i="48" s="1"/>
  <c r="AA476" i="48"/>
  <c r="AB476" i="48" s="1"/>
  <c r="AA413" i="48"/>
  <c r="AB413" i="48" s="1"/>
  <c r="AA390" i="48"/>
  <c r="AB390" i="48" s="1"/>
  <c r="AA386" i="48"/>
  <c r="AB386" i="48" s="1"/>
  <c r="AA383" i="48"/>
  <c r="AB383" i="48" s="1"/>
  <c r="AA358" i="48"/>
  <c r="AB358" i="48" s="1"/>
  <c r="AA342" i="48"/>
  <c r="AB342" i="48" s="1"/>
  <c r="AA511" i="48"/>
  <c r="AB511" i="48" s="1"/>
  <c r="AA492" i="48"/>
  <c r="AB492" i="48" s="1"/>
  <c r="AA473" i="48"/>
  <c r="AB473" i="48" s="1"/>
  <c r="AA446" i="48"/>
  <c r="AB446" i="48" s="1"/>
  <c r="AA437" i="48"/>
  <c r="AB437" i="48" s="1"/>
  <c r="AA417" i="48"/>
  <c r="AB417" i="48" s="1"/>
  <c r="AA398" i="48"/>
  <c r="AB398" i="48" s="1"/>
  <c r="AA349" i="48"/>
  <c r="AB349" i="48" s="1"/>
  <c r="AA366" i="48"/>
  <c r="AB366" i="48" s="1"/>
  <c r="AA338" i="48"/>
  <c r="AB338" i="48" s="1"/>
  <c r="AA374" i="48"/>
  <c r="AB374" i="48" s="1"/>
  <c r="AA316" i="48"/>
  <c r="AB316" i="48" s="1"/>
  <c r="AA293" i="48"/>
  <c r="AB293" i="48" s="1"/>
  <c r="AA277" i="48"/>
  <c r="AB277" i="48" s="1"/>
  <c r="AA229" i="48"/>
  <c r="AB229" i="48" s="1"/>
  <c r="AA220" i="48"/>
  <c r="AB220" i="48" s="1"/>
  <c r="AA196" i="48"/>
  <c r="AB196" i="48" s="1"/>
  <c r="AA281" i="48"/>
  <c r="AB281" i="48" s="1"/>
  <c r="AA249" i="48"/>
  <c r="AB249" i="48" s="1"/>
  <c r="AA217" i="48"/>
  <c r="AB217" i="48" s="1"/>
  <c r="AA305" i="48"/>
  <c r="AB305" i="48" s="1"/>
  <c r="AA654" i="48"/>
  <c r="AB654" i="48" s="1"/>
  <c r="AA542" i="48"/>
  <c r="AB542" i="48" s="1"/>
  <c r="AA526" i="48"/>
  <c r="AB526" i="48" s="1"/>
  <c r="AA668" i="48"/>
  <c r="AB668" i="48" s="1"/>
  <c r="AA647" i="48"/>
  <c r="AB647" i="48" s="1"/>
  <c r="AA619" i="48"/>
  <c r="AB619" i="48" s="1"/>
  <c r="AA669" i="48"/>
  <c r="AB669" i="48" s="1"/>
  <c r="AA648" i="48"/>
  <c r="AB648" i="48" s="1"/>
  <c r="AA655" i="48"/>
  <c r="AB655" i="48" s="1"/>
  <c r="AA637" i="48"/>
  <c r="AB637" i="48" s="1"/>
  <c r="AA623" i="48"/>
  <c r="AB623" i="48" s="1"/>
  <c r="AA503" i="48"/>
  <c r="AB503" i="48" s="1"/>
  <c r="AA639" i="48"/>
  <c r="AB639" i="48" s="1"/>
  <c r="AA563" i="48"/>
  <c r="AB563" i="48" s="1"/>
  <c r="AA515" i="48"/>
  <c r="AB515" i="48" s="1"/>
  <c r="AA484" i="48"/>
  <c r="AB484" i="48" s="1"/>
  <c r="AA560" i="48"/>
  <c r="AB560" i="48" s="1"/>
  <c r="AA527" i="48"/>
  <c r="AB527" i="48" s="1"/>
  <c r="AA512" i="48"/>
  <c r="AB512" i="48" s="1"/>
  <c r="AA498" i="48"/>
  <c r="AB498" i="48" s="1"/>
  <c r="AA435" i="48"/>
  <c r="AB435" i="48" s="1"/>
  <c r="AA644" i="48"/>
  <c r="AB644" i="48" s="1"/>
  <c r="AA516" i="48"/>
  <c r="AB516" i="48" s="1"/>
  <c r="AA428" i="48"/>
  <c r="AB428" i="48" s="1"/>
  <c r="AA543" i="48"/>
  <c r="AB543" i="48" s="1"/>
  <c r="AA465" i="48"/>
  <c r="AB465" i="48" s="1"/>
  <c r="AA438" i="48"/>
  <c r="AB438" i="48" s="1"/>
  <c r="AA653" i="48"/>
  <c r="AB653" i="48" s="1"/>
  <c r="AA593" i="48"/>
  <c r="AB593" i="48" s="1"/>
  <c r="AA507" i="48"/>
  <c r="AB507" i="48" s="1"/>
  <c r="AA375" i="48"/>
  <c r="AB375" i="48" s="1"/>
  <c r="AA343" i="48"/>
  <c r="AB343" i="48" s="1"/>
  <c r="AA333" i="48"/>
  <c r="AB333" i="48" s="1"/>
  <c r="AA325" i="48"/>
  <c r="AB325" i="48" s="1"/>
  <c r="AA554" i="48"/>
  <c r="AB554" i="48" s="1"/>
  <c r="AA478" i="48"/>
  <c r="AB478" i="48" s="1"/>
  <c r="AA430" i="48"/>
  <c r="AB430" i="48" s="1"/>
  <c r="AA392" i="48"/>
  <c r="AB392" i="48" s="1"/>
  <c r="AA350" i="48"/>
  <c r="AB350" i="48" s="1"/>
  <c r="AA481" i="48"/>
  <c r="AB481" i="48" s="1"/>
  <c r="AA395" i="48"/>
  <c r="AB395" i="48" s="1"/>
  <c r="AA363" i="48"/>
  <c r="AB363" i="48" s="1"/>
  <c r="AA347" i="48"/>
  <c r="AB347" i="48" s="1"/>
  <c r="AA317" i="48"/>
  <c r="AB317" i="48" s="1"/>
  <c r="AA300" i="48"/>
  <c r="AB300" i="48" s="1"/>
  <c r="AA284" i="48"/>
  <c r="AB284" i="48" s="1"/>
  <c r="AA268" i="48"/>
  <c r="AB268" i="48" s="1"/>
  <c r="AA252" i="48"/>
  <c r="AB252" i="48" s="1"/>
  <c r="AA236" i="48"/>
  <c r="AB236" i="48" s="1"/>
  <c r="AA221" i="48"/>
  <c r="AB221" i="48" s="1"/>
  <c r="AA197" i="48"/>
  <c r="AB197" i="48" s="1"/>
  <c r="AA289" i="48"/>
  <c r="AB289" i="48" s="1"/>
  <c r="AA257" i="48"/>
  <c r="AB257" i="48" s="1"/>
  <c r="AA225" i="48"/>
  <c r="AB225" i="48" s="1"/>
  <c r="AA193" i="48"/>
  <c r="AB193" i="48" s="1"/>
  <c r="H687" i="41" l="1"/>
  <c r="G687" i="41"/>
  <c r="F687" i="41"/>
  <c r="E687" i="41"/>
  <c r="D687" i="41"/>
  <c r="I685" i="41"/>
  <c r="D193" i="62" s="1"/>
  <c r="I684" i="41"/>
  <c r="D192" i="62" s="1"/>
  <c r="I683" i="41"/>
  <c r="D191" i="62" s="1"/>
  <c r="I682" i="41"/>
  <c r="D190" i="62" s="1"/>
  <c r="I681" i="41"/>
  <c r="D189" i="62" s="1"/>
  <c r="I680" i="41"/>
  <c r="D188" i="62" s="1"/>
  <c r="I679" i="41"/>
  <c r="D187" i="62" s="1"/>
  <c r="I678" i="41"/>
  <c r="D186" i="62" s="1"/>
  <c r="I677" i="41"/>
  <c r="D185" i="62" s="1"/>
  <c r="I676" i="41"/>
  <c r="D184" i="62" s="1"/>
  <c r="I675" i="41"/>
  <c r="D183" i="62" s="1"/>
  <c r="I674" i="41"/>
  <c r="D182" i="62" s="1"/>
  <c r="I673" i="41"/>
  <c r="D181" i="62" s="1"/>
  <c r="I672" i="41"/>
  <c r="D180" i="62" s="1"/>
  <c r="I671" i="41"/>
  <c r="I686" i="5"/>
  <c r="C193" i="62" s="1"/>
  <c r="I685" i="5"/>
  <c r="C192" i="62" s="1"/>
  <c r="I684" i="5"/>
  <c r="C191" i="62" s="1"/>
  <c r="I683" i="5"/>
  <c r="C190" i="62" s="1"/>
  <c r="I682" i="5"/>
  <c r="C189" i="62" s="1"/>
  <c r="I681" i="5"/>
  <c r="C188" i="62" s="1"/>
  <c r="I680" i="5"/>
  <c r="C187" i="62" s="1"/>
  <c r="I679" i="5"/>
  <c r="C186" i="62" s="1"/>
  <c r="I678" i="5"/>
  <c r="C185" i="62" s="1"/>
  <c r="I677" i="5"/>
  <c r="C184" i="62" s="1"/>
  <c r="I676" i="5"/>
  <c r="C183" i="62" s="1"/>
  <c r="I675" i="5"/>
  <c r="C182" i="62" s="1"/>
  <c r="I674" i="5"/>
  <c r="C181" i="62" s="1"/>
  <c r="I673" i="5"/>
  <c r="C180" i="62" s="1"/>
  <c r="C24" i="30" l="1"/>
  <c r="D179" i="62"/>
  <c r="I687" i="41"/>
  <c r="A2" i="62" l="1"/>
  <c r="AB194" i="62"/>
  <c r="AA194" i="62"/>
  <c r="Z194" i="62"/>
  <c r="Y194" i="62"/>
  <c r="Y198" i="62" s="1"/>
  <c r="X194" i="62"/>
  <c r="X198" i="62" s="1"/>
  <c r="W194" i="62"/>
  <c r="V194" i="62"/>
  <c r="U194" i="62"/>
  <c r="T194" i="62"/>
  <c r="S194" i="62"/>
  <c r="R194" i="62"/>
  <c r="Q194" i="62"/>
  <c r="P194" i="62"/>
  <c r="O194" i="62"/>
  <c r="N194" i="62"/>
  <c r="M194" i="62"/>
  <c r="L194" i="62"/>
  <c r="K194" i="62"/>
  <c r="J194" i="62"/>
  <c r="I194" i="62"/>
  <c r="H194" i="62"/>
  <c r="G194" i="62"/>
  <c r="F194" i="62"/>
  <c r="E194" i="62"/>
  <c r="D194" i="62"/>
  <c r="AC193" i="62"/>
  <c r="AC192" i="62"/>
  <c r="AC191" i="62"/>
  <c r="AC190" i="62"/>
  <c r="AC189" i="62"/>
  <c r="AC188" i="62"/>
  <c r="AC187" i="62"/>
  <c r="AC186" i="62"/>
  <c r="AC185" i="62"/>
  <c r="AC184" i="62"/>
  <c r="AC183" i="62"/>
  <c r="AC182" i="62"/>
  <c r="AC181" i="62"/>
  <c r="AC180" i="62"/>
  <c r="AC161" i="62"/>
  <c r="AC160" i="62"/>
  <c r="AC159" i="62"/>
  <c r="AC158" i="62"/>
  <c r="AC157" i="62"/>
  <c r="S154" i="62" l="1"/>
  <c r="S143" i="62"/>
  <c r="S134" i="62"/>
  <c r="S125" i="62"/>
  <c r="S117" i="62"/>
  <c r="S108" i="62"/>
  <c r="S99" i="62"/>
  <c r="S90" i="62"/>
  <c r="S81" i="62"/>
  <c r="S73" i="62"/>
  <c r="S64" i="62"/>
  <c r="S55" i="62"/>
  <c r="S46" i="62"/>
  <c r="I154" i="62"/>
  <c r="I143" i="62"/>
  <c r="I134" i="62"/>
  <c r="I125" i="62"/>
  <c r="I117" i="62"/>
  <c r="I108" i="62"/>
  <c r="I99" i="62"/>
  <c r="I90" i="62"/>
  <c r="I81" i="62"/>
  <c r="I73" i="62"/>
  <c r="I64" i="62"/>
  <c r="I55" i="62"/>
  <c r="I46" i="62"/>
  <c r="F23" i="32"/>
  <c r="F11" i="32"/>
  <c r="F19" i="31"/>
  <c r="H20" i="30"/>
  <c r="H8" i="30"/>
  <c r="H20" i="29"/>
  <c r="H84" i="65"/>
  <c r="G84" i="65"/>
  <c r="F84" i="65"/>
  <c r="E84" i="65"/>
  <c r="D84" i="65"/>
  <c r="I83" i="65"/>
  <c r="I168" i="62" s="1"/>
  <c r="I82" i="65"/>
  <c r="I169" i="62" s="1"/>
  <c r="I81" i="65"/>
  <c r="I80" i="65"/>
  <c r="I172" i="62" s="1"/>
  <c r="I79" i="65"/>
  <c r="I170" i="62" s="1"/>
  <c r="H72" i="65"/>
  <c r="H74" i="65" s="1"/>
  <c r="G72" i="65"/>
  <c r="G74" i="65" s="1"/>
  <c r="F72" i="65"/>
  <c r="F74" i="65" s="1"/>
  <c r="E72" i="65"/>
  <c r="E74" i="65" s="1"/>
  <c r="D72" i="65"/>
  <c r="D74" i="65" s="1"/>
  <c r="I70" i="65"/>
  <c r="I69" i="65"/>
  <c r="H66" i="65"/>
  <c r="G66" i="65"/>
  <c r="F66" i="65"/>
  <c r="E66" i="65"/>
  <c r="D66" i="65"/>
  <c r="I64" i="65"/>
  <c r="I36" i="62" s="1"/>
  <c r="I63" i="65"/>
  <c r="I62" i="65"/>
  <c r="I61" i="65"/>
  <c r="I60" i="65"/>
  <c r="I59" i="65"/>
  <c r="I58" i="65"/>
  <c r="I57" i="65"/>
  <c r="I56" i="65"/>
  <c r="I34" i="62" s="1"/>
  <c r="I55" i="65"/>
  <c r="I54" i="65"/>
  <c r="I53" i="65"/>
  <c r="I52" i="65"/>
  <c r="I32" i="62" s="1"/>
  <c r="I51" i="65"/>
  <c r="H48" i="65"/>
  <c r="G48" i="65"/>
  <c r="F48" i="65"/>
  <c r="E48" i="65"/>
  <c r="D48" i="65"/>
  <c r="I46" i="65"/>
  <c r="I27" i="62" s="1"/>
  <c r="I45" i="65"/>
  <c r="I44" i="65"/>
  <c r="I43" i="65"/>
  <c r="I42" i="65"/>
  <c r="I41" i="65"/>
  <c r="I40" i="65"/>
  <c r="I39" i="65"/>
  <c r="I38" i="65"/>
  <c r="I25" i="62" s="1"/>
  <c r="I37" i="65"/>
  <c r="I36" i="65"/>
  <c r="I35" i="65"/>
  <c r="I34" i="65"/>
  <c r="I23" i="62" s="1"/>
  <c r="I33" i="65"/>
  <c r="I28" i="65"/>
  <c r="I72" i="65" s="1"/>
  <c r="H23" i="65"/>
  <c r="H25" i="65" s="1"/>
  <c r="H89" i="65" s="1"/>
  <c r="G23" i="65"/>
  <c r="G25" i="65" s="1"/>
  <c r="G89" i="65" s="1"/>
  <c r="F23" i="65"/>
  <c r="F25" i="65" s="1"/>
  <c r="F89" i="65" s="1"/>
  <c r="E23" i="65"/>
  <c r="E25" i="65" s="1"/>
  <c r="E89" i="65" s="1"/>
  <c r="D23" i="65"/>
  <c r="D25" i="65" s="1"/>
  <c r="D89" i="65" s="1"/>
  <c r="I21" i="65"/>
  <c r="I20" i="65"/>
  <c r="I19" i="65"/>
  <c r="I18" i="65"/>
  <c r="I17" i="65"/>
  <c r="I15" i="62" s="1"/>
  <c r="I16" i="65"/>
  <c r="H14" i="29" s="1"/>
  <c r="I15" i="65"/>
  <c r="I14" i="65"/>
  <c r="I13" i="65"/>
  <c r="I12" i="65"/>
  <c r="I11" i="65"/>
  <c r="I7" i="62" s="1"/>
  <c r="I10" i="65"/>
  <c r="I9" i="65"/>
  <c r="I8" i="65"/>
  <c r="I7" i="65"/>
  <c r="I6" i="65"/>
  <c r="I4" i="65"/>
  <c r="H84" i="64"/>
  <c r="G84" i="64"/>
  <c r="F84" i="64"/>
  <c r="E84" i="64"/>
  <c r="D84" i="64"/>
  <c r="I83" i="64"/>
  <c r="S168" i="62" s="1"/>
  <c r="I82" i="64"/>
  <c r="S169" i="62" s="1"/>
  <c r="I81" i="64"/>
  <c r="S173" i="62" s="1"/>
  <c r="I80" i="64"/>
  <c r="S172" i="62" s="1"/>
  <c r="I79" i="64"/>
  <c r="S170" i="62" s="1"/>
  <c r="H72" i="64"/>
  <c r="H74" i="64" s="1"/>
  <c r="G72" i="64"/>
  <c r="G74" i="64" s="1"/>
  <c r="F72" i="64"/>
  <c r="F74" i="64" s="1"/>
  <c r="E72" i="64"/>
  <c r="E74" i="64" s="1"/>
  <c r="D72" i="64"/>
  <c r="D74" i="64" s="1"/>
  <c r="I70" i="64"/>
  <c r="I69" i="64"/>
  <c r="H66" i="64"/>
  <c r="G66" i="64"/>
  <c r="F66" i="64"/>
  <c r="E66" i="64"/>
  <c r="D66" i="64"/>
  <c r="I64" i="64"/>
  <c r="S36" i="62" s="1"/>
  <c r="I63" i="64"/>
  <c r="I62" i="64"/>
  <c r="I61" i="64"/>
  <c r="I60" i="64"/>
  <c r="I59" i="64"/>
  <c r="I58" i="64"/>
  <c r="I57" i="64"/>
  <c r="I56" i="64"/>
  <c r="S34" i="62" s="1"/>
  <c r="I55" i="64"/>
  <c r="I54" i="64"/>
  <c r="I53" i="64"/>
  <c r="I52" i="64"/>
  <c r="S32" i="62" s="1"/>
  <c r="I51" i="64"/>
  <c r="H48" i="64"/>
  <c r="G48" i="64"/>
  <c r="F48" i="64"/>
  <c r="E48" i="64"/>
  <c r="D48" i="64"/>
  <c r="I46" i="64"/>
  <c r="S27" i="62" s="1"/>
  <c r="I45" i="64"/>
  <c r="I44" i="64"/>
  <c r="I43" i="64"/>
  <c r="I42" i="64"/>
  <c r="I41" i="64"/>
  <c r="I40" i="64"/>
  <c r="I39" i="64"/>
  <c r="I38" i="64"/>
  <c r="S25" i="62" s="1"/>
  <c r="I37" i="64"/>
  <c r="I36" i="64"/>
  <c r="I35" i="64"/>
  <c r="I34" i="64"/>
  <c r="S23" i="62" s="1"/>
  <c r="I33" i="64"/>
  <c r="I28" i="64"/>
  <c r="I72" i="64" s="1"/>
  <c r="H23" i="64"/>
  <c r="H25" i="64" s="1"/>
  <c r="H89" i="64" s="1"/>
  <c r="G23" i="64"/>
  <c r="G25" i="64" s="1"/>
  <c r="G89" i="64" s="1"/>
  <c r="F23" i="64"/>
  <c r="F25" i="64" s="1"/>
  <c r="F89" i="64" s="1"/>
  <c r="E23" i="64"/>
  <c r="E25" i="64" s="1"/>
  <c r="E89" i="64" s="1"/>
  <c r="D23" i="64"/>
  <c r="D25" i="64" s="1"/>
  <c r="D89" i="64" s="1"/>
  <c r="I21" i="64"/>
  <c r="I20" i="64"/>
  <c r="S14" i="62" s="1"/>
  <c r="I19" i="64"/>
  <c r="I18" i="64"/>
  <c r="I17" i="64"/>
  <c r="B51" i="24" s="1"/>
  <c r="I16" i="64"/>
  <c r="S9" i="62" s="1"/>
  <c r="I15" i="64"/>
  <c r="I14" i="64"/>
  <c r="I13" i="64"/>
  <c r="I12" i="64"/>
  <c r="I11" i="64"/>
  <c r="S7" i="62" s="1"/>
  <c r="I10" i="64"/>
  <c r="F15" i="31" s="1"/>
  <c r="I9" i="64"/>
  <c r="I8" i="64"/>
  <c r="I7" i="64"/>
  <c r="I6" i="64"/>
  <c r="I4" i="64"/>
  <c r="H13" i="29" l="1"/>
  <c r="I16" i="62"/>
  <c r="S16" i="62"/>
  <c r="I8" i="62"/>
  <c r="H17" i="29"/>
  <c r="I35" i="62"/>
  <c r="G76" i="64"/>
  <c r="G86" i="64" s="1"/>
  <c r="G91" i="64" s="1"/>
  <c r="S33" i="62"/>
  <c r="S35" i="62"/>
  <c r="I24" i="62"/>
  <c r="H22" i="30"/>
  <c r="F10" i="31"/>
  <c r="F14" i="31" s="1"/>
  <c r="S8" i="62"/>
  <c r="S24" i="62"/>
  <c r="S26" i="62"/>
  <c r="S28" i="62" s="1"/>
  <c r="S162" i="62"/>
  <c r="S163" i="62" s="1"/>
  <c r="I26" i="62"/>
  <c r="E76" i="65"/>
  <c r="E86" i="65" s="1"/>
  <c r="E91" i="65" s="1"/>
  <c r="I66" i="65"/>
  <c r="H9" i="30" s="1"/>
  <c r="H15" i="30" s="1"/>
  <c r="H19" i="30" s="1"/>
  <c r="H21" i="30" s="1"/>
  <c r="I33" i="62"/>
  <c r="H5" i="29"/>
  <c r="S6" i="62"/>
  <c r="D76" i="64"/>
  <c r="D86" i="64" s="1"/>
  <c r="D91" i="64" s="1"/>
  <c r="I48" i="65"/>
  <c r="I162" i="62" s="1"/>
  <c r="I163" i="62" s="1"/>
  <c r="H16" i="29"/>
  <c r="S15" i="62"/>
  <c r="I22" i="62"/>
  <c r="E76" i="64"/>
  <c r="E86" i="64" s="1"/>
  <c r="E91" i="64" s="1"/>
  <c r="I66" i="64"/>
  <c r="G76" i="65"/>
  <c r="G86" i="65" s="1"/>
  <c r="G91" i="65" s="1"/>
  <c r="I84" i="65"/>
  <c r="B42" i="24"/>
  <c r="F16" i="31"/>
  <c r="F25" i="32"/>
  <c r="I9" i="62"/>
  <c r="H76" i="64"/>
  <c r="H86" i="64" s="1"/>
  <c r="H91" i="64" s="1"/>
  <c r="I23" i="65"/>
  <c r="I25" i="65" s="1"/>
  <c r="F76" i="65"/>
  <c r="F86" i="65" s="1"/>
  <c r="H11" i="29"/>
  <c r="I3" i="62"/>
  <c r="I198" i="62" s="1"/>
  <c r="S3" i="62"/>
  <c r="S198" i="62" s="1"/>
  <c r="I23" i="64"/>
  <c r="I25" i="64" s="1"/>
  <c r="I48" i="64"/>
  <c r="F76" i="64"/>
  <c r="F86" i="64" s="1"/>
  <c r="F91" i="64" s="1"/>
  <c r="I84" i="64"/>
  <c r="D76" i="65"/>
  <c r="D86" i="65" s="1"/>
  <c r="D91" i="65" s="1"/>
  <c r="H76" i="65"/>
  <c r="H86" i="65" s="1"/>
  <c r="H91" i="65" s="1"/>
  <c r="I74" i="65"/>
  <c r="F8" i="31"/>
  <c r="I173" i="62"/>
  <c r="I174" i="62" s="1"/>
  <c r="S22" i="62"/>
  <c r="S31" i="62"/>
  <c r="I6" i="62"/>
  <c r="I31" i="62"/>
  <c r="S10" i="62"/>
  <c r="S174" i="62"/>
  <c r="F91" i="65"/>
  <c r="I74" i="64"/>
  <c r="H15" i="29" l="1"/>
  <c r="F26" i="32"/>
  <c r="S12" i="62"/>
  <c r="S18" i="62" s="1"/>
  <c r="I76" i="64"/>
  <c r="I86" i="64" s="1"/>
  <c r="D28" i="23" s="1"/>
  <c r="I37" i="62"/>
  <c r="I145" i="62" s="1"/>
  <c r="I165" i="62" s="1"/>
  <c r="I176" i="62" s="1"/>
  <c r="I196" i="62" s="1"/>
  <c r="I10" i="62"/>
  <c r="I12" i="62" s="1"/>
  <c r="I18" i="62" s="1"/>
  <c r="I28" i="62"/>
  <c r="H19" i="29"/>
  <c r="H21" i="29" s="1"/>
  <c r="F12" i="32"/>
  <c r="F18" i="32" s="1"/>
  <c r="F22" i="32" s="1"/>
  <c r="F24" i="32" s="1"/>
  <c r="S37" i="62"/>
  <c r="S145" i="62" s="1"/>
  <c r="S165" i="62" s="1"/>
  <c r="S176" i="62" s="1"/>
  <c r="S196" i="62" s="1"/>
  <c r="F18" i="31"/>
  <c r="F20" i="31" s="1"/>
  <c r="H23" i="30"/>
  <c r="I89" i="64"/>
  <c r="B21" i="27"/>
  <c r="I89" i="65"/>
  <c r="B12" i="27"/>
  <c r="I76" i="65"/>
  <c r="I86" i="65" s="1"/>
  <c r="D17" i="23" s="1"/>
  <c r="I91" i="65" l="1"/>
  <c r="B11" i="24" s="1"/>
  <c r="C12" i="27"/>
  <c r="D12" i="27"/>
  <c r="I91" i="64"/>
  <c r="B20" i="24" s="1"/>
  <c r="D21" i="27"/>
  <c r="C21" i="27"/>
  <c r="H76" i="3" l="1"/>
  <c r="G76" i="3"/>
  <c r="F76" i="3"/>
  <c r="E76" i="3"/>
  <c r="D76" i="3"/>
  <c r="H440" i="41" l="1"/>
  <c r="F440" i="41"/>
  <c r="E440" i="41"/>
  <c r="D440" i="41"/>
  <c r="I439" i="41"/>
  <c r="I438" i="41"/>
  <c r="I437" i="41"/>
  <c r="I436" i="41"/>
  <c r="I435" i="41"/>
  <c r="I434" i="41"/>
  <c r="I433" i="41"/>
  <c r="I432" i="41"/>
  <c r="I431" i="41"/>
  <c r="I430" i="41"/>
  <c r="I429" i="41"/>
  <c r="I428" i="41"/>
  <c r="I427" i="41"/>
  <c r="I426" i="41"/>
  <c r="I425" i="41"/>
  <c r="I424" i="41"/>
  <c r="I423" i="41"/>
  <c r="I422" i="41"/>
  <c r="I421" i="41"/>
  <c r="I420" i="41"/>
  <c r="I419" i="41"/>
  <c r="I418" i="41"/>
  <c r="I417" i="41"/>
  <c r="I416" i="41"/>
  <c r="I415" i="41"/>
  <c r="I413" i="41"/>
  <c r="H307" i="41"/>
  <c r="F307" i="41"/>
  <c r="E307" i="41"/>
  <c r="D307" i="41"/>
  <c r="I306" i="41"/>
  <c r="I305" i="41"/>
  <c r="I304" i="41"/>
  <c r="I303" i="41"/>
  <c r="I302" i="41"/>
  <c r="I301" i="41"/>
  <c r="I300" i="41"/>
  <c r="I299" i="41"/>
  <c r="I298" i="41"/>
  <c r="I297" i="41"/>
  <c r="I296" i="41"/>
  <c r="I295" i="41"/>
  <c r="I294" i="41"/>
  <c r="I293" i="41"/>
  <c r="I292" i="41"/>
  <c r="I291" i="41"/>
  <c r="I290" i="41"/>
  <c r="I289" i="41"/>
  <c r="I288" i="41"/>
  <c r="I287" i="41"/>
  <c r="I286" i="41"/>
  <c r="I285" i="41"/>
  <c r="I284" i="41"/>
  <c r="I283" i="41"/>
  <c r="I282" i="41"/>
  <c r="I280" i="41"/>
  <c r="H207" i="41"/>
  <c r="F207" i="41"/>
  <c r="E207" i="41"/>
  <c r="D207" i="41"/>
  <c r="I206" i="41"/>
  <c r="I205" i="41"/>
  <c r="I204" i="41"/>
  <c r="I203" i="41"/>
  <c r="I202" i="41"/>
  <c r="I201" i="41"/>
  <c r="I200" i="41"/>
  <c r="I199" i="41"/>
  <c r="I198" i="41"/>
  <c r="I197" i="41"/>
  <c r="I196" i="41"/>
  <c r="I195" i="41"/>
  <c r="I194" i="41"/>
  <c r="I193" i="41"/>
  <c r="I192" i="41"/>
  <c r="I191" i="41"/>
  <c r="I190" i="41"/>
  <c r="I189" i="41"/>
  <c r="I188" i="41"/>
  <c r="I187" i="41"/>
  <c r="I186" i="41"/>
  <c r="I185" i="41"/>
  <c r="I184" i="41"/>
  <c r="I183" i="41"/>
  <c r="I182" i="41"/>
  <c r="I180" i="41"/>
  <c r="H176" i="41"/>
  <c r="F176" i="41"/>
  <c r="E176" i="41"/>
  <c r="D176" i="41"/>
  <c r="I175" i="41"/>
  <c r="I174" i="41"/>
  <c r="I173" i="41"/>
  <c r="I172" i="41"/>
  <c r="I171" i="41"/>
  <c r="I170" i="41"/>
  <c r="I169" i="41"/>
  <c r="I168" i="41"/>
  <c r="I167" i="41"/>
  <c r="I166" i="41"/>
  <c r="I165" i="41"/>
  <c r="I164" i="41"/>
  <c r="I163" i="41"/>
  <c r="I162" i="41"/>
  <c r="I161" i="41"/>
  <c r="I160" i="41"/>
  <c r="I159" i="41"/>
  <c r="I158" i="41"/>
  <c r="I157" i="41"/>
  <c r="I156" i="41"/>
  <c r="I155" i="41"/>
  <c r="I154" i="41"/>
  <c r="I153" i="41"/>
  <c r="I152" i="41"/>
  <c r="I151" i="41"/>
  <c r="I149" i="41"/>
  <c r="H440" i="5"/>
  <c r="F440" i="5"/>
  <c r="E440" i="5"/>
  <c r="D440" i="5"/>
  <c r="I439" i="5"/>
  <c r="I438" i="5"/>
  <c r="I437" i="5"/>
  <c r="I436" i="5"/>
  <c r="I435" i="5"/>
  <c r="I434" i="5"/>
  <c r="I433" i="5"/>
  <c r="I432" i="5"/>
  <c r="I431" i="5"/>
  <c r="I430" i="5"/>
  <c r="I429" i="5"/>
  <c r="I428" i="5"/>
  <c r="I427" i="5"/>
  <c r="I426" i="5"/>
  <c r="I425" i="5"/>
  <c r="I424" i="5"/>
  <c r="I423" i="5"/>
  <c r="I422" i="5"/>
  <c r="I421" i="5"/>
  <c r="I420" i="5"/>
  <c r="I419" i="5"/>
  <c r="I418" i="5"/>
  <c r="I417" i="5"/>
  <c r="I416" i="5"/>
  <c r="I415" i="5"/>
  <c r="I413" i="5"/>
  <c r="H307" i="5"/>
  <c r="F307" i="5"/>
  <c r="E307" i="5"/>
  <c r="D307" i="5"/>
  <c r="I306" i="5"/>
  <c r="I305" i="5"/>
  <c r="I304" i="5"/>
  <c r="I303" i="5"/>
  <c r="I302" i="5"/>
  <c r="I301" i="5"/>
  <c r="I300" i="5"/>
  <c r="I299" i="5"/>
  <c r="I298" i="5"/>
  <c r="I297" i="5"/>
  <c r="I296" i="5"/>
  <c r="I295" i="5"/>
  <c r="I294" i="5"/>
  <c r="I293" i="5"/>
  <c r="I292" i="5"/>
  <c r="I291" i="5"/>
  <c r="I290" i="5"/>
  <c r="I289" i="5"/>
  <c r="I288" i="5"/>
  <c r="I287" i="5"/>
  <c r="I286" i="5"/>
  <c r="I285" i="5"/>
  <c r="I284" i="5"/>
  <c r="I283" i="5"/>
  <c r="I282" i="5"/>
  <c r="I280" i="5"/>
  <c r="H207" i="5"/>
  <c r="F207" i="5"/>
  <c r="E207" i="5"/>
  <c r="D207" i="5"/>
  <c r="I206" i="5"/>
  <c r="I205" i="5"/>
  <c r="I204" i="5"/>
  <c r="I203" i="5"/>
  <c r="I202" i="5"/>
  <c r="I201" i="5"/>
  <c r="I200" i="5"/>
  <c r="I199" i="5"/>
  <c r="I198" i="5"/>
  <c r="I197" i="5"/>
  <c r="I196" i="5"/>
  <c r="I195" i="5"/>
  <c r="I194" i="5"/>
  <c r="I193" i="5"/>
  <c r="I192" i="5"/>
  <c r="I191" i="5"/>
  <c r="I190" i="5"/>
  <c r="I189" i="5"/>
  <c r="I188" i="5"/>
  <c r="I187" i="5"/>
  <c r="I186" i="5"/>
  <c r="I185" i="5"/>
  <c r="I184" i="5"/>
  <c r="I183" i="5"/>
  <c r="I182" i="5"/>
  <c r="I180" i="5"/>
  <c r="H176" i="5"/>
  <c r="F176" i="5"/>
  <c r="E176" i="5"/>
  <c r="D176" i="5"/>
  <c r="I175" i="5"/>
  <c r="I174" i="5"/>
  <c r="I173" i="5"/>
  <c r="I172" i="5"/>
  <c r="I171" i="5"/>
  <c r="I170" i="5"/>
  <c r="I169" i="5"/>
  <c r="I168" i="5"/>
  <c r="I167" i="5"/>
  <c r="I166" i="5"/>
  <c r="I165" i="5"/>
  <c r="I164" i="5"/>
  <c r="I163" i="5"/>
  <c r="I162" i="5"/>
  <c r="I161" i="5"/>
  <c r="I160" i="5"/>
  <c r="I159" i="5"/>
  <c r="I158" i="5"/>
  <c r="I157" i="5"/>
  <c r="I156" i="5"/>
  <c r="I155" i="5"/>
  <c r="I154" i="5"/>
  <c r="I153" i="5"/>
  <c r="I152" i="5"/>
  <c r="I151" i="5"/>
  <c r="I149" i="5"/>
  <c r="I211"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AB168" i="62" l="1"/>
  <c r="AB174" i="62" s="1"/>
  <c r="AB22" i="62"/>
  <c r="AB28" i="62" s="1"/>
  <c r="AB16" i="62"/>
  <c r="AB15" i="62"/>
  <c r="AB14" i="62"/>
  <c r="AB6" i="62"/>
  <c r="AB10" i="62" s="1"/>
  <c r="AB3" i="62"/>
  <c r="AB198" i="62" s="1"/>
  <c r="C62" i="62"/>
  <c r="C61" i="62"/>
  <c r="C60" i="62"/>
  <c r="B16" i="24"/>
  <c r="C25" i="32"/>
  <c r="C23" i="32"/>
  <c r="C19" i="31"/>
  <c r="Y174" i="62"/>
  <c r="X174" i="62"/>
  <c r="AB163" i="62"/>
  <c r="AA163" i="62"/>
  <c r="Z163" i="62"/>
  <c r="Y163" i="62"/>
  <c r="X163" i="62"/>
  <c r="W163" i="62"/>
  <c r="V163" i="62"/>
  <c r="U163" i="62"/>
  <c r="T163" i="62"/>
  <c r="Q163" i="62"/>
  <c r="P163" i="62"/>
  <c r="L163" i="62"/>
  <c r="K163" i="62"/>
  <c r="AB154" i="62"/>
  <c r="AA154" i="62"/>
  <c r="Z154" i="62"/>
  <c r="Y154" i="62"/>
  <c r="X154" i="62"/>
  <c r="W154" i="62"/>
  <c r="V154" i="62"/>
  <c r="U154" i="62"/>
  <c r="T154" i="62"/>
  <c r="R154" i="62"/>
  <c r="Q154" i="62"/>
  <c r="O154" i="62"/>
  <c r="N154" i="62"/>
  <c r="M154" i="62"/>
  <c r="L154" i="62"/>
  <c r="K154" i="62"/>
  <c r="J154" i="62"/>
  <c r="H154" i="62"/>
  <c r="G154" i="62"/>
  <c r="F154" i="62"/>
  <c r="E154" i="62"/>
  <c r="AB143" i="62"/>
  <c r="AA143" i="62"/>
  <c r="Z143" i="62"/>
  <c r="Y143" i="62"/>
  <c r="X143" i="62"/>
  <c r="W143" i="62"/>
  <c r="V143" i="62"/>
  <c r="U143" i="62"/>
  <c r="T143" i="62"/>
  <c r="R143" i="62"/>
  <c r="Q143" i="62"/>
  <c r="P143" i="62"/>
  <c r="O143" i="62"/>
  <c r="N143" i="62"/>
  <c r="M143" i="62"/>
  <c r="L143" i="62"/>
  <c r="K143" i="62"/>
  <c r="J143" i="62"/>
  <c r="H143" i="62"/>
  <c r="G143" i="62"/>
  <c r="F143" i="62"/>
  <c r="E143" i="62"/>
  <c r="AB134" i="62"/>
  <c r="AA134" i="62"/>
  <c r="Z134" i="62"/>
  <c r="Y134" i="62"/>
  <c r="X134" i="62"/>
  <c r="W134" i="62"/>
  <c r="V134" i="62"/>
  <c r="U134" i="62"/>
  <c r="T134" i="62"/>
  <c r="R134" i="62"/>
  <c r="Q134" i="62"/>
  <c r="P134" i="62"/>
  <c r="O134" i="62"/>
  <c r="N134" i="62"/>
  <c r="M134" i="62"/>
  <c r="L134" i="62"/>
  <c r="K134" i="62"/>
  <c r="J134" i="62"/>
  <c r="H134" i="62"/>
  <c r="G134" i="62"/>
  <c r="F134" i="62"/>
  <c r="E134" i="62"/>
  <c r="AB125" i="62"/>
  <c r="AA125" i="62"/>
  <c r="Z125" i="62"/>
  <c r="Y125" i="62"/>
  <c r="X125" i="62"/>
  <c r="W125" i="62"/>
  <c r="V125" i="62"/>
  <c r="U125" i="62"/>
  <c r="T125" i="62"/>
  <c r="R125" i="62"/>
  <c r="Q125" i="62"/>
  <c r="P125" i="62"/>
  <c r="O125" i="62"/>
  <c r="N125" i="62"/>
  <c r="M125" i="62"/>
  <c r="L125" i="62"/>
  <c r="K125" i="62"/>
  <c r="J125" i="62"/>
  <c r="H125" i="62"/>
  <c r="G125" i="62"/>
  <c r="F125" i="62"/>
  <c r="E125" i="62"/>
  <c r="AB117" i="62"/>
  <c r="AA117" i="62"/>
  <c r="Z117" i="62"/>
  <c r="Y117" i="62"/>
  <c r="X117" i="62"/>
  <c r="W117" i="62"/>
  <c r="V117" i="62"/>
  <c r="U117" i="62"/>
  <c r="T117" i="62"/>
  <c r="R117" i="62"/>
  <c r="Q117" i="62"/>
  <c r="P117" i="62"/>
  <c r="O117" i="62"/>
  <c r="N117" i="62"/>
  <c r="M117" i="62"/>
  <c r="L117" i="62"/>
  <c r="K117" i="62"/>
  <c r="J117" i="62"/>
  <c r="H117" i="62"/>
  <c r="F117" i="62"/>
  <c r="AB108" i="62"/>
  <c r="AA108" i="62"/>
  <c r="Z108" i="62"/>
  <c r="Y108" i="62"/>
  <c r="X108" i="62"/>
  <c r="W108" i="62"/>
  <c r="V108" i="62"/>
  <c r="U108" i="62"/>
  <c r="T108" i="62"/>
  <c r="R108" i="62"/>
  <c r="Q108" i="62"/>
  <c r="P108" i="62"/>
  <c r="O108" i="62"/>
  <c r="N108" i="62"/>
  <c r="M108" i="62"/>
  <c r="L108" i="62"/>
  <c r="K108" i="62"/>
  <c r="J108" i="62"/>
  <c r="H108" i="62"/>
  <c r="G108" i="62"/>
  <c r="F108" i="62"/>
  <c r="E108" i="62"/>
  <c r="AB99" i="62"/>
  <c r="AA99" i="62"/>
  <c r="Z99" i="62"/>
  <c r="Y99" i="62"/>
  <c r="X99" i="62"/>
  <c r="W99" i="62"/>
  <c r="V99" i="62"/>
  <c r="U99" i="62"/>
  <c r="T99" i="62"/>
  <c r="R99" i="62"/>
  <c r="Q99" i="62"/>
  <c r="P99" i="62"/>
  <c r="O99" i="62"/>
  <c r="N99" i="62"/>
  <c r="M99" i="62"/>
  <c r="L99" i="62"/>
  <c r="K99" i="62"/>
  <c r="J99" i="62"/>
  <c r="H99" i="62"/>
  <c r="G99" i="62"/>
  <c r="F99" i="62"/>
  <c r="AB90" i="62"/>
  <c r="AA90" i="62"/>
  <c r="Z90" i="62"/>
  <c r="Y90" i="62"/>
  <c r="X90" i="62"/>
  <c r="W90" i="62"/>
  <c r="V90" i="62"/>
  <c r="U90" i="62"/>
  <c r="T90" i="62"/>
  <c r="R90" i="62"/>
  <c r="Q90" i="62"/>
  <c r="P90" i="62"/>
  <c r="O90" i="62"/>
  <c r="N90" i="62"/>
  <c r="M90" i="62"/>
  <c r="L90" i="62"/>
  <c r="K90" i="62"/>
  <c r="J90" i="62"/>
  <c r="H90" i="62"/>
  <c r="G90" i="62"/>
  <c r="F90" i="62"/>
  <c r="AB81" i="62"/>
  <c r="AA81" i="62"/>
  <c r="Z81" i="62"/>
  <c r="Y81" i="62"/>
  <c r="X81" i="62"/>
  <c r="W81" i="62"/>
  <c r="V81" i="62"/>
  <c r="U81" i="62"/>
  <c r="T81" i="62"/>
  <c r="R81" i="62"/>
  <c r="Q81" i="62"/>
  <c r="P81" i="62"/>
  <c r="O81" i="62"/>
  <c r="N81" i="62"/>
  <c r="M81" i="62"/>
  <c r="L81" i="62"/>
  <c r="K81" i="62"/>
  <c r="J81" i="62"/>
  <c r="H81" i="62"/>
  <c r="G81" i="62"/>
  <c r="F81" i="62"/>
  <c r="AB73" i="62"/>
  <c r="AA73" i="62"/>
  <c r="Z73" i="62"/>
  <c r="Y73" i="62"/>
  <c r="X73" i="62"/>
  <c r="W73" i="62"/>
  <c r="V73" i="62"/>
  <c r="U73" i="62"/>
  <c r="T73" i="62"/>
  <c r="R73" i="62"/>
  <c r="Q73" i="62"/>
  <c r="P73" i="62"/>
  <c r="O73" i="62"/>
  <c r="N73" i="62"/>
  <c r="M73" i="62"/>
  <c r="L73" i="62"/>
  <c r="K73" i="62"/>
  <c r="J73" i="62"/>
  <c r="H73" i="62"/>
  <c r="G73" i="62"/>
  <c r="F73" i="62"/>
  <c r="E73" i="62"/>
  <c r="AB64" i="62"/>
  <c r="AA64" i="62"/>
  <c r="Z64" i="62"/>
  <c r="Y64" i="62"/>
  <c r="X64" i="62"/>
  <c r="W64" i="62"/>
  <c r="V64" i="62"/>
  <c r="U64" i="62"/>
  <c r="T64" i="62"/>
  <c r="R64" i="62"/>
  <c r="Q64" i="62"/>
  <c r="P64" i="62"/>
  <c r="O64" i="62"/>
  <c r="N64" i="62"/>
  <c r="M64" i="62"/>
  <c r="L64" i="62"/>
  <c r="K64" i="62"/>
  <c r="J64" i="62"/>
  <c r="H64" i="62"/>
  <c r="G64" i="62"/>
  <c r="F64" i="62"/>
  <c r="E64" i="62"/>
  <c r="AB55" i="62"/>
  <c r="AA55" i="62"/>
  <c r="Z55" i="62"/>
  <c r="Y55" i="62"/>
  <c r="X55" i="62"/>
  <c r="W55" i="62"/>
  <c r="V55" i="62"/>
  <c r="U55" i="62"/>
  <c r="T55" i="62"/>
  <c r="R55" i="62"/>
  <c r="Q55" i="62"/>
  <c r="P55" i="62"/>
  <c r="O55" i="62"/>
  <c r="N55" i="62"/>
  <c r="M55" i="62"/>
  <c r="L55" i="62"/>
  <c r="K55" i="62"/>
  <c r="J55" i="62"/>
  <c r="H55" i="62"/>
  <c r="G55" i="62"/>
  <c r="F55" i="62"/>
  <c r="E55" i="62"/>
  <c r="AB46" i="62"/>
  <c r="AA46" i="62"/>
  <c r="Z46" i="62"/>
  <c r="Y46" i="62"/>
  <c r="X46" i="62"/>
  <c r="W46" i="62"/>
  <c r="V46" i="62"/>
  <c r="U46" i="62"/>
  <c r="T46" i="62"/>
  <c r="R46" i="62"/>
  <c r="Q46" i="62"/>
  <c r="P46" i="62"/>
  <c r="O46" i="62"/>
  <c r="N46" i="62"/>
  <c r="M46" i="62"/>
  <c r="L46" i="62"/>
  <c r="K46" i="62"/>
  <c r="J46" i="62"/>
  <c r="H46" i="62"/>
  <c r="G46" i="62"/>
  <c r="F46" i="62"/>
  <c r="E46" i="62"/>
  <c r="AB37" i="62"/>
  <c r="Y37" i="62"/>
  <c r="X37" i="62"/>
  <c r="V37" i="62"/>
  <c r="U37" i="62"/>
  <c r="T37" i="62"/>
  <c r="Q37" i="62"/>
  <c r="P37" i="62"/>
  <c r="O37" i="62"/>
  <c r="N37" i="62"/>
  <c r="K37" i="62"/>
  <c r="H37" i="62"/>
  <c r="G37" i="62"/>
  <c r="E37" i="62"/>
  <c r="Y28" i="62"/>
  <c r="X28" i="62"/>
  <c r="P28" i="62"/>
  <c r="O28" i="62"/>
  <c r="N28" i="62"/>
  <c r="L28" i="62"/>
  <c r="G28" i="62"/>
  <c r="E28" i="62"/>
  <c r="Y10" i="62"/>
  <c r="Y12" i="62" s="1"/>
  <c r="Y18" i="62" s="1"/>
  <c r="X10" i="62"/>
  <c r="X12" i="62" s="1"/>
  <c r="X18" i="62" s="1"/>
  <c r="AB12" i="62" l="1"/>
  <c r="AB18" i="62" s="1"/>
  <c r="N145" i="62"/>
  <c r="U145" i="62"/>
  <c r="V145" i="62"/>
  <c r="Y145" i="62"/>
  <c r="Y165" i="62" s="1"/>
  <c r="Y176" i="62" s="1"/>
  <c r="Y196" i="62" s="1"/>
  <c r="AB145" i="62"/>
  <c r="AB165" i="62" s="1"/>
  <c r="AB176" i="62" s="1"/>
  <c r="O145" i="62"/>
  <c r="K145" i="62"/>
  <c r="T145" i="62"/>
  <c r="P145" i="62"/>
  <c r="H145" i="62"/>
  <c r="Q145" i="62"/>
  <c r="X145" i="62"/>
  <c r="X165" i="62" s="1"/>
  <c r="X176" i="62" s="1"/>
  <c r="X196" i="62" s="1"/>
  <c r="AB196" i="62" l="1"/>
  <c r="H78" i="6" l="1"/>
  <c r="G78" i="6"/>
  <c r="F78" i="6"/>
  <c r="E78" i="6"/>
  <c r="D78" i="6"/>
  <c r="I77" i="6"/>
  <c r="G168" i="62" s="1"/>
  <c r="I76" i="6"/>
  <c r="G169" i="62" s="1"/>
  <c r="I75" i="6"/>
  <c r="G173" i="62" s="1"/>
  <c r="I74" i="6"/>
  <c r="I73" i="6"/>
  <c r="G170" i="62" s="1"/>
  <c r="I46" i="6"/>
  <c r="I45" i="6"/>
  <c r="G162" i="62" s="1"/>
  <c r="G163" i="62" s="1"/>
  <c r="H45" i="6"/>
  <c r="H48" i="6" s="1"/>
  <c r="G45" i="6"/>
  <c r="F45" i="6"/>
  <c r="F48" i="6" s="1"/>
  <c r="F80" i="6" s="1"/>
  <c r="E45" i="6"/>
  <c r="E48" i="6" s="1"/>
  <c r="D45" i="6"/>
  <c r="D48" i="6" s="1"/>
  <c r="D80" i="6" s="1"/>
  <c r="I44" i="6"/>
  <c r="I43" i="6"/>
  <c r="G115" i="62" s="1"/>
  <c r="I42" i="6"/>
  <c r="I41" i="6"/>
  <c r="I40" i="6"/>
  <c r="I39" i="6"/>
  <c r="I38" i="6"/>
  <c r="G113" i="62" s="1"/>
  <c r="I37" i="6"/>
  <c r="I35" i="6"/>
  <c r="I23" i="6"/>
  <c r="I22" i="6"/>
  <c r="I21" i="6"/>
  <c r="I20" i="6"/>
  <c r="I19" i="6"/>
  <c r="I18" i="6"/>
  <c r="I4" i="6"/>
  <c r="G3" i="62" s="1"/>
  <c r="G198" i="62" s="1"/>
  <c r="I6" i="6"/>
  <c r="I7" i="6"/>
  <c r="I8" i="6"/>
  <c r="I9" i="6"/>
  <c r="I10" i="6"/>
  <c r="I11" i="6"/>
  <c r="I12" i="6"/>
  <c r="I13" i="6"/>
  <c r="I14" i="6"/>
  <c r="I15" i="6"/>
  <c r="I16" i="6"/>
  <c r="I17" i="6"/>
  <c r="D25" i="6"/>
  <c r="D27" i="6" s="1"/>
  <c r="D83" i="6" s="1"/>
  <c r="E25" i="6"/>
  <c r="E27" i="6" s="1"/>
  <c r="E83" i="6" s="1"/>
  <c r="F25" i="6"/>
  <c r="F27" i="6" s="1"/>
  <c r="F83" i="6" s="1"/>
  <c r="G25" i="6"/>
  <c r="G27" i="6" s="1"/>
  <c r="G83" i="6" s="1"/>
  <c r="H25" i="6"/>
  <c r="H27" i="6" s="1"/>
  <c r="H83" i="6" s="1"/>
  <c r="I30" i="6"/>
  <c r="E80" i="6" l="1"/>
  <c r="E85" i="6" s="1"/>
  <c r="G16" i="62"/>
  <c r="F17" i="29"/>
  <c r="G114" i="62"/>
  <c r="G116" i="62"/>
  <c r="G9" i="62"/>
  <c r="F14" i="29"/>
  <c r="G8" i="62"/>
  <c r="F13" i="29"/>
  <c r="G6" i="62"/>
  <c r="F11" i="29"/>
  <c r="B40" i="24"/>
  <c r="F16" i="29"/>
  <c r="G15" i="62"/>
  <c r="D85" i="6"/>
  <c r="F22" i="30"/>
  <c r="G172" i="62"/>
  <c r="G174" i="62" s="1"/>
  <c r="H80" i="6"/>
  <c r="H85" i="6" s="1"/>
  <c r="F85" i="6"/>
  <c r="I78" i="6"/>
  <c r="F23" i="30" s="1"/>
  <c r="I25" i="6"/>
  <c r="I27" i="6" s="1"/>
  <c r="I83" i="6" s="1"/>
  <c r="I41" i="43"/>
  <c r="G10" i="62" l="1"/>
  <c r="G12" i="62" s="1"/>
  <c r="G18" i="62" s="1"/>
  <c r="I98" i="3"/>
  <c r="I97" i="3"/>
  <c r="I42" i="3"/>
  <c r="I74" i="3"/>
  <c r="I4"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3" i="3"/>
  <c r="D45" i="3"/>
  <c r="E45" i="3"/>
  <c r="F45" i="3"/>
  <c r="G45" i="3"/>
  <c r="H45" i="3"/>
  <c r="I48" i="3"/>
  <c r="C7" i="62" s="1"/>
  <c r="I51" i="3"/>
  <c r="I52" i="3"/>
  <c r="I53" i="3"/>
  <c r="I54" i="3"/>
  <c r="I55" i="3"/>
  <c r="I56" i="3"/>
  <c r="I57" i="3"/>
  <c r="I58" i="3"/>
  <c r="I59" i="3"/>
  <c r="I60" i="3"/>
  <c r="I61" i="3"/>
  <c r="I62" i="3"/>
  <c r="I63" i="3"/>
  <c r="I64" i="3"/>
  <c r="I65" i="3"/>
  <c r="I66" i="3"/>
  <c r="I67" i="3"/>
  <c r="I68" i="3"/>
  <c r="I69" i="3"/>
  <c r="I70" i="3"/>
  <c r="I71" i="3"/>
  <c r="I72" i="3"/>
  <c r="I73" i="3"/>
  <c r="I79" i="3"/>
  <c r="I80" i="3"/>
  <c r="I81" i="3"/>
  <c r="I82" i="3"/>
  <c r="I83" i="3"/>
  <c r="I84" i="3"/>
  <c r="I85" i="3"/>
  <c r="I86" i="3"/>
  <c r="I87" i="3"/>
  <c r="I88" i="3"/>
  <c r="I89" i="3"/>
  <c r="I90" i="3"/>
  <c r="D92" i="3"/>
  <c r="E92" i="3"/>
  <c r="F92" i="3"/>
  <c r="G92" i="3"/>
  <c r="H92" i="3"/>
  <c r="I95" i="3"/>
  <c r="C15" i="62" s="1"/>
  <c r="I96" i="3"/>
  <c r="I99" i="3"/>
  <c r="I100" i="3"/>
  <c r="D101" i="3"/>
  <c r="E101" i="3"/>
  <c r="F101" i="3"/>
  <c r="G101" i="3"/>
  <c r="H101" i="3"/>
  <c r="I107" i="3"/>
  <c r="I108" i="3"/>
  <c r="D110" i="3"/>
  <c r="E110" i="3"/>
  <c r="F110" i="3"/>
  <c r="G110" i="3"/>
  <c r="H110" i="3"/>
  <c r="I115" i="3"/>
  <c r="I654" i="5" s="1"/>
  <c r="I119" i="3"/>
  <c r="I120" i="3"/>
  <c r="C3" i="62" l="1"/>
  <c r="I76" i="3"/>
  <c r="C8" i="62" s="1"/>
  <c r="B17" i="29"/>
  <c r="E103" i="3"/>
  <c r="E105" i="3" s="1"/>
  <c r="E112" i="3" s="1"/>
  <c r="I45" i="3"/>
  <c r="I110" i="3"/>
  <c r="C14" i="62" s="1"/>
  <c r="D103" i="3"/>
  <c r="D105" i="3" s="1"/>
  <c r="D112" i="3" s="1"/>
  <c r="I101" i="3"/>
  <c r="C16" i="62" s="1"/>
  <c r="I92" i="3"/>
  <c r="H103" i="3"/>
  <c r="H105" i="3" s="1"/>
  <c r="H112" i="3" s="1"/>
  <c r="G103" i="3"/>
  <c r="G105" i="3" s="1"/>
  <c r="G112" i="3" s="1"/>
  <c r="F103" i="3"/>
  <c r="F105" i="3" s="1"/>
  <c r="F112" i="3" s="1"/>
  <c r="C9" i="62" l="1"/>
  <c r="C6" i="62"/>
  <c r="C10" i="62" s="1"/>
  <c r="C12" i="62" s="1"/>
  <c r="C18" i="62" s="1"/>
  <c r="I103" i="3"/>
  <c r="I105" i="3" s="1"/>
  <c r="I112" i="3" s="1"/>
  <c r="E29" i="21"/>
  <c r="F8" i="22"/>
  <c r="H30" i="22"/>
  <c r="H33" i="22" s="1"/>
  <c r="H578" i="41"/>
  <c r="F578" i="41"/>
  <c r="E578" i="41"/>
  <c r="D578" i="41"/>
  <c r="H524" i="41"/>
  <c r="F524" i="41"/>
  <c r="E524" i="41"/>
  <c r="D524" i="41"/>
  <c r="H501" i="41"/>
  <c r="F501" i="41"/>
  <c r="E501" i="41"/>
  <c r="D501" i="41"/>
  <c r="F470" i="41"/>
  <c r="E470" i="41"/>
  <c r="D470" i="41"/>
  <c r="H409" i="41"/>
  <c r="F409" i="41"/>
  <c r="E409" i="41"/>
  <c r="D409" i="41"/>
  <c r="H378" i="41"/>
  <c r="F378" i="41"/>
  <c r="E378" i="41"/>
  <c r="D378" i="41"/>
  <c r="D339" i="41"/>
  <c r="H276" i="41"/>
  <c r="F276" i="41"/>
  <c r="E276" i="41"/>
  <c r="D276" i="41"/>
  <c r="D245" i="41"/>
  <c r="D40" i="41"/>
  <c r="D993" i="42"/>
  <c r="H956" i="42"/>
  <c r="E956" i="42"/>
  <c r="F956" i="42"/>
  <c r="D956" i="42"/>
  <c r="F919" i="42"/>
  <c r="E919" i="42"/>
  <c r="D919" i="42"/>
  <c r="D808" i="42"/>
  <c r="E808" i="42"/>
  <c r="H771" i="42"/>
  <c r="F771" i="42"/>
  <c r="D771" i="42"/>
  <c r="E771" i="42"/>
  <c r="H734" i="42"/>
  <c r="F734" i="42"/>
  <c r="D734" i="42"/>
  <c r="E734" i="42"/>
  <c r="E697" i="42"/>
  <c r="F660" i="42"/>
  <c r="E660" i="42"/>
  <c r="D660" i="42"/>
  <c r="F622" i="42"/>
  <c r="E622" i="42"/>
  <c r="D622" i="42"/>
  <c r="H622" i="42"/>
  <c r="H585" i="42"/>
  <c r="F585" i="42"/>
  <c r="E585" i="42"/>
  <c r="D585" i="42"/>
  <c r="E548" i="42"/>
  <c r="D511" i="42"/>
  <c r="D474" i="42"/>
  <c r="E400" i="42"/>
  <c r="H326" i="42"/>
  <c r="F326" i="42"/>
  <c r="E326" i="42"/>
  <c r="D326" i="42"/>
  <c r="H290" i="42"/>
  <c r="F290" i="42"/>
  <c r="E290" i="42"/>
  <c r="D290" i="42"/>
  <c r="F218" i="42"/>
  <c r="E218" i="42"/>
  <c r="D218" i="42"/>
  <c r="D74" i="43"/>
  <c r="H642" i="5"/>
  <c r="F642" i="5"/>
  <c r="E642" i="5"/>
  <c r="D642" i="5"/>
  <c r="E609" i="5"/>
  <c r="D609" i="5"/>
  <c r="D578" i="5"/>
  <c r="E547" i="5"/>
  <c r="F547" i="5"/>
  <c r="D547" i="5"/>
  <c r="H524" i="5"/>
  <c r="F524" i="5"/>
  <c r="E524" i="5"/>
  <c r="D524" i="5"/>
  <c r="F501" i="5"/>
  <c r="E501" i="5"/>
  <c r="D501" i="5"/>
  <c r="H501" i="5"/>
  <c r="D409" i="5"/>
  <c r="E378" i="5"/>
  <c r="H378" i="5"/>
  <c r="F378" i="5"/>
  <c r="D378" i="5"/>
  <c r="D339" i="5"/>
  <c r="F245" i="5"/>
  <c r="E245" i="5"/>
  <c r="D245" i="5"/>
  <c r="H245" i="5"/>
  <c r="D145" i="5"/>
  <c r="E114" i="5"/>
  <c r="D114" i="5"/>
  <c r="D40" i="5"/>
  <c r="D1030" i="4"/>
  <c r="E882" i="4"/>
  <c r="D882" i="4"/>
  <c r="D845" i="4"/>
  <c r="D808" i="4"/>
  <c r="E808" i="4"/>
  <c r="D771" i="4"/>
  <c r="E771" i="4"/>
  <c r="E734" i="4"/>
  <c r="F734" i="4"/>
  <c r="D734" i="4"/>
  <c r="D660" i="4"/>
  <c r="D622" i="4"/>
  <c r="E622" i="4"/>
  <c r="D548" i="4"/>
  <c r="E548" i="4"/>
  <c r="D511" i="4"/>
  <c r="D400" i="4"/>
  <c r="E437" i="4"/>
  <c r="D437" i="4"/>
  <c r="D254" i="4"/>
  <c r="E183" i="4"/>
  <c r="E111" i="4"/>
  <c r="D147" i="4"/>
  <c r="I9" i="32"/>
  <c r="I10" i="32"/>
  <c r="B11" i="32"/>
  <c r="C11" i="32"/>
  <c r="E11" i="32"/>
  <c r="I13" i="32"/>
  <c r="I14" i="32"/>
  <c r="I15" i="32"/>
  <c r="I16" i="32"/>
  <c r="I17" i="32"/>
  <c r="B18" i="32"/>
  <c r="C18" i="32"/>
  <c r="I19" i="32"/>
  <c r="H21" i="32"/>
  <c r="B23" i="32"/>
  <c r="D23" i="32"/>
  <c r="E23" i="32"/>
  <c r="G23" i="32"/>
  <c r="H23" i="32"/>
  <c r="I23" i="32"/>
  <c r="B25" i="32"/>
  <c r="H27" i="32"/>
  <c r="I27" i="32" s="1"/>
  <c r="C16" i="28" s="1"/>
  <c r="H17" i="31"/>
  <c r="B19" i="31"/>
  <c r="D19" i="31"/>
  <c r="E19" i="31"/>
  <c r="G19" i="31"/>
  <c r="H19" i="31"/>
  <c r="I19" i="31"/>
  <c r="D8" i="30"/>
  <c r="G8" i="30"/>
  <c r="K8" i="30"/>
  <c r="L8" i="30"/>
  <c r="D15" i="30"/>
  <c r="G15" i="30"/>
  <c r="K15" i="30"/>
  <c r="B20" i="30"/>
  <c r="C20" i="30"/>
  <c r="D20" i="30"/>
  <c r="E20" i="30"/>
  <c r="F20" i="30"/>
  <c r="G20" i="30"/>
  <c r="I20" i="30"/>
  <c r="J20" i="30"/>
  <c r="K20" i="30"/>
  <c r="L20" i="30"/>
  <c r="M20" i="30"/>
  <c r="B20" i="29"/>
  <c r="C20" i="29"/>
  <c r="D20" i="29"/>
  <c r="E20" i="29"/>
  <c r="F20" i="29"/>
  <c r="G20" i="29"/>
  <c r="I20" i="29"/>
  <c r="J20" i="29"/>
  <c r="K20" i="29"/>
  <c r="L20" i="29"/>
  <c r="B16" i="26"/>
  <c r="E16" i="26"/>
  <c r="G5" i="25"/>
  <c r="G6" i="25"/>
  <c r="G7" i="25"/>
  <c r="G8" i="25"/>
  <c r="G9" i="25"/>
  <c r="G10" i="25"/>
  <c r="G11" i="25"/>
  <c r="G13" i="25"/>
  <c r="G14" i="25"/>
  <c r="G15" i="25"/>
  <c r="G16" i="25"/>
  <c r="G17" i="25"/>
  <c r="G18" i="25"/>
  <c r="G19" i="25"/>
  <c r="G21" i="25"/>
  <c r="G22" i="25"/>
  <c r="G23" i="25"/>
  <c r="G24" i="25"/>
  <c r="G25" i="25"/>
  <c r="G36" i="25"/>
  <c r="G41" i="25"/>
  <c r="G43" i="25" s="1"/>
  <c r="E47" i="25"/>
  <c r="C12" i="26" s="1"/>
  <c r="D12" i="26" s="1"/>
  <c r="F12" i="26" s="1"/>
  <c r="F50" i="25"/>
  <c r="F51" i="25"/>
  <c r="B58" i="24"/>
  <c r="H21" i="22"/>
  <c r="I22" i="22" s="1"/>
  <c r="H37" i="22" s="1"/>
  <c r="I4" i="39"/>
  <c r="AA3" i="62" s="1"/>
  <c r="I6" i="39"/>
  <c r="AA6" i="62" s="1"/>
  <c r="AA10" i="62" s="1"/>
  <c r="I7" i="39"/>
  <c r="AA15" i="62" s="1"/>
  <c r="I8" i="39"/>
  <c r="AA16" i="62" s="1"/>
  <c r="D10" i="39"/>
  <c r="D12" i="39" s="1"/>
  <c r="D57" i="39" s="1"/>
  <c r="E10" i="39"/>
  <c r="F10" i="39"/>
  <c r="F12" i="39" s="1"/>
  <c r="F57" i="39" s="1"/>
  <c r="G10" i="39"/>
  <c r="G12" i="39" s="1"/>
  <c r="G57" i="39" s="1"/>
  <c r="H10" i="39"/>
  <c r="H12" i="39" s="1"/>
  <c r="H57" i="39" s="1"/>
  <c r="E12" i="39"/>
  <c r="E57" i="39" s="1"/>
  <c r="I15" i="39"/>
  <c r="I40" i="39" s="1"/>
  <c r="I19" i="39"/>
  <c r="AA22" i="62" s="1"/>
  <c r="I20" i="39"/>
  <c r="AA23" i="62" s="1"/>
  <c r="I21" i="39"/>
  <c r="I22" i="39"/>
  <c r="I23" i="39"/>
  <c r="I24" i="39"/>
  <c r="AA25" i="62" s="1"/>
  <c r="I25" i="39"/>
  <c r="I26" i="39"/>
  <c r="I27" i="39"/>
  <c r="AA27" i="62" s="1"/>
  <c r="D29" i="39"/>
  <c r="E29" i="39"/>
  <c r="F29" i="39"/>
  <c r="G29" i="39"/>
  <c r="H29" i="39"/>
  <c r="I32" i="39"/>
  <c r="AA31" i="62" s="1"/>
  <c r="I33" i="39"/>
  <c r="AA32" i="62" s="1"/>
  <c r="I34" i="39"/>
  <c r="I35" i="39"/>
  <c r="I36" i="39"/>
  <c r="I37" i="39"/>
  <c r="AA34" i="62" s="1"/>
  <c r="I38" i="39"/>
  <c r="I39" i="39"/>
  <c r="D40" i="39"/>
  <c r="D43" i="39" s="1"/>
  <c r="E40" i="39"/>
  <c r="E43" i="39" s="1"/>
  <c r="F40" i="39"/>
  <c r="G40" i="39"/>
  <c r="G43" i="39" s="1"/>
  <c r="H40" i="39"/>
  <c r="I41" i="39"/>
  <c r="F43" i="39"/>
  <c r="H43" i="39"/>
  <c r="I48" i="39"/>
  <c r="AA170" i="62" s="1"/>
  <c r="I49" i="39"/>
  <c r="AA173" i="62" s="1"/>
  <c r="I50" i="39"/>
  <c r="AA169" i="62" s="1"/>
  <c r="I51" i="39"/>
  <c r="AA168" i="62" s="1"/>
  <c r="D52" i="39"/>
  <c r="E52" i="39"/>
  <c r="F52" i="39"/>
  <c r="G52" i="39"/>
  <c r="H52" i="39"/>
  <c r="I4" i="21"/>
  <c r="W3" i="62" s="1"/>
  <c r="I6" i="21"/>
  <c r="W6" i="62" s="1"/>
  <c r="W10" i="62" s="1"/>
  <c r="I7" i="21"/>
  <c r="W15" i="62" s="1"/>
  <c r="I8" i="21"/>
  <c r="W16" i="62" s="1"/>
  <c r="D10" i="21"/>
  <c r="D12" i="21" s="1"/>
  <c r="D57" i="21" s="1"/>
  <c r="E10" i="21"/>
  <c r="E12" i="21" s="1"/>
  <c r="E57" i="21" s="1"/>
  <c r="F10" i="21"/>
  <c r="F12" i="21" s="1"/>
  <c r="F57" i="21" s="1"/>
  <c r="G10" i="21"/>
  <c r="G12" i="21" s="1"/>
  <c r="G57" i="21" s="1"/>
  <c r="H10" i="21"/>
  <c r="H12" i="21" s="1"/>
  <c r="H57" i="21" s="1"/>
  <c r="I15" i="21"/>
  <c r="I40" i="21" s="1"/>
  <c r="I19" i="21"/>
  <c r="W22" i="62" s="1"/>
  <c r="I20" i="21"/>
  <c r="I21" i="21"/>
  <c r="I22" i="21"/>
  <c r="I23" i="21"/>
  <c r="I24" i="21"/>
  <c r="W25" i="62" s="1"/>
  <c r="I25" i="21"/>
  <c r="I26" i="21"/>
  <c r="I27" i="21"/>
  <c r="W27" i="62" s="1"/>
  <c r="D29" i="21"/>
  <c r="F29" i="21"/>
  <c r="G29" i="21"/>
  <c r="H29" i="21"/>
  <c r="I32" i="21"/>
  <c r="W31" i="62" s="1"/>
  <c r="I33" i="21"/>
  <c r="W32" i="62" s="1"/>
  <c r="I34" i="21"/>
  <c r="I35" i="21"/>
  <c r="I36" i="21"/>
  <c r="I37" i="21"/>
  <c r="W34" i="62" s="1"/>
  <c r="I38" i="21"/>
  <c r="I39" i="21"/>
  <c r="D40" i="21"/>
  <c r="D43" i="21" s="1"/>
  <c r="E40" i="21"/>
  <c r="E43" i="21" s="1"/>
  <c r="F40" i="21"/>
  <c r="F43" i="21" s="1"/>
  <c r="F45" i="21" s="1"/>
  <c r="G40" i="21"/>
  <c r="G43" i="21" s="1"/>
  <c r="G45" i="21" s="1"/>
  <c r="H40" i="21"/>
  <c r="H43" i="21" s="1"/>
  <c r="I41" i="21"/>
  <c r="I48" i="21"/>
  <c r="W170" i="62" s="1"/>
  <c r="I49" i="21"/>
  <c r="W173" i="62" s="1"/>
  <c r="I50" i="21"/>
  <c r="W169" i="62" s="1"/>
  <c r="I51" i="21"/>
  <c r="W168" i="62" s="1"/>
  <c r="D52" i="21"/>
  <c r="E52" i="21"/>
  <c r="F52" i="21"/>
  <c r="G52" i="21"/>
  <c r="H52" i="21"/>
  <c r="I4" i="20"/>
  <c r="Z3" i="62" s="1"/>
  <c r="I6" i="20"/>
  <c r="I7" i="20"/>
  <c r="I8" i="20"/>
  <c r="I9" i="20"/>
  <c r="I10" i="20"/>
  <c r="Z16" i="62" s="1"/>
  <c r="D12" i="20"/>
  <c r="D14" i="20" s="1"/>
  <c r="D60" i="20" s="1"/>
  <c r="E12" i="20"/>
  <c r="E14" i="20" s="1"/>
  <c r="E60" i="20" s="1"/>
  <c r="F12" i="20"/>
  <c r="F14" i="20" s="1"/>
  <c r="F60" i="20" s="1"/>
  <c r="G12" i="20"/>
  <c r="G14" i="20" s="1"/>
  <c r="G60" i="20" s="1"/>
  <c r="H12" i="20"/>
  <c r="H14" i="20" s="1"/>
  <c r="H60" i="20" s="1"/>
  <c r="I17" i="20"/>
  <c r="I43" i="20" s="1"/>
  <c r="I22" i="20"/>
  <c r="I23" i="20"/>
  <c r="Z23" i="62" s="1"/>
  <c r="I24" i="20"/>
  <c r="Z24" i="62" s="1"/>
  <c r="I25" i="20"/>
  <c r="I26" i="20"/>
  <c r="I27" i="20"/>
  <c r="Z25" i="62" s="1"/>
  <c r="I28" i="20"/>
  <c r="Z26" i="62" s="1"/>
  <c r="I29" i="20"/>
  <c r="I30" i="20"/>
  <c r="Z27" i="62" s="1"/>
  <c r="D32" i="20"/>
  <c r="E32" i="20"/>
  <c r="F32" i="20"/>
  <c r="G32" i="20"/>
  <c r="H32" i="20"/>
  <c r="I35" i="20"/>
  <c r="Z31" i="62" s="1"/>
  <c r="I36" i="20"/>
  <c r="Z32" i="62" s="1"/>
  <c r="I37" i="20"/>
  <c r="I38" i="20"/>
  <c r="I39" i="20"/>
  <c r="I40" i="20"/>
  <c r="Z34" i="62" s="1"/>
  <c r="I41" i="20"/>
  <c r="I42" i="20"/>
  <c r="D43" i="20"/>
  <c r="D46" i="20" s="1"/>
  <c r="E43" i="20"/>
  <c r="E46" i="20" s="1"/>
  <c r="F43" i="20"/>
  <c r="F46" i="20" s="1"/>
  <c r="F48" i="20" s="1"/>
  <c r="G43" i="20"/>
  <c r="G46" i="20" s="1"/>
  <c r="H43" i="20"/>
  <c r="H46" i="20" s="1"/>
  <c r="H48" i="20" s="1"/>
  <c r="I44" i="20"/>
  <c r="I51" i="20"/>
  <c r="Z170" i="62" s="1"/>
  <c r="I52" i="20"/>
  <c r="Z173" i="62" s="1"/>
  <c r="I53" i="20"/>
  <c r="Z169" i="62" s="1"/>
  <c r="I54" i="20"/>
  <c r="Z168" i="62" s="1"/>
  <c r="D55" i="20"/>
  <c r="E55" i="20"/>
  <c r="F55" i="20"/>
  <c r="G55" i="20"/>
  <c r="H55" i="20"/>
  <c r="I4" i="19"/>
  <c r="U3" i="62" s="1"/>
  <c r="I6" i="19"/>
  <c r="I7" i="19"/>
  <c r="I8" i="19"/>
  <c r="I9" i="19"/>
  <c r="I10" i="19"/>
  <c r="I11" i="19"/>
  <c r="I12" i="19"/>
  <c r="I13" i="19"/>
  <c r="I14" i="19"/>
  <c r="U15" i="62" s="1"/>
  <c r="I15" i="19"/>
  <c r="U16" i="62" s="1"/>
  <c r="D17" i="19"/>
  <c r="D19" i="19" s="1"/>
  <c r="D50" i="19" s="1"/>
  <c r="E17" i="19"/>
  <c r="E19" i="19" s="1"/>
  <c r="E50" i="19" s="1"/>
  <c r="F17" i="19"/>
  <c r="F19" i="19" s="1"/>
  <c r="F50" i="19" s="1"/>
  <c r="G17" i="19"/>
  <c r="G19" i="19" s="1"/>
  <c r="G50" i="19" s="1"/>
  <c r="H17" i="19"/>
  <c r="H19" i="19" s="1"/>
  <c r="H50" i="19" s="1"/>
  <c r="I22" i="19"/>
  <c r="I34" i="19" s="1"/>
  <c r="I26" i="19"/>
  <c r="U22" i="62" s="1"/>
  <c r="I27" i="19"/>
  <c r="U23" i="62" s="1"/>
  <c r="I28" i="19"/>
  <c r="I29" i="19"/>
  <c r="I30" i="19"/>
  <c r="I31" i="19"/>
  <c r="U25" i="62" s="1"/>
  <c r="I32" i="19"/>
  <c r="I33" i="19"/>
  <c r="D34" i="19"/>
  <c r="D37" i="19" s="1"/>
  <c r="E34" i="19"/>
  <c r="E37" i="19" s="1"/>
  <c r="F34" i="19"/>
  <c r="G34" i="19"/>
  <c r="G37" i="19" s="1"/>
  <c r="H34" i="19"/>
  <c r="H37" i="19" s="1"/>
  <c r="I35" i="19"/>
  <c r="F37" i="19"/>
  <c r="I40" i="19"/>
  <c r="U170" i="62" s="1"/>
  <c r="I41" i="19"/>
  <c r="I42" i="19"/>
  <c r="U173" i="62" s="1"/>
  <c r="I43" i="19"/>
  <c r="U169" i="62" s="1"/>
  <c r="I44" i="19"/>
  <c r="U168" i="62" s="1"/>
  <c r="D45" i="19"/>
  <c r="E45" i="19"/>
  <c r="E47" i="19" s="1"/>
  <c r="E52" i="19" s="1"/>
  <c r="F45" i="19"/>
  <c r="G45" i="19"/>
  <c r="H45" i="19"/>
  <c r="I4" i="18"/>
  <c r="V3" i="62" s="1"/>
  <c r="I6" i="18"/>
  <c r="I7" i="18"/>
  <c r="I8" i="18"/>
  <c r="I9" i="18"/>
  <c r="V15" i="62" s="1"/>
  <c r="I10" i="18"/>
  <c r="V16" i="62" s="1"/>
  <c r="D12" i="18"/>
  <c r="D14" i="18" s="1"/>
  <c r="D44" i="18" s="1"/>
  <c r="E12" i="18"/>
  <c r="E14" i="18" s="1"/>
  <c r="E44" i="18" s="1"/>
  <c r="F12" i="18"/>
  <c r="F14" i="18" s="1"/>
  <c r="F44" i="18" s="1"/>
  <c r="G12" i="18"/>
  <c r="G14" i="18" s="1"/>
  <c r="G44" i="18" s="1"/>
  <c r="H12" i="18"/>
  <c r="H14" i="18" s="1"/>
  <c r="H44" i="18" s="1"/>
  <c r="I17" i="18"/>
  <c r="I28" i="18" s="1"/>
  <c r="I20" i="18"/>
  <c r="V22" i="62" s="1"/>
  <c r="I21" i="18"/>
  <c r="V23" i="62" s="1"/>
  <c r="I22" i="18"/>
  <c r="I23" i="18"/>
  <c r="I24" i="18"/>
  <c r="I25" i="18"/>
  <c r="V25" i="62" s="1"/>
  <c r="I26" i="18"/>
  <c r="I27" i="18"/>
  <c r="D28" i="18"/>
  <c r="D31" i="18" s="1"/>
  <c r="E28" i="18"/>
  <c r="E31" i="18" s="1"/>
  <c r="F28" i="18"/>
  <c r="F31" i="18" s="1"/>
  <c r="G28" i="18"/>
  <c r="G31" i="18" s="1"/>
  <c r="H28" i="18"/>
  <c r="H31" i="18" s="1"/>
  <c r="I29" i="18"/>
  <c r="I34" i="18"/>
  <c r="V170" i="62" s="1"/>
  <c r="I35" i="18"/>
  <c r="V172" i="62" s="1"/>
  <c r="I36" i="18"/>
  <c r="V173" i="62" s="1"/>
  <c r="I37" i="18"/>
  <c r="V169" i="62" s="1"/>
  <c r="I38" i="18"/>
  <c r="V168" i="62" s="1"/>
  <c r="D39" i="18"/>
  <c r="E39" i="18"/>
  <c r="F39" i="18"/>
  <c r="G39" i="18"/>
  <c r="H39" i="18"/>
  <c r="H41" i="18" s="1"/>
  <c r="I4" i="17"/>
  <c r="T3" i="62" s="1"/>
  <c r="I6" i="17"/>
  <c r="I7" i="17"/>
  <c r="I8" i="17"/>
  <c r="I9" i="17"/>
  <c r="I10" i="17"/>
  <c r="I11" i="17"/>
  <c r="T15" i="62" s="1"/>
  <c r="I12" i="17"/>
  <c r="T16" i="62" s="1"/>
  <c r="D14" i="17"/>
  <c r="D16" i="17" s="1"/>
  <c r="D46" i="17" s="1"/>
  <c r="E14" i="17"/>
  <c r="E16" i="17" s="1"/>
  <c r="E46" i="17" s="1"/>
  <c r="F14" i="17"/>
  <c r="F16" i="17" s="1"/>
  <c r="F46" i="17" s="1"/>
  <c r="G14" i="17"/>
  <c r="G16" i="17" s="1"/>
  <c r="G46" i="17" s="1"/>
  <c r="H14" i="17"/>
  <c r="H16" i="17" s="1"/>
  <c r="H46" i="17" s="1"/>
  <c r="I19" i="17"/>
  <c r="I30" i="17" s="1"/>
  <c r="I22" i="17"/>
  <c r="T22" i="62" s="1"/>
  <c r="I23" i="17"/>
  <c r="T23" i="62" s="1"/>
  <c r="I24" i="17"/>
  <c r="I25" i="17"/>
  <c r="I26" i="17"/>
  <c r="I27" i="17"/>
  <c r="T25" i="62" s="1"/>
  <c r="I28" i="17"/>
  <c r="I29" i="17"/>
  <c r="D30" i="17"/>
  <c r="D33" i="17" s="1"/>
  <c r="E30" i="17"/>
  <c r="E33" i="17" s="1"/>
  <c r="F30" i="17"/>
  <c r="F33" i="17" s="1"/>
  <c r="G30" i="17"/>
  <c r="H30" i="17"/>
  <c r="H33" i="17" s="1"/>
  <c r="I31" i="17"/>
  <c r="G33" i="17"/>
  <c r="I36" i="17"/>
  <c r="T170" i="62" s="1"/>
  <c r="I37" i="17"/>
  <c r="T172" i="62" s="1"/>
  <c r="I38" i="17"/>
  <c r="T173" i="62" s="1"/>
  <c r="I39" i="17"/>
  <c r="T169" i="62" s="1"/>
  <c r="I40" i="17"/>
  <c r="T168" i="62" s="1"/>
  <c r="D41" i="17"/>
  <c r="E41" i="17"/>
  <c r="F41" i="17"/>
  <c r="G41" i="17"/>
  <c r="H41" i="17"/>
  <c r="I50" i="17"/>
  <c r="I4" i="37"/>
  <c r="R3" i="62" s="1"/>
  <c r="R198" i="62" s="1"/>
  <c r="I6" i="37"/>
  <c r="I7" i="37"/>
  <c r="I8" i="37"/>
  <c r="I9" i="37"/>
  <c r="I10" i="37"/>
  <c r="I11" i="37"/>
  <c r="R7" i="62" s="1"/>
  <c r="I12" i="37"/>
  <c r="I13" i="37"/>
  <c r="I14" i="37"/>
  <c r="I15" i="37"/>
  <c r="I16" i="37"/>
  <c r="R9" i="62" s="1"/>
  <c r="I17" i="37"/>
  <c r="R15" i="62" s="1"/>
  <c r="I18" i="37"/>
  <c r="I19" i="37"/>
  <c r="I20" i="37"/>
  <c r="R14" i="62" s="1"/>
  <c r="I21" i="37"/>
  <c r="D23" i="37"/>
  <c r="E23" i="37"/>
  <c r="E25" i="37" s="1"/>
  <c r="E89" i="37" s="1"/>
  <c r="F23" i="37"/>
  <c r="F25" i="37" s="1"/>
  <c r="F89" i="37" s="1"/>
  <c r="G23" i="37"/>
  <c r="G25" i="37" s="1"/>
  <c r="G89" i="37" s="1"/>
  <c r="H23" i="37"/>
  <c r="H25" i="37" s="1"/>
  <c r="H89" i="37" s="1"/>
  <c r="D25" i="37"/>
  <c r="D89" i="37" s="1"/>
  <c r="I28" i="37"/>
  <c r="I33" i="37"/>
  <c r="R22" i="62" s="1"/>
  <c r="I34" i="37"/>
  <c r="R23" i="62" s="1"/>
  <c r="I35" i="37"/>
  <c r="I36" i="37"/>
  <c r="I37" i="37"/>
  <c r="I38" i="37"/>
  <c r="R25" i="62" s="1"/>
  <c r="I39" i="37"/>
  <c r="I40" i="37"/>
  <c r="I41" i="37"/>
  <c r="I42" i="37"/>
  <c r="I43" i="37"/>
  <c r="I44" i="37"/>
  <c r="I45" i="37"/>
  <c r="I46" i="37"/>
  <c r="R27" i="62" s="1"/>
  <c r="D48" i="37"/>
  <c r="E48" i="37"/>
  <c r="F48" i="37"/>
  <c r="G48" i="37"/>
  <c r="H48" i="37"/>
  <c r="I51" i="37"/>
  <c r="R31" i="62" s="1"/>
  <c r="I52" i="37"/>
  <c r="R32" i="62" s="1"/>
  <c r="I53" i="37"/>
  <c r="I54" i="37"/>
  <c r="I55" i="37"/>
  <c r="I56" i="37"/>
  <c r="R34" i="62" s="1"/>
  <c r="I57" i="37"/>
  <c r="I58" i="37"/>
  <c r="I59" i="37"/>
  <c r="I60" i="37"/>
  <c r="I61" i="37"/>
  <c r="I62" i="37"/>
  <c r="I63" i="37"/>
  <c r="I64" i="37"/>
  <c r="R36" i="62" s="1"/>
  <c r="D66" i="37"/>
  <c r="E66" i="37"/>
  <c r="F66" i="37"/>
  <c r="G66" i="37"/>
  <c r="H66" i="37"/>
  <c r="I69" i="37"/>
  <c r="I70" i="37"/>
  <c r="D72" i="37"/>
  <c r="D74" i="37" s="1"/>
  <c r="E72" i="37"/>
  <c r="E74" i="37" s="1"/>
  <c r="F72" i="37"/>
  <c r="F74" i="37" s="1"/>
  <c r="G72" i="37"/>
  <c r="G74" i="37" s="1"/>
  <c r="H72" i="37"/>
  <c r="H74" i="37" s="1"/>
  <c r="I79" i="37"/>
  <c r="R170" i="62" s="1"/>
  <c r="I80" i="37"/>
  <c r="R172" i="62" s="1"/>
  <c r="I81" i="37"/>
  <c r="R173" i="62" s="1"/>
  <c r="I82" i="37"/>
  <c r="R169" i="62" s="1"/>
  <c r="I83" i="37"/>
  <c r="R168" i="62" s="1"/>
  <c r="D84" i="37"/>
  <c r="E84" i="37"/>
  <c r="F84" i="37"/>
  <c r="G84" i="37"/>
  <c r="H84" i="37"/>
  <c r="I4" i="14"/>
  <c r="Q3" i="62" s="1"/>
  <c r="I6" i="14"/>
  <c r="I7" i="14"/>
  <c r="I8" i="14"/>
  <c r="I9" i="14"/>
  <c r="I10" i="14"/>
  <c r="Q15" i="62" s="1"/>
  <c r="I11" i="14"/>
  <c r="Q16" i="62" s="1"/>
  <c r="D13" i="14"/>
  <c r="D15" i="14" s="1"/>
  <c r="D41" i="14" s="1"/>
  <c r="E13" i="14"/>
  <c r="E15" i="14" s="1"/>
  <c r="E41" i="14" s="1"/>
  <c r="F13" i="14"/>
  <c r="F15" i="14" s="1"/>
  <c r="F41" i="14" s="1"/>
  <c r="G13" i="14"/>
  <c r="G15" i="14" s="1"/>
  <c r="G41" i="14" s="1"/>
  <c r="H13" i="14"/>
  <c r="H15" i="14" s="1"/>
  <c r="H41" i="14" s="1"/>
  <c r="I19" i="14"/>
  <c r="Q22" i="62" s="1"/>
  <c r="I20" i="14"/>
  <c r="Q24" i="62" s="1"/>
  <c r="I21" i="14"/>
  <c r="Q25" i="62" s="1"/>
  <c r="I22" i="14"/>
  <c r="I23" i="14"/>
  <c r="I24" i="14"/>
  <c r="I25" i="14"/>
  <c r="I26" i="14"/>
  <c r="Q27" i="62" s="1"/>
  <c r="D28" i="14"/>
  <c r="E28" i="14"/>
  <c r="F28" i="14"/>
  <c r="G28" i="14"/>
  <c r="H28" i="14"/>
  <c r="I31" i="14"/>
  <c r="Q170" i="62" s="1"/>
  <c r="I32" i="14"/>
  <c r="I33" i="14"/>
  <c r="Q173" i="62" s="1"/>
  <c r="I34" i="14"/>
  <c r="Q169" i="62" s="1"/>
  <c r="I35" i="14"/>
  <c r="Q168" i="62" s="1"/>
  <c r="D36" i="14"/>
  <c r="E36" i="14"/>
  <c r="E38" i="14" s="1"/>
  <c r="F36" i="14"/>
  <c r="G36" i="14"/>
  <c r="H36" i="14"/>
  <c r="I4" i="13"/>
  <c r="P3" i="62" s="1"/>
  <c r="P198" i="62" s="1"/>
  <c r="I6" i="13"/>
  <c r="I7" i="13"/>
  <c r="I8" i="13"/>
  <c r="P8" i="62" s="1"/>
  <c r="I9" i="13"/>
  <c r="P9" i="62" s="1"/>
  <c r="I10" i="13"/>
  <c r="I11" i="13"/>
  <c r="I12" i="13"/>
  <c r="I13" i="13"/>
  <c r="P15" i="62" s="1"/>
  <c r="I14" i="13"/>
  <c r="D16" i="13"/>
  <c r="D18" i="13" s="1"/>
  <c r="D52" i="13" s="1"/>
  <c r="E16" i="13"/>
  <c r="E18" i="13" s="1"/>
  <c r="E52" i="13" s="1"/>
  <c r="F16" i="13"/>
  <c r="F18" i="13" s="1"/>
  <c r="F52" i="13" s="1"/>
  <c r="G16" i="13"/>
  <c r="G18" i="13" s="1"/>
  <c r="G52" i="13" s="1"/>
  <c r="H16" i="13"/>
  <c r="H18" i="13" s="1"/>
  <c r="H52" i="13" s="1"/>
  <c r="I21" i="13"/>
  <c r="I36" i="13" s="1"/>
  <c r="I24" i="13"/>
  <c r="P148" i="62" s="1"/>
  <c r="I25" i="13"/>
  <c r="P150" i="62" s="1"/>
  <c r="I26" i="13"/>
  <c r="P151" i="62" s="1"/>
  <c r="I27" i="13"/>
  <c r="I28" i="13"/>
  <c r="I29" i="13"/>
  <c r="I30" i="13"/>
  <c r="I31" i="13"/>
  <c r="I32" i="13"/>
  <c r="I33" i="13"/>
  <c r="I34" i="13"/>
  <c r="I35" i="13"/>
  <c r="D36" i="13"/>
  <c r="D39" i="13" s="1"/>
  <c r="E36" i="13"/>
  <c r="E39" i="13" s="1"/>
  <c r="F36" i="13"/>
  <c r="F39" i="13" s="1"/>
  <c r="G36" i="13"/>
  <c r="G39" i="13" s="1"/>
  <c r="H36" i="13"/>
  <c r="H39" i="13" s="1"/>
  <c r="I37" i="13"/>
  <c r="I42" i="13"/>
  <c r="P170" i="62" s="1"/>
  <c r="I43" i="13"/>
  <c r="P172" i="62" s="1"/>
  <c r="I44" i="13"/>
  <c r="P173" i="62" s="1"/>
  <c r="I45" i="13"/>
  <c r="P169" i="62" s="1"/>
  <c r="I46" i="13"/>
  <c r="P168" i="62" s="1"/>
  <c r="D47" i="13"/>
  <c r="E47" i="13"/>
  <c r="F47" i="13"/>
  <c r="G47" i="13"/>
  <c r="H47" i="13"/>
  <c r="I4" i="55"/>
  <c r="I6" i="55"/>
  <c r="I7" i="55"/>
  <c r="I8" i="55"/>
  <c r="C10" i="31" s="1"/>
  <c r="I9" i="55"/>
  <c r="I10" i="55"/>
  <c r="I11" i="55"/>
  <c r="I12" i="55"/>
  <c r="I13" i="55"/>
  <c r="I14" i="55"/>
  <c r="I15" i="55"/>
  <c r="I16" i="55"/>
  <c r="I17" i="55"/>
  <c r="I18" i="55"/>
  <c r="B47" i="24" s="1"/>
  <c r="D20" i="55"/>
  <c r="D22" i="55" s="1"/>
  <c r="D47" i="55" s="1"/>
  <c r="E20" i="55"/>
  <c r="F20" i="55"/>
  <c r="F22" i="55" s="1"/>
  <c r="F47" i="55" s="1"/>
  <c r="G20" i="55"/>
  <c r="H20" i="55"/>
  <c r="H22" i="55" s="1"/>
  <c r="H47" i="55" s="1"/>
  <c r="E22" i="55"/>
  <c r="E47" i="55" s="1"/>
  <c r="G22" i="55"/>
  <c r="G47" i="55" s="1"/>
  <c r="I25" i="55"/>
  <c r="I30" i="55"/>
  <c r="I31" i="55"/>
  <c r="D32" i="55"/>
  <c r="D35" i="55" s="1"/>
  <c r="E32" i="55"/>
  <c r="E35" i="55" s="1"/>
  <c r="F32" i="55"/>
  <c r="F35" i="55" s="1"/>
  <c r="G32" i="55"/>
  <c r="G35" i="55" s="1"/>
  <c r="H32" i="55"/>
  <c r="H35" i="55" s="1"/>
  <c r="I32" i="55"/>
  <c r="I33" i="55"/>
  <c r="I38" i="55"/>
  <c r="O170" i="62" s="1"/>
  <c r="I39" i="55"/>
  <c r="O173" i="62" s="1"/>
  <c r="I40" i="55"/>
  <c r="O169" i="62" s="1"/>
  <c r="I41" i="55"/>
  <c r="O168" i="62" s="1"/>
  <c r="D42" i="55"/>
  <c r="E42" i="55"/>
  <c r="F42" i="55"/>
  <c r="G42" i="55"/>
  <c r="H42" i="55"/>
  <c r="I4" i="12"/>
  <c r="N3" i="62" s="1"/>
  <c r="N198" i="62" s="1"/>
  <c r="I6" i="12"/>
  <c r="I7" i="12"/>
  <c r="I8" i="12"/>
  <c r="I9" i="12"/>
  <c r="I10" i="12"/>
  <c r="I11" i="12"/>
  <c r="I12" i="12"/>
  <c r="I13" i="12"/>
  <c r="N7" i="62" s="1"/>
  <c r="I14" i="12"/>
  <c r="I15" i="12"/>
  <c r="I16" i="12"/>
  <c r="I17" i="12"/>
  <c r="N15" i="62" s="1"/>
  <c r="I18" i="12"/>
  <c r="D20" i="12"/>
  <c r="D22" i="12" s="1"/>
  <c r="D47" i="12" s="1"/>
  <c r="E20" i="12"/>
  <c r="E22" i="12" s="1"/>
  <c r="E47" i="12" s="1"/>
  <c r="F20" i="12"/>
  <c r="F22" i="12" s="1"/>
  <c r="F47" i="12" s="1"/>
  <c r="G20" i="12"/>
  <c r="G22" i="12" s="1"/>
  <c r="G47" i="12" s="1"/>
  <c r="H20" i="12"/>
  <c r="H22" i="12" s="1"/>
  <c r="H47" i="12" s="1"/>
  <c r="I25" i="12"/>
  <c r="I30" i="12"/>
  <c r="I31" i="12"/>
  <c r="D32" i="12"/>
  <c r="D35" i="12" s="1"/>
  <c r="E32" i="12"/>
  <c r="E35" i="12" s="1"/>
  <c r="E44" i="12" s="1"/>
  <c r="F32" i="12"/>
  <c r="F35" i="12" s="1"/>
  <c r="G32" i="12"/>
  <c r="G35" i="12" s="1"/>
  <c r="H32" i="12"/>
  <c r="H35" i="12" s="1"/>
  <c r="I32" i="12"/>
  <c r="I33" i="12"/>
  <c r="I38" i="12"/>
  <c r="N170" i="62" s="1"/>
  <c r="I39" i="12"/>
  <c r="N173" i="62" s="1"/>
  <c r="I40" i="12"/>
  <c r="N169" i="62" s="1"/>
  <c r="I41" i="12"/>
  <c r="N168" i="62" s="1"/>
  <c r="D42" i="12"/>
  <c r="E42" i="12"/>
  <c r="F42" i="12"/>
  <c r="G42" i="12"/>
  <c r="H42" i="12"/>
  <c r="I4" i="11"/>
  <c r="M3" i="62" s="1"/>
  <c r="M198" i="62" s="1"/>
  <c r="I6" i="11"/>
  <c r="I7" i="11"/>
  <c r="I8" i="11"/>
  <c r="M8" i="62" s="1"/>
  <c r="I9" i="11"/>
  <c r="M9" i="62" s="1"/>
  <c r="I10" i="11"/>
  <c r="M15" i="62" s="1"/>
  <c r="I11" i="11"/>
  <c r="M16" i="62" s="1"/>
  <c r="D13" i="11"/>
  <c r="D15" i="11" s="1"/>
  <c r="D67" i="11" s="1"/>
  <c r="E13" i="11"/>
  <c r="E15" i="11" s="1"/>
  <c r="E67" i="11" s="1"/>
  <c r="F13" i="11"/>
  <c r="F15" i="11" s="1"/>
  <c r="F67" i="11" s="1"/>
  <c r="G13" i="11"/>
  <c r="H13" i="11"/>
  <c r="H15" i="11" s="1"/>
  <c r="H67" i="11" s="1"/>
  <c r="G15" i="11"/>
  <c r="G67" i="11" s="1"/>
  <c r="I18" i="11"/>
  <c r="I50" i="11" s="1"/>
  <c r="I23" i="11"/>
  <c r="M22" i="62" s="1"/>
  <c r="I24" i="11"/>
  <c r="M23" i="62" s="1"/>
  <c r="I25" i="11"/>
  <c r="I26" i="11"/>
  <c r="I27" i="11"/>
  <c r="I28" i="11"/>
  <c r="M25" i="62" s="1"/>
  <c r="I29" i="11"/>
  <c r="M26" i="62" s="1"/>
  <c r="I30" i="11"/>
  <c r="M27" i="62" s="1"/>
  <c r="D32" i="11"/>
  <c r="E32" i="11"/>
  <c r="F32" i="11"/>
  <c r="G32" i="11"/>
  <c r="H32" i="11"/>
  <c r="I35" i="11"/>
  <c r="M31" i="62" s="1"/>
  <c r="I36" i="11"/>
  <c r="M32" i="62" s="1"/>
  <c r="I37" i="11"/>
  <c r="I38" i="11"/>
  <c r="I39" i="11"/>
  <c r="I40" i="11"/>
  <c r="M34" i="62" s="1"/>
  <c r="I41" i="11"/>
  <c r="M35" i="62" s="1"/>
  <c r="I42" i="11"/>
  <c r="M36" i="62" s="1"/>
  <c r="D44" i="11"/>
  <c r="E44" i="11"/>
  <c r="F44" i="11"/>
  <c r="G44" i="11"/>
  <c r="H44" i="11"/>
  <c r="I47" i="11"/>
  <c r="I48" i="11"/>
  <c r="D50" i="11"/>
  <c r="D52" i="11" s="1"/>
  <c r="E50" i="11"/>
  <c r="E52" i="11" s="1"/>
  <c r="F50" i="11"/>
  <c r="F52" i="11" s="1"/>
  <c r="G50" i="11"/>
  <c r="G52" i="11" s="1"/>
  <c r="H50" i="11"/>
  <c r="H52" i="11" s="1"/>
  <c r="I57" i="11"/>
  <c r="M170" i="62" s="1"/>
  <c r="I58" i="11"/>
  <c r="M172" i="62" s="1"/>
  <c r="I59" i="11"/>
  <c r="M173" i="62" s="1"/>
  <c r="I60" i="11"/>
  <c r="M169" i="62" s="1"/>
  <c r="I61" i="11"/>
  <c r="M168" i="62" s="1"/>
  <c r="D62" i="11"/>
  <c r="E62" i="11"/>
  <c r="F62" i="11"/>
  <c r="G62" i="11"/>
  <c r="H62" i="11"/>
  <c r="I4" i="10"/>
  <c r="L3" i="62" s="1"/>
  <c r="L198" i="62" s="1"/>
  <c r="I6" i="10"/>
  <c r="I7" i="10"/>
  <c r="I8" i="10"/>
  <c r="I9" i="10"/>
  <c r="I10" i="10"/>
  <c r="I11" i="10"/>
  <c r="I12" i="10"/>
  <c r="I13" i="10"/>
  <c r="I14" i="10"/>
  <c r="L8" i="62" s="1"/>
  <c r="I15" i="10"/>
  <c r="L15" i="62" s="1"/>
  <c r="I16" i="10"/>
  <c r="L16" i="62" s="1"/>
  <c r="D18" i="10"/>
  <c r="D20" i="10" s="1"/>
  <c r="D49" i="10" s="1"/>
  <c r="E18" i="10"/>
  <c r="E20" i="10" s="1"/>
  <c r="E49" i="10" s="1"/>
  <c r="F18" i="10"/>
  <c r="F20" i="10" s="1"/>
  <c r="F49" i="10" s="1"/>
  <c r="G18" i="10"/>
  <c r="G20" i="10" s="1"/>
  <c r="G49" i="10" s="1"/>
  <c r="H18" i="10"/>
  <c r="H20" i="10" s="1"/>
  <c r="H49" i="10" s="1"/>
  <c r="I24" i="10"/>
  <c r="L31" i="62" s="1"/>
  <c r="I27" i="10"/>
  <c r="L32" i="62" s="1"/>
  <c r="I28" i="10"/>
  <c r="I29" i="10"/>
  <c r="I30" i="10"/>
  <c r="I31" i="10"/>
  <c r="L34" i="62" s="1"/>
  <c r="I32" i="10"/>
  <c r="I33" i="10"/>
  <c r="I34" i="10"/>
  <c r="L36" i="62" s="1"/>
  <c r="D36" i="10"/>
  <c r="E36" i="10"/>
  <c r="F36" i="10"/>
  <c r="G36" i="10"/>
  <c r="H36" i="10"/>
  <c r="I39" i="10"/>
  <c r="L170" i="62" s="1"/>
  <c r="I40" i="10"/>
  <c r="L172" i="62" s="1"/>
  <c r="I41" i="10"/>
  <c r="L173" i="62" s="1"/>
  <c r="I42" i="10"/>
  <c r="L169" i="62" s="1"/>
  <c r="I43" i="10"/>
  <c r="L168" i="62" s="1"/>
  <c r="D44" i="10"/>
  <c r="E44" i="10"/>
  <c r="E46" i="10" s="1"/>
  <c r="E51" i="10" s="1"/>
  <c r="F44" i="10"/>
  <c r="G44" i="10"/>
  <c r="H44" i="10"/>
  <c r="I4" i="54"/>
  <c r="K3" i="62" s="1"/>
  <c r="K198" i="62" s="1"/>
  <c r="I6" i="54"/>
  <c r="I7" i="54"/>
  <c r="I8" i="54"/>
  <c r="I9" i="54"/>
  <c r="I10" i="54"/>
  <c r="I11" i="54"/>
  <c r="I12" i="54"/>
  <c r="I13" i="54"/>
  <c r="I14" i="54"/>
  <c r="K8" i="62" s="1"/>
  <c r="I15" i="54"/>
  <c r="K15" i="62" s="1"/>
  <c r="I16" i="54"/>
  <c r="K16" i="62" s="1"/>
  <c r="D18" i="54"/>
  <c r="D20" i="54" s="1"/>
  <c r="D48" i="54" s="1"/>
  <c r="E18" i="54"/>
  <c r="E20" i="54" s="1"/>
  <c r="E48" i="54" s="1"/>
  <c r="F18" i="54"/>
  <c r="F20" i="54" s="1"/>
  <c r="F48" i="54" s="1"/>
  <c r="G18" i="54"/>
  <c r="G20" i="54" s="1"/>
  <c r="G48" i="54" s="1"/>
  <c r="H18" i="54"/>
  <c r="H20" i="54" s="1"/>
  <c r="H48" i="54" s="1"/>
  <c r="I24" i="54"/>
  <c r="I26" i="54"/>
  <c r="I27" i="54"/>
  <c r="I28" i="54"/>
  <c r="I29" i="54"/>
  <c r="I30" i="54"/>
  <c r="K25" i="62" s="1"/>
  <c r="I31" i="54"/>
  <c r="I32" i="54"/>
  <c r="I33" i="54"/>
  <c r="K27" i="62" s="1"/>
  <c r="D35" i="54"/>
  <c r="E35" i="54"/>
  <c r="F35" i="54"/>
  <c r="H35" i="54"/>
  <c r="I38" i="54"/>
  <c r="K170" i="62" s="1"/>
  <c r="I39" i="54"/>
  <c r="K172" i="62" s="1"/>
  <c r="I40" i="54"/>
  <c r="K173" i="62" s="1"/>
  <c r="I41" i="54"/>
  <c r="K169" i="62" s="1"/>
  <c r="I42" i="54"/>
  <c r="K168" i="62" s="1"/>
  <c r="D43" i="54"/>
  <c r="E43" i="54"/>
  <c r="F43" i="54"/>
  <c r="G43" i="54"/>
  <c r="H43" i="54"/>
  <c r="I4" i="8"/>
  <c r="J3" i="62" s="1"/>
  <c r="J198" i="62" s="1"/>
  <c r="I6" i="8"/>
  <c r="I7" i="8"/>
  <c r="I8" i="8"/>
  <c r="I9" i="8"/>
  <c r="J7" i="62" s="1"/>
  <c r="I10" i="8"/>
  <c r="J8" i="62" s="1"/>
  <c r="I11" i="8"/>
  <c r="J9" i="62" s="1"/>
  <c r="I12" i="8"/>
  <c r="J15" i="62" s="1"/>
  <c r="I13" i="8"/>
  <c r="J16" i="62" s="1"/>
  <c r="D15" i="8"/>
  <c r="D17" i="8" s="1"/>
  <c r="D66" i="8" s="1"/>
  <c r="E15" i="8"/>
  <c r="E17" i="8" s="1"/>
  <c r="E66" i="8" s="1"/>
  <c r="F15" i="8"/>
  <c r="F17" i="8" s="1"/>
  <c r="F66" i="8" s="1"/>
  <c r="G15" i="8"/>
  <c r="G17" i="8" s="1"/>
  <c r="G66" i="8" s="1"/>
  <c r="H15" i="8"/>
  <c r="H17" i="8" s="1"/>
  <c r="H66" i="8" s="1"/>
  <c r="I20" i="8"/>
  <c r="I48" i="8" s="1"/>
  <c r="J162" i="62" s="1"/>
  <c r="J163" i="62" s="1"/>
  <c r="I28" i="8"/>
  <c r="I30" i="8"/>
  <c r="I31" i="8"/>
  <c r="I32" i="8"/>
  <c r="I33" i="8"/>
  <c r="I34" i="8"/>
  <c r="J25" i="62" s="1"/>
  <c r="I35" i="8"/>
  <c r="J26" i="62" s="1"/>
  <c r="I36" i="8"/>
  <c r="J27" i="62" s="1"/>
  <c r="D38" i="8"/>
  <c r="E38" i="8"/>
  <c r="F38" i="8"/>
  <c r="H38" i="8"/>
  <c r="I41" i="8"/>
  <c r="J31" i="62" s="1"/>
  <c r="I42" i="8"/>
  <c r="J32" i="62" s="1"/>
  <c r="I43" i="8"/>
  <c r="I44" i="8"/>
  <c r="I45" i="8"/>
  <c r="I46" i="8"/>
  <c r="J34" i="62" s="1"/>
  <c r="I47" i="8"/>
  <c r="J35" i="62" s="1"/>
  <c r="D48" i="8"/>
  <c r="D51" i="8" s="1"/>
  <c r="E48" i="8"/>
  <c r="E51" i="8" s="1"/>
  <c r="F48" i="8"/>
  <c r="F51" i="8" s="1"/>
  <c r="G48" i="8"/>
  <c r="G51" i="8" s="1"/>
  <c r="H48" i="8"/>
  <c r="H51" i="8" s="1"/>
  <c r="I49" i="8"/>
  <c r="J36" i="62" s="1"/>
  <c r="I56" i="8"/>
  <c r="J170" i="62" s="1"/>
  <c r="I57" i="8"/>
  <c r="J172" i="62" s="1"/>
  <c r="I58" i="8"/>
  <c r="J173" i="62" s="1"/>
  <c r="I59" i="8"/>
  <c r="J169" i="62" s="1"/>
  <c r="I60" i="8"/>
  <c r="J168" i="62" s="1"/>
  <c r="D61" i="8"/>
  <c r="E61" i="8"/>
  <c r="F61" i="8"/>
  <c r="G61" i="8"/>
  <c r="H61" i="8"/>
  <c r="I4" i="7"/>
  <c r="H3" i="62" s="1"/>
  <c r="H198" i="62" s="1"/>
  <c r="D21" i="7"/>
  <c r="E21" i="7"/>
  <c r="F21" i="7"/>
  <c r="H21" i="7"/>
  <c r="D48" i="7"/>
  <c r="E48" i="7"/>
  <c r="F48" i="7"/>
  <c r="H48" i="7"/>
  <c r="D63" i="7"/>
  <c r="E63" i="7"/>
  <c r="F63" i="7"/>
  <c r="H63" i="7"/>
  <c r="D65" i="7"/>
  <c r="E65" i="7"/>
  <c r="I69" i="7"/>
  <c r="H15" i="62" s="1"/>
  <c r="I73" i="7"/>
  <c r="I74" i="7"/>
  <c r="I75" i="7"/>
  <c r="I76" i="7"/>
  <c r="I77" i="7"/>
  <c r="I78" i="7"/>
  <c r="I79" i="7"/>
  <c r="I80" i="7"/>
  <c r="I81" i="7"/>
  <c r="I82" i="7"/>
  <c r="D84" i="7"/>
  <c r="E84" i="7"/>
  <c r="F84" i="7"/>
  <c r="G84" i="7"/>
  <c r="H84" i="7"/>
  <c r="I89" i="7"/>
  <c r="D108" i="7"/>
  <c r="E108" i="7"/>
  <c r="F108" i="7"/>
  <c r="H108" i="7"/>
  <c r="D134" i="7"/>
  <c r="E134" i="7"/>
  <c r="F134" i="7"/>
  <c r="H134" i="7"/>
  <c r="D149" i="7"/>
  <c r="E149" i="7"/>
  <c r="F149" i="7"/>
  <c r="H149" i="7"/>
  <c r="D151" i="7"/>
  <c r="I155" i="7"/>
  <c r="I156" i="7"/>
  <c r="I157" i="7"/>
  <c r="I158" i="7"/>
  <c r="I159" i="7"/>
  <c r="I160" i="7"/>
  <c r="I161" i="7"/>
  <c r="I162" i="7"/>
  <c r="I163" i="7"/>
  <c r="D164" i="7"/>
  <c r="D166" i="7" s="1"/>
  <c r="E164" i="7"/>
  <c r="E166" i="7" s="1"/>
  <c r="F164" i="7"/>
  <c r="G164" i="7"/>
  <c r="H164" i="7"/>
  <c r="H166" i="7" s="1"/>
  <c r="I164" i="7"/>
  <c r="H162" i="62" s="1"/>
  <c r="H163" i="62" s="1"/>
  <c r="F166" i="7"/>
  <c r="G166" i="7"/>
  <c r="I172" i="7"/>
  <c r="H170" i="62" s="1"/>
  <c r="I173" i="7"/>
  <c r="H172" i="62" s="1"/>
  <c r="I174" i="7"/>
  <c r="H173" i="62" s="1"/>
  <c r="I175" i="7"/>
  <c r="H169" i="62" s="1"/>
  <c r="I176" i="7"/>
  <c r="H168" i="62" s="1"/>
  <c r="D177" i="7"/>
  <c r="E177" i="7"/>
  <c r="F177" i="7"/>
  <c r="G177" i="7"/>
  <c r="H177" i="7"/>
  <c r="D1" i="47"/>
  <c r="E1" i="47"/>
  <c r="F1" i="47"/>
  <c r="G1" i="47"/>
  <c r="H1" i="47"/>
  <c r="I1" i="47"/>
  <c r="J1" i="47"/>
  <c r="K1" i="47"/>
  <c r="L1" i="47"/>
  <c r="M1" i="47"/>
  <c r="N1" i="47"/>
  <c r="O1" i="47"/>
  <c r="P1" i="47"/>
  <c r="P2" i="47" s="1"/>
  <c r="Q1" i="47"/>
  <c r="R1" i="47"/>
  <c r="S1" i="47"/>
  <c r="T1" i="47"/>
  <c r="U1" i="47"/>
  <c r="V1" i="47"/>
  <c r="W1" i="47"/>
  <c r="D2" i="47"/>
  <c r="X6" i="47"/>
  <c r="X7" i="47"/>
  <c r="X8" i="47"/>
  <c r="X9" i="47"/>
  <c r="D11" i="47"/>
  <c r="D118" i="47" s="1"/>
  <c r="E11" i="47"/>
  <c r="E118" i="47" s="1"/>
  <c r="F11" i="47"/>
  <c r="F118" i="47" s="1"/>
  <c r="G11" i="47"/>
  <c r="H11" i="47"/>
  <c r="H118" i="47" s="1"/>
  <c r="I11" i="47"/>
  <c r="J11" i="47"/>
  <c r="J118" i="47" s="1"/>
  <c r="K11" i="47"/>
  <c r="K118" i="47" s="1"/>
  <c r="L11" i="47"/>
  <c r="L118" i="47" s="1"/>
  <c r="M11" i="47"/>
  <c r="M118" i="47" s="1"/>
  <c r="N11" i="47"/>
  <c r="O11" i="47"/>
  <c r="O118" i="47" s="1"/>
  <c r="P11" i="47"/>
  <c r="P118" i="47" s="1"/>
  <c r="Q11" i="47"/>
  <c r="Q118" i="47" s="1"/>
  <c r="R11" i="47"/>
  <c r="R118" i="47" s="1"/>
  <c r="S11" i="47"/>
  <c r="S118" i="47" s="1"/>
  <c r="T11" i="47"/>
  <c r="T118" i="47" s="1"/>
  <c r="U11" i="47"/>
  <c r="U118" i="47" s="1"/>
  <c r="V11" i="47"/>
  <c r="V118" i="47" s="1"/>
  <c r="W11" i="47"/>
  <c r="W118" i="47" s="1"/>
  <c r="X14" i="47"/>
  <c r="X16" i="47"/>
  <c r="X17" i="47"/>
  <c r="X18" i="47"/>
  <c r="X19" i="47"/>
  <c r="X20" i="47"/>
  <c r="X24" i="47"/>
  <c r="X26" i="47"/>
  <c r="X27" i="47"/>
  <c r="X28" i="47"/>
  <c r="X29" i="47"/>
  <c r="X30" i="47"/>
  <c r="X34" i="47"/>
  <c r="X36" i="47"/>
  <c r="X37" i="47"/>
  <c r="X38" i="47"/>
  <c r="X39" i="47"/>
  <c r="X40" i="47"/>
  <c r="X44" i="47"/>
  <c r="X46" i="47"/>
  <c r="X47" i="47"/>
  <c r="X48" i="47"/>
  <c r="X49" i="47"/>
  <c r="X50" i="47"/>
  <c r="X54" i="47"/>
  <c r="X56" i="47"/>
  <c r="X57" i="47"/>
  <c r="X58" i="47"/>
  <c r="X59" i="47"/>
  <c r="X60" i="47"/>
  <c r="X71" i="47"/>
  <c r="X73" i="47"/>
  <c r="X74" i="47"/>
  <c r="X75" i="47"/>
  <c r="X76" i="47"/>
  <c r="X77" i="47"/>
  <c r="X78" i="47"/>
  <c r="X82" i="47"/>
  <c r="X84" i="47"/>
  <c r="X85" i="47"/>
  <c r="X86" i="47"/>
  <c r="X87" i="47"/>
  <c r="X88" i="47"/>
  <c r="X97" i="47"/>
  <c r="X99" i="47"/>
  <c r="X100" i="47"/>
  <c r="X101" i="47"/>
  <c r="X102" i="47"/>
  <c r="X103" i="47"/>
  <c r="X104" i="47"/>
  <c r="X107" i="47"/>
  <c r="X109" i="47"/>
  <c r="X110" i="47"/>
  <c r="X114" i="47"/>
  <c r="X115" i="47"/>
  <c r="G118" i="47"/>
  <c r="I118" i="47"/>
  <c r="N118" i="47"/>
  <c r="I4" i="34"/>
  <c r="F3" i="62" s="1"/>
  <c r="F198" i="62" s="1"/>
  <c r="I6" i="34"/>
  <c r="F6" i="62" s="1"/>
  <c r="I7" i="34"/>
  <c r="F7" i="62" s="1"/>
  <c r="I8" i="34"/>
  <c r="F8" i="62" s="1"/>
  <c r="I9" i="34"/>
  <c r="F9" i="62" s="1"/>
  <c r="I10" i="34"/>
  <c r="F15" i="62" s="1"/>
  <c r="I11" i="34"/>
  <c r="I12" i="34"/>
  <c r="F16" i="62" s="1"/>
  <c r="D14" i="34"/>
  <c r="D16" i="34" s="1"/>
  <c r="D128" i="34" s="1"/>
  <c r="E14" i="34"/>
  <c r="E16" i="34" s="1"/>
  <c r="E128" i="34" s="1"/>
  <c r="F14" i="34"/>
  <c r="F16" i="34" s="1"/>
  <c r="F128" i="34" s="1"/>
  <c r="G14" i="34"/>
  <c r="H14" i="34"/>
  <c r="H16" i="34" s="1"/>
  <c r="H128" i="34" s="1"/>
  <c r="G16" i="34"/>
  <c r="G128" i="34" s="1"/>
  <c r="I19" i="34"/>
  <c r="I112" i="34" s="1"/>
  <c r="I25" i="34"/>
  <c r="I27" i="34"/>
  <c r="I28" i="34"/>
  <c r="I29" i="34"/>
  <c r="I30" i="34"/>
  <c r="I31" i="34"/>
  <c r="I32" i="34"/>
  <c r="I33" i="34"/>
  <c r="I34" i="34"/>
  <c r="I35" i="34"/>
  <c r="I36" i="34"/>
  <c r="I37" i="34"/>
  <c r="I38" i="34"/>
  <c r="I39" i="34"/>
  <c r="I40" i="34"/>
  <c r="I41" i="34"/>
  <c r="I42" i="34"/>
  <c r="I43" i="34"/>
  <c r="I44" i="34"/>
  <c r="I45" i="34"/>
  <c r="I46" i="34"/>
  <c r="I47" i="34"/>
  <c r="I48" i="34"/>
  <c r="I49" i="34"/>
  <c r="I50" i="34"/>
  <c r="I51" i="34"/>
  <c r="I52" i="34"/>
  <c r="I53" i="34"/>
  <c r="I54" i="34"/>
  <c r="D56" i="34"/>
  <c r="E56" i="34"/>
  <c r="F56" i="34"/>
  <c r="H56" i="34"/>
  <c r="I75" i="34"/>
  <c r="I77" i="34"/>
  <c r="I78" i="34"/>
  <c r="I79" i="34"/>
  <c r="I80" i="34"/>
  <c r="I81" i="34"/>
  <c r="I82" i="34"/>
  <c r="I83" i="34"/>
  <c r="I84" i="34"/>
  <c r="I85" i="34"/>
  <c r="I86" i="34"/>
  <c r="I87" i="34"/>
  <c r="I88" i="34"/>
  <c r="I89" i="34"/>
  <c r="I90" i="34"/>
  <c r="I91" i="34"/>
  <c r="I92" i="34"/>
  <c r="I93" i="34"/>
  <c r="I94" i="34"/>
  <c r="I95" i="34"/>
  <c r="I96" i="34"/>
  <c r="I97" i="34"/>
  <c r="I98" i="34"/>
  <c r="I99" i="34"/>
  <c r="I100" i="34"/>
  <c r="I101" i="34"/>
  <c r="I102" i="34"/>
  <c r="I103" i="34"/>
  <c r="I104" i="34"/>
  <c r="I105" i="34"/>
  <c r="I106" i="34"/>
  <c r="I107" i="34"/>
  <c r="D109" i="34"/>
  <c r="E109" i="34"/>
  <c r="F109" i="34"/>
  <c r="H109" i="34"/>
  <c r="I111" i="34"/>
  <c r="D112" i="34"/>
  <c r="E112" i="34"/>
  <c r="F112" i="34"/>
  <c r="G112" i="34"/>
  <c r="H112" i="34"/>
  <c r="I118" i="34"/>
  <c r="F170" i="62" s="1"/>
  <c r="I119" i="34"/>
  <c r="F172" i="62" s="1"/>
  <c r="I120" i="34"/>
  <c r="F173" i="62" s="1"/>
  <c r="I121" i="34"/>
  <c r="F169" i="62" s="1"/>
  <c r="I122" i="34"/>
  <c r="F168" i="62" s="1"/>
  <c r="D123" i="34"/>
  <c r="E123" i="34"/>
  <c r="F123" i="34"/>
  <c r="G123" i="34"/>
  <c r="H123" i="34"/>
  <c r="I4" i="9"/>
  <c r="E3" i="62" s="1"/>
  <c r="E198" i="62" s="1"/>
  <c r="I6" i="9"/>
  <c r="I7" i="9"/>
  <c r="I8" i="9"/>
  <c r="I9" i="9"/>
  <c r="E8" i="62" s="1"/>
  <c r="I10" i="9"/>
  <c r="E15" i="62" s="1"/>
  <c r="I11" i="9"/>
  <c r="E14" i="62" s="1"/>
  <c r="I12" i="9"/>
  <c r="E16" i="62" s="1"/>
  <c r="D14" i="9"/>
  <c r="D16" i="9" s="1"/>
  <c r="E14" i="9"/>
  <c r="E16" i="9" s="1"/>
  <c r="E49" i="9" s="1"/>
  <c r="F14" i="9"/>
  <c r="F16" i="9" s="1"/>
  <c r="F49" i="9" s="1"/>
  <c r="G14" i="9"/>
  <c r="G16" i="9" s="1"/>
  <c r="G49" i="9" s="1"/>
  <c r="H14" i="9"/>
  <c r="H16" i="9" s="1"/>
  <c r="H49" i="9" s="1"/>
  <c r="I19" i="9"/>
  <c r="I33" i="9" s="1"/>
  <c r="E162" i="62" s="1"/>
  <c r="E163" i="62" s="1"/>
  <c r="I22" i="9"/>
  <c r="I23" i="9"/>
  <c r="I24" i="9"/>
  <c r="I25" i="9"/>
  <c r="I26" i="9"/>
  <c r="E86" i="62" s="1"/>
  <c r="E90" i="62" s="1"/>
  <c r="I27" i="9"/>
  <c r="E113" i="62" s="1"/>
  <c r="E117" i="62" s="1"/>
  <c r="I28" i="9"/>
  <c r="I29" i="9"/>
  <c r="I30" i="9"/>
  <c r="I31" i="9"/>
  <c r="I32" i="9"/>
  <c r="D33" i="9"/>
  <c r="D36" i="9" s="1"/>
  <c r="E33" i="9"/>
  <c r="E36" i="9" s="1"/>
  <c r="F33" i="9"/>
  <c r="F36" i="9" s="1"/>
  <c r="G33" i="9"/>
  <c r="G36" i="9" s="1"/>
  <c r="H33" i="9"/>
  <c r="H36" i="9" s="1"/>
  <c r="I34" i="9"/>
  <c r="E80" i="62" s="1"/>
  <c r="I39" i="9"/>
  <c r="E170" i="62" s="1"/>
  <c r="I40" i="9"/>
  <c r="E172" i="62" s="1"/>
  <c r="I41" i="9"/>
  <c r="E173" i="62" s="1"/>
  <c r="I42" i="9"/>
  <c r="E169" i="62" s="1"/>
  <c r="I43" i="9"/>
  <c r="E168" i="62" s="1"/>
  <c r="D44" i="9"/>
  <c r="E44" i="9"/>
  <c r="F44" i="9"/>
  <c r="G44" i="9"/>
  <c r="H44" i="9"/>
  <c r="D49" i="9"/>
  <c r="I7" i="41"/>
  <c r="I9" i="41"/>
  <c r="I10" i="41"/>
  <c r="I11" i="41"/>
  <c r="I12" i="41"/>
  <c r="I13" i="41"/>
  <c r="I14" i="41"/>
  <c r="I15" i="41"/>
  <c r="I16" i="41"/>
  <c r="I17" i="41"/>
  <c r="I18" i="41"/>
  <c r="I19" i="41"/>
  <c r="I20" i="41"/>
  <c r="I21" i="41"/>
  <c r="I22" i="41"/>
  <c r="I23" i="41"/>
  <c r="I24" i="41"/>
  <c r="I25" i="41"/>
  <c r="I26" i="41"/>
  <c r="I27" i="41"/>
  <c r="I28" i="41"/>
  <c r="I29" i="41"/>
  <c r="I30" i="41"/>
  <c r="I31" i="41"/>
  <c r="I32" i="41"/>
  <c r="I33" i="41"/>
  <c r="I34" i="41"/>
  <c r="I35" i="41"/>
  <c r="I36" i="41"/>
  <c r="I37" i="41"/>
  <c r="I38" i="41"/>
  <c r="I39" i="41"/>
  <c r="E40" i="41"/>
  <c r="F40" i="41"/>
  <c r="H40" i="41"/>
  <c r="I44" i="41"/>
  <c r="I46" i="41"/>
  <c r="I47" i="41"/>
  <c r="I48" i="41"/>
  <c r="I49" i="41"/>
  <c r="I50" i="41"/>
  <c r="I51" i="41"/>
  <c r="I52" i="41"/>
  <c r="I53" i="41"/>
  <c r="I54" i="41"/>
  <c r="I55" i="41"/>
  <c r="I56" i="41"/>
  <c r="I57" i="41"/>
  <c r="I58" i="41"/>
  <c r="I59" i="41"/>
  <c r="I60" i="41"/>
  <c r="I61" i="41"/>
  <c r="I62" i="41"/>
  <c r="I63" i="41"/>
  <c r="I64" i="41"/>
  <c r="I65" i="41"/>
  <c r="I66" i="41"/>
  <c r="I67" i="41"/>
  <c r="I68" i="41"/>
  <c r="I69" i="41"/>
  <c r="I70" i="41"/>
  <c r="I71" i="41"/>
  <c r="I72" i="41"/>
  <c r="I73" i="41"/>
  <c r="I74" i="41"/>
  <c r="I75" i="41"/>
  <c r="I76" i="41"/>
  <c r="D77" i="41"/>
  <c r="E77" i="41"/>
  <c r="F77" i="41"/>
  <c r="H77" i="41"/>
  <c r="I81" i="41"/>
  <c r="I83" i="41"/>
  <c r="I84" i="41"/>
  <c r="I85" i="41"/>
  <c r="I86" i="41"/>
  <c r="I87" i="41"/>
  <c r="I88" i="41"/>
  <c r="I89" i="41"/>
  <c r="I90" i="41"/>
  <c r="I91" i="41"/>
  <c r="I92" i="41"/>
  <c r="I93" i="41"/>
  <c r="I94" i="41"/>
  <c r="I95" i="41"/>
  <c r="I96" i="41"/>
  <c r="I97" i="41"/>
  <c r="I98" i="41"/>
  <c r="I99" i="41"/>
  <c r="I100" i="41"/>
  <c r="I101" i="41"/>
  <c r="I102" i="41"/>
  <c r="I103" i="41"/>
  <c r="I104" i="41"/>
  <c r="I105" i="41"/>
  <c r="I106" i="41"/>
  <c r="I107" i="41"/>
  <c r="I108" i="41"/>
  <c r="I109" i="41"/>
  <c r="I110" i="41"/>
  <c r="I111" i="41"/>
  <c r="I112" i="41"/>
  <c r="I113" i="41"/>
  <c r="D114" i="41"/>
  <c r="E114" i="41"/>
  <c r="F114" i="41"/>
  <c r="H114" i="41"/>
  <c r="I118" i="41"/>
  <c r="I120" i="41"/>
  <c r="I121" i="41"/>
  <c r="I122" i="41"/>
  <c r="I123" i="41"/>
  <c r="I124" i="41"/>
  <c r="I125" i="41"/>
  <c r="I126" i="41"/>
  <c r="I127" i="41"/>
  <c r="I128" i="41"/>
  <c r="I129" i="41"/>
  <c r="I130" i="41"/>
  <c r="I131" i="41"/>
  <c r="I132" i="41"/>
  <c r="I133" i="41"/>
  <c r="I134" i="41"/>
  <c r="I135" i="41"/>
  <c r="I136" i="41"/>
  <c r="I137" i="41"/>
  <c r="I138" i="41"/>
  <c r="I139" i="41"/>
  <c r="I140" i="41"/>
  <c r="I141" i="41"/>
  <c r="I142" i="41"/>
  <c r="I143" i="41"/>
  <c r="I144" i="41"/>
  <c r="D145" i="41"/>
  <c r="E145" i="41"/>
  <c r="F145" i="41"/>
  <c r="H145" i="41"/>
  <c r="I211" i="41"/>
  <c r="I213" i="41"/>
  <c r="I214" i="41"/>
  <c r="I215" i="41"/>
  <c r="I216" i="41"/>
  <c r="I217" i="41"/>
  <c r="I218" i="41"/>
  <c r="I219" i="41"/>
  <c r="I220" i="41"/>
  <c r="I221" i="41"/>
  <c r="I222" i="41"/>
  <c r="I223" i="41"/>
  <c r="I224" i="41"/>
  <c r="I225" i="41"/>
  <c r="I226" i="41"/>
  <c r="I227" i="41"/>
  <c r="I228" i="41"/>
  <c r="I229" i="41"/>
  <c r="I230" i="41"/>
  <c r="I231" i="41"/>
  <c r="I232" i="41"/>
  <c r="I233" i="41"/>
  <c r="I234" i="41"/>
  <c r="I235" i="41"/>
  <c r="I236" i="41"/>
  <c r="I237" i="41"/>
  <c r="I238" i="41"/>
  <c r="I239" i="41"/>
  <c r="I240" i="41"/>
  <c r="I241" i="41"/>
  <c r="I242" i="41"/>
  <c r="I243" i="41"/>
  <c r="I244" i="41"/>
  <c r="E245" i="41"/>
  <c r="F245" i="41"/>
  <c r="H245" i="41"/>
  <c r="I249" i="41"/>
  <c r="I251" i="41"/>
  <c r="I252" i="41"/>
  <c r="I253" i="41"/>
  <c r="I254" i="41"/>
  <c r="I255" i="41"/>
  <c r="I256" i="41"/>
  <c r="I257" i="41"/>
  <c r="I258" i="41"/>
  <c r="I259" i="41"/>
  <c r="I260" i="41"/>
  <c r="I261" i="41"/>
  <c r="I262" i="41"/>
  <c r="I263" i="41"/>
  <c r="I264" i="41"/>
  <c r="I265" i="41"/>
  <c r="I266" i="41"/>
  <c r="I267" i="41"/>
  <c r="I268" i="41"/>
  <c r="I269" i="41"/>
  <c r="I270" i="41"/>
  <c r="I271" i="41"/>
  <c r="I272" i="41"/>
  <c r="I273" i="41"/>
  <c r="I274" i="41"/>
  <c r="I275" i="41"/>
  <c r="I311" i="41"/>
  <c r="I313" i="41"/>
  <c r="I314" i="41"/>
  <c r="I315" i="41"/>
  <c r="I316" i="41"/>
  <c r="I317" i="41"/>
  <c r="I318" i="41"/>
  <c r="I319" i="41"/>
  <c r="I320" i="41"/>
  <c r="I321" i="41"/>
  <c r="I322" i="41"/>
  <c r="I323" i="41"/>
  <c r="I324" i="41"/>
  <c r="I325" i="41"/>
  <c r="I326" i="41"/>
  <c r="I327" i="41"/>
  <c r="I328" i="41"/>
  <c r="I329" i="41"/>
  <c r="I330" i="41"/>
  <c r="I331" i="41"/>
  <c r="I332" i="41"/>
  <c r="I333" i="41"/>
  <c r="I334" i="41"/>
  <c r="I335" i="41"/>
  <c r="I336" i="41"/>
  <c r="I337" i="41"/>
  <c r="I338" i="41"/>
  <c r="E339" i="41"/>
  <c r="F339" i="41"/>
  <c r="H339" i="41"/>
  <c r="I343" i="41"/>
  <c r="I345" i="41"/>
  <c r="I346" i="41"/>
  <c r="I347" i="41"/>
  <c r="I348" i="41"/>
  <c r="I349" i="41"/>
  <c r="I350" i="41"/>
  <c r="I351" i="41"/>
  <c r="I352" i="41"/>
  <c r="I353" i="41"/>
  <c r="I354" i="41"/>
  <c r="I355" i="41"/>
  <c r="I356" i="41"/>
  <c r="I357" i="41"/>
  <c r="I358" i="41"/>
  <c r="I359" i="41"/>
  <c r="I360" i="41"/>
  <c r="I361" i="41"/>
  <c r="I362" i="41"/>
  <c r="I363" i="41"/>
  <c r="I364" i="41"/>
  <c r="I365" i="41"/>
  <c r="I366" i="41"/>
  <c r="I367" i="41"/>
  <c r="I368" i="41"/>
  <c r="I369" i="41"/>
  <c r="I370" i="41"/>
  <c r="I371" i="41"/>
  <c r="I372" i="41"/>
  <c r="I373" i="41"/>
  <c r="I374" i="41"/>
  <c r="I375" i="41"/>
  <c r="I376" i="41"/>
  <c r="I377" i="41"/>
  <c r="I382" i="41"/>
  <c r="I384" i="41"/>
  <c r="I385" i="41"/>
  <c r="I386" i="41"/>
  <c r="I387" i="41"/>
  <c r="I388" i="41"/>
  <c r="I389" i="41"/>
  <c r="I390" i="41"/>
  <c r="I391" i="41"/>
  <c r="I392" i="41"/>
  <c r="I393" i="41"/>
  <c r="I394" i="41"/>
  <c r="I395" i="41"/>
  <c r="I396" i="41"/>
  <c r="I397" i="41"/>
  <c r="I398" i="41"/>
  <c r="I399" i="41"/>
  <c r="I400" i="41"/>
  <c r="I401" i="41"/>
  <c r="I402" i="41"/>
  <c r="I403" i="41"/>
  <c r="I404" i="41"/>
  <c r="I405" i="41"/>
  <c r="I406" i="41"/>
  <c r="I407" i="41"/>
  <c r="I408" i="41"/>
  <c r="I444" i="41"/>
  <c r="I446" i="41"/>
  <c r="I447" i="41"/>
  <c r="I448" i="41"/>
  <c r="I449" i="41"/>
  <c r="I450" i="41"/>
  <c r="I451" i="41"/>
  <c r="I452" i="41"/>
  <c r="I453" i="41"/>
  <c r="I454" i="41"/>
  <c r="I455" i="41"/>
  <c r="I456" i="41"/>
  <c r="I457" i="41"/>
  <c r="I458" i="41"/>
  <c r="I459" i="41"/>
  <c r="I460" i="41"/>
  <c r="I461" i="41"/>
  <c r="I462" i="41"/>
  <c r="I463" i="41"/>
  <c r="I464" i="41"/>
  <c r="I465" i="41"/>
  <c r="I466" i="41"/>
  <c r="I467" i="41"/>
  <c r="I468" i="41"/>
  <c r="I469" i="41"/>
  <c r="H470" i="41"/>
  <c r="I474" i="41"/>
  <c r="I476" i="41"/>
  <c r="I477" i="41"/>
  <c r="I478" i="41"/>
  <c r="I479" i="41"/>
  <c r="I480" i="41"/>
  <c r="I481" i="41"/>
  <c r="I482" i="41"/>
  <c r="I483" i="41"/>
  <c r="I484" i="41"/>
  <c r="I485" i="41"/>
  <c r="I486" i="41"/>
  <c r="I487" i="41"/>
  <c r="I488" i="41"/>
  <c r="I489" i="41"/>
  <c r="I490" i="41"/>
  <c r="I491" i="41"/>
  <c r="I492" i="41"/>
  <c r="I493" i="41"/>
  <c r="I494" i="41"/>
  <c r="I495" i="41"/>
  <c r="I496" i="41"/>
  <c r="I497" i="41"/>
  <c r="I498" i="41"/>
  <c r="I499" i="41"/>
  <c r="I500" i="41"/>
  <c r="I505" i="41"/>
  <c r="I507" i="41"/>
  <c r="I508" i="41"/>
  <c r="I509" i="41"/>
  <c r="I510" i="41"/>
  <c r="I511" i="41"/>
  <c r="I512" i="41"/>
  <c r="I513" i="41"/>
  <c r="I514" i="41"/>
  <c r="I515" i="41"/>
  <c r="I516" i="41"/>
  <c r="I517" i="41"/>
  <c r="I518" i="41"/>
  <c r="I519" i="41"/>
  <c r="I520" i="41"/>
  <c r="I521" i="41"/>
  <c r="I522" i="41"/>
  <c r="I523" i="41"/>
  <c r="I528" i="41"/>
  <c r="I530" i="41"/>
  <c r="I531" i="41"/>
  <c r="I532" i="41"/>
  <c r="I533" i="41"/>
  <c r="I534" i="41"/>
  <c r="I535" i="41"/>
  <c r="I536" i="41"/>
  <c r="I537" i="41"/>
  <c r="I538" i="41"/>
  <c r="I539" i="41"/>
  <c r="I540" i="41"/>
  <c r="I541" i="41"/>
  <c r="I542" i="41"/>
  <c r="I543" i="41"/>
  <c r="I544" i="41"/>
  <c r="I545" i="41"/>
  <c r="I546" i="41"/>
  <c r="D547" i="41"/>
  <c r="E547" i="41"/>
  <c r="F547" i="41"/>
  <c r="H547" i="41"/>
  <c r="I551" i="41"/>
  <c r="I553" i="41"/>
  <c r="I554" i="41"/>
  <c r="I555" i="41"/>
  <c r="I556" i="41"/>
  <c r="I557" i="41"/>
  <c r="I558" i="41"/>
  <c r="I559" i="41"/>
  <c r="I560" i="41"/>
  <c r="I561" i="41"/>
  <c r="I562" i="41"/>
  <c r="I563" i="41"/>
  <c r="I564" i="41"/>
  <c r="I565" i="41"/>
  <c r="I566" i="41"/>
  <c r="I567" i="41"/>
  <c r="I568" i="41"/>
  <c r="I569" i="41"/>
  <c r="I570" i="41"/>
  <c r="I571" i="41"/>
  <c r="I572" i="41"/>
  <c r="I573" i="41"/>
  <c r="I574" i="41"/>
  <c r="I575" i="41"/>
  <c r="I576" i="41"/>
  <c r="I577" i="41"/>
  <c r="I582" i="41"/>
  <c r="I584" i="41"/>
  <c r="I585" i="41"/>
  <c r="I586" i="41"/>
  <c r="I587" i="41"/>
  <c r="I588" i="41"/>
  <c r="I589" i="41"/>
  <c r="I590" i="41"/>
  <c r="I591" i="41"/>
  <c r="I592" i="41"/>
  <c r="I593" i="41"/>
  <c r="I594" i="41"/>
  <c r="I595" i="41"/>
  <c r="I596" i="41"/>
  <c r="I597" i="41"/>
  <c r="I598" i="41"/>
  <c r="I599" i="41"/>
  <c r="I600" i="41"/>
  <c r="I601" i="41"/>
  <c r="I602" i="41"/>
  <c r="I603" i="41"/>
  <c r="I604" i="41"/>
  <c r="I605" i="41"/>
  <c r="I606" i="41"/>
  <c r="I607" i="41"/>
  <c r="I608" i="41"/>
  <c r="D609" i="41"/>
  <c r="E609" i="41"/>
  <c r="F609" i="41"/>
  <c r="H609" i="41"/>
  <c r="I613" i="41"/>
  <c r="I615" i="41"/>
  <c r="I616" i="41"/>
  <c r="I617" i="41"/>
  <c r="I618" i="41"/>
  <c r="I619" i="41"/>
  <c r="I620" i="41"/>
  <c r="I621" i="41"/>
  <c r="I622" i="41"/>
  <c r="I623" i="41"/>
  <c r="I624" i="41"/>
  <c r="I625" i="41"/>
  <c r="I626" i="41"/>
  <c r="I627" i="41"/>
  <c r="I628" i="41"/>
  <c r="I629" i="41"/>
  <c r="I630" i="41"/>
  <c r="I631" i="41"/>
  <c r="I632" i="41"/>
  <c r="I633" i="41"/>
  <c r="I634" i="41"/>
  <c r="I635" i="41"/>
  <c r="I636" i="41"/>
  <c r="I637" i="41"/>
  <c r="I638" i="41"/>
  <c r="I639" i="41"/>
  <c r="I640" i="41"/>
  <c r="I641" i="41"/>
  <c r="D642" i="41"/>
  <c r="E642" i="41"/>
  <c r="F642" i="41"/>
  <c r="H642" i="41"/>
  <c r="I649" i="41"/>
  <c r="I651" i="41"/>
  <c r="I652" i="41"/>
  <c r="D654" i="41"/>
  <c r="D655" i="41" s="1"/>
  <c r="E654" i="41"/>
  <c r="E655" i="41" s="1"/>
  <c r="F654" i="41"/>
  <c r="F655" i="41" s="1"/>
  <c r="G654" i="41"/>
  <c r="G655" i="41" s="1"/>
  <c r="H654" i="41"/>
  <c r="H655" i="41" s="1"/>
  <c r="I660" i="41"/>
  <c r="D170" i="62" s="1"/>
  <c r="I661" i="41"/>
  <c r="D172" i="62" s="1"/>
  <c r="I662" i="41"/>
  <c r="D173" i="62" s="1"/>
  <c r="I663" i="41"/>
  <c r="D169" i="62" s="1"/>
  <c r="I664" i="41"/>
  <c r="D168" i="62" s="1"/>
  <c r="D665" i="41"/>
  <c r="E665" i="41"/>
  <c r="F665" i="41"/>
  <c r="G665" i="41"/>
  <c r="H665" i="41"/>
  <c r="I7" i="42"/>
  <c r="I9" i="42"/>
  <c r="I10" i="42"/>
  <c r="I11" i="42"/>
  <c r="I12" i="42"/>
  <c r="I13" i="42"/>
  <c r="I14" i="42"/>
  <c r="I15" i="42"/>
  <c r="I16" i="42"/>
  <c r="I17" i="42"/>
  <c r="I18" i="42"/>
  <c r="I19" i="42"/>
  <c r="I20" i="42"/>
  <c r="I21" i="42"/>
  <c r="I22" i="42"/>
  <c r="I23" i="42"/>
  <c r="I24" i="42"/>
  <c r="I25" i="42"/>
  <c r="I26" i="42"/>
  <c r="I27" i="42"/>
  <c r="I28" i="42"/>
  <c r="I29" i="42"/>
  <c r="I30" i="42"/>
  <c r="I31" i="42"/>
  <c r="I32" i="42"/>
  <c r="I33" i="42"/>
  <c r="I34" i="42"/>
  <c r="I35" i="42"/>
  <c r="I36" i="42"/>
  <c r="I37" i="42"/>
  <c r="I38" i="42"/>
  <c r="D39" i="42"/>
  <c r="E39" i="42"/>
  <c r="F39" i="42"/>
  <c r="H39" i="42"/>
  <c r="I43" i="42"/>
  <c r="I45" i="42"/>
  <c r="I46" i="42"/>
  <c r="I47" i="42"/>
  <c r="I48" i="42"/>
  <c r="I49" i="42"/>
  <c r="I50" i="42"/>
  <c r="I51" i="42"/>
  <c r="I52" i="42"/>
  <c r="I53" i="42"/>
  <c r="I54" i="42"/>
  <c r="I55" i="42"/>
  <c r="I56" i="42"/>
  <c r="I57" i="42"/>
  <c r="I58" i="42"/>
  <c r="I59" i="42"/>
  <c r="I60" i="42"/>
  <c r="I61" i="42"/>
  <c r="I62" i="42"/>
  <c r="I63" i="42"/>
  <c r="I64" i="42"/>
  <c r="I65" i="42"/>
  <c r="I66" i="42"/>
  <c r="I67" i="42"/>
  <c r="I68" i="42"/>
  <c r="I69" i="42"/>
  <c r="I70" i="42"/>
  <c r="I71" i="42"/>
  <c r="I72" i="42"/>
  <c r="I73" i="42"/>
  <c r="I74" i="42"/>
  <c r="D75" i="42"/>
  <c r="E75" i="42"/>
  <c r="F75" i="42"/>
  <c r="H75" i="42"/>
  <c r="I79" i="42"/>
  <c r="I81" i="42"/>
  <c r="I82" i="42"/>
  <c r="I83" i="42"/>
  <c r="I84" i="42"/>
  <c r="I85" i="42"/>
  <c r="I86" i="42"/>
  <c r="I87" i="42"/>
  <c r="I88" i="42"/>
  <c r="I89" i="42"/>
  <c r="I90" i="42"/>
  <c r="I91" i="42"/>
  <c r="I92" i="42"/>
  <c r="I93" i="42"/>
  <c r="I94" i="42"/>
  <c r="I95" i="42"/>
  <c r="I96" i="42"/>
  <c r="I97" i="42"/>
  <c r="I98" i="42"/>
  <c r="I99" i="42"/>
  <c r="I100" i="42"/>
  <c r="I101" i="42"/>
  <c r="I102" i="42"/>
  <c r="I103" i="42"/>
  <c r="I104" i="42"/>
  <c r="I105" i="42"/>
  <c r="I106" i="42"/>
  <c r="I107" i="42"/>
  <c r="I108" i="42"/>
  <c r="I109" i="42"/>
  <c r="I110" i="42"/>
  <c r="D111" i="42"/>
  <c r="E111" i="42"/>
  <c r="F111" i="42"/>
  <c r="H111" i="42"/>
  <c r="I115" i="42"/>
  <c r="I117" i="42"/>
  <c r="I118" i="42"/>
  <c r="I119" i="42"/>
  <c r="I120" i="42"/>
  <c r="I121" i="42"/>
  <c r="I122" i="42"/>
  <c r="I123" i="42"/>
  <c r="I124" i="42"/>
  <c r="I125" i="42"/>
  <c r="I126" i="42"/>
  <c r="I127" i="42"/>
  <c r="I128" i="42"/>
  <c r="I129" i="42"/>
  <c r="I130" i="42"/>
  <c r="I131" i="42"/>
  <c r="I132" i="42"/>
  <c r="I133" i="42"/>
  <c r="I134" i="42"/>
  <c r="I135" i="42"/>
  <c r="I136" i="42"/>
  <c r="I137" i="42"/>
  <c r="I138" i="42"/>
  <c r="I139" i="42"/>
  <c r="I140" i="42"/>
  <c r="I141" i="42"/>
  <c r="I142" i="42"/>
  <c r="I143" i="42"/>
  <c r="I144" i="42"/>
  <c r="I145" i="42"/>
  <c r="I146" i="42"/>
  <c r="D147" i="42"/>
  <c r="E147" i="42"/>
  <c r="F147" i="42"/>
  <c r="H147" i="42"/>
  <c r="I151" i="42"/>
  <c r="I153" i="42"/>
  <c r="I154" i="42"/>
  <c r="I155" i="42"/>
  <c r="I156" i="42"/>
  <c r="I157" i="42"/>
  <c r="I158" i="42"/>
  <c r="I159" i="42"/>
  <c r="I160" i="42"/>
  <c r="I161" i="42"/>
  <c r="I162" i="42"/>
  <c r="I163" i="42"/>
  <c r="I164" i="42"/>
  <c r="I165" i="42"/>
  <c r="I166" i="42"/>
  <c r="I167" i="42"/>
  <c r="I168" i="42"/>
  <c r="I169" i="42"/>
  <c r="I170" i="42"/>
  <c r="I171" i="42"/>
  <c r="I172" i="42"/>
  <c r="I173" i="42"/>
  <c r="I174" i="42"/>
  <c r="I175" i="42"/>
  <c r="I176" i="42"/>
  <c r="I177" i="42"/>
  <c r="I178" i="42"/>
  <c r="I179" i="42"/>
  <c r="I180" i="42"/>
  <c r="I181" i="42"/>
  <c r="I182" i="42"/>
  <c r="D183" i="42"/>
  <c r="E183" i="42"/>
  <c r="F183" i="42"/>
  <c r="H183" i="42"/>
  <c r="I187" i="42"/>
  <c r="I189" i="42"/>
  <c r="I190" i="42"/>
  <c r="I191" i="42"/>
  <c r="I192" i="42"/>
  <c r="I193" i="42"/>
  <c r="I194" i="42"/>
  <c r="I195" i="42"/>
  <c r="I196" i="42"/>
  <c r="I197" i="42"/>
  <c r="I198" i="42"/>
  <c r="I199" i="42"/>
  <c r="I200" i="42"/>
  <c r="I201" i="42"/>
  <c r="I202" i="42"/>
  <c r="I203" i="42"/>
  <c r="I204" i="42"/>
  <c r="I205" i="42"/>
  <c r="I206" i="42"/>
  <c r="I207" i="42"/>
  <c r="I208" i="42"/>
  <c r="I209" i="42"/>
  <c r="I210" i="42"/>
  <c r="I211" i="42"/>
  <c r="I212" i="42"/>
  <c r="I213" i="42"/>
  <c r="I214" i="42"/>
  <c r="I215" i="42"/>
  <c r="I216" i="42"/>
  <c r="I217" i="42"/>
  <c r="H218" i="42"/>
  <c r="I218" i="42" s="1"/>
  <c r="I222" i="42"/>
  <c r="I224" i="42"/>
  <c r="I225" i="42"/>
  <c r="I226" i="42"/>
  <c r="I227" i="42"/>
  <c r="I228" i="42"/>
  <c r="I229" i="42"/>
  <c r="I230" i="42"/>
  <c r="I231" i="42"/>
  <c r="I232" i="42"/>
  <c r="I233" i="42"/>
  <c r="I234" i="42"/>
  <c r="I235" i="42"/>
  <c r="I236" i="42"/>
  <c r="I237" i="42"/>
  <c r="I238" i="42"/>
  <c r="I239" i="42"/>
  <c r="I240" i="42"/>
  <c r="I241" i="42"/>
  <c r="I242" i="42"/>
  <c r="I243" i="42"/>
  <c r="I244" i="42"/>
  <c r="I245" i="42"/>
  <c r="I246" i="42"/>
  <c r="I247" i="42"/>
  <c r="I248" i="42"/>
  <c r="I249" i="42"/>
  <c r="I250" i="42"/>
  <c r="I251" i="42"/>
  <c r="I252" i="42"/>
  <c r="I253" i="42"/>
  <c r="D254" i="42"/>
  <c r="E254" i="42"/>
  <c r="F254" i="42"/>
  <c r="H254" i="42"/>
  <c r="I258" i="42"/>
  <c r="I260" i="42"/>
  <c r="I261" i="42"/>
  <c r="I262" i="42"/>
  <c r="I263" i="42"/>
  <c r="I264" i="42"/>
  <c r="I265" i="42"/>
  <c r="I266" i="42"/>
  <c r="I267" i="42"/>
  <c r="I268" i="42"/>
  <c r="I269" i="42"/>
  <c r="I270" i="42"/>
  <c r="I271" i="42"/>
  <c r="I272" i="42"/>
  <c r="I273" i="42"/>
  <c r="I274" i="42"/>
  <c r="I275" i="42"/>
  <c r="I276" i="42"/>
  <c r="I277" i="42"/>
  <c r="I278" i="42"/>
  <c r="I279" i="42"/>
  <c r="I280" i="42"/>
  <c r="I281" i="42"/>
  <c r="I282" i="42"/>
  <c r="I283" i="42"/>
  <c r="I284" i="42"/>
  <c r="I285" i="42"/>
  <c r="I286" i="42"/>
  <c r="I287" i="42"/>
  <c r="I288" i="42"/>
  <c r="I289" i="42"/>
  <c r="I294" i="42"/>
  <c r="I296" i="42"/>
  <c r="I297" i="42"/>
  <c r="I298" i="42"/>
  <c r="I299" i="42"/>
  <c r="I300" i="42"/>
  <c r="I301" i="42"/>
  <c r="I302" i="42"/>
  <c r="I303" i="42"/>
  <c r="I304" i="42"/>
  <c r="I305" i="42"/>
  <c r="I306" i="42"/>
  <c r="I307" i="42"/>
  <c r="I308" i="42"/>
  <c r="I309" i="42"/>
  <c r="I310" i="42"/>
  <c r="I311" i="42"/>
  <c r="I312" i="42"/>
  <c r="I313" i="42"/>
  <c r="I314" i="42"/>
  <c r="I315" i="42"/>
  <c r="I316" i="42"/>
  <c r="I317" i="42"/>
  <c r="I318" i="42"/>
  <c r="I319" i="42"/>
  <c r="I320" i="42"/>
  <c r="I321" i="42"/>
  <c r="I322" i="42"/>
  <c r="I323" i="42"/>
  <c r="I324" i="42"/>
  <c r="I325" i="42"/>
  <c r="I330" i="42"/>
  <c r="I332" i="42"/>
  <c r="I333" i="42"/>
  <c r="I334" i="42"/>
  <c r="I335" i="42"/>
  <c r="I336" i="42"/>
  <c r="I337" i="42"/>
  <c r="I338" i="42"/>
  <c r="I339" i="42"/>
  <c r="I340" i="42"/>
  <c r="I341" i="42"/>
  <c r="I342" i="42"/>
  <c r="I343" i="42"/>
  <c r="I344" i="42"/>
  <c r="I345" i="42"/>
  <c r="I346" i="42"/>
  <c r="I347" i="42"/>
  <c r="I348" i="42"/>
  <c r="I349" i="42"/>
  <c r="I350" i="42"/>
  <c r="I351" i="42"/>
  <c r="I352" i="42"/>
  <c r="I353" i="42"/>
  <c r="I354" i="42"/>
  <c r="I355" i="42"/>
  <c r="I356" i="42"/>
  <c r="I357" i="42"/>
  <c r="I358" i="42"/>
  <c r="I359" i="42"/>
  <c r="I360" i="42"/>
  <c r="I361" i="42"/>
  <c r="D362" i="42"/>
  <c r="E362" i="42"/>
  <c r="F362" i="42"/>
  <c r="H362" i="42"/>
  <c r="I367" i="42"/>
  <c r="I369" i="42"/>
  <c r="I370" i="42"/>
  <c r="I371" i="42"/>
  <c r="I372" i="42"/>
  <c r="I373" i="42"/>
  <c r="I374" i="42"/>
  <c r="I375" i="42"/>
  <c r="I376" i="42"/>
  <c r="I377" i="42"/>
  <c r="I378" i="42"/>
  <c r="I379" i="42"/>
  <c r="I380" i="42"/>
  <c r="I381" i="42"/>
  <c r="I382" i="42"/>
  <c r="I383" i="42"/>
  <c r="I384" i="42"/>
  <c r="I385" i="42"/>
  <c r="I386" i="42"/>
  <c r="I387" i="42"/>
  <c r="I388" i="42"/>
  <c r="I389" i="42"/>
  <c r="I390" i="42"/>
  <c r="I391" i="42"/>
  <c r="I392" i="42"/>
  <c r="I393" i="42"/>
  <c r="I394" i="42"/>
  <c r="I395" i="42"/>
  <c r="I396" i="42"/>
  <c r="I397" i="42"/>
  <c r="I398" i="42"/>
  <c r="I399" i="42"/>
  <c r="D400" i="42"/>
  <c r="F400" i="42"/>
  <c r="H400" i="42"/>
  <c r="I404" i="42"/>
  <c r="I406" i="42"/>
  <c r="I407" i="42"/>
  <c r="I408" i="42"/>
  <c r="I409" i="42"/>
  <c r="I410" i="42"/>
  <c r="I411" i="42"/>
  <c r="I412" i="42"/>
  <c r="I413" i="42"/>
  <c r="I414" i="42"/>
  <c r="I415" i="42"/>
  <c r="I416" i="42"/>
  <c r="I417" i="42"/>
  <c r="I418" i="42"/>
  <c r="I419" i="42"/>
  <c r="I420" i="42"/>
  <c r="I421" i="42"/>
  <c r="I422" i="42"/>
  <c r="I423" i="42"/>
  <c r="I424" i="42"/>
  <c r="I425" i="42"/>
  <c r="I426" i="42"/>
  <c r="I427" i="42"/>
  <c r="I428" i="42"/>
  <c r="I429" i="42"/>
  <c r="I430" i="42"/>
  <c r="I431" i="42"/>
  <c r="I432" i="42"/>
  <c r="I433" i="42"/>
  <c r="I434" i="42"/>
  <c r="I435" i="42"/>
  <c r="I436" i="42"/>
  <c r="D437" i="42"/>
  <c r="E437" i="42"/>
  <c r="F437" i="42"/>
  <c r="H437" i="42"/>
  <c r="I441" i="42"/>
  <c r="I443" i="42"/>
  <c r="I444" i="42"/>
  <c r="I445" i="42"/>
  <c r="I446" i="42"/>
  <c r="I447" i="42"/>
  <c r="I448" i="42"/>
  <c r="I449" i="42"/>
  <c r="I450" i="42"/>
  <c r="I451" i="42"/>
  <c r="I452" i="42"/>
  <c r="I453" i="42"/>
  <c r="I454" i="42"/>
  <c r="I455" i="42"/>
  <c r="I456" i="42"/>
  <c r="I457" i="42"/>
  <c r="I458" i="42"/>
  <c r="I459" i="42"/>
  <c r="I460" i="42"/>
  <c r="I461" i="42"/>
  <c r="I462" i="42"/>
  <c r="I463" i="42"/>
  <c r="I464" i="42"/>
  <c r="I465" i="42"/>
  <c r="I466" i="42"/>
  <c r="I467" i="42"/>
  <c r="I468" i="42"/>
  <c r="I469" i="42"/>
  <c r="I470" i="42"/>
  <c r="I471" i="42"/>
  <c r="I472" i="42"/>
  <c r="I473" i="42"/>
  <c r="E474" i="42"/>
  <c r="F474" i="42"/>
  <c r="H474" i="42"/>
  <c r="I478" i="42"/>
  <c r="I480" i="42"/>
  <c r="I481" i="42"/>
  <c r="I482" i="42"/>
  <c r="I483" i="42"/>
  <c r="I484" i="42"/>
  <c r="I485" i="42"/>
  <c r="I486" i="42"/>
  <c r="I487" i="42"/>
  <c r="I488" i="42"/>
  <c r="I489" i="42"/>
  <c r="I490" i="42"/>
  <c r="I491" i="42"/>
  <c r="I492" i="42"/>
  <c r="I493" i="42"/>
  <c r="I494" i="42"/>
  <c r="I495" i="42"/>
  <c r="I496" i="42"/>
  <c r="I497" i="42"/>
  <c r="I498" i="42"/>
  <c r="I499" i="42"/>
  <c r="I500" i="42"/>
  <c r="I501" i="42"/>
  <c r="I502" i="42"/>
  <c r="I503" i="42"/>
  <c r="I504" i="42"/>
  <c r="I505" i="42"/>
  <c r="I506" i="42"/>
  <c r="I507" i="42"/>
  <c r="I508" i="42"/>
  <c r="I509" i="42"/>
  <c r="I510" i="42"/>
  <c r="E511" i="42"/>
  <c r="F511" i="42"/>
  <c r="H511" i="42"/>
  <c r="I515" i="42"/>
  <c r="I517" i="42"/>
  <c r="I518" i="42"/>
  <c r="I519" i="42"/>
  <c r="I520" i="42"/>
  <c r="I521" i="42"/>
  <c r="I522" i="42"/>
  <c r="I523" i="42"/>
  <c r="I524" i="42"/>
  <c r="I525" i="42"/>
  <c r="I526" i="42"/>
  <c r="I527" i="42"/>
  <c r="I528" i="42"/>
  <c r="I529" i="42"/>
  <c r="I530" i="42"/>
  <c r="I531" i="42"/>
  <c r="I532" i="42"/>
  <c r="I533" i="42"/>
  <c r="I534" i="42"/>
  <c r="I535" i="42"/>
  <c r="I536" i="42"/>
  <c r="I537" i="42"/>
  <c r="I538" i="42"/>
  <c r="I539" i="42"/>
  <c r="I540" i="42"/>
  <c r="I541" i="42"/>
  <c r="I542" i="42"/>
  <c r="I543" i="42"/>
  <c r="I544" i="42"/>
  <c r="I545" i="42"/>
  <c r="I546" i="42"/>
  <c r="I547" i="42"/>
  <c r="D548" i="42"/>
  <c r="F548" i="42"/>
  <c r="H548" i="42"/>
  <c r="I552" i="42"/>
  <c r="I554" i="42"/>
  <c r="I555" i="42"/>
  <c r="I556" i="42"/>
  <c r="I557" i="42"/>
  <c r="I558" i="42"/>
  <c r="I559" i="42"/>
  <c r="I560" i="42"/>
  <c r="I561" i="42"/>
  <c r="I562" i="42"/>
  <c r="I563" i="42"/>
  <c r="I564" i="42"/>
  <c r="I565" i="42"/>
  <c r="I566" i="42"/>
  <c r="I567" i="42"/>
  <c r="I568" i="42"/>
  <c r="I569" i="42"/>
  <c r="I570" i="42"/>
  <c r="I571" i="42"/>
  <c r="I572" i="42"/>
  <c r="I573" i="42"/>
  <c r="I574" i="42"/>
  <c r="I575" i="42"/>
  <c r="I576" i="42"/>
  <c r="I577" i="42"/>
  <c r="I578" i="42"/>
  <c r="I579" i="42"/>
  <c r="I580" i="42"/>
  <c r="I581" i="42"/>
  <c r="I582" i="42"/>
  <c r="I583" i="42"/>
  <c r="I584" i="42"/>
  <c r="I589" i="42"/>
  <c r="I591" i="42"/>
  <c r="I592" i="42"/>
  <c r="I593" i="42"/>
  <c r="I594" i="42"/>
  <c r="I595" i="42"/>
  <c r="I596" i="42"/>
  <c r="I597" i="42"/>
  <c r="I598" i="42"/>
  <c r="I599" i="42"/>
  <c r="I600" i="42"/>
  <c r="I601" i="42"/>
  <c r="I602" i="42"/>
  <c r="I603" i="42"/>
  <c r="I604" i="42"/>
  <c r="I605" i="42"/>
  <c r="I606" i="42"/>
  <c r="I607" i="42"/>
  <c r="I608" i="42"/>
  <c r="I609" i="42"/>
  <c r="I610" i="42"/>
  <c r="I611" i="42"/>
  <c r="I612" i="42"/>
  <c r="I613" i="42"/>
  <c r="I614" i="42"/>
  <c r="I615" i="42"/>
  <c r="I616" i="42"/>
  <c r="I617" i="42"/>
  <c r="I618" i="42"/>
  <c r="I619" i="42"/>
  <c r="I620" i="42"/>
  <c r="I621" i="42"/>
  <c r="I626" i="42"/>
  <c r="I628" i="42"/>
  <c r="I629" i="42"/>
  <c r="I630" i="42"/>
  <c r="I631" i="42"/>
  <c r="I632" i="42"/>
  <c r="I633" i="42"/>
  <c r="I634" i="42"/>
  <c r="I635" i="42"/>
  <c r="I636" i="42"/>
  <c r="I637" i="42"/>
  <c r="I638" i="42"/>
  <c r="I639" i="42"/>
  <c r="I640" i="42"/>
  <c r="I641" i="42"/>
  <c r="I642" i="42"/>
  <c r="I643" i="42"/>
  <c r="I644" i="42"/>
  <c r="I645" i="42"/>
  <c r="I646" i="42"/>
  <c r="I647" i="42"/>
  <c r="I648" i="42"/>
  <c r="I649" i="42"/>
  <c r="I650" i="42"/>
  <c r="I651" i="42"/>
  <c r="I652" i="42"/>
  <c r="I653" i="42"/>
  <c r="I654" i="42"/>
  <c r="C1101" i="42" s="1"/>
  <c r="I655" i="42"/>
  <c r="I656" i="42"/>
  <c r="I657" i="42"/>
  <c r="I658" i="42"/>
  <c r="I659" i="42"/>
  <c r="H660" i="42"/>
  <c r="I664" i="42"/>
  <c r="I666" i="42"/>
  <c r="I667" i="42"/>
  <c r="I668" i="42"/>
  <c r="I669" i="42"/>
  <c r="I670" i="42"/>
  <c r="I671" i="42"/>
  <c r="I672" i="42"/>
  <c r="I673" i="42"/>
  <c r="I674" i="42"/>
  <c r="I675" i="42"/>
  <c r="I676" i="42"/>
  <c r="I677" i="42"/>
  <c r="I678" i="42"/>
  <c r="I679" i="42"/>
  <c r="I680" i="42"/>
  <c r="I681" i="42"/>
  <c r="I682" i="42"/>
  <c r="I683" i="42"/>
  <c r="I684" i="42"/>
  <c r="I685" i="42"/>
  <c r="I686" i="42"/>
  <c r="I687" i="42"/>
  <c r="I688" i="42"/>
  <c r="I689" i="42"/>
  <c r="I690" i="42"/>
  <c r="I691" i="42"/>
  <c r="I692" i="42"/>
  <c r="I693" i="42"/>
  <c r="I694" i="42"/>
  <c r="I695" i="42"/>
  <c r="I696" i="42"/>
  <c r="D697" i="42"/>
  <c r="F697" i="42"/>
  <c r="H697" i="42"/>
  <c r="I701" i="42"/>
  <c r="I703" i="42"/>
  <c r="I704" i="42"/>
  <c r="I705" i="42"/>
  <c r="I706" i="42"/>
  <c r="I707" i="42"/>
  <c r="I708" i="42"/>
  <c r="I709" i="42"/>
  <c r="I710" i="42"/>
  <c r="I711" i="42"/>
  <c r="I712" i="42"/>
  <c r="I713" i="42"/>
  <c r="I714" i="42"/>
  <c r="I715" i="42"/>
  <c r="I716" i="42"/>
  <c r="I717" i="42"/>
  <c r="I718" i="42"/>
  <c r="I719" i="42"/>
  <c r="I720" i="42"/>
  <c r="I721" i="42"/>
  <c r="I722" i="42"/>
  <c r="I723" i="42"/>
  <c r="I724" i="42"/>
  <c r="I725" i="42"/>
  <c r="I726" i="42"/>
  <c r="I727" i="42"/>
  <c r="I728" i="42"/>
  <c r="I729" i="42"/>
  <c r="I730" i="42"/>
  <c r="I731" i="42"/>
  <c r="I732" i="42"/>
  <c r="I733" i="42"/>
  <c r="I738" i="42"/>
  <c r="I740" i="42"/>
  <c r="I741" i="42"/>
  <c r="I742" i="42"/>
  <c r="I743" i="42"/>
  <c r="I744" i="42"/>
  <c r="I745" i="42"/>
  <c r="I746" i="42"/>
  <c r="I747" i="42"/>
  <c r="I748" i="42"/>
  <c r="I749" i="42"/>
  <c r="I750" i="42"/>
  <c r="I751" i="42"/>
  <c r="I752" i="42"/>
  <c r="I753" i="42"/>
  <c r="I754" i="42"/>
  <c r="I755" i="42"/>
  <c r="I756" i="42"/>
  <c r="I757" i="42"/>
  <c r="I758" i="42"/>
  <c r="I759" i="42"/>
  <c r="I760" i="42"/>
  <c r="I761" i="42"/>
  <c r="I762" i="42"/>
  <c r="I763" i="42"/>
  <c r="I764" i="42"/>
  <c r="I765" i="42"/>
  <c r="I766" i="42"/>
  <c r="I767" i="42"/>
  <c r="I768" i="42"/>
  <c r="I769" i="42"/>
  <c r="I770" i="42"/>
  <c r="I775" i="42"/>
  <c r="I777" i="42"/>
  <c r="I778" i="42"/>
  <c r="I779" i="42"/>
  <c r="I780" i="42"/>
  <c r="I781" i="42"/>
  <c r="I782" i="42"/>
  <c r="I783" i="42"/>
  <c r="I784" i="42"/>
  <c r="I785" i="42"/>
  <c r="I786" i="42"/>
  <c r="I787" i="42"/>
  <c r="I788" i="42"/>
  <c r="I789" i="42"/>
  <c r="I790" i="42"/>
  <c r="I791" i="42"/>
  <c r="I792" i="42"/>
  <c r="I793" i="42"/>
  <c r="I794" i="42"/>
  <c r="I795" i="42"/>
  <c r="I796" i="42"/>
  <c r="I797" i="42"/>
  <c r="I798" i="42"/>
  <c r="I799" i="42"/>
  <c r="I800" i="42"/>
  <c r="I801" i="42"/>
  <c r="I802" i="42"/>
  <c r="I803" i="42"/>
  <c r="I804" i="42"/>
  <c r="I805" i="42"/>
  <c r="I806" i="42"/>
  <c r="I807" i="42"/>
  <c r="F808" i="42"/>
  <c r="H808" i="42"/>
  <c r="I812" i="42"/>
  <c r="I814" i="42"/>
  <c r="I815" i="42"/>
  <c r="I816" i="42"/>
  <c r="I817" i="42"/>
  <c r="I818" i="42"/>
  <c r="I819" i="42"/>
  <c r="I820" i="42"/>
  <c r="I821" i="42"/>
  <c r="I822" i="42"/>
  <c r="I823" i="42"/>
  <c r="I824" i="42"/>
  <c r="I825" i="42"/>
  <c r="I826" i="42"/>
  <c r="I827" i="42"/>
  <c r="I828" i="42"/>
  <c r="I829" i="42"/>
  <c r="I830" i="42"/>
  <c r="I831" i="42"/>
  <c r="I832" i="42"/>
  <c r="I833" i="42"/>
  <c r="I834" i="42"/>
  <c r="I835" i="42"/>
  <c r="I836" i="42"/>
  <c r="I837" i="42"/>
  <c r="I838" i="42"/>
  <c r="I839" i="42"/>
  <c r="I840" i="42"/>
  <c r="I841" i="42"/>
  <c r="I842" i="42"/>
  <c r="I843" i="42"/>
  <c r="I844" i="42"/>
  <c r="D845" i="42"/>
  <c r="E845" i="42"/>
  <c r="F845" i="42"/>
  <c r="H845" i="42"/>
  <c r="I849" i="42"/>
  <c r="I851" i="42"/>
  <c r="I852" i="42"/>
  <c r="I853" i="42"/>
  <c r="I854" i="42"/>
  <c r="I855" i="42"/>
  <c r="I856" i="42"/>
  <c r="I857" i="42"/>
  <c r="I858" i="42"/>
  <c r="I859" i="42"/>
  <c r="I860" i="42"/>
  <c r="I861" i="42"/>
  <c r="I862" i="42"/>
  <c r="I863" i="42"/>
  <c r="I864" i="42"/>
  <c r="I865" i="42"/>
  <c r="I866" i="42"/>
  <c r="I867" i="42"/>
  <c r="I868" i="42"/>
  <c r="I869" i="42"/>
  <c r="I870" i="42"/>
  <c r="I871" i="42"/>
  <c r="I872" i="42"/>
  <c r="I873" i="42"/>
  <c r="I874" i="42"/>
  <c r="I875" i="42"/>
  <c r="I876" i="42"/>
  <c r="I877" i="42"/>
  <c r="I878" i="42"/>
  <c r="I879" i="42"/>
  <c r="I880" i="42"/>
  <c r="I881" i="42"/>
  <c r="D882" i="42"/>
  <c r="E882" i="42"/>
  <c r="F882" i="42"/>
  <c r="H882" i="42"/>
  <c r="I886" i="42"/>
  <c r="I888" i="42"/>
  <c r="I889" i="42"/>
  <c r="I890" i="42"/>
  <c r="I891" i="42"/>
  <c r="I892" i="42"/>
  <c r="I893" i="42"/>
  <c r="I894" i="42"/>
  <c r="I895" i="42"/>
  <c r="I896" i="42"/>
  <c r="I897" i="42"/>
  <c r="I898" i="42"/>
  <c r="I899" i="42"/>
  <c r="I900" i="42"/>
  <c r="I901" i="42"/>
  <c r="I902" i="42"/>
  <c r="I903" i="42"/>
  <c r="I904" i="42"/>
  <c r="I905" i="42"/>
  <c r="I906" i="42"/>
  <c r="I907" i="42"/>
  <c r="I908" i="42"/>
  <c r="I909" i="42"/>
  <c r="I910" i="42"/>
  <c r="I911" i="42"/>
  <c r="I912" i="42"/>
  <c r="I913" i="42"/>
  <c r="I914" i="42"/>
  <c r="I915" i="42"/>
  <c r="I916" i="42"/>
  <c r="I917" i="42"/>
  <c r="I918" i="42"/>
  <c r="H919" i="42"/>
  <c r="I923" i="42"/>
  <c r="I925" i="42"/>
  <c r="I926" i="42"/>
  <c r="I927" i="42"/>
  <c r="I928" i="42"/>
  <c r="I929" i="42"/>
  <c r="I930" i="42"/>
  <c r="I931" i="42"/>
  <c r="I932" i="42"/>
  <c r="I933" i="42"/>
  <c r="I934" i="42"/>
  <c r="I935" i="42"/>
  <c r="I936" i="42"/>
  <c r="I937" i="42"/>
  <c r="I938" i="42"/>
  <c r="I939" i="42"/>
  <c r="I940" i="42"/>
  <c r="I941" i="42"/>
  <c r="I942" i="42"/>
  <c r="I943" i="42"/>
  <c r="I944" i="42"/>
  <c r="I945" i="42"/>
  <c r="I946" i="42"/>
  <c r="I947" i="42"/>
  <c r="I948" i="42"/>
  <c r="I949" i="42"/>
  <c r="I950" i="42"/>
  <c r="I951" i="42"/>
  <c r="I952" i="42"/>
  <c r="I953" i="42"/>
  <c r="I954" i="42"/>
  <c r="I955" i="42"/>
  <c r="I960" i="42"/>
  <c r="I962" i="42"/>
  <c r="I963" i="42"/>
  <c r="I964" i="42"/>
  <c r="I965" i="42"/>
  <c r="I966" i="42"/>
  <c r="I967" i="42"/>
  <c r="I968" i="42"/>
  <c r="I969" i="42"/>
  <c r="I970" i="42"/>
  <c r="I971" i="42"/>
  <c r="I972" i="42"/>
  <c r="I973" i="42"/>
  <c r="I974" i="42"/>
  <c r="I975" i="42"/>
  <c r="I976" i="42"/>
  <c r="I977" i="42"/>
  <c r="I978" i="42"/>
  <c r="I979" i="42"/>
  <c r="I980" i="42"/>
  <c r="I981" i="42"/>
  <c r="I982" i="42"/>
  <c r="I983" i="42"/>
  <c r="I984" i="42"/>
  <c r="I985" i="42"/>
  <c r="I986" i="42"/>
  <c r="I987" i="42"/>
  <c r="I988" i="42"/>
  <c r="I989" i="42"/>
  <c r="I990" i="42"/>
  <c r="I991" i="42"/>
  <c r="I992" i="42"/>
  <c r="E993" i="42"/>
  <c r="F993" i="42"/>
  <c r="H993" i="42"/>
  <c r="I997" i="42"/>
  <c r="I999" i="42"/>
  <c r="I1000" i="42"/>
  <c r="I1001" i="42"/>
  <c r="I1002" i="42"/>
  <c r="I1003" i="42"/>
  <c r="I1004" i="42"/>
  <c r="I1005" i="42"/>
  <c r="I1006" i="42"/>
  <c r="I1007" i="42"/>
  <c r="I1008" i="42"/>
  <c r="I1009" i="42"/>
  <c r="I1010" i="42"/>
  <c r="I1011" i="42"/>
  <c r="I1012" i="42"/>
  <c r="I1013" i="42"/>
  <c r="I1014" i="42"/>
  <c r="I1015" i="42"/>
  <c r="I1016" i="42"/>
  <c r="I1017" i="42"/>
  <c r="I1018" i="42"/>
  <c r="I1019" i="42"/>
  <c r="I1020" i="42"/>
  <c r="I1021" i="42"/>
  <c r="I1022" i="42"/>
  <c r="I1023" i="42"/>
  <c r="I1024" i="42"/>
  <c r="I1025" i="42"/>
  <c r="I1026" i="42"/>
  <c r="I1027" i="42"/>
  <c r="I1028" i="42"/>
  <c r="I1029" i="42"/>
  <c r="D1030" i="42"/>
  <c r="E1030" i="42"/>
  <c r="F1030" i="42"/>
  <c r="H1030" i="42"/>
  <c r="I1034" i="42"/>
  <c r="I1036" i="42"/>
  <c r="I1037" i="42"/>
  <c r="I1038" i="42"/>
  <c r="I1039" i="42"/>
  <c r="I1040" i="42"/>
  <c r="I1041" i="42"/>
  <c r="I1042" i="42"/>
  <c r="I1043" i="42"/>
  <c r="I1044" i="42"/>
  <c r="I1045" i="42"/>
  <c r="I1046" i="42"/>
  <c r="I1047" i="42"/>
  <c r="I1048" i="42"/>
  <c r="I1049" i="42"/>
  <c r="I1050" i="42"/>
  <c r="I1051" i="42"/>
  <c r="I1052" i="42"/>
  <c r="I1053" i="42"/>
  <c r="I1054" i="42"/>
  <c r="I1055" i="42"/>
  <c r="I1056" i="42"/>
  <c r="I1057" i="42"/>
  <c r="I1058" i="42"/>
  <c r="I1059" i="42"/>
  <c r="I1060" i="42"/>
  <c r="I1061" i="42"/>
  <c r="I1062" i="42"/>
  <c r="I1063" i="42"/>
  <c r="I1064" i="42"/>
  <c r="I1065" i="42"/>
  <c r="I1066" i="42"/>
  <c r="D1067" i="42"/>
  <c r="E1067" i="42"/>
  <c r="F1067" i="42"/>
  <c r="H1067" i="42"/>
  <c r="I4" i="43"/>
  <c r="D3" i="62" s="1"/>
  <c r="I6" i="43"/>
  <c r="C8" i="29" s="1"/>
  <c r="I7" i="43"/>
  <c r="I8" i="43"/>
  <c r="I9" i="43"/>
  <c r="I10" i="43"/>
  <c r="I11" i="43"/>
  <c r="I12" i="43"/>
  <c r="I13" i="43"/>
  <c r="I14" i="43"/>
  <c r="I15" i="43"/>
  <c r="I16" i="43"/>
  <c r="I17" i="43"/>
  <c r="I18" i="43"/>
  <c r="I19" i="43"/>
  <c r="I20" i="43"/>
  <c r="I21" i="43"/>
  <c r="I22" i="43"/>
  <c r="I23" i="43"/>
  <c r="I24" i="43"/>
  <c r="I25" i="43"/>
  <c r="I26" i="43"/>
  <c r="I27" i="43"/>
  <c r="I28" i="43"/>
  <c r="I29" i="43"/>
  <c r="I30" i="43"/>
  <c r="I31" i="43"/>
  <c r="I32" i="43"/>
  <c r="I33" i="43"/>
  <c r="I34" i="43"/>
  <c r="I35" i="43"/>
  <c r="I36" i="43"/>
  <c r="I37" i="43"/>
  <c r="I38" i="43"/>
  <c r="I39" i="43"/>
  <c r="I40" i="43"/>
  <c r="I42" i="43"/>
  <c r="I43" i="43"/>
  <c r="D45" i="43"/>
  <c r="E45" i="43"/>
  <c r="F45" i="43"/>
  <c r="G45" i="43"/>
  <c r="H45" i="43"/>
  <c r="I48" i="43"/>
  <c r="D7" i="62" s="1"/>
  <c r="I51" i="43"/>
  <c r="C9" i="29" s="1"/>
  <c r="I52" i="43"/>
  <c r="I53" i="43"/>
  <c r="I54" i="43"/>
  <c r="I55" i="43"/>
  <c r="I56" i="43"/>
  <c r="I57" i="43"/>
  <c r="I58" i="43"/>
  <c r="I59" i="43"/>
  <c r="I60" i="43"/>
  <c r="I61" i="43"/>
  <c r="I62" i="43"/>
  <c r="I63" i="43"/>
  <c r="I64" i="43"/>
  <c r="I65" i="43"/>
  <c r="I66" i="43"/>
  <c r="I67" i="43"/>
  <c r="I68" i="43"/>
  <c r="I69" i="43"/>
  <c r="I70" i="43"/>
  <c r="I71" i="43"/>
  <c r="I72" i="43"/>
  <c r="E74" i="43"/>
  <c r="F74" i="43"/>
  <c r="G74" i="43"/>
  <c r="H74" i="43"/>
  <c r="I77" i="43"/>
  <c r="I78" i="43"/>
  <c r="I79" i="43"/>
  <c r="I80" i="43"/>
  <c r="I81" i="43"/>
  <c r="I82" i="43"/>
  <c r="I83" i="43"/>
  <c r="I84" i="43"/>
  <c r="I85" i="43"/>
  <c r="I86" i="43"/>
  <c r="I87" i="43"/>
  <c r="D89" i="43"/>
  <c r="E89" i="43"/>
  <c r="F89" i="43"/>
  <c r="G89" i="43"/>
  <c r="H89" i="43"/>
  <c r="I92" i="43"/>
  <c r="D15" i="62" s="1"/>
  <c r="I93" i="43"/>
  <c r="I94" i="43"/>
  <c r="I95" i="43"/>
  <c r="D96" i="43"/>
  <c r="E96" i="43"/>
  <c r="F96" i="43"/>
  <c r="G96" i="43"/>
  <c r="H96" i="43"/>
  <c r="I102" i="43"/>
  <c r="I103" i="43"/>
  <c r="B30" i="24" s="1"/>
  <c r="I104" i="43"/>
  <c r="D106" i="43"/>
  <c r="E106" i="43"/>
  <c r="F106" i="43"/>
  <c r="G106" i="43"/>
  <c r="H106" i="43"/>
  <c r="I111" i="43"/>
  <c r="I115" i="43"/>
  <c r="I116" i="43"/>
  <c r="I117" i="43"/>
  <c r="I7"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E40" i="5"/>
  <c r="F40" i="5"/>
  <c r="H40" i="5"/>
  <c r="I44"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D77" i="5"/>
  <c r="E77" i="5"/>
  <c r="F77" i="5"/>
  <c r="H77" i="5"/>
  <c r="I81"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F114" i="5"/>
  <c r="H114" i="5"/>
  <c r="I118"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E145" i="5"/>
  <c r="F145" i="5"/>
  <c r="H145" i="5"/>
  <c r="I240" i="5"/>
  <c r="I241" i="5"/>
  <c r="I242" i="5"/>
  <c r="I243" i="5"/>
  <c r="I244" i="5"/>
  <c r="I249"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D276" i="5"/>
  <c r="E276" i="5"/>
  <c r="F276" i="5"/>
  <c r="H276" i="5"/>
  <c r="I311"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E339" i="5"/>
  <c r="F339" i="5"/>
  <c r="H339" i="5"/>
  <c r="I343"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82"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E409" i="5"/>
  <c r="F409" i="5"/>
  <c r="H409" i="5"/>
  <c r="I444" i="5"/>
  <c r="I446" i="5"/>
  <c r="I447" i="5"/>
  <c r="I448" i="5"/>
  <c r="I449" i="5"/>
  <c r="I450" i="5"/>
  <c r="I451" i="5"/>
  <c r="I452" i="5"/>
  <c r="I453" i="5"/>
  <c r="I454" i="5"/>
  <c r="I455" i="5"/>
  <c r="I456" i="5"/>
  <c r="I457" i="5"/>
  <c r="I458" i="5"/>
  <c r="I459" i="5"/>
  <c r="I460" i="5"/>
  <c r="I461" i="5"/>
  <c r="I462" i="5"/>
  <c r="I463" i="5"/>
  <c r="I464" i="5"/>
  <c r="I465" i="5"/>
  <c r="I466" i="5"/>
  <c r="I467" i="5"/>
  <c r="I468" i="5"/>
  <c r="I469" i="5"/>
  <c r="D470" i="5"/>
  <c r="E470" i="5"/>
  <c r="F470" i="5"/>
  <c r="H470" i="5"/>
  <c r="I474"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5" i="5"/>
  <c r="I507" i="5"/>
  <c r="I508" i="5"/>
  <c r="I509" i="5"/>
  <c r="I510" i="5"/>
  <c r="I511" i="5"/>
  <c r="I512" i="5"/>
  <c r="I513" i="5"/>
  <c r="I514" i="5"/>
  <c r="I515" i="5"/>
  <c r="I516" i="5"/>
  <c r="I517" i="5"/>
  <c r="I518" i="5"/>
  <c r="I519" i="5"/>
  <c r="I520" i="5"/>
  <c r="I521" i="5"/>
  <c r="I522" i="5"/>
  <c r="I523" i="5"/>
  <c r="I528" i="5"/>
  <c r="I530" i="5"/>
  <c r="I531" i="5"/>
  <c r="I532" i="5"/>
  <c r="I533" i="5"/>
  <c r="I534" i="5"/>
  <c r="I535" i="5"/>
  <c r="I536" i="5"/>
  <c r="I537" i="5"/>
  <c r="I538" i="5"/>
  <c r="I539" i="5"/>
  <c r="I540" i="5"/>
  <c r="I541" i="5"/>
  <c r="I542" i="5"/>
  <c r="I543" i="5"/>
  <c r="I544" i="5"/>
  <c r="I545" i="5"/>
  <c r="I546" i="5"/>
  <c r="H547" i="5"/>
  <c r="I551"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E578" i="5"/>
  <c r="F578" i="5"/>
  <c r="H578" i="5"/>
  <c r="I582" i="5"/>
  <c r="I584" i="5"/>
  <c r="I585" i="5"/>
  <c r="I586" i="5"/>
  <c r="I587" i="5"/>
  <c r="I588" i="5"/>
  <c r="I589" i="5"/>
  <c r="I590" i="5"/>
  <c r="I591" i="5"/>
  <c r="I592" i="5"/>
  <c r="I593" i="5"/>
  <c r="I594" i="5"/>
  <c r="I595" i="5"/>
  <c r="I596" i="5"/>
  <c r="I597" i="5"/>
  <c r="I598" i="5"/>
  <c r="I599" i="5"/>
  <c r="I600" i="5"/>
  <c r="I601" i="5"/>
  <c r="I602" i="5"/>
  <c r="I603" i="5"/>
  <c r="I604" i="5"/>
  <c r="I605" i="5"/>
  <c r="I606" i="5"/>
  <c r="I607" i="5"/>
  <c r="I608" i="5"/>
  <c r="F609" i="5"/>
  <c r="H609" i="5"/>
  <c r="I613" i="5"/>
  <c r="I615" i="5"/>
  <c r="I616" i="5"/>
  <c r="I617" i="5"/>
  <c r="I618" i="5"/>
  <c r="I619" i="5"/>
  <c r="I620" i="5"/>
  <c r="I621" i="5"/>
  <c r="I622" i="5"/>
  <c r="I623" i="5"/>
  <c r="I624" i="5"/>
  <c r="I625" i="5"/>
  <c r="I626" i="5"/>
  <c r="I627" i="5"/>
  <c r="I628" i="5"/>
  <c r="I629" i="5"/>
  <c r="I630" i="5"/>
  <c r="I631" i="5"/>
  <c r="I632" i="5"/>
  <c r="I633" i="5"/>
  <c r="I634" i="5"/>
  <c r="I635" i="5"/>
  <c r="I636" i="5"/>
  <c r="I637" i="5"/>
  <c r="I638" i="5"/>
  <c r="I639" i="5"/>
  <c r="I640" i="5"/>
  <c r="I641" i="5"/>
  <c r="I649" i="5"/>
  <c r="I651" i="5"/>
  <c r="I652" i="5"/>
  <c r="D655" i="5"/>
  <c r="E655" i="5"/>
  <c r="F655" i="5"/>
  <c r="G655" i="5"/>
  <c r="H655" i="5"/>
  <c r="I660" i="5"/>
  <c r="C170" i="62" s="1"/>
  <c r="I661" i="5"/>
  <c r="C172" i="62" s="1"/>
  <c r="I662" i="5"/>
  <c r="C171" i="62" s="1"/>
  <c r="AC171" i="62" s="1"/>
  <c r="I663" i="5"/>
  <c r="C173" i="62" s="1"/>
  <c r="I664" i="5"/>
  <c r="C169" i="62" s="1"/>
  <c r="I665" i="5"/>
  <c r="C168" i="62" s="1"/>
  <c r="D666" i="5"/>
  <c r="E666" i="5"/>
  <c r="F666" i="5"/>
  <c r="G666" i="5"/>
  <c r="H666" i="5"/>
  <c r="I672" i="5"/>
  <c r="I7" i="4"/>
  <c r="I9" i="4"/>
  <c r="I10" i="4"/>
  <c r="C1076" i="4" s="1"/>
  <c r="I11" i="4"/>
  <c r="I12" i="4"/>
  <c r="I13" i="4"/>
  <c r="I14" i="4"/>
  <c r="I15" i="4"/>
  <c r="I16" i="4"/>
  <c r="I17" i="4"/>
  <c r="I18" i="4"/>
  <c r="C1085" i="4" s="1"/>
  <c r="I19" i="4"/>
  <c r="I20" i="4"/>
  <c r="I21" i="4"/>
  <c r="I22" i="4"/>
  <c r="I23" i="4"/>
  <c r="I24" i="4"/>
  <c r="I25" i="4"/>
  <c r="I26" i="4"/>
  <c r="C1093" i="4" s="1"/>
  <c r="I27" i="4"/>
  <c r="I28" i="4"/>
  <c r="I29" i="4"/>
  <c r="I30" i="4"/>
  <c r="I31" i="4"/>
  <c r="I32" i="4"/>
  <c r="I33" i="4"/>
  <c r="I34" i="4"/>
  <c r="C1102" i="4" s="1"/>
  <c r="I35" i="4"/>
  <c r="I36" i="4"/>
  <c r="I37" i="4"/>
  <c r="I38" i="4"/>
  <c r="D39" i="4"/>
  <c r="E39" i="4"/>
  <c r="F39" i="4"/>
  <c r="H39" i="4"/>
  <c r="I43"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D75" i="4"/>
  <c r="E75" i="4"/>
  <c r="F75" i="4"/>
  <c r="H75" i="4"/>
  <c r="I79" i="4"/>
  <c r="I81" i="4"/>
  <c r="I82" i="4"/>
  <c r="I83" i="4"/>
  <c r="I84" i="4"/>
  <c r="I85" i="4"/>
  <c r="I86" i="4"/>
  <c r="I87" i="4"/>
  <c r="I88" i="4"/>
  <c r="I89" i="4"/>
  <c r="I90" i="4"/>
  <c r="I91" i="4"/>
  <c r="I92" i="4"/>
  <c r="I93" i="4"/>
  <c r="I94" i="4"/>
  <c r="I95" i="4"/>
  <c r="I96" i="4"/>
  <c r="I97" i="4"/>
  <c r="I98" i="4"/>
  <c r="I99" i="4"/>
  <c r="I100" i="4"/>
  <c r="I101" i="4"/>
  <c r="I102" i="4"/>
  <c r="I103" i="4"/>
  <c r="I104" i="4"/>
  <c r="I105" i="4"/>
  <c r="I106" i="4"/>
  <c r="I107" i="4"/>
  <c r="I108" i="4"/>
  <c r="I109" i="4"/>
  <c r="I110" i="4"/>
  <c r="D111" i="4"/>
  <c r="F111" i="4"/>
  <c r="H111" i="4"/>
  <c r="I115" i="4"/>
  <c r="I117" i="4"/>
  <c r="I118" i="4"/>
  <c r="I119" i="4"/>
  <c r="I120" i="4"/>
  <c r="I121" i="4"/>
  <c r="I122" i="4"/>
  <c r="I123" i="4"/>
  <c r="I124" i="4"/>
  <c r="I125" i="4"/>
  <c r="I126" i="4"/>
  <c r="I127" i="4"/>
  <c r="I128" i="4"/>
  <c r="I129" i="4"/>
  <c r="I130" i="4"/>
  <c r="I131" i="4"/>
  <c r="I132" i="4"/>
  <c r="I133" i="4"/>
  <c r="I134" i="4"/>
  <c r="I135" i="4"/>
  <c r="I136" i="4"/>
  <c r="I137" i="4"/>
  <c r="I138" i="4"/>
  <c r="I139" i="4"/>
  <c r="I140" i="4"/>
  <c r="I141" i="4"/>
  <c r="I142" i="4"/>
  <c r="I143" i="4"/>
  <c r="I144" i="4"/>
  <c r="I145" i="4"/>
  <c r="I146" i="4"/>
  <c r="E147" i="4"/>
  <c r="F147" i="4"/>
  <c r="H147" i="4"/>
  <c r="I151" i="4"/>
  <c r="I153" i="4"/>
  <c r="I154" i="4"/>
  <c r="I155" i="4"/>
  <c r="I156" i="4"/>
  <c r="I157" i="4"/>
  <c r="I158" i="4"/>
  <c r="I159" i="4"/>
  <c r="I160" i="4"/>
  <c r="I161" i="4"/>
  <c r="I162" i="4"/>
  <c r="I163" i="4"/>
  <c r="I164" i="4"/>
  <c r="I165" i="4"/>
  <c r="I166" i="4"/>
  <c r="I167" i="4"/>
  <c r="I168" i="4"/>
  <c r="I169" i="4"/>
  <c r="I170" i="4"/>
  <c r="I171" i="4"/>
  <c r="I172" i="4"/>
  <c r="I173" i="4"/>
  <c r="I174" i="4"/>
  <c r="I175" i="4"/>
  <c r="I176" i="4"/>
  <c r="I177" i="4"/>
  <c r="I178" i="4"/>
  <c r="I179" i="4"/>
  <c r="I180" i="4"/>
  <c r="I181" i="4"/>
  <c r="I182" i="4"/>
  <c r="D183" i="4"/>
  <c r="F183" i="4"/>
  <c r="H183" i="4"/>
  <c r="I187" i="4"/>
  <c r="I189" i="4"/>
  <c r="I190" i="4"/>
  <c r="I191" i="4"/>
  <c r="I192" i="4"/>
  <c r="I193" i="4"/>
  <c r="I194" i="4"/>
  <c r="I195" i="4"/>
  <c r="I196" i="4"/>
  <c r="I197" i="4"/>
  <c r="I198" i="4"/>
  <c r="I199" i="4"/>
  <c r="I200" i="4"/>
  <c r="I201" i="4"/>
  <c r="I202" i="4"/>
  <c r="I203" i="4"/>
  <c r="I204" i="4"/>
  <c r="I205" i="4"/>
  <c r="I206" i="4"/>
  <c r="I207" i="4"/>
  <c r="I208" i="4"/>
  <c r="I209" i="4"/>
  <c r="I210" i="4"/>
  <c r="I211" i="4"/>
  <c r="I212" i="4"/>
  <c r="I213" i="4"/>
  <c r="I214" i="4"/>
  <c r="I215" i="4"/>
  <c r="I216" i="4"/>
  <c r="I217" i="4"/>
  <c r="D218" i="4"/>
  <c r="E218" i="4"/>
  <c r="F218" i="4"/>
  <c r="H218" i="4"/>
  <c r="I222" i="4"/>
  <c r="I224" i="4"/>
  <c r="I225" i="4"/>
  <c r="I226" i="4"/>
  <c r="I227" i="4"/>
  <c r="I228" i="4"/>
  <c r="I229" i="4"/>
  <c r="I230" i="4"/>
  <c r="I231" i="4"/>
  <c r="I232" i="4"/>
  <c r="I233" i="4"/>
  <c r="I234" i="4"/>
  <c r="I235" i="4"/>
  <c r="I236" i="4"/>
  <c r="I237" i="4"/>
  <c r="I238" i="4"/>
  <c r="I239" i="4"/>
  <c r="I240" i="4"/>
  <c r="I241" i="4"/>
  <c r="I242" i="4"/>
  <c r="I243" i="4"/>
  <c r="I244" i="4"/>
  <c r="I245" i="4"/>
  <c r="I246" i="4"/>
  <c r="I247" i="4"/>
  <c r="I248" i="4"/>
  <c r="I249" i="4"/>
  <c r="I250" i="4"/>
  <c r="I251" i="4"/>
  <c r="I252" i="4"/>
  <c r="I253" i="4"/>
  <c r="E254" i="4"/>
  <c r="F254" i="4"/>
  <c r="H254" i="4"/>
  <c r="I258" i="4"/>
  <c r="I260" i="4"/>
  <c r="I261" i="4"/>
  <c r="I262" i="4"/>
  <c r="I263" i="4"/>
  <c r="I264" i="4"/>
  <c r="I265" i="4"/>
  <c r="I266" i="4"/>
  <c r="I267" i="4"/>
  <c r="I268" i="4"/>
  <c r="I269" i="4"/>
  <c r="I270" i="4"/>
  <c r="I271" i="4"/>
  <c r="I272" i="4"/>
  <c r="I273" i="4"/>
  <c r="I274" i="4"/>
  <c r="I275" i="4"/>
  <c r="I276" i="4"/>
  <c r="I277" i="4"/>
  <c r="I278" i="4"/>
  <c r="I279" i="4"/>
  <c r="I280" i="4"/>
  <c r="I281" i="4"/>
  <c r="I282" i="4"/>
  <c r="I283" i="4"/>
  <c r="I284" i="4"/>
  <c r="I285" i="4"/>
  <c r="I286" i="4"/>
  <c r="I287" i="4"/>
  <c r="I288" i="4"/>
  <c r="I289" i="4"/>
  <c r="D290" i="4"/>
  <c r="E290" i="4"/>
  <c r="F290" i="4"/>
  <c r="H290" i="4"/>
  <c r="I294" i="4"/>
  <c r="I296" i="4"/>
  <c r="I297" i="4"/>
  <c r="I298" i="4"/>
  <c r="I299" i="4"/>
  <c r="I300" i="4"/>
  <c r="I301" i="4"/>
  <c r="I302" i="4"/>
  <c r="I303" i="4"/>
  <c r="I304" i="4"/>
  <c r="I305" i="4"/>
  <c r="I306" i="4"/>
  <c r="I307" i="4"/>
  <c r="I308" i="4"/>
  <c r="I309" i="4"/>
  <c r="I310" i="4"/>
  <c r="I311" i="4"/>
  <c r="I312" i="4"/>
  <c r="I313" i="4"/>
  <c r="I314" i="4"/>
  <c r="I315" i="4"/>
  <c r="I316" i="4"/>
  <c r="I317" i="4"/>
  <c r="I318" i="4"/>
  <c r="I319" i="4"/>
  <c r="I320" i="4"/>
  <c r="I321" i="4"/>
  <c r="I322" i="4"/>
  <c r="I323" i="4"/>
  <c r="I324" i="4"/>
  <c r="I325" i="4"/>
  <c r="D326" i="4"/>
  <c r="E326" i="4"/>
  <c r="F326" i="4"/>
  <c r="H326" i="4"/>
  <c r="I330" i="4"/>
  <c r="I332" i="4"/>
  <c r="I333" i="4"/>
  <c r="I334" i="4"/>
  <c r="I335" i="4"/>
  <c r="I336" i="4"/>
  <c r="I337" i="4"/>
  <c r="I338" i="4"/>
  <c r="I339" i="4"/>
  <c r="I340" i="4"/>
  <c r="I341" i="4"/>
  <c r="I342" i="4"/>
  <c r="I343" i="4"/>
  <c r="I344" i="4"/>
  <c r="I345" i="4"/>
  <c r="I346" i="4"/>
  <c r="I347" i="4"/>
  <c r="I348" i="4"/>
  <c r="I349" i="4"/>
  <c r="I350" i="4"/>
  <c r="I351" i="4"/>
  <c r="I352" i="4"/>
  <c r="I353" i="4"/>
  <c r="I354" i="4"/>
  <c r="I355" i="4"/>
  <c r="I356" i="4"/>
  <c r="I357" i="4"/>
  <c r="I358" i="4"/>
  <c r="I359" i="4"/>
  <c r="I360" i="4"/>
  <c r="I361" i="4"/>
  <c r="D362" i="4"/>
  <c r="E362" i="4"/>
  <c r="F362" i="4"/>
  <c r="H362" i="4"/>
  <c r="I367" i="4"/>
  <c r="I369" i="4"/>
  <c r="I370" i="4"/>
  <c r="I371" i="4"/>
  <c r="I372" i="4"/>
  <c r="I373" i="4"/>
  <c r="I374" i="4"/>
  <c r="I375" i="4"/>
  <c r="I376" i="4"/>
  <c r="I377" i="4"/>
  <c r="I378" i="4"/>
  <c r="I379" i="4"/>
  <c r="I380" i="4"/>
  <c r="I381" i="4"/>
  <c r="I382" i="4"/>
  <c r="I383" i="4"/>
  <c r="I384" i="4"/>
  <c r="I385" i="4"/>
  <c r="I386" i="4"/>
  <c r="I387" i="4"/>
  <c r="I388" i="4"/>
  <c r="I389" i="4"/>
  <c r="I390" i="4"/>
  <c r="I391" i="4"/>
  <c r="I392" i="4"/>
  <c r="I393" i="4"/>
  <c r="I394" i="4"/>
  <c r="I395" i="4"/>
  <c r="I396" i="4"/>
  <c r="I397" i="4"/>
  <c r="I398" i="4"/>
  <c r="I399" i="4"/>
  <c r="E400" i="4"/>
  <c r="F400" i="4"/>
  <c r="H400" i="4"/>
  <c r="I404" i="4"/>
  <c r="I406" i="4"/>
  <c r="I407" i="4"/>
  <c r="I408" i="4"/>
  <c r="I409" i="4"/>
  <c r="I410" i="4"/>
  <c r="I411" i="4"/>
  <c r="I412" i="4"/>
  <c r="I413" i="4"/>
  <c r="I414" i="4"/>
  <c r="I415" i="4"/>
  <c r="I416" i="4"/>
  <c r="I417" i="4"/>
  <c r="I418" i="4"/>
  <c r="I419" i="4"/>
  <c r="I420" i="4"/>
  <c r="I421" i="4"/>
  <c r="I422" i="4"/>
  <c r="I423" i="4"/>
  <c r="I424" i="4"/>
  <c r="I425" i="4"/>
  <c r="I426" i="4"/>
  <c r="I427" i="4"/>
  <c r="I428" i="4"/>
  <c r="I429" i="4"/>
  <c r="I430" i="4"/>
  <c r="I431" i="4"/>
  <c r="I432" i="4"/>
  <c r="I433" i="4"/>
  <c r="I434" i="4"/>
  <c r="I435" i="4"/>
  <c r="I436" i="4"/>
  <c r="F437" i="4"/>
  <c r="H437" i="4"/>
  <c r="I441" i="4"/>
  <c r="I443" i="4"/>
  <c r="I444" i="4"/>
  <c r="I445" i="4"/>
  <c r="I446" i="4"/>
  <c r="I447" i="4"/>
  <c r="I448" i="4"/>
  <c r="I449" i="4"/>
  <c r="I450" i="4"/>
  <c r="I451" i="4"/>
  <c r="I452" i="4"/>
  <c r="I453" i="4"/>
  <c r="I454" i="4"/>
  <c r="I455" i="4"/>
  <c r="I456" i="4"/>
  <c r="I457" i="4"/>
  <c r="I458" i="4"/>
  <c r="I459" i="4"/>
  <c r="I460" i="4"/>
  <c r="I461" i="4"/>
  <c r="I462" i="4"/>
  <c r="I463" i="4"/>
  <c r="I464" i="4"/>
  <c r="I465" i="4"/>
  <c r="I466" i="4"/>
  <c r="I467" i="4"/>
  <c r="I468" i="4"/>
  <c r="I469" i="4"/>
  <c r="I470" i="4"/>
  <c r="I471" i="4"/>
  <c r="I472" i="4"/>
  <c r="I473" i="4"/>
  <c r="D474" i="4"/>
  <c r="E474" i="4"/>
  <c r="F474" i="4"/>
  <c r="H474" i="4"/>
  <c r="I478" i="4"/>
  <c r="I480" i="4"/>
  <c r="I481" i="4"/>
  <c r="I482" i="4"/>
  <c r="I483" i="4"/>
  <c r="I484" i="4"/>
  <c r="I485" i="4"/>
  <c r="I486" i="4"/>
  <c r="I487" i="4"/>
  <c r="I488" i="4"/>
  <c r="I489" i="4"/>
  <c r="I490" i="4"/>
  <c r="I491" i="4"/>
  <c r="I492" i="4"/>
  <c r="I493" i="4"/>
  <c r="I494" i="4"/>
  <c r="I495" i="4"/>
  <c r="I496" i="4"/>
  <c r="I497" i="4"/>
  <c r="I498" i="4"/>
  <c r="I499" i="4"/>
  <c r="I500" i="4"/>
  <c r="I501" i="4"/>
  <c r="I502" i="4"/>
  <c r="I503" i="4"/>
  <c r="I504" i="4"/>
  <c r="I505" i="4"/>
  <c r="I506" i="4"/>
  <c r="I507" i="4"/>
  <c r="I508" i="4"/>
  <c r="I509" i="4"/>
  <c r="I510" i="4"/>
  <c r="E511" i="4"/>
  <c r="F511" i="4"/>
  <c r="H511" i="4"/>
  <c r="I515" i="4"/>
  <c r="I517" i="4"/>
  <c r="I518" i="4"/>
  <c r="I519" i="4"/>
  <c r="I520" i="4"/>
  <c r="I521" i="4"/>
  <c r="I522" i="4"/>
  <c r="I523" i="4"/>
  <c r="I524" i="4"/>
  <c r="I525" i="4"/>
  <c r="I526" i="4"/>
  <c r="I527" i="4"/>
  <c r="I528" i="4"/>
  <c r="I529" i="4"/>
  <c r="I530" i="4"/>
  <c r="I531" i="4"/>
  <c r="I532" i="4"/>
  <c r="I533" i="4"/>
  <c r="I534" i="4"/>
  <c r="I535" i="4"/>
  <c r="I536" i="4"/>
  <c r="I537" i="4"/>
  <c r="I538" i="4"/>
  <c r="I539" i="4"/>
  <c r="I540" i="4"/>
  <c r="I541" i="4"/>
  <c r="I542" i="4"/>
  <c r="I543" i="4"/>
  <c r="I544" i="4"/>
  <c r="I545" i="4"/>
  <c r="I546" i="4"/>
  <c r="I547" i="4"/>
  <c r="F548" i="4"/>
  <c r="H548" i="4"/>
  <c r="I552" i="4"/>
  <c r="I554" i="4"/>
  <c r="I555" i="4"/>
  <c r="I556" i="4"/>
  <c r="I557" i="4"/>
  <c r="I558" i="4"/>
  <c r="I559" i="4"/>
  <c r="I560" i="4"/>
  <c r="I561" i="4"/>
  <c r="I562" i="4"/>
  <c r="I563" i="4"/>
  <c r="I564" i="4"/>
  <c r="I565" i="4"/>
  <c r="I566" i="4"/>
  <c r="I567" i="4"/>
  <c r="I568" i="4"/>
  <c r="I569" i="4"/>
  <c r="I570" i="4"/>
  <c r="I571" i="4"/>
  <c r="I572" i="4"/>
  <c r="I573" i="4"/>
  <c r="I574" i="4"/>
  <c r="I575" i="4"/>
  <c r="I576" i="4"/>
  <c r="I577" i="4"/>
  <c r="I578" i="4"/>
  <c r="I579" i="4"/>
  <c r="I580" i="4"/>
  <c r="I581" i="4"/>
  <c r="I582" i="4"/>
  <c r="I583" i="4"/>
  <c r="I584" i="4"/>
  <c r="D585" i="4"/>
  <c r="E585" i="4"/>
  <c r="F585" i="4"/>
  <c r="H585" i="4"/>
  <c r="I589" i="4"/>
  <c r="I591" i="4"/>
  <c r="I592" i="4"/>
  <c r="I593" i="4"/>
  <c r="I594" i="4"/>
  <c r="I595" i="4"/>
  <c r="I596" i="4"/>
  <c r="I597" i="4"/>
  <c r="I598" i="4"/>
  <c r="I599" i="4"/>
  <c r="I600" i="4"/>
  <c r="I601" i="4"/>
  <c r="I602" i="4"/>
  <c r="I603" i="4"/>
  <c r="I604" i="4"/>
  <c r="I605" i="4"/>
  <c r="I606" i="4"/>
  <c r="I607" i="4"/>
  <c r="I608" i="4"/>
  <c r="I609" i="4"/>
  <c r="I610" i="4"/>
  <c r="I611" i="4"/>
  <c r="I612" i="4"/>
  <c r="I613" i="4"/>
  <c r="I614" i="4"/>
  <c r="I615" i="4"/>
  <c r="I616" i="4"/>
  <c r="I617" i="4"/>
  <c r="I618" i="4"/>
  <c r="I619" i="4"/>
  <c r="I620" i="4"/>
  <c r="I621" i="4"/>
  <c r="F622" i="4"/>
  <c r="H622" i="4"/>
  <c r="I626" i="4"/>
  <c r="I628" i="4"/>
  <c r="I629" i="4"/>
  <c r="I630" i="4"/>
  <c r="I631" i="4"/>
  <c r="I632" i="4"/>
  <c r="I633" i="4"/>
  <c r="I634" i="4"/>
  <c r="I635" i="4"/>
  <c r="I636" i="4"/>
  <c r="I637" i="4"/>
  <c r="I638" i="4"/>
  <c r="I639" i="4"/>
  <c r="I640" i="4"/>
  <c r="I641" i="4"/>
  <c r="I642" i="4"/>
  <c r="I643" i="4"/>
  <c r="I644" i="4"/>
  <c r="I645" i="4"/>
  <c r="I646" i="4"/>
  <c r="I647" i="4"/>
  <c r="I648" i="4"/>
  <c r="I649" i="4"/>
  <c r="I650" i="4"/>
  <c r="I651" i="4"/>
  <c r="I652" i="4"/>
  <c r="I653" i="4"/>
  <c r="I654" i="4"/>
  <c r="C1101" i="4" s="1"/>
  <c r="I655" i="4"/>
  <c r="I656" i="4"/>
  <c r="I657" i="4"/>
  <c r="I658" i="4"/>
  <c r="I659" i="4"/>
  <c r="E660" i="4"/>
  <c r="F660" i="4"/>
  <c r="H660" i="4"/>
  <c r="I664" i="4"/>
  <c r="I666" i="4"/>
  <c r="I667" i="4"/>
  <c r="I668" i="4"/>
  <c r="I669" i="4"/>
  <c r="I670" i="4"/>
  <c r="I671" i="4"/>
  <c r="I672" i="4"/>
  <c r="I673" i="4"/>
  <c r="I674" i="4"/>
  <c r="I675" i="4"/>
  <c r="I676" i="4"/>
  <c r="I677" i="4"/>
  <c r="I678" i="4"/>
  <c r="I679" i="4"/>
  <c r="I680" i="4"/>
  <c r="I681" i="4"/>
  <c r="I682" i="4"/>
  <c r="I683" i="4"/>
  <c r="I684" i="4"/>
  <c r="I685" i="4"/>
  <c r="I686" i="4"/>
  <c r="I687" i="4"/>
  <c r="I688" i="4"/>
  <c r="I689" i="4"/>
  <c r="I690" i="4"/>
  <c r="I691" i="4"/>
  <c r="I692" i="4"/>
  <c r="I693" i="4"/>
  <c r="I694" i="4"/>
  <c r="I695" i="4"/>
  <c r="I696" i="4"/>
  <c r="D697" i="4"/>
  <c r="E697" i="4"/>
  <c r="F697" i="4"/>
  <c r="H697" i="4"/>
  <c r="I701" i="4"/>
  <c r="I703" i="4"/>
  <c r="I704" i="4"/>
  <c r="I705" i="4"/>
  <c r="I706" i="4"/>
  <c r="I707" i="4"/>
  <c r="I708" i="4"/>
  <c r="I709" i="4"/>
  <c r="I710" i="4"/>
  <c r="I711" i="4"/>
  <c r="I712" i="4"/>
  <c r="I713" i="4"/>
  <c r="I714" i="4"/>
  <c r="I715" i="4"/>
  <c r="I716" i="4"/>
  <c r="I717" i="4"/>
  <c r="I718" i="4"/>
  <c r="I719" i="4"/>
  <c r="I720" i="4"/>
  <c r="I721" i="4"/>
  <c r="I722" i="4"/>
  <c r="I723" i="4"/>
  <c r="I724" i="4"/>
  <c r="I725" i="4"/>
  <c r="I726" i="4"/>
  <c r="I727" i="4"/>
  <c r="I728" i="4"/>
  <c r="I729" i="4"/>
  <c r="I730" i="4"/>
  <c r="I731" i="4"/>
  <c r="I732" i="4"/>
  <c r="I733" i="4"/>
  <c r="H734" i="4"/>
  <c r="I738" i="4"/>
  <c r="I740" i="4"/>
  <c r="I741" i="4"/>
  <c r="I742" i="4"/>
  <c r="I743" i="4"/>
  <c r="I744" i="4"/>
  <c r="I745" i="4"/>
  <c r="I746" i="4"/>
  <c r="I747" i="4"/>
  <c r="I748" i="4"/>
  <c r="I749" i="4"/>
  <c r="I750" i="4"/>
  <c r="I751" i="4"/>
  <c r="I752" i="4"/>
  <c r="I753" i="4"/>
  <c r="I754" i="4"/>
  <c r="I755" i="4"/>
  <c r="I756" i="4"/>
  <c r="I757" i="4"/>
  <c r="I758" i="4"/>
  <c r="I759" i="4"/>
  <c r="I760" i="4"/>
  <c r="I761" i="4"/>
  <c r="I762" i="4"/>
  <c r="I763" i="4"/>
  <c r="I764" i="4"/>
  <c r="I765" i="4"/>
  <c r="I766" i="4"/>
  <c r="I767" i="4"/>
  <c r="I768" i="4"/>
  <c r="I769" i="4"/>
  <c r="I770" i="4"/>
  <c r="F771" i="4"/>
  <c r="H771" i="4"/>
  <c r="I775" i="4"/>
  <c r="I777" i="4"/>
  <c r="I778" i="4"/>
  <c r="I779" i="4"/>
  <c r="I780" i="4"/>
  <c r="I781" i="4"/>
  <c r="I782" i="4"/>
  <c r="I783" i="4"/>
  <c r="I784" i="4"/>
  <c r="I785" i="4"/>
  <c r="I786" i="4"/>
  <c r="I787" i="4"/>
  <c r="I788" i="4"/>
  <c r="I789" i="4"/>
  <c r="I790" i="4"/>
  <c r="I791" i="4"/>
  <c r="I792" i="4"/>
  <c r="I793" i="4"/>
  <c r="I794" i="4"/>
  <c r="I795" i="4"/>
  <c r="I796" i="4"/>
  <c r="I797" i="4"/>
  <c r="I798" i="4"/>
  <c r="I799" i="4"/>
  <c r="I800" i="4"/>
  <c r="I801" i="4"/>
  <c r="I802" i="4"/>
  <c r="I803" i="4"/>
  <c r="I804" i="4"/>
  <c r="I805" i="4"/>
  <c r="I806" i="4"/>
  <c r="I807" i="4"/>
  <c r="F808" i="4"/>
  <c r="H808" i="4"/>
  <c r="I812" i="4"/>
  <c r="I814" i="4"/>
  <c r="I815" i="4"/>
  <c r="I816" i="4"/>
  <c r="I817" i="4"/>
  <c r="I818" i="4"/>
  <c r="I819" i="4"/>
  <c r="I820" i="4"/>
  <c r="I821" i="4"/>
  <c r="I822" i="4"/>
  <c r="I823" i="4"/>
  <c r="I824" i="4"/>
  <c r="I825" i="4"/>
  <c r="I826" i="4"/>
  <c r="I827" i="4"/>
  <c r="I828" i="4"/>
  <c r="I829" i="4"/>
  <c r="I830" i="4"/>
  <c r="I831" i="4"/>
  <c r="I832" i="4"/>
  <c r="I833" i="4"/>
  <c r="I834" i="4"/>
  <c r="I835" i="4"/>
  <c r="I836" i="4"/>
  <c r="I837" i="4"/>
  <c r="I838" i="4"/>
  <c r="I839" i="4"/>
  <c r="I840" i="4"/>
  <c r="I841" i="4"/>
  <c r="I842" i="4"/>
  <c r="I843" i="4"/>
  <c r="I844" i="4"/>
  <c r="E845" i="4"/>
  <c r="F845" i="4"/>
  <c r="H845" i="4"/>
  <c r="I849" i="4"/>
  <c r="I851" i="4"/>
  <c r="I852" i="4"/>
  <c r="I853" i="4"/>
  <c r="I854" i="4"/>
  <c r="I855" i="4"/>
  <c r="I856" i="4"/>
  <c r="I857" i="4"/>
  <c r="I858" i="4"/>
  <c r="I859" i="4"/>
  <c r="I860" i="4"/>
  <c r="I861" i="4"/>
  <c r="I862" i="4"/>
  <c r="I863" i="4"/>
  <c r="I864" i="4"/>
  <c r="I865" i="4"/>
  <c r="I866" i="4"/>
  <c r="I867" i="4"/>
  <c r="I868" i="4"/>
  <c r="I869" i="4"/>
  <c r="I870" i="4"/>
  <c r="I871" i="4"/>
  <c r="I872" i="4"/>
  <c r="I873" i="4"/>
  <c r="I874" i="4"/>
  <c r="I875" i="4"/>
  <c r="I876" i="4"/>
  <c r="I877" i="4"/>
  <c r="I878" i="4"/>
  <c r="I879" i="4"/>
  <c r="I880" i="4"/>
  <c r="I881" i="4"/>
  <c r="F882" i="4"/>
  <c r="H882" i="4"/>
  <c r="I886" i="4"/>
  <c r="I888" i="4"/>
  <c r="I889" i="4"/>
  <c r="I890" i="4"/>
  <c r="I891" i="4"/>
  <c r="I892" i="4"/>
  <c r="I893" i="4"/>
  <c r="I894" i="4"/>
  <c r="I895" i="4"/>
  <c r="I896" i="4"/>
  <c r="I897" i="4"/>
  <c r="I898" i="4"/>
  <c r="I899" i="4"/>
  <c r="I900" i="4"/>
  <c r="I901" i="4"/>
  <c r="I902" i="4"/>
  <c r="I903" i="4"/>
  <c r="I904" i="4"/>
  <c r="I905" i="4"/>
  <c r="I906" i="4"/>
  <c r="I907" i="4"/>
  <c r="I908" i="4"/>
  <c r="I909" i="4"/>
  <c r="I910" i="4"/>
  <c r="I911" i="4"/>
  <c r="I912" i="4"/>
  <c r="I913" i="4"/>
  <c r="I914" i="4"/>
  <c r="I915" i="4"/>
  <c r="I916" i="4"/>
  <c r="I917" i="4"/>
  <c r="I918" i="4"/>
  <c r="D919" i="4"/>
  <c r="E919" i="4"/>
  <c r="F919" i="4"/>
  <c r="H919" i="4"/>
  <c r="I923" i="4"/>
  <c r="I925" i="4"/>
  <c r="I926" i="4"/>
  <c r="I927" i="4"/>
  <c r="I928" i="4"/>
  <c r="I929" i="4"/>
  <c r="I930" i="4"/>
  <c r="I931" i="4"/>
  <c r="I932" i="4"/>
  <c r="I933" i="4"/>
  <c r="I934" i="4"/>
  <c r="I935" i="4"/>
  <c r="I936" i="4"/>
  <c r="I937" i="4"/>
  <c r="I938" i="4"/>
  <c r="I939" i="4"/>
  <c r="I940" i="4"/>
  <c r="I941" i="4"/>
  <c r="I942" i="4"/>
  <c r="I943" i="4"/>
  <c r="I944" i="4"/>
  <c r="I945" i="4"/>
  <c r="I946" i="4"/>
  <c r="I947" i="4"/>
  <c r="I948" i="4"/>
  <c r="I949" i="4"/>
  <c r="I950" i="4"/>
  <c r="I951" i="4"/>
  <c r="I952" i="4"/>
  <c r="I953" i="4"/>
  <c r="I954" i="4"/>
  <c r="I955" i="4"/>
  <c r="D956" i="4"/>
  <c r="E956" i="4"/>
  <c r="F956" i="4"/>
  <c r="H956" i="4"/>
  <c r="I960" i="4"/>
  <c r="I962" i="4"/>
  <c r="I963" i="4"/>
  <c r="I964" i="4"/>
  <c r="I965" i="4"/>
  <c r="I966" i="4"/>
  <c r="I967" i="4"/>
  <c r="I968" i="4"/>
  <c r="I969" i="4"/>
  <c r="I970" i="4"/>
  <c r="I971" i="4"/>
  <c r="I972" i="4"/>
  <c r="I973" i="4"/>
  <c r="I974" i="4"/>
  <c r="I975" i="4"/>
  <c r="I976" i="4"/>
  <c r="I977" i="4"/>
  <c r="I978" i="4"/>
  <c r="I979" i="4"/>
  <c r="I980" i="4"/>
  <c r="I981" i="4"/>
  <c r="I982" i="4"/>
  <c r="I983" i="4"/>
  <c r="I984" i="4"/>
  <c r="I985" i="4"/>
  <c r="I986" i="4"/>
  <c r="I987" i="4"/>
  <c r="I988" i="4"/>
  <c r="I989" i="4"/>
  <c r="I990" i="4"/>
  <c r="I991" i="4"/>
  <c r="I992" i="4"/>
  <c r="D993" i="4"/>
  <c r="E993" i="4"/>
  <c r="F993" i="4"/>
  <c r="H993" i="4"/>
  <c r="I997" i="4"/>
  <c r="I999" i="4"/>
  <c r="I1000" i="4"/>
  <c r="I1001" i="4"/>
  <c r="I1002" i="4"/>
  <c r="I1003" i="4"/>
  <c r="I1004" i="4"/>
  <c r="I1005" i="4"/>
  <c r="I1006" i="4"/>
  <c r="I1007" i="4"/>
  <c r="I1008" i="4"/>
  <c r="I1009" i="4"/>
  <c r="I1010" i="4"/>
  <c r="I1011" i="4"/>
  <c r="I1012" i="4"/>
  <c r="I1013" i="4"/>
  <c r="I1014" i="4"/>
  <c r="I1015" i="4"/>
  <c r="I1016" i="4"/>
  <c r="I1017" i="4"/>
  <c r="I1018" i="4"/>
  <c r="I1019" i="4"/>
  <c r="I1020" i="4"/>
  <c r="I1021" i="4"/>
  <c r="I1022" i="4"/>
  <c r="I1023" i="4"/>
  <c r="I1024" i="4"/>
  <c r="I1025" i="4"/>
  <c r="I1026" i="4"/>
  <c r="I1027" i="4"/>
  <c r="I1028" i="4"/>
  <c r="I1029" i="4"/>
  <c r="E1030" i="4"/>
  <c r="F1030" i="4"/>
  <c r="H1030" i="4"/>
  <c r="I1034" i="4"/>
  <c r="I1036" i="4"/>
  <c r="I1037" i="4"/>
  <c r="I1038" i="4"/>
  <c r="I1039" i="4"/>
  <c r="I1040" i="4"/>
  <c r="I1041" i="4"/>
  <c r="I1042" i="4"/>
  <c r="I1043" i="4"/>
  <c r="I1044" i="4"/>
  <c r="I1045" i="4"/>
  <c r="I1046" i="4"/>
  <c r="I1047" i="4"/>
  <c r="I1048" i="4"/>
  <c r="I1049" i="4"/>
  <c r="I1050" i="4"/>
  <c r="I1051" i="4"/>
  <c r="I1052" i="4"/>
  <c r="I1053" i="4"/>
  <c r="I1054" i="4"/>
  <c r="I1055" i="4"/>
  <c r="I1056" i="4"/>
  <c r="I1057" i="4"/>
  <c r="I1058" i="4"/>
  <c r="I1059" i="4"/>
  <c r="I1060" i="4"/>
  <c r="I1061" i="4"/>
  <c r="I1062" i="4"/>
  <c r="I1063" i="4"/>
  <c r="I1064" i="4"/>
  <c r="I1065" i="4"/>
  <c r="I1066" i="4"/>
  <c r="D1067" i="4"/>
  <c r="E1067" i="4"/>
  <c r="F1067" i="4"/>
  <c r="H1067" i="4"/>
  <c r="B8" i="29"/>
  <c r="M8" i="29" s="1"/>
  <c r="B10" i="29"/>
  <c r="F690" i="5"/>
  <c r="B9" i="29"/>
  <c r="H690" i="5"/>
  <c r="G690" i="5"/>
  <c r="W7" i="48"/>
  <c r="X7" i="48"/>
  <c r="Y7" i="48"/>
  <c r="Z7" i="48"/>
  <c r="V10" i="48"/>
  <c r="V11" i="48"/>
  <c r="V12" i="48"/>
  <c r="V13" i="48"/>
  <c r="V14" i="48"/>
  <c r="V15" i="48"/>
  <c r="V16" i="48"/>
  <c r="V17" i="48"/>
  <c r="V18" i="48"/>
  <c r="V19" i="48"/>
  <c r="V20" i="48"/>
  <c r="V21" i="48"/>
  <c r="V22" i="48"/>
  <c r="V23" i="48"/>
  <c r="V24" i="48"/>
  <c r="V25" i="48"/>
  <c r="V26" i="48"/>
  <c r="V27" i="48"/>
  <c r="V28" i="48"/>
  <c r="V29" i="48"/>
  <c r="S30" i="48"/>
  <c r="U30" i="48" s="1"/>
  <c r="V30" i="48"/>
  <c r="S31" i="48"/>
  <c r="V31" i="48"/>
  <c r="S32" i="48"/>
  <c r="U32" i="48" s="1"/>
  <c r="V32" i="48"/>
  <c r="S33" i="48"/>
  <c r="V33" i="48"/>
  <c r="S34" i="48"/>
  <c r="U34" i="48" s="1"/>
  <c r="V34" i="48"/>
  <c r="S35" i="48"/>
  <c r="V35" i="48"/>
  <c r="S36" i="48"/>
  <c r="U36" i="48" s="1"/>
  <c r="V36" i="48"/>
  <c r="S37" i="48"/>
  <c r="V37" i="48"/>
  <c r="S38" i="48"/>
  <c r="U38" i="48" s="1"/>
  <c r="V38" i="48"/>
  <c r="S39" i="48"/>
  <c r="V39" i="48"/>
  <c r="S40" i="48"/>
  <c r="U40" i="48" s="1"/>
  <c r="V40" i="48"/>
  <c r="S41" i="48"/>
  <c r="V41" i="48"/>
  <c r="S42" i="48"/>
  <c r="U42" i="48" s="1"/>
  <c r="V42" i="48"/>
  <c r="S43" i="48"/>
  <c r="V43" i="48"/>
  <c r="S44" i="48"/>
  <c r="U44" i="48" s="1"/>
  <c r="V44" i="48"/>
  <c r="S45" i="48"/>
  <c r="V45" i="48"/>
  <c r="S46" i="48"/>
  <c r="U46" i="48" s="1"/>
  <c r="V46" i="48"/>
  <c r="S47" i="48"/>
  <c r="V47" i="48"/>
  <c r="S48" i="48"/>
  <c r="T48" i="48" s="1"/>
  <c r="V48" i="48"/>
  <c r="S49" i="48"/>
  <c r="V49" i="48"/>
  <c r="S50" i="48"/>
  <c r="V50" i="48"/>
  <c r="S51" i="48"/>
  <c r="V51" i="48"/>
  <c r="S52" i="48"/>
  <c r="V52" i="48"/>
  <c r="S53" i="48"/>
  <c r="V53" i="48"/>
  <c r="S54" i="48"/>
  <c r="V54" i="48"/>
  <c r="S55" i="48"/>
  <c r="V55" i="48"/>
  <c r="S56" i="48"/>
  <c r="V56" i="48"/>
  <c r="S57" i="48"/>
  <c r="V57" i="48"/>
  <c r="S58" i="48"/>
  <c r="V58" i="48"/>
  <c r="S59" i="48"/>
  <c r="V59" i="48"/>
  <c r="S60" i="48"/>
  <c r="V60" i="48"/>
  <c r="S61" i="48"/>
  <c r="V61" i="48"/>
  <c r="S62" i="48"/>
  <c r="T62" i="48" s="1"/>
  <c r="V62" i="48"/>
  <c r="S63" i="48"/>
  <c r="V63" i="48"/>
  <c r="S64" i="48"/>
  <c r="V64" i="48"/>
  <c r="S65" i="48"/>
  <c r="V65" i="48"/>
  <c r="S66" i="48"/>
  <c r="V66" i="48"/>
  <c r="S67" i="48"/>
  <c r="V67" i="48"/>
  <c r="S68" i="48"/>
  <c r="V68" i="48"/>
  <c r="S69" i="48"/>
  <c r="V69" i="48"/>
  <c r="S70" i="48"/>
  <c r="V70" i="48"/>
  <c r="S71" i="48"/>
  <c r="V71" i="48"/>
  <c r="S72" i="48"/>
  <c r="V72" i="48"/>
  <c r="S73" i="48"/>
  <c r="V73" i="48"/>
  <c r="S74" i="48"/>
  <c r="V74" i="48"/>
  <c r="S75" i="48"/>
  <c r="V75" i="48"/>
  <c r="S76" i="48"/>
  <c r="U76" i="48" s="1"/>
  <c r="V76" i="48"/>
  <c r="S77" i="48"/>
  <c r="U77" i="48" s="1"/>
  <c r="V77" i="48"/>
  <c r="S78" i="48"/>
  <c r="U78" i="48" s="1"/>
  <c r="V78" i="48"/>
  <c r="S79" i="48"/>
  <c r="U79" i="48" s="1"/>
  <c r="V79" i="48"/>
  <c r="S80" i="48"/>
  <c r="U80" i="48" s="1"/>
  <c r="V80" i="48"/>
  <c r="S81" i="48"/>
  <c r="T81" i="48" s="1"/>
  <c r="V81" i="48"/>
  <c r="S82" i="48"/>
  <c r="V82" i="48"/>
  <c r="S83" i="48"/>
  <c r="V83" i="48"/>
  <c r="S84" i="48"/>
  <c r="V84" i="48"/>
  <c r="S85" i="48"/>
  <c r="V85" i="48"/>
  <c r="S86" i="48"/>
  <c r="V86" i="48"/>
  <c r="S87" i="48"/>
  <c r="U87" i="48" s="1"/>
  <c r="V87" i="48"/>
  <c r="S88" i="48"/>
  <c r="V88" i="48"/>
  <c r="S89" i="48"/>
  <c r="T89" i="48" s="1"/>
  <c r="V89" i="48"/>
  <c r="S90" i="48"/>
  <c r="V90" i="48"/>
  <c r="S91" i="48"/>
  <c r="V91" i="48"/>
  <c r="S92" i="48"/>
  <c r="V92" i="48"/>
  <c r="S93" i="48"/>
  <c r="V93" i="48"/>
  <c r="S94" i="48"/>
  <c r="V94" i="48"/>
  <c r="S95" i="48"/>
  <c r="U95" i="48" s="1"/>
  <c r="V95" i="48"/>
  <c r="S96" i="48"/>
  <c r="V96" i="48"/>
  <c r="S97" i="48"/>
  <c r="T97" i="48" s="1"/>
  <c r="V97" i="48"/>
  <c r="S98" i="48"/>
  <c r="V98" i="48"/>
  <c r="S99" i="48"/>
  <c r="V99" i="48"/>
  <c r="S100" i="48"/>
  <c r="V100" i="48"/>
  <c r="S101" i="48"/>
  <c r="V101" i="48"/>
  <c r="S102" i="48"/>
  <c r="V102" i="48"/>
  <c r="S103" i="48"/>
  <c r="V103" i="48"/>
  <c r="S104" i="48"/>
  <c r="V104" i="48"/>
  <c r="S105" i="48"/>
  <c r="V105" i="48"/>
  <c r="S106" i="48"/>
  <c r="V106" i="48"/>
  <c r="S107" i="48"/>
  <c r="V107" i="48"/>
  <c r="S108" i="48"/>
  <c r="V108" i="48"/>
  <c r="S109" i="48"/>
  <c r="V109" i="48"/>
  <c r="S110" i="48"/>
  <c r="V110" i="48"/>
  <c r="S111" i="48"/>
  <c r="V111" i="48"/>
  <c r="S112" i="48"/>
  <c r="V112" i="48"/>
  <c r="S113" i="48"/>
  <c r="V113" i="48"/>
  <c r="S114" i="48"/>
  <c r="V114" i="48"/>
  <c r="S115" i="48"/>
  <c r="V115" i="48"/>
  <c r="S116" i="48"/>
  <c r="V116" i="48"/>
  <c r="S117" i="48"/>
  <c r="V117" i="48"/>
  <c r="S118" i="48"/>
  <c r="V118" i="48"/>
  <c r="S119" i="48"/>
  <c r="V119" i="48"/>
  <c r="S120" i="48"/>
  <c r="V120" i="48"/>
  <c r="S121" i="48"/>
  <c r="V121" i="48"/>
  <c r="S122" i="48"/>
  <c r="V122" i="48"/>
  <c r="S123" i="48"/>
  <c r="V123" i="48"/>
  <c r="S124" i="48"/>
  <c r="V124" i="48"/>
  <c r="S125" i="48"/>
  <c r="V125" i="48"/>
  <c r="S126" i="48"/>
  <c r="V126" i="48"/>
  <c r="S127" i="48"/>
  <c r="V127" i="48"/>
  <c r="S128" i="48"/>
  <c r="V128" i="48"/>
  <c r="S129" i="48"/>
  <c r="U129" i="48" s="1"/>
  <c r="V129" i="48"/>
  <c r="S130" i="48"/>
  <c r="V130" i="48"/>
  <c r="S131" i="48"/>
  <c r="U131" i="48" s="1"/>
  <c r="V131" i="48"/>
  <c r="S132" i="48"/>
  <c r="V132" i="48"/>
  <c r="S133" i="48"/>
  <c r="U133" i="48" s="1"/>
  <c r="V133" i="48"/>
  <c r="S134" i="48"/>
  <c r="V134" i="48"/>
  <c r="S135" i="48"/>
  <c r="U135" i="48" s="1"/>
  <c r="V135" i="48"/>
  <c r="S136" i="48"/>
  <c r="V136" i="48"/>
  <c r="S137" i="48"/>
  <c r="U137" i="48" s="1"/>
  <c r="V137" i="48"/>
  <c r="S138" i="48"/>
  <c r="V138" i="48"/>
  <c r="S139" i="48"/>
  <c r="U139" i="48" s="1"/>
  <c r="V139" i="48"/>
  <c r="S140" i="48"/>
  <c r="V140" i="48"/>
  <c r="S141" i="48"/>
  <c r="U141" i="48" s="1"/>
  <c r="V141" i="48"/>
  <c r="S142" i="48"/>
  <c r="V142" i="48"/>
  <c r="S143" i="48"/>
  <c r="U143" i="48" s="1"/>
  <c r="V143" i="48"/>
  <c r="S144" i="48"/>
  <c r="V144" i="48"/>
  <c r="S145" i="48"/>
  <c r="U145" i="48" s="1"/>
  <c r="V145" i="48"/>
  <c r="S146" i="48"/>
  <c r="V146" i="48"/>
  <c r="S147" i="48"/>
  <c r="U147" i="48" s="1"/>
  <c r="V147" i="48"/>
  <c r="S148" i="48"/>
  <c r="V148" i="48"/>
  <c r="S149" i="48"/>
  <c r="U149" i="48" s="1"/>
  <c r="V149" i="48"/>
  <c r="S150" i="48"/>
  <c r="V150" i="48"/>
  <c r="S151" i="48"/>
  <c r="V151" i="48"/>
  <c r="S152" i="48"/>
  <c r="V152" i="48"/>
  <c r="S153" i="48"/>
  <c r="V153" i="48"/>
  <c r="S154" i="48"/>
  <c r="V154" i="48"/>
  <c r="S155" i="48"/>
  <c r="V155" i="48"/>
  <c r="S156" i="48"/>
  <c r="V156" i="48"/>
  <c r="S157" i="48"/>
  <c r="V157" i="48"/>
  <c r="S158" i="48"/>
  <c r="V158" i="48"/>
  <c r="S159" i="48"/>
  <c r="V159" i="48"/>
  <c r="S160" i="48"/>
  <c r="V160" i="48"/>
  <c r="S161" i="48"/>
  <c r="V161" i="48"/>
  <c r="S162" i="48"/>
  <c r="V162" i="48"/>
  <c r="S163" i="48"/>
  <c r="V163" i="48"/>
  <c r="S164" i="48"/>
  <c r="V164" i="48"/>
  <c r="S165" i="48"/>
  <c r="V165" i="48"/>
  <c r="S166" i="48"/>
  <c r="V166" i="48"/>
  <c r="S167" i="48"/>
  <c r="V167" i="48"/>
  <c r="S168" i="48"/>
  <c r="T168" i="48" s="1"/>
  <c r="V168" i="48"/>
  <c r="S169" i="48"/>
  <c r="U169" i="48" s="1"/>
  <c r="V169" i="48"/>
  <c r="S170" i="48"/>
  <c r="V170" i="48"/>
  <c r="S171" i="48"/>
  <c r="U171" i="48" s="1"/>
  <c r="V171" i="48"/>
  <c r="S172" i="48"/>
  <c r="V172" i="48"/>
  <c r="S173" i="48"/>
  <c r="U173" i="48" s="1"/>
  <c r="V173" i="48"/>
  <c r="S174" i="48"/>
  <c r="V174" i="48"/>
  <c r="S175" i="48"/>
  <c r="U175" i="48" s="1"/>
  <c r="V175" i="48"/>
  <c r="S176" i="48"/>
  <c r="V176" i="48"/>
  <c r="S177" i="48"/>
  <c r="U177" i="48" s="1"/>
  <c r="V177" i="48"/>
  <c r="S178" i="48"/>
  <c r="V178" i="48"/>
  <c r="S179" i="48"/>
  <c r="U179" i="48" s="1"/>
  <c r="V179" i="48"/>
  <c r="S180" i="48"/>
  <c r="V180" i="48"/>
  <c r="S181" i="48"/>
  <c r="U181" i="48" s="1"/>
  <c r="V181" i="48"/>
  <c r="S182" i="48"/>
  <c r="V182" i="48"/>
  <c r="S183" i="48"/>
  <c r="U183" i="48" s="1"/>
  <c r="V183" i="48"/>
  <c r="S184" i="48"/>
  <c r="V184" i="48"/>
  <c r="S185" i="48"/>
  <c r="U185" i="48" s="1"/>
  <c r="V185" i="48"/>
  <c r="S186" i="48"/>
  <c r="V186" i="48"/>
  <c r="S187" i="48"/>
  <c r="U187" i="48" s="1"/>
  <c r="V187" i="48"/>
  <c r="S188" i="48"/>
  <c r="V188" i="48"/>
  <c r="S189" i="48"/>
  <c r="U189" i="48" s="1"/>
  <c r="V189" i="48"/>
  <c r="S699" i="48"/>
  <c r="V699" i="48"/>
  <c r="S700" i="48"/>
  <c r="U700" i="48" s="1"/>
  <c r="V700" i="48"/>
  <c r="S701" i="48"/>
  <c r="V701" i="48"/>
  <c r="S702" i="48"/>
  <c r="U702" i="48" s="1"/>
  <c r="V702" i="48"/>
  <c r="S703" i="48"/>
  <c r="V703" i="48"/>
  <c r="S704" i="48"/>
  <c r="U704" i="48" s="1"/>
  <c r="V704" i="48"/>
  <c r="S705" i="48"/>
  <c r="V705" i="48"/>
  <c r="S706" i="48"/>
  <c r="U706" i="48" s="1"/>
  <c r="V706" i="48"/>
  <c r="S707" i="48"/>
  <c r="V707" i="48"/>
  <c r="S708" i="48"/>
  <c r="U708" i="48" s="1"/>
  <c r="V708" i="48"/>
  <c r="S10" i="48"/>
  <c r="C28" i="27"/>
  <c r="S11" i="48"/>
  <c r="S12" i="48"/>
  <c r="S13" i="48"/>
  <c r="S19" i="48"/>
  <c r="S14" i="48"/>
  <c r="S15" i="48"/>
  <c r="S21" i="48"/>
  <c r="S16" i="48"/>
  <c r="S17" i="48"/>
  <c r="S22" i="48"/>
  <c r="S23" i="48"/>
  <c r="S18" i="48"/>
  <c r="T18" i="48" s="1"/>
  <c r="S24" i="48"/>
  <c r="S25" i="48"/>
  <c r="S26" i="48"/>
  <c r="T26" i="48" s="1"/>
  <c r="S27" i="48"/>
  <c r="S28" i="48"/>
  <c r="S29" i="48"/>
  <c r="C1106" i="4" l="1"/>
  <c r="C1089" i="4"/>
  <c r="C1080" i="4"/>
  <c r="K26" i="62"/>
  <c r="E49" i="12"/>
  <c r="C1105" i="4"/>
  <c r="C1096" i="4"/>
  <c r="C1088" i="4"/>
  <c r="C1079" i="4"/>
  <c r="G138" i="7"/>
  <c r="G52" i="7"/>
  <c r="C1104" i="4"/>
  <c r="C1095" i="4"/>
  <c r="C1087" i="4"/>
  <c r="C1078" i="4"/>
  <c r="C1103" i="4"/>
  <c r="C1094" i="4"/>
  <c r="C1086" i="4"/>
  <c r="C1077" i="4"/>
  <c r="E45" i="54"/>
  <c r="C1082" i="4"/>
  <c r="C1097" i="4"/>
  <c r="C1100" i="4"/>
  <c r="C1092" i="4"/>
  <c r="C1084" i="4"/>
  <c r="C1099" i="4"/>
  <c r="C1091" i="4"/>
  <c r="C1083" i="4"/>
  <c r="C1098" i="4"/>
  <c r="C1090" i="4"/>
  <c r="C1081" i="4"/>
  <c r="D38" i="23"/>
  <c r="C10" i="26"/>
  <c r="D10" i="26" s="1"/>
  <c r="B28" i="27"/>
  <c r="AA26" i="62"/>
  <c r="H45" i="39"/>
  <c r="E45" i="21"/>
  <c r="E54" i="21" s="1"/>
  <c r="W26" i="62"/>
  <c r="H47" i="19"/>
  <c r="U27" i="62"/>
  <c r="D47" i="19"/>
  <c r="G41" i="18"/>
  <c r="E41" i="18"/>
  <c r="T27" i="62"/>
  <c r="E43" i="17"/>
  <c r="M162" i="62"/>
  <c r="M163" i="62" s="1"/>
  <c r="M24" i="62"/>
  <c r="M28" i="62" s="1"/>
  <c r="M174" i="62"/>
  <c r="F45" i="54"/>
  <c r="F162" i="62"/>
  <c r="F163" i="62" s="1"/>
  <c r="C1105" i="42"/>
  <c r="C1096" i="42"/>
  <c r="C1104" i="42"/>
  <c r="C1099" i="42"/>
  <c r="C1095" i="42"/>
  <c r="C1091" i="42"/>
  <c r="C1087" i="42"/>
  <c r="C1083" i="42"/>
  <c r="C1078" i="42"/>
  <c r="C1100" i="42"/>
  <c r="C1092" i="42"/>
  <c r="C1084" i="42"/>
  <c r="C1079" i="42"/>
  <c r="C1103" i="42"/>
  <c r="C1098" i="42"/>
  <c r="C1094" i="42"/>
  <c r="C1090" i="42"/>
  <c r="C1086" i="42"/>
  <c r="C1081" i="42"/>
  <c r="C1077" i="42"/>
  <c r="C1088" i="42"/>
  <c r="C1082" i="42"/>
  <c r="C1106" i="42"/>
  <c r="C1102" i="42"/>
  <c r="C1097" i="42"/>
  <c r="C1093" i="42"/>
  <c r="C1089" i="42"/>
  <c r="C1085" i="42"/>
  <c r="C1080" i="42"/>
  <c r="C1076" i="42"/>
  <c r="E98" i="43"/>
  <c r="E100" i="43" s="1"/>
  <c r="E108" i="43" s="1"/>
  <c r="E691" i="41" s="1"/>
  <c r="T50" i="48"/>
  <c r="T46" i="48"/>
  <c r="U48" i="48"/>
  <c r="AA48" i="48" s="1"/>
  <c r="AB48" i="48" s="1"/>
  <c r="U62" i="48"/>
  <c r="AA62" i="48" s="1"/>
  <c r="AB62" i="48" s="1"/>
  <c r="U50" i="48"/>
  <c r="U85" i="48"/>
  <c r="T95" i="48"/>
  <c r="U93" i="48"/>
  <c r="AC173" i="62"/>
  <c r="I17" i="19"/>
  <c r="F54" i="21"/>
  <c r="F59" i="21" s="1"/>
  <c r="H65" i="7"/>
  <c r="H86" i="7" s="1"/>
  <c r="H182" i="7" s="1"/>
  <c r="L35" i="62"/>
  <c r="H44" i="12"/>
  <c r="N6" i="62"/>
  <c r="N10" i="62" s="1"/>
  <c r="N12" i="62" s="1"/>
  <c r="C21" i="32"/>
  <c r="G49" i="13"/>
  <c r="F38" i="14"/>
  <c r="F43" i="14" s="1"/>
  <c r="T87" i="48"/>
  <c r="AA87" i="48" s="1"/>
  <c r="AB87" i="48" s="1"/>
  <c r="C105" i="62"/>
  <c r="C96" i="62"/>
  <c r="C78" i="62"/>
  <c r="C52" i="62"/>
  <c r="E6" i="62"/>
  <c r="E10" i="62" s="1"/>
  <c r="E12" i="62" s="1"/>
  <c r="E18" i="62" s="1"/>
  <c r="H114" i="34"/>
  <c r="H125" i="34" s="1"/>
  <c r="H130" i="34" s="1"/>
  <c r="F25" i="62"/>
  <c r="I166" i="7"/>
  <c r="H151" i="7"/>
  <c r="H168" i="7" s="1"/>
  <c r="H179" i="7" s="1"/>
  <c r="J6" i="62"/>
  <c r="J10" i="62" s="1"/>
  <c r="J12" i="62" s="1"/>
  <c r="J18" i="62" s="1"/>
  <c r="K24" i="62"/>
  <c r="G38" i="14"/>
  <c r="G43" i="14" s="1"/>
  <c r="G45" i="39"/>
  <c r="G54" i="39" s="1"/>
  <c r="G59" i="39" s="1"/>
  <c r="AA24" i="62"/>
  <c r="D98" i="43"/>
  <c r="D100" i="43" s="1"/>
  <c r="D108" i="43" s="1"/>
  <c r="D691" i="41" s="1"/>
  <c r="D141" i="62"/>
  <c r="D115" i="62"/>
  <c r="D97" i="62"/>
  <c r="D79" i="62"/>
  <c r="D70" i="62"/>
  <c r="D53" i="62"/>
  <c r="H174" i="62"/>
  <c r="E86" i="7"/>
  <c r="E182" i="7" s="1"/>
  <c r="J174" i="62"/>
  <c r="M6" i="62"/>
  <c r="M10" i="62" s="1"/>
  <c r="M12" i="62" s="1"/>
  <c r="M18" i="62" s="1"/>
  <c r="B21" i="32"/>
  <c r="T26" i="62"/>
  <c r="T6" i="62"/>
  <c r="T10" i="62" s="1"/>
  <c r="T12" i="62" s="1"/>
  <c r="T18" i="62" s="1"/>
  <c r="V174" i="62"/>
  <c r="V26" i="62"/>
  <c r="V24" i="62"/>
  <c r="G54" i="21"/>
  <c r="G59" i="21" s="1"/>
  <c r="I29" i="21"/>
  <c r="I10" i="21"/>
  <c r="I12" i="21" s="1"/>
  <c r="C13" i="26"/>
  <c r="D13" i="26" s="1"/>
  <c r="F13" i="26" s="1"/>
  <c r="T70" i="48"/>
  <c r="U70" i="48"/>
  <c r="D43" i="62"/>
  <c r="U83" i="48"/>
  <c r="T85" i="48"/>
  <c r="U91" i="48"/>
  <c r="T93" i="48"/>
  <c r="U99" i="48"/>
  <c r="U165" i="48"/>
  <c r="E59" i="21"/>
  <c r="D16" i="62"/>
  <c r="D131" i="62"/>
  <c r="D87" i="62"/>
  <c r="E174" i="62"/>
  <c r="E95" i="62"/>
  <c r="E99" i="62" s="1"/>
  <c r="F174" i="62"/>
  <c r="F36" i="62"/>
  <c r="F35" i="62"/>
  <c r="F33" i="62"/>
  <c r="F114" i="34"/>
  <c r="F125" i="34" s="1"/>
  <c r="F130" i="34" s="1"/>
  <c r="D168" i="7"/>
  <c r="D179" i="7" s="1"/>
  <c r="H16" i="62"/>
  <c r="K174" i="62"/>
  <c r="E54" i="11"/>
  <c r="E64" i="11" s="1"/>
  <c r="E69" i="11" s="1"/>
  <c r="N162" i="62"/>
  <c r="N163" i="62" s="1"/>
  <c r="N165" i="62" s="1"/>
  <c r="F44" i="55"/>
  <c r="O162" i="62"/>
  <c r="O163" i="62" s="1"/>
  <c r="O165" i="62" s="1"/>
  <c r="C20" i="32"/>
  <c r="C22" i="32" s="1"/>
  <c r="C24" i="32" s="1"/>
  <c r="P16" i="62"/>
  <c r="P6" i="62"/>
  <c r="P10" i="62" s="1"/>
  <c r="P12" i="62" s="1"/>
  <c r="Q26" i="62"/>
  <c r="Q28" i="62" s="1"/>
  <c r="Q165" i="62" s="1"/>
  <c r="Q6" i="62"/>
  <c r="Q10" i="62" s="1"/>
  <c r="Q12" i="62" s="1"/>
  <c r="Q18" i="62" s="1"/>
  <c r="R26" i="62"/>
  <c r="R28" i="62" s="1"/>
  <c r="R24" i="62"/>
  <c r="R8" i="62"/>
  <c r="T174" i="62"/>
  <c r="D43" i="17"/>
  <c r="D53" i="17" s="1"/>
  <c r="T198" i="62"/>
  <c r="H46" i="18"/>
  <c r="F47" i="19"/>
  <c r="F52" i="19" s="1"/>
  <c r="Z6" i="62"/>
  <c r="Z10" i="62" s="1"/>
  <c r="Z12" i="62" s="1"/>
  <c r="W35" i="62"/>
  <c r="W33" i="62"/>
  <c r="W198" i="62"/>
  <c r="W12" i="62"/>
  <c r="W18" i="62" s="1"/>
  <c r="D198" i="62"/>
  <c r="N16" i="62"/>
  <c r="O7" i="62"/>
  <c r="AC7" i="62" s="1"/>
  <c r="C11" i="31"/>
  <c r="C14" i="31" s="1"/>
  <c r="O3" i="62"/>
  <c r="O198" i="62" s="1"/>
  <c r="C8" i="31"/>
  <c r="E49" i="13"/>
  <c r="AA198" i="62"/>
  <c r="AA12" i="62"/>
  <c r="AA18" i="62" s="1"/>
  <c r="T83" i="48"/>
  <c r="AA83" i="48" s="1"/>
  <c r="AB83" i="48" s="1"/>
  <c r="AC168" i="62"/>
  <c r="I106" i="43"/>
  <c r="D14" i="62" s="1"/>
  <c r="N2" i="47"/>
  <c r="H45" i="54"/>
  <c r="E50" i="54"/>
  <c r="K6" i="62"/>
  <c r="K10" i="62" s="1"/>
  <c r="K12" i="62" s="1"/>
  <c r="K18" i="62" s="1"/>
  <c r="F46" i="10"/>
  <c r="F51" i="10" s="1"/>
  <c r="L6" i="62"/>
  <c r="L10" i="62" s="1"/>
  <c r="L12" i="62" s="1"/>
  <c r="L18" i="62" s="1"/>
  <c r="I20" i="12"/>
  <c r="I22" i="12" s="1"/>
  <c r="B16" i="27" s="1"/>
  <c r="E44" i="55"/>
  <c r="P174" i="62"/>
  <c r="P153" i="62"/>
  <c r="P152" i="62"/>
  <c r="H38" i="14"/>
  <c r="H43" i="14" s="1"/>
  <c r="D38" i="14"/>
  <c r="D43" i="14" s="1"/>
  <c r="I36" i="14"/>
  <c r="Q172" i="62"/>
  <c r="E43" i="14"/>
  <c r="Q198" i="62"/>
  <c r="R174" i="62"/>
  <c r="E76" i="37"/>
  <c r="E86" i="37" s="1"/>
  <c r="E91" i="37" s="1"/>
  <c r="R35" i="62"/>
  <c r="R33" i="62"/>
  <c r="G43" i="17"/>
  <c r="G53" i="17" s="1"/>
  <c r="V6" i="62"/>
  <c r="V10" i="62" s="1"/>
  <c r="V12" i="62" s="1"/>
  <c r="V18" i="62" s="1"/>
  <c r="I48" i="22"/>
  <c r="U172" i="62"/>
  <c r="U174" i="62" s="1"/>
  <c r="U26" i="62"/>
  <c r="U24" i="62"/>
  <c r="U6" i="62"/>
  <c r="U10" i="62" s="1"/>
  <c r="U12" i="62" s="1"/>
  <c r="U18" i="62" s="1"/>
  <c r="F57" i="20"/>
  <c r="F62" i="20" s="1"/>
  <c r="Z35" i="62"/>
  <c r="Z33" i="62"/>
  <c r="G48" i="20"/>
  <c r="G15" i="31"/>
  <c r="Z15" i="62"/>
  <c r="Z198" i="62"/>
  <c r="W36" i="62"/>
  <c r="AA174" i="62"/>
  <c r="AA36" i="62"/>
  <c r="AA35" i="62"/>
  <c r="AA33" i="62"/>
  <c r="C16" i="26"/>
  <c r="I89" i="43"/>
  <c r="D9" i="62" s="1"/>
  <c r="D123" i="62"/>
  <c r="C15" i="31"/>
  <c r="O15" i="62"/>
  <c r="E53" i="17"/>
  <c r="W23" i="62"/>
  <c r="Z22" i="62"/>
  <c r="Z28" i="62" s="1"/>
  <c r="U81" i="48"/>
  <c r="AA81" i="48" s="1"/>
  <c r="AB81" i="48" s="1"/>
  <c r="U89" i="48"/>
  <c r="T91" i="48"/>
  <c r="U97" i="48"/>
  <c r="AA97" i="48" s="1"/>
  <c r="AB97" i="48" s="1"/>
  <c r="T99" i="48"/>
  <c r="T165" i="48"/>
  <c r="H36" i="22"/>
  <c r="H38" i="22" s="1"/>
  <c r="B27" i="24" s="1"/>
  <c r="AC170" i="62"/>
  <c r="E46" i="9"/>
  <c r="E51" i="9" s="1"/>
  <c r="E77" i="62"/>
  <c r="E81" i="62" s="1"/>
  <c r="F34" i="62"/>
  <c r="F27" i="62"/>
  <c r="Q2" i="47"/>
  <c r="E2" i="47"/>
  <c r="G42" i="7" s="1"/>
  <c r="I84" i="7"/>
  <c r="G17" i="29" s="1"/>
  <c r="F65" i="7"/>
  <c r="F86" i="7" s="1"/>
  <c r="F182" i="7" s="1"/>
  <c r="J33" i="62"/>
  <c r="J37" i="62" s="1"/>
  <c r="J145" i="62" s="1"/>
  <c r="J24" i="62"/>
  <c r="L174" i="62"/>
  <c r="L33" i="62"/>
  <c r="M33" i="62"/>
  <c r="M37" i="62" s="1"/>
  <c r="M145" i="62" s="1"/>
  <c r="N174" i="62"/>
  <c r="H49" i="12"/>
  <c r="D44" i="12"/>
  <c r="D49" i="12" s="1"/>
  <c r="O174" i="62"/>
  <c r="I35" i="55"/>
  <c r="D44" i="55"/>
  <c r="D49" i="55" s="1"/>
  <c r="O16" i="62"/>
  <c r="C16" i="31"/>
  <c r="O6" i="62"/>
  <c r="Q174" i="62"/>
  <c r="I28" i="14"/>
  <c r="E12" i="32" s="1"/>
  <c r="E18" i="32" s="1"/>
  <c r="E22" i="32" s="1"/>
  <c r="E24" i="32" s="1"/>
  <c r="R16" i="62"/>
  <c r="R6" i="62"/>
  <c r="T24" i="62"/>
  <c r="I14" i="17"/>
  <c r="I16" i="17" s="1"/>
  <c r="I46" i="17" s="1"/>
  <c r="G46" i="18"/>
  <c r="V27" i="62"/>
  <c r="V198" i="62"/>
  <c r="U198" i="62"/>
  <c r="Z174" i="62"/>
  <c r="Z36" i="62"/>
  <c r="W174" i="62"/>
  <c r="H45" i="21"/>
  <c r="H54" i="21" s="1"/>
  <c r="H59" i="21" s="1"/>
  <c r="W24" i="62"/>
  <c r="F45" i="39"/>
  <c r="F54" i="39" s="1"/>
  <c r="F59" i="39" s="1"/>
  <c r="I10" i="39"/>
  <c r="I12" i="39" s="1"/>
  <c r="I57" i="39" s="1"/>
  <c r="C179" i="62"/>
  <c r="B24" i="30"/>
  <c r="E644" i="41"/>
  <c r="D150" i="62"/>
  <c r="D130" i="62"/>
  <c r="D121" i="62"/>
  <c r="D116" i="62"/>
  <c r="D105" i="62"/>
  <c r="D86" i="62"/>
  <c r="D69" i="62"/>
  <c r="D61" i="62"/>
  <c r="AC61" i="62" s="1"/>
  <c r="D54" i="62"/>
  <c r="D35" i="62"/>
  <c r="D140" i="62"/>
  <c r="D122" i="62"/>
  <c r="D96" i="62"/>
  <c r="D78" i="62"/>
  <c r="D71" i="62"/>
  <c r="D153" i="62"/>
  <c r="D132" i="62"/>
  <c r="D113" i="62"/>
  <c r="D88" i="62"/>
  <c r="D51" i="62"/>
  <c r="D45" i="62"/>
  <c r="D42" i="62"/>
  <c r="D34" i="62"/>
  <c r="D152" i="62"/>
  <c r="D107" i="62"/>
  <c r="D80" i="62"/>
  <c r="D63" i="62"/>
  <c r="D142" i="62"/>
  <c r="D124" i="62"/>
  <c r="D104" i="62"/>
  <c r="D98" i="62"/>
  <c r="D60" i="62"/>
  <c r="AC60" i="62" s="1"/>
  <c r="D151" i="62"/>
  <c r="D52" i="62"/>
  <c r="D44" i="62"/>
  <c r="H644" i="41"/>
  <c r="D36" i="62"/>
  <c r="D33" i="62"/>
  <c r="D644" i="41"/>
  <c r="AC169" i="62"/>
  <c r="D174" i="62"/>
  <c r="D139" i="62"/>
  <c r="D133" i="62"/>
  <c r="D114" i="62"/>
  <c r="D106" i="62"/>
  <c r="D95" i="62"/>
  <c r="D89" i="62"/>
  <c r="D77" i="62"/>
  <c r="D72" i="62"/>
  <c r="D62" i="62"/>
  <c r="AC62" i="62" s="1"/>
  <c r="F644" i="41"/>
  <c r="C88" i="62"/>
  <c r="C71" i="62"/>
  <c r="C72" i="62"/>
  <c r="C35" i="62"/>
  <c r="C115" i="62"/>
  <c r="AC115" i="62" s="1"/>
  <c r="D644" i="5"/>
  <c r="C98" i="62"/>
  <c r="C69" i="62"/>
  <c r="AC69" i="62" s="1"/>
  <c r="C54" i="62"/>
  <c r="C97" i="62"/>
  <c r="C70" i="62"/>
  <c r="C53" i="62"/>
  <c r="H644" i="5"/>
  <c r="C95" i="62"/>
  <c r="C51" i="62"/>
  <c r="F644" i="5"/>
  <c r="E644" i="5"/>
  <c r="E1069" i="4"/>
  <c r="F1069" i="4"/>
  <c r="X118" i="47"/>
  <c r="I2" i="47"/>
  <c r="R2" i="47"/>
  <c r="F24" i="62"/>
  <c r="F10" i="62"/>
  <c r="F26" i="62"/>
  <c r="B33" i="24"/>
  <c r="F14" i="62"/>
  <c r="AC14" i="62" s="1"/>
  <c r="C121" i="62"/>
  <c r="C116" i="62"/>
  <c r="C140" i="62"/>
  <c r="C133" i="62"/>
  <c r="C122" i="62"/>
  <c r="C106" i="62"/>
  <c r="C80" i="62"/>
  <c r="C63" i="62"/>
  <c r="C150" i="62"/>
  <c r="C113" i="62"/>
  <c r="C87" i="62"/>
  <c r="AC87" i="62" s="1"/>
  <c r="C45" i="62"/>
  <c r="C42" i="62"/>
  <c r="C34" i="62"/>
  <c r="C89" i="62"/>
  <c r="C152" i="62"/>
  <c r="C139" i="62"/>
  <c r="C114" i="62"/>
  <c r="AC114" i="62" s="1"/>
  <c r="C107" i="62"/>
  <c r="C86" i="62"/>
  <c r="C174" i="62"/>
  <c r="C130" i="62"/>
  <c r="C153" i="62"/>
  <c r="C142" i="62"/>
  <c r="C124" i="62"/>
  <c r="C77" i="62"/>
  <c r="C132" i="62"/>
  <c r="C79" i="62"/>
  <c r="C44" i="62"/>
  <c r="C36" i="62"/>
  <c r="C33" i="62"/>
  <c r="C151" i="62"/>
  <c r="C141" i="62"/>
  <c r="AC141" i="62" s="1"/>
  <c r="C131" i="62"/>
  <c r="C123" i="62"/>
  <c r="AC123" i="62" s="1"/>
  <c r="C104" i="62"/>
  <c r="C43" i="62"/>
  <c r="F76" i="37"/>
  <c r="F86" i="37" s="1"/>
  <c r="F91" i="37" s="1"/>
  <c r="D76" i="37"/>
  <c r="D86" i="37" s="1"/>
  <c r="D91" i="37" s="1"/>
  <c r="E54" i="13"/>
  <c r="G54" i="13"/>
  <c r="E48" i="20"/>
  <c r="E57" i="20" s="1"/>
  <c r="E62" i="20" s="1"/>
  <c r="D48" i="20"/>
  <c r="D57" i="20" s="1"/>
  <c r="D62" i="20" s="1"/>
  <c r="H57" i="20"/>
  <c r="H62" i="20" s="1"/>
  <c r="H54" i="11"/>
  <c r="H64" i="11" s="1"/>
  <c r="H69" i="11" s="1"/>
  <c r="I52" i="11"/>
  <c r="J17" i="30" s="1"/>
  <c r="G46" i="10"/>
  <c r="G51" i="10" s="1"/>
  <c r="I18" i="10"/>
  <c r="I20" i="10" s="1"/>
  <c r="B14" i="27" s="1"/>
  <c r="F50" i="54"/>
  <c r="H50" i="54"/>
  <c r="E53" i="8"/>
  <c r="E63" i="8" s="1"/>
  <c r="E68" i="8" s="1"/>
  <c r="I123" i="34"/>
  <c r="E23" i="30" s="1"/>
  <c r="I14" i="34"/>
  <c r="I16" i="34" s="1"/>
  <c r="B9" i="27" s="1"/>
  <c r="E1069" i="42"/>
  <c r="G98" i="43"/>
  <c r="G100" i="43" s="1"/>
  <c r="G108" i="43" s="1"/>
  <c r="G691" i="41" s="1"/>
  <c r="I666" i="5"/>
  <c r="B23" i="30" s="1"/>
  <c r="B17" i="30"/>
  <c r="C18" i="29"/>
  <c r="I61" i="8"/>
  <c r="I23" i="30" s="1"/>
  <c r="G44" i="12"/>
  <c r="G49" i="12" s="1"/>
  <c r="I32" i="20"/>
  <c r="I20" i="55"/>
  <c r="I22" i="55" s="1"/>
  <c r="I66" i="37"/>
  <c r="B50" i="24"/>
  <c r="I72" i="37"/>
  <c r="R162" i="62" s="1"/>
  <c r="R163" i="62" s="1"/>
  <c r="T701" i="48"/>
  <c r="U701" i="48"/>
  <c r="I44" i="9"/>
  <c r="D23" i="30" s="1"/>
  <c r="F151" i="7"/>
  <c r="F168" i="7" s="1"/>
  <c r="F179" i="7" s="1"/>
  <c r="I44" i="10"/>
  <c r="H46" i="9"/>
  <c r="H51" i="9" s="1"/>
  <c r="D114" i="34"/>
  <c r="D125" i="34" s="1"/>
  <c r="D130" i="34" s="1"/>
  <c r="I52" i="7"/>
  <c r="H2" i="47"/>
  <c r="V2" i="47"/>
  <c r="J2" i="47"/>
  <c r="M2" i="47"/>
  <c r="E151" i="7"/>
  <c r="E168" i="7" s="1"/>
  <c r="E179" i="7" s="1"/>
  <c r="I84" i="37"/>
  <c r="H76" i="37"/>
  <c r="H86" i="37" s="1"/>
  <c r="H91" i="37" s="1"/>
  <c r="I128" i="34"/>
  <c r="T128" i="48"/>
  <c r="U128" i="48"/>
  <c r="C17" i="30"/>
  <c r="I44" i="11"/>
  <c r="J18" i="30" s="1"/>
  <c r="G57" i="20"/>
  <c r="G62" i="20" s="1"/>
  <c r="B26" i="27"/>
  <c r="I57" i="21"/>
  <c r="G10" i="31"/>
  <c r="G14" i="31" s="1"/>
  <c r="V7" i="48"/>
  <c r="C17" i="44"/>
  <c r="B18" i="44"/>
  <c r="H1069" i="4"/>
  <c r="I33" i="17"/>
  <c r="K18" i="30" s="1"/>
  <c r="K19" i="30" s="1"/>
  <c r="K21" i="30" s="1"/>
  <c r="E46" i="18"/>
  <c r="D690" i="5"/>
  <c r="D86" i="7"/>
  <c r="D182" i="7" s="1"/>
  <c r="I51" i="8"/>
  <c r="I9" i="30" s="1"/>
  <c r="I15" i="30" s="1"/>
  <c r="I35" i="12"/>
  <c r="F49" i="55"/>
  <c r="E45" i="39"/>
  <c r="E54" i="39" s="1"/>
  <c r="E59" i="39" s="1"/>
  <c r="D1069" i="42"/>
  <c r="D46" i="9"/>
  <c r="D51" i="9" s="1"/>
  <c r="L2" i="47"/>
  <c r="C119" i="7" s="1"/>
  <c r="G2" i="47"/>
  <c r="O2" i="47"/>
  <c r="W2" i="47"/>
  <c r="D45" i="54"/>
  <c r="D50" i="54" s="1"/>
  <c r="I42" i="55"/>
  <c r="C26" i="32" s="1"/>
  <c r="E49" i="55"/>
  <c r="I39" i="18"/>
  <c r="L17" i="29"/>
  <c r="D45" i="21"/>
  <c r="D54" i="21" s="1"/>
  <c r="D59" i="21" s="1"/>
  <c r="X11" i="47"/>
  <c r="U2" i="47"/>
  <c r="S2" i="47"/>
  <c r="K2" i="47"/>
  <c r="F53" i="8"/>
  <c r="F63" i="8" s="1"/>
  <c r="F68" i="8" s="1"/>
  <c r="I62" i="11"/>
  <c r="F54" i="11"/>
  <c r="F64" i="11" s="1"/>
  <c r="F69" i="11" s="1"/>
  <c r="D54" i="11"/>
  <c r="D64" i="11" s="1"/>
  <c r="D69" i="11" s="1"/>
  <c r="I42" i="12"/>
  <c r="B26" i="32" s="1"/>
  <c r="G44" i="55"/>
  <c r="G49" i="55" s="1"/>
  <c r="D10" i="31"/>
  <c r="I16" i="13"/>
  <c r="I18" i="13" s="1"/>
  <c r="B18" i="27" s="1"/>
  <c r="H43" i="17"/>
  <c r="H53" i="17" s="1"/>
  <c r="G8" i="31"/>
  <c r="E690" i="5"/>
  <c r="I52" i="21"/>
  <c r="I655" i="5"/>
  <c r="I665" i="41"/>
  <c r="C23" i="30" s="1"/>
  <c r="G46" i="9"/>
  <c r="T2" i="47"/>
  <c r="F2" i="47"/>
  <c r="I177" i="7"/>
  <c r="G23" i="30" s="1"/>
  <c r="D46" i="10"/>
  <c r="D51" i="10" s="1"/>
  <c r="I39" i="13"/>
  <c r="D49" i="13"/>
  <c r="D54" i="13" s="1"/>
  <c r="I45" i="19"/>
  <c r="E114" i="34"/>
  <c r="E125" i="34" s="1"/>
  <c r="E130" i="34" s="1"/>
  <c r="AA46" i="48"/>
  <c r="AB46" i="48" s="1"/>
  <c r="H98" i="43"/>
  <c r="H100" i="43" s="1"/>
  <c r="H108" i="43" s="1"/>
  <c r="H691" i="41" s="1"/>
  <c r="F1069" i="42"/>
  <c r="F46" i="9"/>
  <c r="F51" i="9" s="1"/>
  <c r="H52" i="19"/>
  <c r="G16" i="31"/>
  <c r="I96" i="43"/>
  <c r="F43" i="17"/>
  <c r="F53" i="17" s="1"/>
  <c r="B54" i="24"/>
  <c r="B56" i="24"/>
  <c r="I14" i="9"/>
  <c r="I16" i="9" s="1"/>
  <c r="B8" i="27" s="1"/>
  <c r="H46" i="10"/>
  <c r="H51" i="10" s="1"/>
  <c r="F44" i="12"/>
  <c r="F49" i="12" s="1"/>
  <c r="H44" i="55"/>
  <c r="H49" i="55" s="1"/>
  <c r="G76" i="37"/>
  <c r="G86" i="37" s="1"/>
  <c r="G91" i="37" s="1"/>
  <c r="F41" i="18"/>
  <c r="F46" i="18" s="1"/>
  <c r="I55" i="20"/>
  <c r="G26" i="32" s="1"/>
  <c r="F98" i="43"/>
  <c r="F100" i="43" s="1"/>
  <c r="F108" i="43" s="1"/>
  <c r="F691" i="41" s="1"/>
  <c r="H53" i="8"/>
  <c r="H63" i="8" s="1"/>
  <c r="H68" i="8" s="1"/>
  <c r="G47" i="19"/>
  <c r="G52" i="19" s="1"/>
  <c r="U157" i="48"/>
  <c r="T157" i="48"/>
  <c r="T125" i="48"/>
  <c r="U125" i="48"/>
  <c r="T116" i="48"/>
  <c r="U116" i="48"/>
  <c r="T105" i="48"/>
  <c r="U105" i="48"/>
  <c r="U96" i="48"/>
  <c r="T96" i="48"/>
  <c r="T88" i="48"/>
  <c r="U88" i="48"/>
  <c r="T74" i="48"/>
  <c r="U74" i="48"/>
  <c r="T58" i="48"/>
  <c r="T184" i="48"/>
  <c r="U184" i="48"/>
  <c r="T66" i="48"/>
  <c r="U66" i="48"/>
  <c r="U29" i="48"/>
  <c r="I655" i="41"/>
  <c r="T188" i="48"/>
  <c r="U188" i="48"/>
  <c r="T161" i="48"/>
  <c r="U161" i="48"/>
  <c r="T118" i="48"/>
  <c r="U118" i="48"/>
  <c r="T12" i="48"/>
  <c r="U12" i="48"/>
  <c r="AA12" i="48" s="1"/>
  <c r="AB12" i="48" s="1"/>
  <c r="T705" i="48"/>
  <c r="U705" i="48"/>
  <c r="T170" i="48"/>
  <c r="U170" i="48"/>
  <c r="T153" i="48"/>
  <c r="U153" i="48"/>
  <c r="T109" i="48"/>
  <c r="U109" i="48"/>
  <c r="U92" i="48"/>
  <c r="T92" i="48"/>
  <c r="T72" i="48"/>
  <c r="U72" i="48"/>
  <c r="T64" i="48"/>
  <c r="U64" i="48"/>
  <c r="T56" i="48"/>
  <c r="U56" i="48"/>
  <c r="T33" i="48"/>
  <c r="U33" i="48"/>
  <c r="B13" i="29"/>
  <c r="U100" i="48"/>
  <c r="T100" i="48"/>
  <c r="U84" i="48"/>
  <c r="T84" i="48"/>
  <c r="T68" i="48"/>
  <c r="U68" i="48"/>
  <c r="T60" i="48"/>
  <c r="U60" i="48"/>
  <c r="B18" i="29"/>
  <c r="B14" i="29"/>
  <c r="T29" i="48"/>
  <c r="D1069" i="4"/>
  <c r="B66" i="24"/>
  <c r="C17" i="29"/>
  <c r="C14" i="29"/>
  <c r="C10" i="29"/>
  <c r="M10" i="29" s="1"/>
  <c r="I45" i="43"/>
  <c r="D6" i="62" s="1"/>
  <c r="C5" i="29"/>
  <c r="C22" i="30"/>
  <c r="G51" i="9"/>
  <c r="I49" i="9"/>
  <c r="F8" i="30"/>
  <c r="B36" i="24"/>
  <c r="B16" i="29"/>
  <c r="B12" i="29"/>
  <c r="B5" i="29"/>
  <c r="D42" i="22"/>
  <c r="B22" i="30"/>
  <c r="I654" i="41"/>
  <c r="D162" i="62" s="1"/>
  <c r="D163" i="62" s="1"/>
  <c r="C16" i="29"/>
  <c r="B37" i="24"/>
  <c r="I74" i="43"/>
  <c r="D8" i="62" s="1"/>
  <c r="C12" i="29"/>
  <c r="H1069" i="42"/>
  <c r="B10" i="27"/>
  <c r="D18" i="29"/>
  <c r="D9" i="29"/>
  <c r="M9" i="29" s="1"/>
  <c r="D5" i="29"/>
  <c r="E18" i="30"/>
  <c r="E18" i="29"/>
  <c r="E14" i="29"/>
  <c r="E12" i="29"/>
  <c r="E5" i="29"/>
  <c r="D46" i="22"/>
  <c r="G22" i="30"/>
  <c r="A140" i="7"/>
  <c r="A139" i="7"/>
  <c r="A138" i="7"/>
  <c r="B41" i="24"/>
  <c r="G16" i="29"/>
  <c r="A56" i="7"/>
  <c r="C52" i="7"/>
  <c r="G5" i="29"/>
  <c r="I18" i="54"/>
  <c r="I20" i="54" s="1"/>
  <c r="J17" i="29"/>
  <c r="J13" i="29"/>
  <c r="I32" i="11"/>
  <c r="B45" i="24"/>
  <c r="J11" i="29"/>
  <c r="I13" i="11"/>
  <c r="I15" i="11" s="1"/>
  <c r="I52" i="13"/>
  <c r="D16" i="31"/>
  <c r="D12" i="31"/>
  <c r="I12" i="31" s="1"/>
  <c r="E26" i="32"/>
  <c r="D43" i="22"/>
  <c r="D22" i="30"/>
  <c r="I36" i="9"/>
  <c r="D18" i="30" s="1"/>
  <c r="D19" i="30" s="1"/>
  <c r="D21" i="30" s="1"/>
  <c r="D17" i="29"/>
  <c r="B38" i="24"/>
  <c r="D16" i="29"/>
  <c r="D11" i="29"/>
  <c r="E22" i="30"/>
  <c r="D44" i="22"/>
  <c r="E17" i="29"/>
  <c r="E16" i="29"/>
  <c r="B39" i="24"/>
  <c r="E13" i="29"/>
  <c r="E11" i="29"/>
  <c r="D45" i="22"/>
  <c r="F5" i="29"/>
  <c r="C138" i="7"/>
  <c r="A102" i="7"/>
  <c r="A52" i="7"/>
  <c r="A43" i="7"/>
  <c r="D53" i="8"/>
  <c r="D63" i="8" s="1"/>
  <c r="D68" i="8" s="1"/>
  <c r="I16" i="29"/>
  <c r="B43" i="24"/>
  <c r="I13" i="29"/>
  <c r="I11" i="29"/>
  <c r="I15" i="8"/>
  <c r="I17" i="8" s="1"/>
  <c r="I43" i="54"/>
  <c r="J22" i="30"/>
  <c r="I36" i="10"/>
  <c r="G54" i="11"/>
  <c r="G64" i="11" s="1"/>
  <c r="G69" i="11" s="1"/>
  <c r="B20" i="32"/>
  <c r="B16" i="31"/>
  <c r="B10" i="31"/>
  <c r="D25" i="32"/>
  <c r="I42" i="22"/>
  <c r="I47" i="13"/>
  <c r="H49" i="13"/>
  <c r="H54" i="13" s="1"/>
  <c r="F49" i="13"/>
  <c r="F54" i="13" s="1"/>
  <c r="E15" i="31"/>
  <c r="B49" i="24"/>
  <c r="E10" i="31"/>
  <c r="D17" i="31"/>
  <c r="I17" i="31" s="1"/>
  <c r="C9" i="28" s="1"/>
  <c r="L22" i="30"/>
  <c r="D41" i="18"/>
  <c r="D46" i="18" s="1"/>
  <c r="I31" i="18"/>
  <c r="D52" i="19"/>
  <c r="I37" i="19"/>
  <c r="I46" i="20"/>
  <c r="I43" i="21"/>
  <c r="I52" i="39"/>
  <c r="H26" i="32" s="1"/>
  <c r="H16" i="31"/>
  <c r="H10" i="31"/>
  <c r="H14" i="31" s="1"/>
  <c r="D49" i="22"/>
  <c r="I47" i="22"/>
  <c r="I43" i="22"/>
  <c r="B44" i="24"/>
  <c r="G26" i="25"/>
  <c r="G37" i="25" s="1"/>
  <c r="G42" i="25" s="1"/>
  <c r="E48" i="25" s="1"/>
  <c r="F49" i="25" s="1"/>
  <c r="G52" i="25" s="1"/>
  <c r="G54" i="25" s="1"/>
  <c r="L16" i="29"/>
  <c r="J5" i="29"/>
  <c r="D13" i="31"/>
  <c r="I13" i="31" s="1"/>
  <c r="E25" i="32"/>
  <c r="I22" i="30"/>
  <c r="D47" i="22"/>
  <c r="I17" i="29"/>
  <c r="I5" i="29"/>
  <c r="D48" i="22"/>
  <c r="J14" i="29"/>
  <c r="I13" i="14"/>
  <c r="I15" i="14" s="1"/>
  <c r="E16" i="31"/>
  <c r="E8" i="31"/>
  <c r="I48" i="37"/>
  <c r="I23" i="37"/>
  <c r="I25" i="37" s="1"/>
  <c r="I41" i="17"/>
  <c r="L11" i="29"/>
  <c r="L15" i="29" s="1"/>
  <c r="B53" i="24"/>
  <c r="I12" i="18"/>
  <c r="I14" i="18" s="1"/>
  <c r="I19" i="19"/>
  <c r="B55" i="24"/>
  <c r="I12" i="20"/>
  <c r="I14" i="20" s="1"/>
  <c r="H54" i="39"/>
  <c r="H59" i="39" s="1"/>
  <c r="I43" i="39"/>
  <c r="H12" i="32" s="1"/>
  <c r="H18" i="32" s="1"/>
  <c r="D45" i="39"/>
  <c r="D54" i="39" s="1"/>
  <c r="D59" i="39" s="1"/>
  <c r="I29" i="39"/>
  <c r="I46" i="22"/>
  <c r="I44" i="22"/>
  <c r="B52" i="24"/>
  <c r="B48" i="24"/>
  <c r="B46" i="24"/>
  <c r="B27" i="27"/>
  <c r="J16" i="29"/>
  <c r="I14" i="29"/>
  <c r="L5" i="29"/>
  <c r="K22" i="30"/>
  <c r="D15" i="31"/>
  <c r="B15" i="31"/>
  <c r="D11" i="31"/>
  <c r="B11" i="31"/>
  <c r="D8" i="31"/>
  <c r="B8" i="31"/>
  <c r="B57" i="24"/>
  <c r="C14" i="26"/>
  <c r="D14" i="26" s="1"/>
  <c r="F14" i="26" s="1"/>
  <c r="H15" i="31"/>
  <c r="H8" i="31"/>
  <c r="U21" i="48"/>
  <c r="T21" i="48"/>
  <c r="T11" i="48"/>
  <c r="U11" i="48"/>
  <c r="T707" i="48"/>
  <c r="U707" i="48"/>
  <c r="U699" i="48"/>
  <c r="T699" i="48"/>
  <c r="U182" i="48"/>
  <c r="T182" i="48"/>
  <c r="T163" i="48"/>
  <c r="U163" i="48"/>
  <c r="T155" i="48"/>
  <c r="U155" i="48"/>
  <c r="T124" i="48"/>
  <c r="U124" i="48"/>
  <c r="T120" i="48"/>
  <c r="U120" i="48"/>
  <c r="T112" i="48"/>
  <c r="U112" i="48"/>
  <c r="T104" i="48"/>
  <c r="U104" i="48"/>
  <c r="U94" i="48"/>
  <c r="T94" i="48"/>
  <c r="U86" i="48"/>
  <c r="T86" i="48"/>
  <c r="T73" i="48"/>
  <c r="U73" i="48"/>
  <c r="T69" i="48"/>
  <c r="U69" i="48"/>
  <c r="T65" i="48"/>
  <c r="U65" i="48"/>
  <c r="T61" i="48"/>
  <c r="U61" i="48"/>
  <c r="T57" i="48"/>
  <c r="U57" i="48"/>
  <c r="T31" i="48"/>
  <c r="U31" i="48"/>
  <c r="T28" i="48"/>
  <c r="U703" i="48"/>
  <c r="T703" i="48"/>
  <c r="U186" i="48"/>
  <c r="T186" i="48"/>
  <c r="U167" i="48"/>
  <c r="T167" i="48"/>
  <c r="T159" i="48"/>
  <c r="U159" i="48"/>
  <c r="T151" i="48"/>
  <c r="U151" i="48"/>
  <c r="T117" i="48"/>
  <c r="U117" i="48"/>
  <c r="T108" i="48"/>
  <c r="U108" i="48"/>
  <c r="U98" i="48"/>
  <c r="T98" i="48"/>
  <c r="U90" i="48"/>
  <c r="T90" i="48"/>
  <c r="U82" i="48"/>
  <c r="T82" i="48"/>
  <c r="T75" i="48"/>
  <c r="U75" i="48"/>
  <c r="T71" i="48"/>
  <c r="U71" i="48"/>
  <c r="T67" i="48"/>
  <c r="U67" i="48"/>
  <c r="T63" i="48"/>
  <c r="U63" i="48"/>
  <c r="T55" i="48"/>
  <c r="U55" i="48"/>
  <c r="T51" i="48"/>
  <c r="U51" i="48"/>
  <c r="T49" i="48"/>
  <c r="U49" i="48"/>
  <c r="T47" i="48"/>
  <c r="U47" i="48"/>
  <c r="T45" i="48"/>
  <c r="U45" i="48"/>
  <c r="T43" i="48"/>
  <c r="U43" i="48"/>
  <c r="U41" i="48"/>
  <c r="T41" i="48"/>
  <c r="T39" i="48"/>
  <c r="U39" i="48"/>
  <c r="U37" i="48"/>
  <c r="T37" i="48"/>
  <c r="T35" i="48"/>
  <c r="U35" i="48"/>
  <c r="U17" i="48"/>
  <c r="U58" i="48"/>
  <c r="I690" i="5"/>
  <c r="T25" i="48"/>
  <c r="U25" i="48"/>
  <c r="T23" i="48"/>
  <c r="U23" i="48"/>
  <c r="T16" i="48"/>
  <c r="U16" i="48"/>
  <c r="T14" i="48"/>
  <c r="U14" i="48"/>
  <c r="T27" i="48"/>
  <c r="U27" i="48"/>
  <c r="T24" i="48"/>
  <c r="U24" i="48"/>
  <c r="T22" i="48"/>
  <c r="U22" i="48"/>
  <c r="T15" i="48"/>
  <c r="U15" i="48"/>
  <c r="U19" i="48"/>
  <c r="T19" i="48"/>
  <c r="U13" i="48"/>
  <c r="T13" i="48"/>
  <c r="T708" i="48"/>
  <c r="T704" i="48"/>
  <c r="T700" i="48"/>
  <c r="T187" i="48"/>
  <c r="T183" i="48"/>
  <c r="T169" i="48"/>
  <c r="U168" i="48"/>
  <c r="T164" i="48"/>
  <c r="U164" i="48"/>
  <c r="T160" i="48"/>
  <c r="U160" i="48"/>
  <c r="T156" i="48"/>
  <c r="U156" i="48"/>
  <c r="T152" i="48"/>
  <c r="U152" i="48"/>
  <c r="T119" i="48"/>
  <c r="U119" i="48"/>
  <c r="U115" i="48"/>
  <c r="T115" i="48"/>
  <c r="U114" i="48"/>
  <c r="T114" i="48"/>
  <c r="T113" i="48"/>
  <c r="U113" i="48"/>
  <c r="T54" i="48"/>
  <c r="U54" i="48"/>
  <c r="T53" i="48"/>
  <c r="U53" i="48"/>
  <c r="T52" i="48"/>
  <c r="U52" i="48"/>
  <c r="T44" i="48"/>
  <c r="T40" i="48"/>
  <c r="T36" i="48"/>
  <c r="T32" i="48"/>
  <c r="U28" i="48"/>
  <c r="U26" i="48"/>
  <c r="U18" i="48"/>
  <c r="T17" i="48"/>
  <c r="U10" i="48"/>
  <c r="T10" i="48"/>
  <c r="T706" i="48"/>
  <c r="T702" i="48"/>
  <c r="T189" i="48"/>
  <c r="T185" i="48"/>
  <c r="T181" i="48"/>
  <c r="U180" i="48"/>
  <c r="T180" i="48"/>
  <c r="T179" i="48"/>
  <c r="U178" i="48"/>
  <c r="T178" i="48"/>
  <c r="T177" i="48"/>
  <c r="U176" i="48"/>
  <c r="T176" i="48"/>
  <c r="T175" i="48"/>
  <c r="U174" i="48"/>
  <c r="T174" i="48"/>
  <c r="T173" i="48"/>
  <c r="U172" i="48"/>
  <c r="T172" i="48"/>
  <c r="T171" i="48"/>
  <c r="T166" i="48"/>
  <c r="U166" i="48"/>
  <c r="T162" i="48"/>
  <c r="U162" i="48"/>
  <c r="T158" i="48"/>
  <c r="U158" i="48"/>
  <c r="T154" i="48"/>
  <c r="U154" i="48"/>
  <c r="T150" i="48"/>
  <c r="U150" i="48"/>
  <c r="T149" i="48"/>
  <c r="U148" i="48"/>
  <c r="T148" i="48"/>
  <c r="T147" i="48"/>
  <c r="U146" i="48"/>
  <c r="T146" i="48"/>
  <c r="T145" i="48"/>
  <c r="U144" i="48"/>
  <c r="T144" i="48"/>
  <c r="T143" i="48"/>
  <c r="U142" i="48"/>
  <c r="T142" i="48"/>
  <c r="T141" i="48"/>
  <c r="U140" i="48"/>
  <c r="T140" i="48"/>
  <c r="T139" i="48"/>
  <c r="U138" i="48"/>
  <c r="T138" i="48"/>
  <c r="T137" i="48"/>
  <c r="U136" i="48"/>
  <c r="T136" i="48"/>
  <c r="T135" i="48"/>
  <c r="U134" i="48"/>
  <c r="T134" i="48"/>
  <c r="T133" i="48"/>
  <c r="U132" i="48"/>
  <c r="T132" i="48"/>
  <c r="T131" i="48"/>
  <c r="U130" i="48"/>
  <c r="T130" i="48"/>
  <c r="T129" i="48"/>
  <c r="T127" i="48"/>
  <c r="U127" i="48"/>
  <c r="T126" i="48"/>
  <c r="U126" i="48"/>
  <c r="U123" i="48"/>
  <c r="T123" i="48"/>
  <c r="U122" i="48"/>
  <c r="T122" i="48"/>
  <c r="T121" i="48"/>
  <c r="U121" i="48"/>
  <c r="T111" i="48"/>
  <c r="U111" i="48"/>
  <c r="T110" i="48"/>
  <c r="U110" i="48"/>
  <c r="U107" i="48"/>
  <c r="T107" i="48"/>
  <c r="U106" i="48"/>
  <c r="T106" i="48"/>
  <c r="T103" i="48"/>
  <c r="U103" i="48"/>
  <c r="T102" i="48"/>
  <c r="U102" i="48"/>
  <c r="T101" i="48"/>
  <c r="U101" i="48"/>
  <c r="T80" i="48"/>
  <c r="T79" i="48"/>
  <c r="T78" i="48"/>
  <c r="T77" i="48"/>
  <c r="T76" i="48"/>
  <c r="T59" i="48"/>
  <c r="U59" i="48"/>
  <c r="T42" i="48"/>
  <c r="T38" i="48"/>
  <c r="T34" i="48"/>
  <c r="T30" i="48"/>
  <c r="F10" i="26"/>
  <c r="D27" i="62" l="1"/>
  <c r="C27" i="62"/>
  <c r="D25" i="62"/>
  <c r="D26" i="62"/>
  <c r="C25" i="62"/>
  <c r="G119" i="7"/>
  <c r="I119" i="7" s="1"/>
  <c r="G98" i="7"/>
  <c r="G129" i="7"/>
  <c r="I129" i="7" s="1"/>
  <c r="G8" i="7"/>
  <c r="G123" i="7"/>
  <c r="I123" i="7" s="1"/>
  <c r="G121" i="7"/>
  <c r="I121" i="7" s="1"/>
  <c r="G61" i="7"/>
  <c r="G28" i="7"/>
  <c r="G103" i="7"/>
  <c r="I103" i="7" s="1"/>
  <c r="G55" i="7"/>
  <c r="AC52" i="62"/>
  <c r="N18" i="62"/>
  <c r="C129" i="7"/>
  <c r="C43" i="7"/>
  <c r="M16" i="29"/>
  <c r="B10" i="28" s="1"/>
  <c r="M17" i="29"/>
  <c r="AC140" i="62"/>
  <c r="G127" i="7"/>
  <c r="I127" i="7" s="1"/>
  <c r="G106" i="7"/>
  <c r="I106" i="7" s="1"/>
  <c r="G15" i="7"/>
  <c r="G16" i="7"/>
  <c r="G131" i="7"/>
  <c r="I131" i="7" s="1"/>
  <c r="G30" i="7"/>
  <c r="G102" i="7"/>
  <c r="I102" i="7" s="1"/>
  <c r="G36" i="7"/>
  <c r="G117" i="7"/>
  <c r="G96" i="7"/>
  <c r="I96" i="7" s="1"/>
  <c r="G140" i="7"/>
  <c r="G128" i="7"/>
  <c r="I128" i="7" s="1"/>
  <c r="G38" i="7"/>
  <c r="I38" i="7" s="1"/>
  <c r="G31" i="7"/>
  <c r="G144" i="7"/>
  <c r="G59" i="7"/>
  <c r="I59" i="7" s="1"/>
  <c r="G116" i="7"/>
  <c r="G10" i="7"/>
  <c r="G125" i="7"/>
  <c r="I125" i="7" s="1"/>
  <c r="G104" i="7"/>
  <c r="I104" i="7" s="1"/>
  <c r="A53" i="7"/>
  <c r="I45" i="21"/>
  <c r="I54" i="21" s="1"/>
  <c r="A16" i="7"/>
  <c r="C54" i="7"/>
  <c r="C53" i="7"/>
  <c r="G35" i="7"/>
  <c r="G141" i="7"/>
  <c r="G29" i="7"/>
  <c r="G46" i="7"/>
  <c r="I46" i="7" s="1"/>
  <c r="G39" i="7"/>
  <c r="G13" i="7"/>
  <c r="G9" i="7"/>
  <c r="G124" i="7"/>
  <c r="I124" i="7" s="1"/>
  <c r="G18" i="7"/>
  <c r="G118" i="7"/>
  <c r="I118" i="7" s="1"/>
  <c r="C9" i="7"/>
  <c r="A130" i="7"/>
  <c r="C96" i="7"/>
  <c r="L37" i="62"/>
  <c r="L145" i="62" s="1"/>
  <c r="L165" i="62" s="1"/>
  <c r="C104" i="7"/>
  <c r="I47" i="12"/>
  <c r="A18" i="7"/>
  <c r="C58" i="7"/>
  <c r="C139" i="7"/>
  <c r="C12" i="7"/>
  <c r="A54" i="7"/>
  <c r="A113" i="7"/>
  <c r="AA29" i="48"/>
  <c r="AB29" i="48" s="1"/>
  <c r="AC70" i="62"/>
  <c r="P154" i="62"/>
  <c r="P165" i="62" s="1"/>
  <c r="P176" i="62" s="1"/>
  <c r="I47" i="19"/>
  <c r="C32" i="7"/>
  <c r="A59" i="7"/>
  <c r="C140" i="7"/>
  <c r="A15" i="7"/>
  <c r="A121" i="7"/>
  <c r="E646" i="41"/>
  <c r="E657" i="41" s="1"/>
  <c r="E667" i="41" s="1"/>
  <c r="AC97" i="62"/>
  <c r="AC96" i="62"/>
  <c r="AC105" i="62"/>
  <c r="C26" i="62"/>
  <c r="AC26" i="62" s="1"/>
  <c r="G43" i="7"/>
  <c r="I43" i="7" s="1"/>
  <c r="G142" i="7"/>
  <c r="G37" i="7"/>
  <c r="G100" i="7"/>
  <c r="I100" i="7" s="1"/>
  <c r="G57" i="7"/>
  <c r="G17" i="7"/>
  <c r="G132" i="7"/>
  <c r="I132" i="7" s="1"/>
  <c r="G33" i="7"/>
  <c r="I33" i="7" s="1"/>
  <c r="G11" i="7"/>
  <c r="G126" i="7"/>
  <c r="I126" i="7" s="1"/>
  <c r="D24" i="62"/>
  <c r="B22" i="27"/>
  <c r="A33" i="7"/>
  <c r="C146" i="7"/>
  <c r="A30" i="7"/>
  <c r="C55" i="7"/>
  <c r="D184" i="7"/>
  <c r="G56" i="7"/>
  <c r="G143" i="7"/>
  <c r="G58" i="7"/>
  <c r="G114" i="7"/>
  <c r="I114" i="7" s="1"/>
  <c r="G60" i="7"/>
  <c r="G120" i="7"/>
  <c r="I120" i="7" s="1"/>
  <c r="G32" i="7"/>
  <c r="I32" i="7" s="1"/>
  <c r="G145" i="7"/>
  <c r="G41" i="7"/>
  <c r="G19" i="7"/>
  <c r="G139" i="7"/>
  <c r="G97" i="7"/>
  <c r="I97" i="7" s="1"/>
  <c r="G27" i="7"/>
  <c r="G99" i="7"/>
  <c r="I99" i="7" s="1"/>
  <c r="G122" i="7"/>
  <c r="I122" i="7" s="1"/>
  <c r="G101" i="7"/>
  <c r="I101" i="7" s="1"/>
  <c r="G14" i="7"/>
  <c r="G40" i="7"/>
  <c r="I40" i="7" s="1"/>
  <c r="G146" i="7"/>
  <c r="G54" i="7"/>
  <c r="I54" i="7" s="1"/>
  <c r="G34" i="7"/>
  <c r="G147" i="7"/>
  <c r="G105" i="7"/>
  <c r="I105" i="7" s="1"/>
  <c r="G44" i="7"/>
  <c r="G113" i="7"/>
  <c r="I113" i="7" s="1"/>
  <c r="G130" i="7"/>
  <c r="I130" i="7" s="1"/>
  <c r="G115" i="7"/>
  <c r="I115" i="7" s="1"/>
  <c r="G45" i="7"/>
  <c r="G53" i="7"/>
  <c r="G12" i="7"/>
  <c r="G95" i="7"/>
  <c r="C24" i="62"/>
  <c r="AC15" i="62"/>
  <c r="R10" i="62"/>
  <c r="R12" i="62" s="1"/>
  <c r="R37" i="62"/>
  <c r="R145" i="62" s="1"/>
  <c r="AA28" i="62"/>
  <c r="Z18" i="62"/>
  <c r="AC153" i="62"/>
  <c r="U28" i="62"/>
  <c r="U165" i="62" s="1"/>
  <c r="U176" i="62" s="1"/>
  <c r="U196" i="62" s="1"/>
  <c r="AC172" i="62"/>
  <c r="AC131" i="62"/>
  <c r="AC79" i="62"/>
  <c r="AC78" i="62"/>
  <c r="M5" i="29"/>
  <c r="B7" i="28" s="1"/>
  <c r="M12" i="29"/>
  <c r="M18" i="29"/>
  <c r="B9" i="28" s="1"/>
  <c r="D9" i="28" s="1"/>
  <c r="D28" i="27"/>
  <c r="D16" i="26"/>
  <c r="AA37" i="62"/>
  <c r="AA145" i="62" s="1"/>
  <c r="G8" i="32"/>
  <c r="G11" i="32" s="1"/>
  <c r="W37" i="62"/>
  <c r="W145" i="62" s="1"/>
  <c r="Z37" i="62"/>
  <c r="Z145" i="62" s="1"/>
  <c r="Z165" i="62" s="1"/>
  <c r="Z176" i="62" s="1"/>
  <c r="Z196" i="62" s="1"/>
  <c r="T28" i="62"/>
  <c r="T165" i="62" s="1"/>
  <c r="T176" i="62" s="1"/>
  <c r="E184" i="7"/>
  <c r="F184" i="7"/>
  <c r="V28" i="62"/>
  <c r="V165" i="62" s="1"/>
  <c r="V176" i="62" s="1"/>
  <c r="V196" i="62" s="1"/>
  <c r="D26" i="32"/>
  <c r="I38" i="14"/>
  <c r="O10" i="62"/>
  <c r="O12" i="62" s="1"/>
  <c r="O18" i="62" s="1"/>
  <c r="D646" i="41"/>
  <c r="D657" i="41" s="1"/>
  <c r="D667" i="41" s="1"/>
  <c r="D689" i="41" s="1"/>
  <c r="D693" i="41" s="1"/>
  <c r="AC89" i="62"/>
  <c r="AC130" i="62"/>
  <c r="AC35" i="62"/>
  <c r="H646" i="41"/>
  <c r="H657" i="41" s="1"/>
  <c r="H667" i="41" s="1"/>
  <c r="H689" i="41" s="1"/>
  <c r="H693" i="41" s="1"/>
  <c r="AC43" i="62"/>
  <c r="AC124" i="62"/>
  <c r="AC150" i="62"/>
  <c r="AC53" i="62"/>
  <c r="AC45" i="62"/>
  <c r="AA50" i="48"/>
  <c r="AB50" i="48" s="1"/>
  <c r="AA165" i="48"/>
  <c r="AB165" i="48" s="1"/>
  <c r="AA91" i="48"/>
  <c r="AB91" i="48" s="1"/>
  <c r="B19" i="44"/>
  <c r="O20" i="48" s="1"/>
  <c r="S20" i="48" s="1"/>
  <c r="AA99" i="48"/>
  <c r="AB99" i="48" s="1"/>
  <c r="AA93" i="48"/>
  <c r="AB93" i="48" s="1"/>
  <c r="AA85" i="48"/>
  <c r="AB85" i="48" s="1"/>
  <c r="AA95" i="48"/>
  <c r="AB95" i="48" s="1"/>
  <c r="AA89" i="48"/>
  <c r="AB89" i="48" s="1"/>
  <c r="AA70" i="48"/>
  <c r="AB70" i="48" s="1"/>
  <c r="AA17" i="48"/>
  <c r="AB17" i="48" s="1"/>
  <c r="AA88" i="48"/>
  <c r="AB88" i="48" s="1"/>
  <c r="AC174" i="62"/>
  <c r="AC42" i="62"/>
  <c r="AC95" i="62"/>
  <c r="AC71" i="62"/>
  <c r="T196" i="62"/>
  <c r="M165" i="62"/>
  <c r="M176" i="62" s="1"/>
  <c r="M196" i="62" s="1"/>
  <c r="AA161" i="48"/>
  <c r="AB161" i="48" s="1"/>
  <c r="AA128" i="48"/>
  <c r="AB128" i="48" s="1"/>
  <c r="I46" i="9"/>
  <c r="AC86" i="62"/>
  <c r="L176" i="62"/>
  <c r="L196" i="62" s="1"/>
  <c r="W28" i="62"/>
  <c r="C18" i="31"/>
  <c r="C20" i="31" s="1"/>
  <c r="P18" i="62"/>
  <c r="P196" i="62" s="1"/>
  <c r="E145" i="62"/>
  <c r="E165" i="62" s="1"/>
  <c r="E176" i="62" s="1"/>
  <c r="E196" i="62" s="1"/>
  <c r="AC16" i="62"/>
  <c r="I116" i="7"/>
  <c r="F16" i="26"/>
  <c r="AC34" i="62"/>
  <c r="AC98" i="62"/>
  <c r="I117" i="7"/>
  <c r="I98" i="7"/>
  <c r="E689" i="41"/>
  <c r="E693" i="41" s="1"/>
  <c r="B14" i="31"/>
  <c r="B18" i="31" s="1"/>
  <c r="B20" i="31" s="1"/>
  <c r="I46" i="10"/>
  <c r="J12" i="30"/>
  <c r="R165" i="62"/>
  <c r="R176" i="62" s="1"/>
  <c r="N176" i="62"/>
  <c r="N196" i="62" s="1"/>
  <c r="AA125" i="48"/>
  <c r="AB125" i="48" s="1"/>
  <c r="I44" i="55"/>
  <c r="L23" i="30"/>
  <c r="I47" i="55"/>
  <c r="B17" i="27"/>
  <c r="AC104" i="62"/>
  <c r="AC151" i="62"/>
  <c r="E646" i="5"/>
  <c r="E657" i="5" s="1"/>
  <c r="E668" i="5" s="1"/>
  <c r="E688" i="5" s="1"/>
  <c r="AC54" i="62"/>
  <c r="R18" i="62"/>
  <c r="Q176" i="62"/>
  <c r="Q196" i="62" s="1"/>
  <c r="AC3" i="62"/>
  <c r="D10" i="62"/>
  <c r="D12" i="62" s="1"/>
  <c r="D18" i="62" s="1"/>
  <c r="I11" i="31"/>
  <c r="AA153" i="48"/>
  <c r="AB153" i="48" s="1"/>
  <c r="AA701" i="48"/>
  <c r="AB701" i="48" s="1"/>
  <c r="AA96" i="48"/>
  <c r="AB96" i="48" s="1"/>
  <c r="A125" i="7"/>
  <c r="AC33" i="62"/>
  <c r="AC80" i="62"/>
  <c r="O176" i="62"/>
  <c r="O196" i="62" s="1"/>
  <c r="I25" i="32"/>
  <c r="C13" i="28" s="1"/>
  <c r="AA66" i="48"/>
  <c r="AB66" i="48" s="1"/>
  <c r="AA74" i="48"/>
  <c r="AB74" i="48" s="1"/>
  <c r="H184" i="7"/>
  <c r="A131" i="7"/>
  <c r="AC36" i="62"/>
  <c r="AC113" i="62"/>
  <c r="AC106" i="62"/>
  <c r="AC179" i="62"/>
  <c r="C194" i="62"/>
  <c r="AC51" i="62"/>
  <c r="AC44" i="62"/>
  <c r="AC122" i="62"/>
  <c r="AC132" i="62"/>
  <c r="AC107" i="62"/>
  <c r="AC77" i="62"/>
  <c r="AC116" i="62"/>
  <c r="AC72" i="62"/>
  <c r="AC133" i="62"/>
  <c r="AC139" i="62"/>
  <c r="AC121" i="62"/>
  <c r="AC142" i="62"/>
  <c r="AC152" i="62"/>
  <c r="AC63" i="62"/>
  <c r="AC88" i="62"/>
  <c r="F646" i="5"/>
  <c r="F657" i="5" s="1"/>
  <c r="F668" i="5" s="1"/>
  <c r="B60" i="24"/>
  <c r="B61" i="24" s="1"/>
  <c r="I15" i="31"/>
  <c r="C10" i="28" s="1"/>
  <c r="D10" i="28" s="1"/>
  <c r="AA58" i="48"/>
  <c r="AB58" i="48" s="1"/>
  <c r="AA18" i="48"/>
  <c r="AB18" i="48" s="1"/>
  <c r="C15" i="7"/>
  <c r="I31" i="7"/>
  <c r="C42" i="7"/>
  <c r="A57" i="7"/>
  <c r="C117" i="7"/>
  <c r="A128" i="7"/>
  <c r="C142" i="7"/>
  <c r="I11" i="7"/>
  <c r="C29" i="7"/>
  <c r="A40" i="7"/>
  <c r="C120" i="7"/>
  <c r="A147" i="7"/>
  <c r="C128" i="7"/>
  <c r="A123" i="7"/>
  <c r="C106" i="7"/>
  <c r="A101" i="7"/>
  <c r="I58" i="7"/>
  <c r="I42" i="7"/>
  <c r="C37" i="7"/>
  <c r="A32" i="7"/>
  <c r="I19" i="7"/>
  <c r="C14" i="7"/>
  <c r="A9" i="7"/>
  <c r="C145" i="7"/>
  <c r="C127" i="7"/>
  <c r="A122" i="7"/>
  <c r="C105" i="7"/>
  <c r="A100" i="7"/>
  <c r="I61" i="7"/>
  <c r="C56" i="7"/>
  <c r="I45" i="7"/>
  <c r="C40" i="7"/>
  <c r="A35" i="7"/>
  <c r="I29" i="7"/>
  <c r="C17" i="7"/>
  <c r="A12" i="7"/>
  <c r="A146" i="7"/>
  <c r="C122" i="7"/>
  <c r="A117" i="7"/>
  <c r="C100" i="7"/>
  <c r="A95" i="7"/>
  <c r="A58" i="7"/>
  <c r="A42" i="7"/>
  <c r="I36" i="7"/>
  <c r="C31" i="7"/>
  <c r="A19" i="7"/>
  <c r="I13" i="7"/>
  <c r="C8" i="7"/>
  <c r="C144" i="7"/>
  <c r="A132" i="7"/>
  <c r="C121" i="7"/>
  <c r="A116" i="7"/>
  <c r="C99" i="7"/>
  <c r="A61" i="7"/>
  <c r="I55" i="7"/>
  <c r="A45" i="7"/>
  <c r="I39" i="7"/>
  <c r="C34" i="7"/>
  <c r="A29" i="7"/>
  <c r="I16" i="7"/>
  <c r="C11" i="7"/>
  <c r="A145" i="7"/>
  <c r="C132" i="7"/>
  <c r="A127" i="7"/>
  <c r="C116" i="7"/>
  <c r="A105" i="7"/>
  <c r="C57" i="7"/>
  <c r="C41" i="7"/>
  <c r="A36" i="7"/>
  <c r="I30" i="7"/>
  <c r="C18" i="7"/>
  <c r="A13" i="7"/>
  <c r="C143" i="7"/>
  <c r="C131" i="7"/>
  <c r="A126" i="7"/>
  <c r="C115" i="7"/>
  <c r="A104" i="7"/>
  <c r="C60" i="7"/>
  <c r="A55" i="7"/>
  <c r="C44" i="7"/>
  <c r="A39" i="7"/>
  <c r="A141" i="7"/>
  <c r="C124" i="7"/>
  <c r="A119" i="7"/>
  <c r="C102" i="7"/>
  <c r="A97" i="7"/>
  <c r="A60" i="7"/>
  <c r="A44" i="7"/>
  <c r="C33" i="7"/>
  <c r="A28" i="7"/>
  <c r="I15" i="7"/>
  <c r="C10" i="7"/>
  <c r="C147" i="7"/>
  <c r="C123" i="7"/>
  <c r="A118" i="7"/>
  <c r="C101" i="7"/>
  <c r="A96" i="7"/>
  <c r="I57" i="7"/>
  <c r="I41" i="7"/>
  <c r="C36" i="7"/>
  <c r="A31" i="7"/>
  <c r="I18" i="7"/>
  <c r="C13" i="7"/>
  <c r="I10" i="7"/>
  <c r="A27" i="7"/>
  <c r="A37" i="7"/>
  <c r="C95" i="7"/>
  <c r="A106" i="7"/>
  <c r="A17" i="7"/>
  <c r="I34" i="7"/>
  <c r="C45" i="7"/>
  <c r="I56" i="7"/>
  <c r="C98" i="7"/>
  <c r="A115" i="7"/>
  <c r="I12" i="7"/>
  <c r="I27" i="7"/>
  <c r="I37" i="7"/>
  <c r="C113" i="7"/>
  <c r="A124" i="7"/>
  <c r="I17" i="7"/>
  <c r="C35" i="7"/>
  <c r="A46" i="7"/>
  <c r="C59" i="7"/>
  <c r="A99" i="7"/>
  <c r="C126" i="7"/>
  <c r="A142" i="7"/>
  <c r="A14" i="7"/>
  <c r="C28" i="7"/>
  <c r="C38" i="7"/>
  <c r="C97" i="7"/>
  <c r="A114" i="7"/>
  <c r="I9" i="7"/>
  <c r="C27" i="7"/>
  <c r="A38" i="7"/>
  <c r="I60" i="7"/>
  <c r="C118" i="7"/>
  <c r="A129" i="7"/>
  <c r="A143" i="7"/>
  <c r="A10" i="7"/>
  <c r="C19" i="7"/>
  <c r="I35" i="7"/>
  <c r="C46" i="7"/>
  <c r="C103" i="7"/>
  <c r="A120" i="7"/>
  <c r="C16" i="7"/>
  <c r="A34" i="7"/>
  <c r="I44" i="7"/>
  <c r="C114" i="7"/>
  <c r="I14" i="7"/>
  <c r="C30" i="7"/>
  <c r="A41" i="7"/>
  <c r="A98" i="7"/>
  <c r="C125" i="7"/>
  <c r="C141" i="7"/>
  <c r="A11" i="7"/>
  <c r="I28" i="7"/>
  <c r="C39" i="7"/>
  <c r="C61" i="7"/>
  <c r="A103" i="7"/>
  <c r="C130" i="7"/>
  <c r="A144" i="7"/>
  <c r="A8" i="7"/>
  <c r="F12" i="62"/>
  <c r="I691" i="41"/>
  <c r="B18" i="30"/>
  <c r="C162" i="62"/>
  <c r="D646" i="5"/>
  <c r="D657" i="5" s="1"/>
  <c r="D668" i="5" s="1"/>
  <c r="I8" i="31"/>
  <c r="C7" i="28" s="1"/>
  <c r="D12" i="32"/>
  <c r="D18" i="32" s="1"/>
  <c r="I26" i="32"/>
  <c r="C14" i="28" s="1"/>
  <c r="J23" i="30"/>
  <c r="I49" i="10"/>
  <c r="M24" i="30"/>
  <c r="B16" i="28" s="1"/>
  <c r="D16" i="28" s="1"/>
  <c r="F646" i="41"/>
  <c r="F657" i="41" s="1"/>
  <c r="F667" i="41" s="1"/>
  <c r="M22" i="30"/>
  <c r="B13" i="28" s="1"/>
  <c r="M17" i="30"/>
  <c r="H646" i="5"/>
  <c r="H657" i="5" s="1"/>
  <c r="H668" i="5" s="1"/>
  <c r="AA33" i="48"/>
  <c r="AB33" i="48" s="1"/>
  <c r="E15" i="29"/>
  <c r="E19" i="29" s="1"/>
  <c r="E21" i="29" s="1"/>
  <c r="AA157" i="48"/>
  <c r="AB157" i="48" s="1"/>
  <c r="I74" i="37"/>
  <c r="D21" i="32" s="1"/>
  <c r="I21" i="32" s="1"/>
  <c r="D17" i="44"/>
  <c r="C18" i="44"/>
  <c r="C18" i="30"/>
  <c r="AA703" i="48"/>
  <c r="AB703" i="48" s="1"/>
  <c r="D14" i="31"/>
  <c r="D18" i="31" s="1"/>
  <c r="D20" i="31" s="1"/>
  <c r="E692" i="5"/>
  <c r="AA699" i="48"/>
  <c r="AB699" i="48" s="1"/>
  <c r="F15" i="29"/>
  <c r="F19" i="29" s="1"/>
  <c r="F21" i="29" s="1"/>
  <c r="I44" i="12"/>
  <c r="AA64" i="48"/>
  <c r="AB64" i="48" s="1"/>
  <c r="G18" i="31"/>
  <c r="G20" i="31" s="1"/>
  <c r="AA116" i="48"/>
  <c r="AB116" i="48" s="1"/>
  <c r="AA26" i="48"/>
  <c r="AB26" i="48" s="1"/>
  <c r="L19" i="29"/>
  <c r="L21" i="29" s="1"/>
  <c r="AA60" i="48"/>
  <c r="AB60" i="48" s="1"/>
  <c r="AA100" i="48"/>
  <c r="AB100" i="48" s="1"/>
  <c r="AA184" i="48"/>
  <c r="AB184" i="48" s="1"/>
  <c r="AA105" i="48"/>
  <c r="AB105" i="48" s="1"/>
  <c r="C26" i="27"/>
  <c r="I59" i="21"/>
  <c r="B25" i="24" s="1"/>
  <c r="AA76" i="48"/>
  <c r="AB76" i="48" s="1"/>
  <c r="AA78" i="48"/>
  <c r="AB78" i="48" s="1"/>
  <c r="AA80" i="48"/>
  <c r="AB80" i="48" s="1"/>
  <c r="AA106" i="48"/>
  <c r="AB106" i="48" s="1"/>
  <c r="AA107" i="48"/>
  <c r="AB107" i="48" s="1"/>
  <c r="AA122" i="48"/>
  <c r="AB122" i="48" s="1"/>
  <c r="AA123" i="48"/>
  <c r="AB123" i="48" s="1"/>
  <c r="AA129" i="48"/>
  <c r="AB129" i="48" s="1"/>
  <c r="AA130" i="48"/>
  <c r="AB130" i="48" s="1"/>
  <c r="AA131" i="48"/>
  <c r="AB131" i="48" s="1"/>
  <c r="AA135" i="48"/>
  <c r="AB135" i="48" s="1"/>
  <c r="AA139" i="48"/>
  <c r="AB139" i="48" s="1"/>
  <c r="AA143" i="48"/>
  <c r="AB143" i="48" s="1"/>
  <c r="AA147" i="48"/>
  <c r="AB147" i="48" s="1"/>
  <c r="AA172" i="48"/>
  <c r="AB172" i="48" s="1"/>
  <c r="AA176" i="48"/>
  <c r="AB176" i="48" s="1"/>
  <c r="AA180" i="48"/>
  <c r="AB180" i="48" s="1"/>
  <c r="AA28" i="48"/>
  <c r="AB28" i="48" s="1"/>
  <c r="AA168" i="48"/>
  <c r="AB168" i="48" s="1"/>
  <c r="AA35" i="48"/>
  <c r="AB35" i="48" s="1"/>
  <c r="AA37" i="48"/>
  <c r="AB37" i="48" s="1"/>
  <c r="AA39" i="48"/>
  <c r="AB39" i="48" s="1"/>
  <c r="AA41" i="48"/>
  <c r="AB41" i="48" s="1"/>
  <c r="AA43" i="48"/>
  <c r="AB43" i="48" s="1"/>
  <c r="AA90" i="48"/>
  <c r="AB90" i="48" s="1"/>
  <c r="AA151" i="48"/>
  <c r="AB151" i="48" s="1"/>
  <c r="AA186" i="48"/>
  <c r="AB186" i="48" s="1"/>
  <c r="AA31" i="48"/>
  <c r="AB31" i="48" s="1"/>
  <c r="AA57" i="48"/>
  <c r="AB57" i="48" s="1"/>
  <c r="AA94" i="48"/>
  <c r="AB94" i="48" s="1"/>
  <c r="AA112" i="48"/>
  <c r="AB112" i="48" s="1"/>
  <c r="AA124" i="48"/>
  <c r="AB124" i="48" s="1"/>
  <c r="AA155" i="48"/>
  <c r="AB155" i="48" s="1"/>
  <c r="AA182" i="48"/>
  <c r="AB182" i="48" s="1"/>
  <c r="AA707" i="48"/>
  <c r="AB707" i="48" s="1"/>
  <c r="H8" i="32"/>
  <c r="H11" i="32" s="1"/>
  <c r="H22" i="32" s="1"/>
  <c r="H24" i="32" s="1"/>
  <c r="I45" i="39"/>
  <c r="I54" i="39" s="1"/>
  <c r="K23" i="30"/>
  <c r="I43" i="17"/>
  <c r="K15" i="29"/>
  <c r="K19" i="29" s="1"/>
  <c r="K21" i="29" s="1"/>
  <c r="I41" i="14"/>
  <c r="I43" i="14" s="1"/>
  <c r="B18" i="24" s="1"/>
  <c r="B19" i="27"/>
  <c r="H18" i="31"/>
  <c r="H20" i="31" s="1"/>
  <c r="G12" i="32"/>
  <c r="C24" i="27"/>
  <c r="I41" i="18"/>
  <c r="L9" i="30"/>
  <c r="L15" i="30" s="1"/>
  <c r="L19" i="30" s="1"/>
  <c r="L21" i="30" s="1"/>
  <c r="I48" i="20"/>
  <c r="I57" i="20" s="1"/>
  <c r="I16" i="31"/>
  <c r="I20" i="32"/>
  <c r="B22" i="32"/>
  <c r="B24" i="32" s="1"/>
  <c r="B13" i="27"/>
  <c r="I66" i="8"/>
  <c r="I53" i="7"/>
  <c r="C19" i="27"/>
  <c r="I49" i="13"/>
  <c r="B15" i="27"/>
  <c r="I67" i="11"/>
  <c r="D15" i="29"/>
  <c r="D19" i="29" s="1"/>
  <c r="D21" i="29" s="1"/>
  <c r="B11" i="29"/>
  <c r="B15" i="29" s="1"/>
  <c r="B6" i="27"/>
  <c r="AA68" i="48"/>
  <c r="AB68" i="48" s="1"/>
  <c r="AA56" i="48"/>
  <c r="AB56" i="48" s="1"/>
  <c r="AA72" i="48"/>
  <c r="AB72" i="48" s="1"/>
  <c r="AA109" i="48"/>
  <c r="AB109" i="48" s="1"/>
  <c r="AA188" i="48"/>
  <c r="AB188" i="48" s="1"/>
  <c r="B25" i="27"/>
  <c r="I60" i="20"/>
  <c r="B24" i="27"/>
  <c r="I50" i="19"/>
  <c r="I52" i="19" s="1"/>
  <c r="B23" i="24" s="1"/>
  <c r="B23" i="27"/>
  <c r="I44" i="18"/>
  <c r="B20" i="27"/>
  <c r="I89" i="37"/>
  <c r="D8" i="32"/>
  <c r="I52" i="22"/>
  <c r="I10" i="31"/>
  <c r="E14" i="31"/>
  <c r="E18" i="31" s="1"/>
  <c r="E20" i="31" s="1"/>
  <c r="I15" i="29"/>
  <c r="I19" i="29" s="1"/>
  <c r="I21" i="29" s="1"/>
  <c r="I8" i="7"/>
  <c r="J15" i="29"/>
  <c r="J19" i="29" s="1"/>
  <c r="J21" i="29" s="1"/>
  <c r="I54" i="11"/>
  <c r="I64" i="11" s="1"/>
  <c r="I48" i="54"/>
  <c r="C13" i="29"/>
  <c r="I51" i="9"/>
  <c r="B7" i="24" s="1"/>
  <c r="C11" i="29"/>
  <c r="I98" i="43"/>
  <c r="I100" i="43" s="1"/>
  <c r="I108" i="43" s="1"/>
  <c r="B7" i="27" s="1"/>
  <c r="AA84" i="48"/>
  <c r="AB84" i="48" s="1"/>
  <c r="AA92" i="48"/>
  <c r="AB92" i="48" s="1"/>
  <c r="AA170" i="48"/>
  <c r="AB170" i="48" s="1"/>
  <c r="AA705" i="48"/>
  <c r="AB705" i="48" s="1"/>
  <c r="AA118" i="48"/>
  <c r="AB118" i="48" s="1"/>
  <c r="AA55" i="48"/>
  <c r="AB55" i="48" s="1"/>
  <c r="AA67" i="48"/>
  <c r="AB67" i="48" s="1"/>
  <c r="AA75" i="48"/>
  <c r="AB75" i="48" s="1"/>
  <c r="AA65" i="48"/>
  <c r="AB65" i="48" s="1"/>
  <c r="AA73" i="48"/>
  <c r="AB73" i="48" s="1"/>
  <c r="AA133" i="48"/>
  <c r="AB133" i="48" s="1"/>
  <c r="AA137" i="48"/>
  <c r="AB137" i="48" s="1"/>
  <c r="AA141" i="48"/>
  <c r="AB141" i="48" s="1"/>
  <c r="AA145" i="48"/>
  <c r="AB145" i="48" s="1"/>
  <c r="AA149" i="48"/>
  <c r="AB149" i="48" s="1"/>
  <c r="AA174" i="48"/>
  <c r="AB174" i="48" s="1"/>
  <c r="AA178" i="48"/>
  <c r="AB178" i="48" s="1"/>
  <c r="AA114" i="48"/>
  <c r="AB114" i="48" s="1"/>
  <c r="AA115" i="48"/>
  <c r="AB115" i="48" s="1"/>
  <c r="AA13" i="48"/>
  <c r="AB13" i="48" s="1"/>
  <c r="AA45" i="48"/>
  <c r="AB45" i="48" s="1"/>
  <c r="AA47" i="48"/>
  <c r="AB47" i="48" s="1"/>
  <c r="AA49" i="48"/>
  <c r="AB49" i="48" s="1"/>
  <c r="AA51" i="48"/>
  <c r="AB51" i="48" s="1"/>
  <c r="AA63" i="48"/>
  <c r="AB63" i="48" s="1"/>
  <c r="AA71" i="48"/>
  <c r="AB71" i="48" s="1"/>
  <c r="AA82" i="48"/>
  <c r="AB82" i="48" s="1"/>
  <c r="AA98" i="48"/>
  <c r="AB98" i="48" s="1"/>
  <c r="AA108" i="48"/>
  <c r="AB108" i="48" s="1"/>
  <c r="AA117" i="48"/>
  <c r="AB117" i="48" s="1"/>
  <c r="AA159" i="48"/>
  <c r="AB159" i="48" s="1"/>
  <c r="AA167" i="48"/>
  <c r="AB167" i="48" s="1"/>
  <c r="AA61" i="48"/>
  <c r="AB61" i="48" s="1"/>
  <c r="AA69" i="48"/>
  <c r="AB69" i="48" s="1"/>
  <c r="AA86" i="48"/>
  <c r="AB86" i="48" s="1"/>
  <c r="AA104" i="48"/>
  <c r="AB104" i="48" s="1"/>
  <c r="AA120" i="48"/>
  <c r="AB120" i="48" s="1"/>
  <c r="AA163" i="48"/>
  <c r="AB163" i="48" s="1"/>
  <c r="AA11" i="48"/>
  <c r="AB11" i="48" s="1"/>
  <c r="AA21" i="48"/>
  <c r="AB21" i="48" s="1"/>
  <c r="AA15" i="48"/>
  <c r="AB15" i="48" s="1"/>
  <c r="AA27" i="48"/>
  <c r="AB27" i="48" s="1"/>
  <c r="AA23" i="48"/>
  <c r="AB23" i="48" s="1"/>
  <c r="AA25" i="48"/>
  <c r="AB25" i="48" s="1"/>
  <c r="AA30" i="48"/>
  <c r="AB30" i="48" s="1"/>
  <c r="AA34" i="48"/>
  <c r="AB34" i="48" s="1"/>
  <c r="AA38" i="48"/>
  <c r="AB38" i="48" s="1"/>
  <c r="AA42" i="48"/>
  <c r="AB42" i="48" s="1"/>
  <c r="AA59" i="48"/>
  <c r="AB59" i="48" s="1"/>
  <c r="AA77" i="48"/>
  <c r="AB77" i="48" s="1"/>
  <c r="AA79" i="48"/>
  <c r="AB79" i="48" s="1"/>
  <c r="AA101" i="48"/>
  <c r="AB101" i="48" s="1"/>
  <c r="AA102" i="48"/>
  <c r="AB102" i="48" s="1"/>
  <c r="AA103" i="48"/>
  <c r="AB103" i="48" s="1"/>
  <c r="AA110" i="48"/>
  <c r="AB110" i="48" s="1"/>
  <c r="AA111" i="48"/>
  <c r="AB111" i="48" s="1"/>
  <c r="AA121" i="48"/>
  <c r="AB121" i="48" s="1"/>
  <c r="AA126" i="48"/>
  <c r="AB126" i="48" s="1"/>
  <c r="AA127" i="48"/>
  <c r="AB127" i="48" s="1"/>
  <c r="AA132" i="48"/>
  <c r="AB132" i="48" s="1"/>
  <c r="AA134" i="48"/>
  <c r="AB134" i="48" s="1"/>
  <c r="AA136" i="48"/>
  <c r="AB136" i="48" s="1"/>
  <c r="AA138" i="48"/>
  <c r="AB138" i="48" s="1"/>
  <c r="AA140" i="48"/>
  <c r="AB140" i="48" s="1"/>
  <c r="AA142" i="48"/>
  <c r="AB142" i="48" s="1"/>
  <c r="AA144" i="48"/>
  <c r="AB144" i="48" s="1"/>
  <c r="AA146" i="48"/>
  <c r="AB146" i="48" s="1"/>
  <c r="AA148" i="48"/>
  <c r="AB148" i="48" s="1"/>
  <c r="AA150" i="48"/>
  <c r="AB150" i="48" s="1"/>
  <c r="AA154" i="48"/>
  <c r="AB154" i="48" s="1"/>
  <c r="AA158" i="48"/>
  <c r="AB158" i="48" s="1"/>
  <c r="AA162" i="48"/>
  <c r="AB162" i="48" s="1"/>
  <c r="AA166" i="48"/>
  <c r="AB166" i="48" s="1"/>
  <c r="AA171" i="48"/>
  <c r="AB171" i="48" s="1"/>
  <c r="AA173" i="48"/>
  <c r="AB173" i="48" s="1"/>
  <c r="AA175" i="48"/>
  <c r="AB175" i="48" s="1"/>
  <c r="AA177" i="48"/>
  <c r="AB177" i="48" s="1"/>
  <c r="AA179" i="48"/>
  <c r="AB179" i="48" s="1"/>
  <c r="AA181" i="48"/>
  <c r="AB181" i="48" s="1"/>
  <c r="AA185" i="48"/>
  <c r="AB185" i="48" s="1"/>
  <c r="AA189" i="48"/>
  <c r="AB189" i="48" s="1"/>
  <c r="AA702" i="48"/>
  <c r="AB702" i="48" s="1"/>
  <c r="AA706" i="48"/>
  <c r="AB706" i="48" s="1"/>
  <c r="AA10" i="48"/>
  <c r="AB10" i="48" s="1"/>
  <c r="AA32" i="48"/>
  <c r="AB32" i="48" s="1"/>
  <c r="AA36" i="48"/>
  <c r="AB36" i="48" s="1"/>
  <c r="AA40" i="48"/>
  <c r="AB40" i="48" s="1"/>
  <c r="AA44" i="48"/>
  <c r="AB44" i="48" s="1"/>
  <c r="AA52" i="48"/>
  <c r="AB52" i="48" s="1"/>
  <c r="AA53" i="48"/>
  <c r="AB53" i="48" s="1"/>
  <c r="AA54" i="48"/>
  <c r="AB54" i="48" s="1"/>
  <c r="AA113" i="48"/>
  <c r="AB113" i="48" s="1"/>
  <c r="AA119" i="48"/>
  <c r="AB119" i="48" s="1"/>
  <c r="AA152" i="48"/>
  <c r="AB152" i="48" s="1"/>
  <c r="AA156" i="48"/>
  <c r="AB156" i="48" s="1"/>
  <c r="AA160" i="48"/>
  <c r="AB160" i="48" s="1"/>
  <c r="AA164" i="48"/>
  <c r="AB164" i="48" s="1"/>
  <c r="AA169" i="48"/>
  <c r="AB169" i="48" s="1"/>
  <c r="AA183" i="48"/>
  <c r="AB183" i="48" s="1"/>
  <c r="AA187" i="48"/>
  <c r="AB187" i="48" s="1"/>
  <c r="AA700" i="48"/>
  <c r="AB700" i="48" s="1"/>
  <c r="AA704" i="48"/>
  <c r="AB704" i="48" s="1"/>
  <c r="AA708" i="48"/>
  <c r="AB708" i="48" s="1"/>
  <c r="AA19" i="48"/>
  <c r="AB19" i="48" s="1"/>
  <c r="AA22" i="48"/>
  <c r="AB22" i="48" s="1"/>
  <c r="AA24" i="48"/>
  <c r="AB24" i="48" s="1"/>
  <c r="AA14" i="48"/>
  <c r="AB14" i="48" s="1"/>
  <c r="AA16" i="48"/>
  <c r="AB16" i="48" s="1"/>
  <c r="AC27" i="62" l="1"/>
  <c r="AC25" i="62"/>
  <c r="D20" i="23"/>
  <c r="D15" i="27" s="1"/>
  <c r="D24" i="27"/>
  <c r="D33" i="23"/>
  <c r="D14" i="27"/>
  <c r="D19" i="23"/>
  <c r="D25" i="23"/>
  <c r="D18" i="27" s="1"/>
  <c r="D35" i="23"/>
  <c r="D25" i="27" s="1"/>
  <c r="I49" i="55"/>
  <c r="D23" i="23"/>
  <c r="D22" i="27"/>
  <c r="D30" i="23"/>
  <c r="D12" i="23"/>
  <c r="D8" i="27" s="1"/>
  <c r="D32" i="23"/>
  <c r="D23" i="27" s="1"/>
  <c r="D19" i="27"/>
  <c r="D26" i="23"/>
  <c r="D16" i="27"/>
  <c r="D22" i="23"/>
  <c r="D36" i="23"/>
  <c r="D26" i="27" s="1"/>
  <c r="AA165" i="62"/>
  <c r="AA176" i="62" s="1"/>
  <c r="AA196" i="62" s="1"/>
  <c r="D13" i="28"/>
  <c r="D37" i="23"/>
  <c r="D27" i="27" s="1"/>
  <c r="D7" i="28"/>
  <c r="B19" i="29"/>
  <c r="B21" i="29" s="1"/>
  <c r="W165" i="62"/>
  <c r="W176" i="62" s="1"/>
  <c r="W196" i="62" s="1"/>
  <c r="I76" i="37"/>
  <c r="I86" i="37" s="1"/>
  <c r="D27" i="23" s="1"/>
  <c r="D20" i="27" s="1"/>
  <c r="C8" i="27"/>
  <c r="G6" i="4"/>
  <c r="T20" i="48"/>
  <c r="U20" i="48"/>
  <c r="C19" i="44"/>
  <c r="B20" i="44"/>
  <c r="C14" i="27"/>
  <c r="AC24" i="62"/>
  <c r="R196" i="62"/>
  <c r="I14" i="31"/>
  <c r="F688" i="5"/>
  <c r="F692" i="5" s="1"/>
  <c r="F689" i="41"/>
  <c r="F693" i="41" s="1"/>
  <c r="G63" i="7"/>
  <c r="D688" i="5"/>
  <c r="D692" i="5" s="1"/>
  <c r="H688" i="5"/>
  <c r="H692" i="5" s="1"/>
  <c r="I51" i="10"/>
  <c r="B13" i="24" s="1"/>
  <c r="C17" i="27"/>
  <c r="D17" i="27"/>
  <c r="C198" i="62"/>
  <c r="AC194" i="62"/>
  <c r="AC198" i="62" s="1"/>
  <c r="C163" i="62"/>
  <c r="AC163" i="62" s="1"/>
  <c r="AC162" i="62"/>
  <c r="M23" i="30"/>
  <c r="B14" i="28" s="1"/>
  <c r="D14" i="28" s="1"/>
  <c r="I134" i="7"/>
  <c r="G108" i="7"/>
  <c r="H6" i="62"/>
  <c r="AC6" i="62" s="1"/>
  <c r="I95" i="7"/>
  <c r="I108" i="7" s="1"/>
  <c r="H8" i="62"/>
  <c r="AC8" i="62" s="1"/>
  <c r="G134" i="7"/>
  <c r="H9" i="62"/>
  <c r="AC9" i="62" s="1"/>
  <c r="G48" i="7"/>
  <c r="G21" i="7"/>
  <c r="F18" i="62"/>
  <c r="M18" i="30"/>
  <c r="C16" i="27"/>
  <c r="I49" i="12"/>
  <c r="B15" i="24" s="1"/>
  <c r="C15" i="29"/>
  <c r="C19" i="29" s="1"/>
  <c r="C21" i="29" s="1"/>
  <c r="D18" i="44"/>
  <c r="E17" i="44"/>
  <c r="C15" i="27"/>
  <c r="I69" i="11"/>
  <c r="B14" i="24" s="1"/>
  <c r="C20" i="27"/>
  <c r="I91" i="37"/>
  <c r="B19" i="24" s="1"/>
  <c r="B9" i="24"/>
  <c r="C27" i="27"/>
  <c r="I59" i="39"/>
  <c r="B26" i="24" s="1"/>
  <c r="I48" i="7"/>
  <c r="G14" i="29" s="1"/>
  <c r="M14" i="29" s="1"/>
  <c r="I21" i="7"/>
  <c r="I8" i="32"/>
  <c r="D11" i="32"/>
  <c r="C18" i="27"/>
  <c r="I54" i="13"/>
  <c r="B17" i="24" s="1"/>
  <c r="I63" i="7"/>
  <c r="G11" i="29" s="1"/>
  <c r="M11" i="29" s="1"/>
  <c r="C25" i="27"/>
  <c r="I62" i="20"/>
  <c r="B24" i="24" s="1"/>
  <c r="I46" i="18"/>
  <c r="B22" i="24" s="1"/>
  <c r="C23" i="27"/>
  <c r="G18" i="32"/>
  <c r="G22" i="32" s="1"/>
  <c r="G24" i="32" s="1"/>
  <c r="I12" i="32"/>
  <c r="I18" i="32" s="1"/>
  <c r="C22" i="27"/>
  <c r="I53" i="17"/>
  <c r="B21" i="24" s="1"/>
  <c r="I18" i="31" l="1"/>
  <c r="I20" i="31" s="1"/>
  <c r="C8" i="28"/>
  <c r="AA20" i="48"/>
  <c r="B21" i="44"/>
  <c r="D19" i="44"/>
  <c r="C20" i="44"/>
  <c r="G65" i="7"/>
  <c r="G86" i="7" s="1"/>
  <c r="G182" i="7" s="1"/>
  <c r="H10" i="62"/>
  <c r="F17" i="44"/>
  <c r="E18" i="44"/>
  <c r="G13" i="29"/>
  <c r="M13" i="29" s="1"/>
  <c r="I65" i="7"/>
  <c r="I86" i="7" s="1"/>
  <c r="D22" i="32"/>
  <c r="I11" i="32"/>
  <c r="C11" i="28" l="1"/>
  <c r="AB20" i="48"/>
  <c r="G8" i="4"/>
  <c r="D20" i="44"/>
  <c r="E19" i="44"/>
  <c r="C21" i="44"/>
  <c r="B22" i="44"/>
  <c r="H12" i="62"/>
  <c r="AC12" i="62" s="1"/>
  <c r="AC10" i="62"/>
  <c r="I141" i="7"/>
  <c r="I144" i="7"/>
  <c r="I140" i="7"/>
  <c r="F18" i="44"/>
  <c r="G17" i="44"/>
  <c r="G15" i="29"/>
  <c r="D24" i="32"/>
  <c r="I22" i="32"/>
  <c r="C12" i="28" s="1"/>
  <c r="B11" i="27"/>
  <c r="B30" i="27" s="1"/>
  <c r="I182" i="7"/>
  <c r="I147" i="7"/>
  <c r="I139" i="7"/>
  <c r="I145" i="7"/>
  <c r="I146" i="7"/>
  <c r="I142" i="7"/>
  <c r="I143" i="7"/>
  <c r="C15" i="28" l="1"/>
  <c r="G19" i="29"/>
  <c r="G21" i="29" s="1"/>
  <c r="M15" i="29"/>
  <c r="F19" i="44"/>
  <c r="B23" i="44"/>
  <c r="E20" i="44"/>
  <c r="C22" i="44"/>
  <c r="D21" i="44"/>
  <c r="H18" i="62"/>
  <c r="H17" i="44"/>
  <c r="G18" i="44"/>
  <c r="I24" i="32"/>
  <c r="M19" i="29" l="1"/>
  <c r="M21" i="29" s="1"/>
  <c r="B8" i="28"/>
  <c r="C17" i="28"/>
  <c r="C23" i="44"/>
  <c r="B24" i="44"/>
  <c r="G19" i="44"/>
  <c r="D22" i="44"/>
  <c r="E21" i="44"/>
  <c r="F20" i="44"/>
  <c r="AC18" i="62"/>
  <c r="H18" i="44"/>
  <c r="I17" i="44"/>
  <c r="J15" i="30"/>
  <c r="B11" i="28" l="1"/>
  <c r="D11" i="28" s="1"/>
  <c r="D8" i="28"/>
  <c r="H19" i="44"/>
  <c r="F21" i="44"/>
  <c r="D23" i="44"/>
  <c r="B25" i="44"/>
  <c r="E22" i="44"/>
  <c r="G20" i="44"/>
  <c r="C24" i="44"/>
  <c r="J17" i="44"/>
  <c r="I18" i="44"/>
  <c r="C25" i="44" l="1"/>
  <c r="E23" i="44"/>
  <c r="H20" i="44"/>
  <c r="G21" i="44"/>
  <c r="B26" i="44"/>
  <c r="F22" i="44"/>
  <c r="I19" i="44"/>
  <c r="D24" i="44"/>
  <c r="J18" i="44"/>
  <c r="K17" i="44"/>
  <c r="I138" i="7"/>
  <c r="I149" i="7" s="1"/>
  <c r="I151" i="7" s="1"/>
  <c r="I168" i="7" s="1"/>
  <c r="H22" i="62" s="1"/>
  <c r="G149" i="7"/>
  <c r="G151" i="7" s="1"/>
  <c r="G168" i="7" s="1"/>
  <c r="G179" i="7" s="1"/>
  <c r="G184" i="7" s="1"/>
  <c r="B27" i="44" l="1"/>
  <c r="H21" i="44"/>
  <c r="D25" i="44"/>
  <c r="F23" i="44"/>
  <c r="G22" i="44"/>
  <c r="E24" i="44"/>
  <c r="J19" i="44"/>
  <c r="I20" i="44"/>
  <c r="C26" i="44"/>
  <c r="H28" i="62"/>
  <c r="K18" i="44"/>
  <c r="L17" i="44"/>
  <c r="G19" i="30"/>
  <c r="G21" i="30" s="1"/>
  <c r="I179" i="7"/>
  <c r="D16" i="23" l="1"/>
  <c r="D11" i="27" s="1"/>
  <c r="I21" i="44"/>
  <c r="E25" i="44"/>
  <c r="F24" i="44"/>
  <c r="H22" i="44"/>
  <c r="K19" i="44"/>
  <c r="C27" i="44"/>
  <c r="J20" i="44"/>
  <c r="G23" i="44"/>
  <c r="D26" i="44"/>
  <c r="B28" i="44"/>
  <c r="B29" i="44" s="1"/>
  <c r="B30" i="44" s="1"/>
  <c r="B31" i="44" s="1"/>
  <c r="B32" i="44" s="1"/>
  <c r="B33" i="44" s="1"/>
  <c r="B34" i="44" s="1"/>
  <c r="B35" i="44" s="1"/>
  <c r="B36" i="44" s="1"/>
  <c r="B37" i="44" s="1"/>
  <c r="B38" i="44" s="1"/>
  <c r="B39" i="44" s="1"/>
  <c r="B40" i="44" s="1"/>
  <c r="B41" i="44" s="1"/>
  <c r="B42" i="44" s="1"/>
  <c r="B43" i="44" s="1"/>
  <c r="B44" i="44" s="1"/>
  <c r="B45" i="44" s="1"/>
  <c r="B46" i="44" s="1"/>
  <c r="B47" i="44" s="1"/>
  <c r="B48" i="44" s="1"/>
  <c r="B49" i="44" s="1"/>
  <c r="B50" i="44" s="1"/>
  <c r="B51" i="44" s="1"/>
  <c r="B52" i="44" s="1"/>
  <c r="B53" i="44" s="1"/>
  <c r="B54" i="44" s="1"/>
  <c r="B55" i="44" s="1"/>
  <c r="B56" i="44" s="1"/>
  <c r="B57" i="44" s="1"/>
  <c r="B58" i="44" s="1"/>
  <c r="B59" i="44" s="1"/>
  <c r="B60" i="44" s="1"/>
  <c r="B61" i="44" s="1"/>
  <c r="B62" i="44" s="1"/>
  <c r="H165" i="62"/>
  <c r="M17" i="44"/>
  <c r="M18" i="44" s="1"/>
  <c r="L18" i="44"/>
  <c r="I184" i="7"/>
  <c r="B10" i="24" s="1"/>
  <c r="C11" i="27"/>
  <c r="J21" i="44" l="1"/>
  <c r="K20" i="44"/>
  <c r="F25" i="44"/>
  <c r="M19" i="44"/>
  <c r="G24" i="44"/>
  <c r="C28" i="44"/>
  <c r="C29" i="44" s="1"/>
  <c r="C30" i="44" s="1"/>
  <c r="C31" i="44" s="1"/>
  <c r="C32" i="44" s="1"/>
  <c r="C33" i="44" s="1"/>
  <c r="C34" i="44" s="1"/>
  <c r="C35" i="44" s="1"/>
  <c r="C36" i="44" s="1"/>
  <c r="C37" i="44" s="1"/>
  <c r="C38" i="44" s="1"/>
  <c r="C39" i="44" s="1"/>
  <c r="C40" i="44" s="1"/>
  <c r="C41" i="44" s="1"/>
  <c r="C42" i="44" s="1"/>
  <c r="C43" i="44" s="1"/>
  <c r="C44" i="44" s="1"/>
  <c r="C45" i="44" s="1"/>
  <c r="C46" i="44" s="1"/>
  <c r="C47" i="44" s="1"/>
  <c r="C48" i="44" s="1"/>
  <c r="C49" i="44" s="1"/>
  <c r="C50" i="44" s="1"/>
  <c r="C51" i="44" s="1"/>
  <c r="C52" i="44" s="1"/>
  <c r="C53" i="44" s="1"/>
  <c r="C54" i="44" s="1"/>
  <c r="C55" i="44" s="1"/>
  <c r="C56" i="44" s="1"/>
  <c r="C57" i="44" s="1"/>
  <c r="C58" i="44" s="1"/>
  <c r="C59" i="44" s="1"/>
  <c r="C60" i="44" s="1"/>
  <c r="C61" i="44" s="1"/>
  <c r="C62" i="44" s="1"/>
  <c r="H23" i="44"/>
  <c r="E26" i="44"/>
  <c r="L19" i="44"/>
  <c r="D27" i="44"/>
  <c r="I22" i="44"/>
  <c r="H176" i="62"/>
  <c r="H196" i="62" s="1"/>
  <c r="L20" i="44" l="1"/>
  <c r="H24" i="44"/>
  <c r="F26" i="44"/>
  <c r="D28" i="44"/>
  <c r="D29" i="44" s="1"/>
  <c r="D30" i="44" s="1"/>
  <c r="D31" i="44" s="1"/>
  <c r="D32" i="44" s="1"/>
  <c r="D33" i="44" s="1"/>
  <c r="D34" i="44" s="1"/>
  <c r="D35" i="44" s="1"/>
  <c r="D36" i="44" s="1"/>
  <c r="D37" i="44" s="1"/>
  <c r="D38" i="44" s="1"/>
  <c r="D39" i="44" s="1"/>
  <c r="D40" i="44" s="1"/>
  <c r="D41" i="44" s="1"/>
  <c r="D42" i="44" s="1"/>
  <c r="D43" i="44" s="1"/>
  <c r="D44" i="44" s="1"/>
  <c r="D45" i="44" s="1"/>
  <c r="D46" i="44" s="1"/>
  <c r="D47" i="44" s="1"/>
  <c r="D48" i="44" s="1"/>
  <c r="D49" i="44" s="1"/>
  <c r="D50" i="44" s="1"/>
  <c r="D51" i="44" s="1"/>
  <c r="D52" i="44" s="1"/>
  <c r="D53" i="44" s="1"/>
  <c r="D54" i="44" s="1"/>
  <c r="D55" i="44" s="1"/>
  <c r="D56" i="44" s="1"/>
  <c r="D57" i="44" s="1"/>
  <c r="D58" i="44" s="1"/>
  <c r="D59" i="44" s="1"/>
  <c r="D60" i="44" s="1"/>
  <c r="D61" i="44" s="1"/>
  <c r="D62" i="44" s="1"/>
  <c r="E27" i="44"/>
  <c r="M20" i="44"/>
  <c r="K21" i="44"/>
  <c r="I23" i="44"/>
  <c r="G25" i="44"/>
  <c r="J22" i="44"/>
  <c r="G26" i="44" l="1"/>
  <c r="K22" i="44"/>
  <c r="F27" i="44"/>
  <c r="L21" i="44"/>
  <c r="J23" i="44"/>
  <c r="I24" i="44"/>
  <c r="M21" i="44"/>
  <c r="H25" i="44"/>
  <c r="E28" i="44"/>
  <c r="E29" i="44" s="1"/>
  <c r="E30" i="44" s="1"/>
  <c r="E31" i="44" s="1"/>
  <c r="E32" i="44" s="1"/>
  <c r="E33" i="44" s="1"/>
  <c r="E34" i="44" s="1"/>
  <c r="E35" i="44" s="1"/>
  <c r="E36" i="44" s="1"/>
  <c r="E37" i="44" s="1"/>
  <c r="E38" i="44" s="1"/>
  <c r="E39" i="44" s="1"/>
  <c r="E40" i="44" s="1"/>
  <c r="E41" i="44" s="1"/>
  <c r="E42" i="44" s="1"/>
  <c r="E43" i="44" s="1"/>
  <c r="E44" i="44" s="1"/>
  <c r="E45" i="44" s="1"/>
  <c r="E46" i="44" s="1"/>
  <c r="E47" i="44" s="1"/>
  <c r="E48" i="44" s="1"/>
  <c r="E49" i="44" s="1"/>
  <c r="E50" i="44" s="1"/>
  <c r="E51" i="44" s="1"/>
  <c r="E52" i="44" s="1"/>
  <c r="E53" i="44" s="1"/>
  <c r="E54" i="44" s="1"/>
  <c r="E55" i="44" s="1"/>
  <c r="E56" i="44" s="1"/>
  <c r="E57" i="44" s="1"/>
  <c r="E58" i="44" s="1"/>
  <c r="E59" i="44" s="1"/>
  <c r="E60" i="44" s="1"/>
  <c r="E61" i="44" s="1"/>
  <c r="E62" i="44" s="1"/>
  <c r="H26" i="44" l="1"/>
  <c r="I25" i="44"/>
  <c r="L22" i="44"/>
  <c r="K23" i="44"/>
  <c r="M22" i="44"/>
  <c r="J24" i="44"/>
  <c r="F28" i="44"/>
  <c r="F29" i="44" s="1"/>
  <c r="F30" i="44" s="1"/>
  <c r="F31" i="44" s="1"/>
  <c r="F32" i="44" s="1"/>
  <c r="F33" i="44" s="1"/>
  <c r="F34" i="44" s="1"/>
  <c r="F35" i="44" s="1"/>
  <c r="F36" i="44" s="1"/>
  <c r="F37" i="44" s="1"/>
  <c r="F38" i="44" s="1"/>
  <c r="F39" i="44" s="1"/>
  <c r="F40" i="44" s="1"/>
  <c r="F41" i="44" s="1"/>
  <c r="F42" i="44" s="1"/>
  <c r="F43" i="44" s="1"/>
  <c r="F44" i="44" s="1"/>
  <c r="F45" i="44" s="1"/>
  <c r="F46" i="44" s="1"/>
  <c r="F47" i="44" s="1"/>
  <c r="F48" i="44" s="1"/>
  <c r="F49" i="44" s="1"/>
  <c r="F50" i="44" s="1"/>
  <c r="F51" i="44" s="1"/>
  <c r="F52" i="44" s="1"/>
  <c r="F53" i="44" s="1"/>
  <c r="F54" i="44" s="1"/>
  <c r="F55" i="44" s="1"/>
  <c r="F56" i="44" s="1"/>
  <c r="F57" i="44" s="1"/>
  <c r="F58" i="44" s="1"/>
  <c r="F59" i="44" s="1"/>
  <c r="F60" i="44" s="1"/>
  <c r="F61" i="44" s="1"/>
  <c r="F62" i="44" s="1"/>
  <c r="G27" i="44"/>
  <c r="M23" i="44" l="1"/>
  <c r="L23" i="44"/>
  <c r="H27" i="44"/>
  <c r="G28" i="44"/>
  <c r="G29" i="44" s="1"/>
  <c r="G30" i="44" s="1"/>
  <c r="G31" i="44" s="1"/>
  <c r="G32" i="44" s="1"/>
  <c r="G33" i="44" s="1"/>
  <c r="G34" i="44" s="1"/>
  <c r="G35" i="44" s="1"/>
  <c r="G36" i="44" s="1"/>
  <c r="G37" i="44" s="1"/>
  <c r="G38" i="44" s="1"/>
  <c r="G39" i="44" s="1"/>
  <c r="G40" i="44" s="1"/>
  <c r="G41" i="44" s="1"/>
  <c r="G42" i="44" s="1"/>
  <c r="G43" i="44" s="1"/>
  <c r="G44" i="44" s="1"/>
  <c r="G45" i="44" s="1"/>
  <c r="G46" i="44" s="1"/>
  <c r="G47" i="44" s="1"/>
  <c r="G48" i="44" s="1"/>
  <c r="G49" i="44" s="1"/>
  <c r="G50" i="44" s="1"/>
  <c r="G51" i="44" s="1"/>
  <c r="G52" i="44" s="1"/>
  <c r="G53" i="44" s="1"/>
  <c r="G54" i="44" s="1"/>
  <c r="G55" i="44" s="1"/>
  <c r="G56" i="44" s="1"/>
  <c r="G57" i="44" s="1"/>
  <c r="G58" i="44" s="1"/>
  <c r="G59" i="44" s="1"/>
  <c r="G60" i="44" s="1"/>
  <c r="G61" i="44" s="1"/>
  <c r="G62" i="44" s="1"/>
  <c r="J25" i="44"/>
  <c r="K24" i="44"/>
  <c r="I26" i="44"/>
  <c r="L24" i="44" l="1"/>
  <c r="K25" i="44"/>
  <c r="I27" i="44"/>
  <c r="J26" i="44"/>
  <c r="H28" i="44"/>
  <c r="H29" i="44" s="1"/>
  <c r="H30" i="44" s="1"/>
  <c r="H31" i="44" s="1"/>
  <c r="H32" i="44" s="1"/>
  <c r="H33" i="44" s="1"/>
  <c r="H34" i="44" s="1"/>
  <c r="H35" i="44" s="1"/>
  <c r="H36" i="44" s="1"/>
  <c r="H37" i="44" s="1"/>
  <c r="H38" i="44" s="1"/>
  <c r="H39" i="44" s="1"/>
  <c r="H40" i="44" s="1"/>
  <c r="H41" i="44" s="1"/>
  <c r="H42" i="44" s="1"/>
  <c r="H43" i="44" s="1"/>
  <c r="H44" i="44" s="1"/>
  <c r="H45" i="44" s="1"/>
  <c r="H46" i="44" s="1"/>
  <c r="H47" i="44" s="1"/>
  <c r="H48" i="44" s="1"/>
  <c r="H49" i="44" s="1"/>
  <c r="H50" i="44" s="1"/>
  <c r="H51" i="44" s="1"/>
  <c r="H52" i="44" s="1"/>
  <c r="H53" i="44" s="1"/>
  <c r="H54" i="44" s="1"/>
  <c r="H55" i="44" s="1"/>
  <c r="H56" i="44" s="1"/>
  <c r="H57" i="44" s="1"/>
  <c r="H58" i="44" s="1"/>
  <c r="H59" i="44" s="1"/>
  <c r="H60" i="44" s="1"/>
  <c r="H61" i="44" s="1"/>
  <c r="H62" i="44" s="1"/>
  <c r="M24" i="44"/>
  <c r="M25" i="44" l="1"/>
  <c r="J27" i="44"/>
  <c r="K26" i="44"/>
  <c r="I28" i="44"/>
  <c r="I29" i="44" s="1"/>
  <c r="I30" i="44" s="1"/>
  <c r="I31" i="44" s="1"/>
  <c r="I32" i="44" s="1"/>
  <c r="I33" i="44" s="1"/>
  <c r="I34" i="44" s="1"/>
  <c r="I35" i="44" s="1"/>
  <c r="I36" i="44" s="1"/>
  <c r="I37" i="44" s="1"/>
  <c r="I38" i="44" s="1"/>
  <c r="I39" i="44" s="1"/>
  <c r="I40" i="44" s="1"/>
  <c r="I41" i="44" s="1"/>
  <c r="I42" i="44" s="1"/>
  <c r="I43" i="44" s="1"/>
  <c r="I44" i="44" s="1"/>
  <c r="I45" i="44" s="1"/>
  <c r="I46" i="44" s="1"/>
  <c r="I47" i="44" s="1"/>
  <c r="I48" i="44" s="1"/>
  <c r="I49" i="44" s="1"/>
  <c r="I50" i="44" s="1"/>
  <c r="I51" i="44" s="1"/>
  <c r="I52" i="44" s="1"/>
  <c r="I53" i="44" s="1"/>
  <c r="I54" i="44" s="1"/>
  <c r="I55" i="44" s="1"/>
  <c r="I56" i="44" s="1"/>
  <c r="I57" i="44" s="1"/>
  <c r="I58" i="44" s="1"/>
  <c r="I59" i="44" s="1"/>
  <c r="I60" i="44" s="1"/>
  <c r="I61" i="44" s="1"/>
  <c r="I62" i="44" s="1"/>
  <c r="L25" i="44"/>
  <c r="J28" i="44" l="1"/>
  <c r="J29" i="44" s="1"/>
  <c r="J30" i="44" s="1"/>
  <c r="J31" i="44" s="1"/>
  <c r="J32" i="44" s="1"/>
  <c r="J33" i="44" s="1"/>
  <c r="J34" i="44" s="1"/>
  <c r="J35" i="44" s="1"/>
  <c r="J36" i="44" s="1"/>
  <c r="J37" i="44" s="1"/>
  <c r="J38" i="44" s="1"/>
  <c r="J39" i="44" s="1"/>
  <c r="J40" i="44" s="1"/>
  <c r="J41" i="44" s="1"/>
  <c r="J42" i="44" s="1"/>
  <c r="J43" i="44" s="1"/>
  <c r="J44" i="44" s="1"/>
  <c r="J45" i="44" s="1"/>
  <c r="J46" i="44" s="1"/>
  <c r="J47" i="44" s="1"/>
  <c r="J48" i="44" s="1"/>
  <c r="J49" i="44" s="1"/>
  <c r="J50" i="44" s="1"/>
  <c r="J51" i="44" s="1"/>
  <c r="J52" i="44" s="1"/>
  <c r="J53" i="44" s="1"/>
  <c r="J54" i="44" s="1"/>
  <c r="J55" i="44" s="1"/>
  <c r="J56" i="44" s="1"/>
  <c r="J57" i="44" s="1"/>
  <c r="J58" i="44" s="1"/>
  <c r="J59" i="44" s="1"/>
  <c r="J60" i="44" s="1"/>
  <c r="J61" i="44" s="1"/>
  <c r="J62" i="44" s="1"/>
  <c r="L26" i="44"/>
  <c r="K27" i="44"/>
  <c r="M26" i="44"/>
  <c r="K28" i="44" l="1"/>
  <c r="K29" i="44" s="1"/>
  <c r="K30" i="44" s="1"/>
  <c r="K31" i="44" s="1"/>
  <c r="K32" i="44" s="1"/>
  <c r="K33" i="44" s="1"/>
  <c r="K34" i="44" s="1"/>
  <c r="K35" i="44" s="1"/>
  <c r="K36" i="44" s="1"/>
  <c r="K37" i="44" s="1"/>
  <c r="K38" i="44" s="1"/>
  <c r="K39" i="44" s="1"/>
  <c r="K40" i="44" s="1"/>
  <c r="K41" i="44" s="1"/>
  <c r="K42" i="44" s="1"/>
  <c r="K43" i="44" s="1"/>
  <c r="K44" i="44" s="1"/>
  <c r="K45" i="44" s="1"/>
  <c r="K46" i="44" s="1"/>
  <c r="K47" i="44" s="1"/>
  <c r="K48" i="44" s="1"/>
  <c r="K49" i="44" s="1"/>
  <c r="K50" i="44" s="1"/>
  <c r="K51" i="44" s="1"/>
  <c r="K52" i="44" s="1"/>
  <c r="K53" i="44" s="1"/>
  <c r="K54" i="44" s="1"/>
  <c r="K55" i="44" s="1"/>
  <c r="K56" i="44" s="1"/>
  <c r="K57" i="44" s="1"/>
  <c r="K58" i="44" s="1"/>
  <c r="K59" i="44" s="1"/>
  <c r="K60" i="44" s="1"/>
  <c r="K61" i="44" s="1"/>
  <c r="K62" i="44" s="1"/>
  <c r="M27" i="44"/>
  <c r="L27" i="44"/>
  <c r="M28" i="44" l="1"/>
  <c r="M29" i="44" s="1"/>
  <c r="M30" i="44" s="1"/>
  <c r="M31" i="44" s="1"/>
  <c r="M32" i="44" s="1"/>
  <c r="M33" i="44" s="1"/>
  <c r="M34" i="44" s="1"/>
  <c r="M35" i="44" s="1"/>
  <c r="M36" i="44" s="1"/>
  <c r="M37" i="44" s="1"/>
  <c r="M38" i="44" s="1"/>
  <c r="M39" i="44" s="1"/>
  <c r="M40" i="44" s="1"/>
  <c r="M41" i="44" s="1"/>
  <c r="M42" i="44" s="1"/>
  <c r="M43" i="44" s="1"/>
  <c r="M44" i="44" s="1"/>
  <c r="M45" i="44" s="1"/>
  <c r="M46" i="44" s="1"/>
  <c r="M47" i="44" s="1"/>
  <c r="M48" i="44" s="1"/>
  <c r="M49" i="44" s="1"/>
  <c r="M50" i="44" s="1"/>
  <c r="M51" i="44" s="1"/>
  <c r="M52" i="44" s="1"/>
  <c r="M53" i="44" s="1"/>
  <c r="M54" i="44" s="1"/>
  <c r="M55" i="44" s="1"/>
  <c r="M56" i="44" s="1"/>
  <c r="M57" i="44" s="1"/>
  <c r="M58" i="44" s="1"/>
  <c r="M59" i="44" s="1"/>
  <c r="M60" i="44" s="1"/>
  <c r="M61" i="44" s="1"/>
  <c r="M62" i="44" s="1"/>
  <c r="L28" i="44"/>
  <c r="L29" i="44" l="1"/>
  <c r="L30" i="44" s="1"/>
  <c r="L31" i="44" s="1"/>
  <c r="L32" i="44" s="1"/>
  <c r="L33" i="44" s="1"/>
  <c r="L34" i="44" s="1"/>
  <c r="L35" i="44" s="1"/>
  <c r="L36" i="44" s="1"/>
  <c r="L37" i="44" s="1"/>
  <c r="L38" i="44" s="1"/>
  <c r="L39" i="44" s="1"/>
  <c r="L40" i="44" s="1"/>
  <c r="L41" i="44" s="1"/>
  <c r="L42" i="44" s="1"/>
  <c r="L43" i="44" s="1"/>
  <c r="L44" i="44" s="1"/>
  <c r="L45" i="44" s="1"/>
  <c r="L46" i="44" s="1"/>
  <c r="L47" i="44" s="1"/>
  <c r="L48" i="44" s="1"/>
  <c r="L49" i="44" s="1"/>
  <c r="L50" i="44" s="1"/>
  <c r="L51" i="44" s="1"/>
  <c r="L52" i="44" s="1"/>
  <c r="L53" i="44" s="1"/>
  <c r="L54" i="44" s="1"/>
  <c r="L55" i="44" s="1"/>
  <c r="L56" i="44" s="1"/>
  <c r="L57" i="44" s="1"/>
  <c r="L58" i="44" s="1"/>
  <c r="L59" i="44" s="1"/>
  <c r="L60" i="44" s="1"/>
  <c r="L61" i="44" s="1"/>
  <c r="L62" i="44" s="1"/>
  <c r="S9" i="48"/>
  <c r="B138" i="24" l="1" a="1"/>
  <c r="B138" i="24" s="1"/>
  <c r="B116" i="24" a="1"/>
  <c r="B116" i="24" s="1"/>
  <c r="B83" i="24" a="1"/>
  <c r="B83" i="24" s="1"/>
  <c r="G27" i="8" a="1"/>
  <c r="G27" i="8" s="1"/>
  <c r="G23" i="54" a="1"/>
  <c r="G23" i="54" s="1"/>
  <c r="S7" i="48"/>
  <c r="B127" i="24" a="1"/>
  <c r="B127" i="24" s="1"/>
  <c r="B105" i="24" a="1"/>
  <c r="B105" i="24" s="1"/>
  <c r="B72" i="24" a="1"/>
  <c r="B72" i="24" s="1"/>
  <c r="U9" i="48"/>
  <c r="U7" i="48" s="1"/>
  <c r="T9" i="48"/>
  <c r="B94" i="24" a="1"/>
  <c r="B94" i="24" s="1"/>
  <c r="I117" i="41" l="1"/>
  <c r="I74" i="34"/>
  <c r="I257" i="4"/>
  <c r="AA9" i="48"/>
  <c r="T7" i="48"/>
  <c r="I700" i="4"/>
  <c r="B139" i="24"/>
  <c r="B140" i="24" s="1"/>
  <c r="B141" i="24" s="1"/>
  <c r="I34" i="6"/>
  <c r="I473" i="5"/>
  <c r="C111" i="62" s="1"/>
  <c r="X96" i="47"/>
  <c r="I148" i="41"/>
  <c r="I996" i="42"/>
  <c r="I959" i="42"/>
  <c r="I551" i="42"/>
  <c r="I150" i="42"/>
  <c r="I293" i="42"/>
  <c r="I293" i="4"/>
  <c r="I473" i="41"/>
  <c r="D111" i="62" s="1"/>
  <c r="I440" i="42"/>
  <c r="I663" i="42"/>
  <c r="I737" i="42"/>
  <c r="I663" i="4"/>
  <c r="I700" i="42"/>
  <c r="I43" i="41"/>
  <c r="I527" i="41"/>
  <c r="I443" i="5"/>
  <c r="C102" i="62" s="1"/>
  <c r="I959" i="4"/>
  <c r="I248" i="41"/>
  <c r="I210" i="5"/>
  <c r="C58" i="62" s="1"/>
  <c r="I366" i="4"/>
  <c r="I403" i="42"/>
  <c r="I1033" i="4"/>
  <c r="I248" i="5"/>
  <c r="I114" i="42"/>
  <c r="I811" i="42"/>
  <c r="I42" i="42"/>
  <c r="I440" i="4"/>
  <c r="I310" i="41"/>
  <c r="D75" i="62" s="1"/>
  <c r="X81" i="47"/>
  <c r="I527" i="5"/>
  <c r="I366" i="42"/>
  <c r="I329" i="4"/>
  <c r="X53" i="47"/>
  <c r="I848" i="42"/>
  <c r="I24" i="34"/>
  <c r="B95" i="24"/>
  <c r="B96" i="24" s="1"/>
  <c r="B97" i="24" s="1"/>
  <c r="I922" i="4"/>
  <c r="I612" i="5"/>
  <c r="C148" i="62" s="1"/>
  <c r="I612" i="41"/>
  <c r="D148" i="62" s="1"/>
  <c r="B117" i="24"/>
  <c r="B118" i="24" s="1"/>
  <c r="B119" i="24" s="1"/>
  <c r="I27" i="8"/>
  <c r="X33" i="47"/>
  <c r="I78" i="4"/>
  <c r="I221" i="42"/>
  <c r="I310" i="5"/>
  <c r="C75" i="62" s="1"/>
  <c r="I257" i="42"/>
  <c r="X43" i="47"/>
  <c r="I504" i="41"/>
  <c r="I186" i="42"/>
  <c r="I885" i="42"/>
  <c r="I477" i="42"/>
  <c r="X23" i="47"/>
  <c r="I381" i="5"/>
  <c r="I78" i="42"/>
  <c r="I588" i="42"/>
  <c r="I848" i="4"/>
  <c r="I551" i="4"/>
  <c r="I179" i="5"/>
  <c r="I186" i="4"/>
  <c r="I581" i="5"/>
  <c r="C137" i="62" s="1"/>
  <c r="I550" i="5"/>
  <c r="C128" i="62" s="1"/>
  <c r="I114" i="4"/>
  <c r="I550" i="41"/>
  <c r="D128" i="62" s="1"/>
  <c r="I412" i="5"/>
  <c r="I42" i="4"/>
  <c r="I342" i="5"/>
  <c r="C84" i="62" s="1"/>
  <c r="I80" i="5"/>
  <c r="X13" i="47"/>
  <c r="I279" i="41"/>
  <c r="I80" i="41"/>
  <c r="B128" i="24"/>
  <c r="B129" i="24" s="1"/>
  <c r="B130" i="24" s="1"/>
  <c r="I23" i="54"/>
  <c r="I6" i="41"/>
  <c r="D31" i="62" s="1"/>
  <c r="I625" i="4"/>
  <c r="I412" i="41"/>
  <c r="B84" i="24"/>
  <c r="B85" i="24" s="1"/>
  <c r="B86" i="24" s="1"/>
  <c r="I6" i="42"/>
  <c r="I179" i="41"/>
  <c r="I922" i="42"/>
  <c r="I443" i="41"/>
  <c r="D102" i="62" s="1"/>
  <c r="I43" i="5"/>
  <c r="I279" i="5"/>
  <c r="I588" i="4"/>
  <c r="I514" i="4"/>
  <c r="I737" i="4"/>
  <c r="I329" i="42"/>
  <c r="X70" i="47"/>
  <c r="I342" i="41"/>
  <c r="D84" i="62" s="1"/>
  <c r="I774" i="4"/>
  <c r="I774" i="42"/>
  <c r="I514" i="42"/>
  <c r="I381" i="41"/>
  <c r="I625" i="42"/>
  <c r="I210" i="41"/>
  <c r="D58" i="62" s="1"/>
  <c r="I504" i="5"/>
  <c r="I6" i="5"/>
  <c r="C31" i="62" s="1"/>
  <c r="I811" i="4"/>
  <c r="I150" i="4"/>
  <c r="I996" i="4"/>
  <c r="I6" i="4"/>
  <c r="B73" i="24"/>
  <c r="B74" i="24" s="1"/>
  <c r="B75" i="24" s="1"/>
  <c r="I221" i="4"/>
  <c r="I1033" i="42"/>
  <c r="I117" i="5"/>
  <c r="I885" i="4"/>
  <c r="I477" i="4"/>
  <c r="I581" i="41"/>
  <c r="D137" i="62" s="1"/>
  <c r="I403" i="4"/>
  <c r="I148" i="5"/>
  <c r="C1074" i="42" l="1"/>
  <c r="D22" i="62" s="1"/>
  <c r="C1074" i="4"/>
  <c r="C22" i="62" s="1"/>
  <c r="D119" i="62"/>
  <c r="D93" i="62"/>
  <c r="D40" i="62"/>
  <c r="C49" i="62"/>
  <c r="O51" i="47"/>
  <c r="P41" i="47"/>
  <c r="N89" i="47"/>
  <c r="R31" i="47"/>
  <c r="B121" i="24" a="1"/>
  <c r="B121" i="24" s="1"/>
  <c r="V31" i="47"/>
  <c r="U89" i="47"/>
  <c r="J89" i="47"/>
  <c r="T21" i="47"/>
  <c r="R41" i="47"/>
  <c r="N105" i="47"/>
  <c r="I41" i="47"/>
  <c r="I89" i="47"/>
  <c r="N21" i="47"/>
  <c r="M105" i="47"/>
  <c r="I21" i="47"/>
  <c r="V105" i="47"/>
  <c r="AA7" i="48"/>
  <c r="R79" i="47"/>
  <c r="L21" i="47"/>
  <c r="Q31" i="47"/>
  <c r="W21" i="47"/>
  <c r="T61" i="47"/>
  <c r="H61" i="47"/>
  <c r="K79" i="47"/>
  <c r="O31" i="47"/>
  <c r="V79" i="47"/>
  <c r="V51" i="47"/>
  <c r="P61" i="47"/>
  <c r="U21" i="47"/>
  <c r="J31" i="47"/>
  <c r="R21" i="47"/>
  <c r="V61" i="47"/>
  <c r="N51" i="47"/>
  <c r="J51" i="47"/>
  <c r="H41" i="47"/>
  <c r="W61" i="47"/>
  <c r="G21" i="47"/>
  <c r="P21" i="47"/>
  <c r="E105" i="47"/>
  <c r="M31" i="47"/>
  <c r="S21" i="47"/>
  <c r="G29" i="8" a="1"/>
  <c r="G29" i="8" s="1"/>
  <c r="S89" i="47"/>
  <c r="I105" i="47"/>
  <c r="F51" i="47"/>
  <c r="G31" i="47"/>
  <c r="G89" i="47"/>
  <c r="S51" i="47"/>
  <c r="Q21" i="47"/>
  <c r="I61" i="47"/>
  <c r="P89" i="47"/>
  <c r="E41" i="47"/>
  <c r="J105" i="47"/>
  <c r="U105" i="47"/>
  <c r="M79" i="47"/>
  <c r="F89" i="47"/>
  <c r="M41" i="47"/>
  <c r="N41" i="47"/>
  <c r="U61" i="47"/>
  <c r="J79" i="47"/>
  <c r="E89" i="47"/>
  <c r="O89" i="47"/>
  <c r="I51" i="47"/>
  <c r="M89" i="47"/>
  <c r="L31" i="47"/>
  <c r="K61" i="47"/>
  <c r="F21" i="47"/>
  <c r="W105" i="47"/>
  <c r="M51" i="47"/>
  <c r="E61" i="47"/>
  <c r="J41" i="47"/>
  <c r="K41" i="47"/>
  <c r="Q41" i="47"/>
  <c r="U31" i="47"/>
  <c r="O21" i="47"/>
  <c r="E31" i="47"/>
  <c r="R51" i="47"/>
  <c r="L79" i="47"/>
  <c r="K105" i="47"/>
  <c r="U51" i="47"/>
  <c r="U41" i="47"/>
  <c r="E79" i="47"/>
  <c r="H79" i="47"/>
  <c r="B132" i="24" a="1"/>
  <c r="B132" i="24" s="1"/>
  <c r="E51" i="47"/>
  <c r="Q105" i="47"/>
  <c r="K51" i="47"/>
  <c r="F61" i="47"/>
  <c r="H105" i="47"/>
  <c r="G79" i="47"/>
  <c r="O79" i="47"/>
  <c r="W41" i="47"/>
  <c r="G61" i="47"/>
  <c r="Q89" i="47"/>
  <c r="N61" i="47"/>
  <c r="G51" i="47"/>
  <c r="W51" i="47"/>
  <c r="F79" i="47"/>
  <c r="M61" i="47"/>
  <c r="U79" i="47"/>
  <c r="H89" i="47"/>
  <c r="G41" i="47"/>
  <c r="L89" i="47"/>
  <c r="S105" i="47"/>
  <c r="P79" i="47"/>
  <c r="Q61" i="47"/>
  <c r="K89" i="47"/>
  <c r="L105" i="47"/>
  <c r="R89" i="47"/>
  <c r="G25" i="54" a="1"/>
  <c r="G25" i="54" s="1"/>
  <c r="F31" i="47"/>
  <c r="F41" i="47"/>
  <c r="T89" i="47"/>
  <c r="S31" i="47"/>
  <c r="B143" i="24" a="1"/>
  <c r="B143" i="24" s="1"/>
  <c r="L51" i="47"/>
  <c r="B110" i="24" a="1"/>
  <c r="B110" i="24" s="1"/>
  <c r="O105" i="47"/>
  <c r="T79" i="47"/>
  <c r="R61" i="47"/>
  <c r="I79" i="47"/>
  <c r="W89" i="47"/>
  <c r="B88" i="24" a="1"/>
  <c r="B88" i="24" s="1"/>
  <c r="E21" i="47"/>
  <c r="H51" i="47"/>
  <c r="T105" i="47"/>
  <c r="Q51" i="47"/>
  <c r="T41" i="47"/>
  <c r="K31" i="47"/>
  <c r="P105" i="47"/>
  <c r="S79" i="47"/>
  <c r="B99" i="24" a="1"/>
  <c r="B99" i="24" s="1"/>
  <c r="W79" i="47"/>
  <c r="R105" i="47"/>
  <c r="V21" i="47"/>
  <c r="J61" i="47"/>
  <c r="K21" i="47"/>
  <c r="Q79" i="47"/>
  <c r="J21" i="47"/>
  <c r="V41" i="47"/>
  <c r="P51" i="47"/>
  <c r="I31" i="47"/>
  <c r="S41" i="47"/>
  <c r="B77" i="24" a="1"/>
  <c r="B77" i="24" s="1"/>
  <c r="W31" i="47"/>
  <c r="S61" i="47"/>
  <c r="O41" i="47"/>
  <c r="T51" i="47"/>
  <c r="H31" i="47"/>
  <c r="L61" i="47"/>
  <c r="V89" i="47"/>
  <c r="F105" i="47"/>
  <c r="T31" i="47"/>
  <c r="N79" i="47"/>
  <c r="N31" i="47"/>
  <c r="G105" i="47"/>
  <c r="M21" i="47"/>
  <c r="P31" i="47"/>
  <c r="L41" i="47"/>
  <c r="O61" i="47"/>
  <c r="H21" i="47"/>
  <c r="AB9" i="48"/>
  <c r="AB7" i="48" s="1"/>
  <c r="F31" i="62"/>
  <c r="AC31" i="62" s="1"/>
  <c r="AC128" i="62"/>
  <c r="D67" i="62"/>
  <c r="G111" i="62"/>
  <c r="AC111" i="62" s="1"/>
  <c r="C119" i="62"/>
  <c r="C40" i="62"/>
  <c r="B106" i="24"/>
  <c r="B107" i="24" s="1"/>
  <c r="B108" i="24" s="1"/>
  <c r="AC84" i="62"/>
  <c r="AC137" i="62"/>
  <c r="C93" i="62"/>
  <c r="AC75" i="62"/>
  <c r="J22" i="62"/>
  <c r="C67" i="62"/>
  <c r="AC58" i="62"/>
  <c r="F22" i="62"/>
  <c r="AC102" i="62"/>
  <c r="K22" i="62"/>
  <c r="AC148" i="62"/>
  <c r="D49" i="62"/>
  <c r="AC93" i="62" l="1"/>
  <c r="M108" i="47"/>
  <c r="M111" i="47" s="1"/>
  <c r="M116" i="47" s="1"/>
  <c r="M120" i="47" s="1"/>
  <c r="E108" i="47"/>
  <c r="E111" i="47" s="1"/>
  <c r="E116" i="47" s="1"/>
  <c r="E120" i="47" s="1"/>
  <c r="AC22" i="62"/>
  <c r="J108" i="47"/>
  <c r="J111" i="47" s="1"/>
  <c r="J116" i="47" s="1"/>
  <c r="J120" i="47" s="1"/>
  <c r="AC67" i="62"/>
  <c r="I76" i="34"/>
  <c r="G109" i="34"/>
  <c r="I445" i="5"/>
  <c r="C103" i="62" s="1"/>
  <c r="G470" i="5"/>
  <c r="I470" i="5" s="1"/>
  <c r="I223" i="4"/>
  <c r="G254" i="4"/>
  <c r="I254" i="4" s="1"/>
  <c r="I25" i="54"/>
  <c r="B133" i="24"/>
  <c r="B134" i="24" s="1"/>
  <c r="B135" i="24" s="1"/>
  <c r="G35" i="54"/>
  <c r="G45" i="54" s="1"/>
  <c r="G50" i="54" s="1"/>
  <c r="X25" i="47"/>
  <c r="D31" i="47"/>
  <c r="X31" i="47" s="1"/>
  <c r="B89" i="24"/>
  <c r="B90" i="24" s="1"/>
  <c r="B91" i="24" s="1"/>
  <c r="I8" i="42"/>
  <c r="G39" i="42"/>
  <c r="I8" i="5"/>
  <c r="C32" i="62" s="1"/>
  <c r="G40" i="5"/>
  <c r="I188" i="4"/>
  <c r="G218" i="4"/>
  <c r="I218" i="4" s="1"/>
  <c r="I44" i="42"/>
  <c r="G75" i="42"/>
  <c r="I75" i="42" s="1"/>
  <c r="I414" i="5"/>
  <c r="G440" i="5"/>
  <c r="I440" i="5" s="1"/>
  <c r="I312" i="41"/>
  <c r="D76" i="62" s="1"/>
  <c r="D81" i="62" s="1"/>
  <c r="G339" i="41"/>
  <c r="I339" i="41" s="1"/>
  <c r="C11" i="30" s="1"/>
  <c r="I442" i="4"/>
  <c r="G474" i="4"/>
  <c r="I474" i="4" s="1"/>
  <c r="F108" i="47"/>
  <c r="F111" i="47" s="1"/>
  <c r="F116" i="47" s="1"/>
  <c r="F120" i="47" s="1"/>
  <c r="I45" i="41"/>
  <c r="G77" i="41"/>
  <c r="I77" i="41" s="1"/>
  <c r="I312" i="5"/>
  <c r="C76" i="62" s="1"/>
  <c r="G339" i="5"/>
  <c r="I339" i="5" s="1"/>
  <c r="B11" i="30" s="1"/>
  <c r="I281" i="41"/>
  <c r="G307" i="41"/>
  <c r="I307" i="41" s="1"/>
  <c r="I529" i="5"/>
  <c r="G547" i="5"/>
  <c r="I547" i="5" s="1"/>
  <c r="I776" i="42"/>
  <c r="G808" i="42"/>
  <c r="I808" i="42" s="1"/>
  <c r="I998" i="42"/>
  <c r="G1030" i="42"/>
  <c r="I1030" i="42" s="1"/>
  <c r="U108" i="47"/>
  <c r="U111" i="47" s="1"/>
  <c r="U116" i="47" s="1"/>
  <c r="U120" i="47" s="1"/>
  <c r="I80" i="42"/>
  <c r="G111" i="42"/>
  <c r="I111" i="42" s="1"/>
  <c r="I702" i="4"/>
  <c r="G734" i="4"/>
  <c r="I734" i="4" s="1"/>
  <c r="W108" i="47"/>
  <c r="W111" i="47" s="1"/>
  <c r="W116" i="47" s="1"/>
  <c r="W120" i="47" s="1"/>
  <c r="I529" i="41"/>
  <c r="G547" i="41"/>
  <c r="I547" i="41" s="1"/>
  <c r="I8" i="4"/>
  <c r="B78" i="24"/>
  <c r="B79" i="24" s="1"/>
  <c r="B80" i="24" s="1"/>
  <c r="G39" i="4"/>
  <c r="T108" i="47"/>
  <c r="T111" i="47" s="1"/>
  <c r="T116" i="47" s="1"/>
  <c r="T120" i="47" s="1"/>
  <c r="X83" i="47"/>
  <c r="D89" i="47"/>
  <c r="X89" i="47" s="1"/>
  <c r="AC40" i="62"/>
  <c r="X55" i="47"/>
  <c r="D61" i="47"/>
  <c r="X61" i="47" s="1"/>
  <c r="B100" i="24"/>
  <c r="B101" i="24" s="1"/>
  <c r="B102" i="24" s="1"/>
  <c r="I26" i="34"/>
  <c r="G56" i="34"/>
  <c r="I295" i="4"/>
  <c r="G326" i="4"/>
  <c r="I326" i="4" s="1"/>
  <c r="I223" i="42"/>
  <c r="G254" i="42"/>
  <c r="I254" i="42" s="1"/>
  <c r="I45" i="5"/>
  <c r="G77" i="5"/>
  <c r="I77" i="5" s="1"/>
  <c r="I82" i="41"/>
  <c r="G114" i="41"/>
  <c r="I114" i="41" s="1"/>
  <c r="I368" i="42"/>
  <c r="G400" i="42"/>
  <c r="I400" i="42" s="1"/>
  <c r="I383" i="41"/>
  <c r="G409" i="41"/>
  <c r="I409" i="41" s="1"/>
  <c r="V108" i="47"/>
  <c r="V111" i="47" s="1"/>
  <c r="V116" i="47" s="1"/>
  <c r="V120" i="47" s="1"/>
  <c r="I259" i="4"/>
  <c r="G290" i="4"/>
  <c r="I290" i="4" s="1"/>
  <c r="I614" i="41"/>
  <c r="D149" i="62" s="1"/>
  <c r="D154" i="62" s="1"/>
  <c r="G642" i="41"/>
  <c r="I642" i="41" s="1"/>
  <c r="I998" i="4"/>
  <c r="G1030" i="4"/>
  <c r="I1030" i="4" s="1"/>
  <c r="I583" i="41"/>
  <c r="D138" i="62" s="1"/>
  <c r="D143" i="62" s="1"/>
  <c r="G609" i="41"/>
  <c r="I609" i="41" s="1"/>
  <c r="I475" i="41"/>
  <c r="D112" i="62" s="1"/>
  <c r="D117" i="62" s="1"/>
  <c r="G501" i="41"/>
  <c r="I501" i="41" s="1"/>
  <c r="C13" i="30" s="1"/>
  <c r="X45" i="47"/>
  <c r="D51" i="47"/>
  <c r="X51" i="47" s="1"/>
  <c r="I119" i="41"/>
  <c r="G145" i="41"/>
  <c r="I145" i="41" s="1"/>
  <c r="I924" i="4"/>
  <c r="G956" i="4"/>
  <c r="I956" i="4" s="1"/>
  <c r="I181" i="41"/>
  <c r="G207" i="41"/>
  <c r="I207" i="41" s="1"/>
  <c r="I344" i="5"/>
  <c r="C85" i="62" s="1"/>
  <c r="G378" i="5"/>
  <c r="I378" i="5" s="1"/>
  <c r="B12" i="30" s="1"/>
  <c r="I344" i="41"/>
  <c r="D85" i="62" s="1"/>
  <c r="D90" i="62" s="1"/>
  <c r="G378" i="41"/>
  <c r="I378" i="41" s="1"/>
  <c r="C12" i="30" s="1"/>
  <c r="I368" i="4"/>
  <c r="G400" i="4"/>
  <c r="I400" i="4" s="1"/>
  <c r="I188" i="42"/>
  <c r="G218" i="42"/>
  <c r="I116" i="42"/>
  <c r="G147" i="42"/>
  <c r="I147" i="42" s="1"/>
  <c r="I813" i="4"/>
  <c r="G845" i="4"/>
  <c r="I845" i="4" s="1"/>
  <c r="I665" i="4"/>
  <c r="G697" i="4"/>
  <c r="I697" i="4" s="1"/>
  <c r="Q108" i="47"/>
  <c r="Q111" i="47" s="1"/>
  <c r="Q116" i="47" s="1"/>
  <c r="Q120" i="47" s="1"/>
  <c r="I924" i="42"/>
  <c r="G956" i="42"/>
  <c r="I956" i="42" s="1"/>
  <c r="I590" i="4"/>
  <c r="G622" i="4"/>
  <c r="I622" i="4" s="1"/>
  <c r="I152" i="42"/>
  <c r="G183" i="42"/>
  <c r="I183" i="42" s="1"/>
  <c r="X98" i="47"/>
  <c r="D105" i="47"/>
  <c r="X105" i="47" s="1"/>
  <c r="I181" i="5"/>
  <c r="G207" i="5"/>
  <c r="I207" i="5" s="1"/>
  <c r="I108" i="47"/>
  <c r="I111" i="47" s="1"/>
  <c r="I116" i="47" s="1"/>
  <c r="I120" i="47" s="1"/>
  <c r="I150" i="5"/>
  <c r="G176" i="5"/>
  <c r="I176" i="5" s="1"/>
  <c r="I506" i="41"/>
  <c r="G524" i="41"/>
  <c r="I524" i="41" s="1"/>
  <c r="I850" i="42"/>
  <c r="G882" i="42"/>
  <c r="I882" i="42" s="1"/>
  <c r="I479" i="4"/>
  <c r="G511" i="4"/>
  <c r="I511" i="4" s="1"/>
  <c r="AC119" i="62"/>
  <c r="I116" i="4"/>
  <c r="G147" i="4"/>
  <c r="I147" i="4" s="1"/>
  <c r="I850" i="4"/>
  <c r="G882" i="4"/>
  <c r="I882" i="4" s="1"/>
  <c r="I281" i="5"/>
  <c r="G307" i="5"/>
  <c r="I307" i="5" s="1"/>
  <c r="I414" i="41"/>
  <c r="G440" i="41"/>
  <c r="I440" i="41" s="1"/>
  <c r="H108" i="47"/>
  <c r="H111" i="47" s="1"/>
  <c r="H116" i="47" s="1"/>
  <c r="H120" i="47" s="1"/>
  <c r="I119" i="5"/>
  <c r="G145" i="5"/>
  <c r="I145" i="5" s="1"/>
  <c r="I739" i="42"/>
  <c r="G771" i="42"/>
  <c r="I771" i="42" s="1"/>
  <c r="K108" i="47"/>
  <c r="K111" i="47" s="1"/>
  <c r="K116" i="47" s="1"/>
  <c r="K120" i="47" s="1"/>
  <c r="I887" i="42"/>
  <c r="G919" i="42"/>
  <c r="I919" i="42" s="1"/>
  <c r="I405" i="42"/>
  <c r="G437" i="42"/>
  <c r="I437" i="42" s="1"/>
  <c r="I331" i="4"/>
  <c r="G362" i="4"/>
  <c r="I362" i="4" s="1"/>
  <c r="I887" i="4"/>
  <c r="G919" i="4"/>
  <c r="I919" i="4" s="1"/>
  <c r="I44" i="4"/>
  <c r="G75" i="4"/>
  <c r="I75" i="4" s="1"/>
  <c r="I479" i="42"/>
  <c r="G511" i="42"/>
  <c r="I511" i="42" s="1"/>
  <c r="I590" i="42"/>
  <c r="G622" i="42"/>
  <c r="I622" i="42" s="1"/>
  <c r="X72" i="47"/>
  <c r="D79" i="47"/>
  <c r="X79" i="47" s="1"/>
  <c r="I506" i="5"/>
  <c r="G524" i="5"/>
  <c r="I524" i="5" s="1"/>
  <c r="I250" i="5"/>
  <c r="G276" i="5"/>
  <c r="I276" i="5" s="1"/>
  <c r="I259" i="42"/>
  <c r="G290" i="42"/>
  <c r="I290" i="42" s="1"/>
  <c r="I405" i="4"/>
  <c r="G437" i="4"/>
  <c r="I437" i="4" s="1"/>
  <c r="I80" i="4"/>
  <c r="G111" i="4"/>
  <c r="I111" i="4" s="1"/>
  <c r="X35" i="47"/>
  <c r="D41" i="47"/>
  <c r="X41" i="47" s="1"/>
  <c r="I150" i="41"/>
  <c r="G176" i="41"/>
  <c r="I176" i="41" s="1"/>
  <c r="G108" i="47"/>
  <c r="G111" i="47" s="1"/>
  <c r="G116" i="47" s="1"/>
  <c r="G120" i="47" s="1"/>
  <c r="R108" i="47"/>
  <c r="R111" i="47" s="1"/>
  <c r="R116" i="47" s="1"/>
  <c r="R120" i="47" s="1"/>
  <c r="I552" i="41"/>
  <c r="D129" i="62" s="1"/>
  <c r="D134" i="62" s="1"/>
  <c r="G578" i="41"/>
  <c r="I578" i="41" s="1"/>
  <c r="I583" i="5"/>
  <c r="C138" i="62" s="1"/>
  <c r="G609" i="5"/>
  <c r="I609" i="5" s="1"/>
  <c r="L108" i="47"/>
  <c r="L111" i="47" s="1"/>
  <c r="L116" i="47" s="1"/>
  <c r="L120" i="47" s="1"/>
  <c r="N108" i="47"/>
  <c r="N111" i="47" s="1"/>
  <c r="N116" i="47" s="1"/>
  <c r="N120" i="47" s="1"/>
  <c r="I776" i="4"/>
  <c r="G808" i="4"/>
  <c r="I808" i="4" s="1"/>
  <c r="I553" i="4"/>
  <c r="G585" i="4"/>
  <c r="I585" i="4" s="1"/>
  <c r="I553" i="42"/>
  <c r="G585" i="42"/>
  <c r="I585" i="42" s="1"/>
  <c r="I295" i="42"/>
  <c r="G326" i="42"/>
  <c r="I326" i="42" s="1"/>
  <c r="I383" i="5"/>
  <c r="G409" i="5"/>
  <c r="I409" i="5" s="1"/>
  <c r="I739" i="4"/>
  <c r="G771" i="4"/>
  <c r="I771" i="4" s="1"/>
  <c r="I665" i="42"/>
  <c r="G697" i="42"/>
  <c r="I697" i="42" s="1"/>
  <c r="I961" i="42"/>
  <c r="I993" i="42" s="1"/>
  <c r="G993" i="42"/>
  <c r="I442" i="42"/>
  <c r="G474" i="42"/>
  <c r="I474" i="42" s="1"/>
  <c r="I627" i="4"/>
  <c r="G660" i="4"/>
  <c r="I660" i="4" s="1"/>
  <c r="I152" i="4"/>
  <c r="G183" i="4"/>
  <c r="I183" i="4" s="1"/>
  <c r="I516" i="42"/>
  <c r="G548" i="42"/>
  <c r="I548" i="42" s="1"/>
  <c r="B144" i="24"/>
  <c r="B145" i="24" s="1"/>
  <c r="B146" i="24" s="1"/>
  <c r="I36" i="6"/>
  <c r="G48" i="6"/>
  <c r="G80" i="6" s="1"/>
  <c r="G85" i="6" s="1"/>
  <c r="I331" i="42"/>
  <c r="G362" i="42"/>
  <c r="I362" i="42" s="1"/>
  <c r="I813" i="42"/>
  <c r="G845" i="42"/>
  <c r="I845" i="42" s="1"/>
  <c r="I516" i="4"/>
  <c r="G548" i="4"/>
  <c r="I548" i="4" s="1"/>
  <c r="I614" i="5"/>
  <c r="C149" i="62" s="1"/>
  <c r="G642" i="5"/>
  <c r="I642" i="5" s="1"/>
  <c r="I1035" i="42"/>
  <c r="G1067" i="42"/>
  <c r="I1067" i="42" s="1"/>
  <c r="O108" i="47"/>
  <c r="O111" i="47" s="1"/>
  <c r="O116" i="47" s="1"/>
  <c r="O120" i="47" s="1"/>
  <c r="I8" i="41"/>
  <c r="D32" i="62" s="1"/>
  <c r="D37" i="62" s="1"/>
  <c r="G40" i="41"/>
  <c r="I445" i="41"/>
  <c r="D103" i="62" s="1"/>
  <c r="D108" i="62" s="1"/>
  <c r="G470" i="41"/>
  <c r="I470" i="41" s="1"/>
  <c r="I1035" i="4"/>
  <c r="G1067" i="4"/>
  <c r="I1067" i="4" s="1"/>
  <c r="I961" i="4"/>
  <c r="G993" i="4"/>
  <c r="I993" i="4" s="1"/>
  <c r="I212" i="41"/>
  <c r="D59" i="62" s="1"/>
  <c r="D64" i="62" s="1"/>
  <c r="G245" i="41"/>
  <c r="I245" i="41" s="1"/>
  <c r="C7" i="30" s="1"/>
  <c r="I212" i="5"/>
  <c r="C59" i="62" s="1"/>
  <c r="G245" i="5"/>
  <c r="I245" i="5" s="1"/>
  <c r="B7" i="30" s="1"/>
  <c r="I29" i="8"/>
  <c r="B122" i="24"/>
  <c r="B123" i="24" s="1"/>
  <c r="B124" i="24" s="1"/>
  <c r="G38" i="8"/>
  <c r="G53" i="8" s="1"/>
  <c r="G63" i="8" s="1"/>
  <c r="G68" i="8" s="1"/>
  <c r="S108" i="47"/>
  <c r="S111" i="47" s="1"/>
  <c r="S116" i="47" s="1"/>
  <c r="S120" i="47" s="1"/>
  <c r="P108" i="47"/>
  <c r="P111" i="47" s="1"/>
  <c r="P116" i="47" s="1"/>
  <c r="P120" i="47" s="1"/>
  <c r="I627" i="42"/>
  <c r="G660" i="42"/>
  <c r="I660" i="42" s="1"/>
  <c r="X15" i="47"/>
  <c r="D21" i="47"/>
  <c r="I552" i="5"/>
  <c r="C129" i="62" s="1"/>
  <c r="G578" i="5"/>
  <c r="I578" i="5" s="1"/>
  <c r="I250" i="41"/>
  <c r="G276" i="41"/>
  <c r="I276" i="41" s="1"/>
  <c r="I475" i="5"/>
  <c r="C112" i="62" s="1"/>
  <c r="G501" i="5"/>
  <c r="I501" i="5" s="1"/>
  <c r="B13" i="30" s="1"/>
  <c r="I82" i="5"/>
  <c r="G114" i="5"/>
  <c r="I114" i="5" s="1"/>
  <c r="I702" i="42"/>
  <c r="G734" i="42"/>
  <c r="I734" i="42" s="1"/>
  <c r="AC49" i="62"/>
  <c r="M11" i="30" l="1"/>
  <c r="C1075" i="4"/>
  <c r="C23" i="62" s="1"/>
  <c r="G644" i="41"/>
  <c r="C1075" i="42"/>
  <c r="D23" i="62" s="1"/>
  <c r="D28" i="62" s="1"/>
  <c r="M7" i="30"/>
  <c r="D68" i="62"/>
  <c r="D73" i="62" s="1"/>
  <c r="G114" i="34"/>
  <c r="G125" i="34" s="1"/>
  <c r="G130" i="34" s="1"/>
  <c r="B111" i="24"/>
  <c r="B112" i="24" s="1"/>
  <c r="B113" i="24" s="1"/>
  <c r="B16" i="30"/>
  <c r="C94" i="62"/>
  <c r="B10" i="30"/>
  <c r="M12" i="30"/>
  <c r="B14" i="30"/>
  <c r="G1069" i="4"/>
  <c r="I39" i="4"/>
  <c r="K23" i="62"/>
  <c r="K28" i="62" s="1"/>
  <c r="K165" i="62" s="1"/>
  <c r="K176" i="62" s="1"/>
  <c r="K196" i="62" s="1"/>
  <c r="I35" i="54"/>
  <c r="J23" i="62"/>
  <c r="J28" i="62" s="1"/>
  <c r="J165" i="62" s="1"/>
  <c r="J176" i="62" s="1"/>
  <c r="J196" i="62" s="1"/>
  <c r="I38" i="8"/>
  <c r="C68" i="62"/>
  <c r="C50" i="62"/>
  <c r="AC85" i="62"/>
  <c r="C90" i="62"/>
  <c r="AC90" i="62" s="1"/>
  <c r="D94" i="62"/>
  <c r="D99" i="62" s="1"/>
  <c r="AC76" i="62"/>
  <c r="C81" i="62"/>
  <c r="AC81" i="62" s="1"/>
  <c r="I40" i="5"/>
  <c r="B6" i="30" s="1"/>
  <c r="G644" i="5"/>
  <c r="I644" i="5" s="1"/>
  <c r="AC149" i="62"/>
  <c r="C154" i="62"/>
  <c r="AC154" i="62" s="1"/>
  <c r="G112" i="62"/>
  <c r="G117" i="62" s="1"/>
  <c r="G145" i="62" s="1"/>
  <c r="G165" i="62" s="1"/>
  <c r="G176" i="62" s="1"/>
  <c r="G196" i="62" s="1"/>
  <c r="I48" i="6"/>
  <c r="C99" i="62"/>
  <c r="AC138" i="62"/>
  <c r="C143" i="62"/>
  <c r="AC143" i="62" s="1"/>
  <c r="C117" i="62"/>
  <c r="AC129" i="62"/>
  <c r="C134" i="62"/>
  <c r="C16" i="30"/>
  <c r="C14" i="30"/>
  <c r="D108" i="47"/>
  <c r="X21" i="47"/>
  <c r="AC59" i="62"/>
  <c r="C64" i="62"/>
  <c r="AC64" i="62" s="1"/>
  <c r="I644" i="41"/>
  <c r="I40" i="41"/>
  <c r="C6" i="30" s="1"/>
  <c r="D120" i="62"/>
  <c r="D125" i="62" s="1"/>
  <c r="C10" i="30"/>
  <c r="C37" i="62"/>
  <c r="AC103" i="62"/>
  <c r="C108" i="62"/>
  <c r="AC108" i="62" s="1"/>
  <c r="C120" i="62"/>
  <c r="D50" i="62"/>
  <c r="D55" i="62" s="1"/>
  <c r="C41" i="62"/>
  <c r="F23" i="62"/>
  <c r="F28" i="62" s="1"/>
  <c r="I56" i="34"/>
  <c r="D41" i="62"/>
  <c r="D46" i="62" s="1"/>
  <c r="I39" i="42"/>
  <c r="G1069" i="42"/>
  <c r="F32" i="62"/>
  <c r="F37" i="62" s="1"/>
  <c r="F145" i="62" s="1"/>
  <c r="I109" i="34"/>
  <c r="E9" i="30" s="1"/>
  <c r="G646" i="41" l="1"/>
  <c r="C15" i="30"/>
  <c r="M14" i="30"/>
  <c r="M16" i="30"/>
  <c r="B15" i="30"/>
  <c r="D145" i="62"/>
  <c r="D165" i="62" s="1"/>
  <c r="AC23" i="62"/>
  <c r="C28" i="62"/>
  <c r="AC28" i="62" s="1"/>
  <c r="X108" i="47"/>
  <c r="D111" i="47"/>
  <c r="AC99" i="62"/>
  <c r="AC41" i="62"/>
  <c r="C46" i="62"/>
  <c r="AC46" i="62" s="1"/>
  <c r="AC117" i="62"/>
  <c r="AC94" i="62"/>
  <c r="M6" i="30"/>
  <c r="AC50" i="62"/>
  <c r="C55" i="62"/>
  <c r="AC55" i="62" s="1"/>
  <c r="I45" i="54"/>
  <c r="J5" i="30"/>
  <c r="J8" i="30" s="1"/>
  <c r="J19" i="30" s="1"/>
  <c r="J21" i="30" s="1"/>
  <c r="M10" i="30"/>
  <c r="I1069" i="42"/>
  <c r="C5" i="30" s="1"/>
  <c r="C8" i="30" s="1"/>
  <c r="C19" i="30" s="1"/>
  <c r="C21" i="30" s="1"/>
  <c r="AC37" i="62"/>
  <c r="AC112" i="62"/>
  <c r="AC68" i="62"/>
  <c r="C73" i="62"/>
  <c r="AC73" i="62" s="1"/>
  <c r="E15" i="30"/>
  <c r="M9" i="30"/>
  <c r="F165" i="62"/>
  <c r="F176" i="62" s="1"/>
  <c r="F196" i="62" s="1"/>
  <c r="E5" i="30"/>
  <c r="E8" i="30" s="1"/>
  <c r="I114" i="34"/>
  <c r="I125" i="34" s="1"/>
  <c r="D13" i="23" s="1"/>
  <c r="AC120" i="62"/>
  <c r="C125" i="62"/>
  <c r="AC125" i="62" s="1"/>
  <c r="AC32" i="62"/>
  <c r="AC134" i="62"/>
  <c r="I80" i="6"/>
  <c r="D15" i="23" s="1"/>
  <c r="F13" i="30"/>
  <c r="I5" i="30"/>
  <c r="I8" i="30" s="1"/>
  <c r="I19" i="30" s="1"/>
  <c r="I21" i="30" s="1"/>
  <c r="I53" i="8"/>
  <c r="I63" i="8" s="1"/>
  <c r="D18" i="23" s="1"/>
  <c r="I1069" i="4"/>
  <c r="B5" i="30" s="1"/>
  <c r="G646" i="5"/>
  <c r="C145" i="62" l="1"/>
  <c r="C165" i="62" s="1"/>
  <c r="C176" i="62" s="1"/>
  <c r="C196" i="62" s="1"/>
  <c r="I646" i="41"/>
  <c r="G657" i="41"/>
  <c r="D9" i="27"/>
  <c r="I130" i="34"/>
  <c r="B8" i="24" s="1"/>
  <c r="C9" i="27"/>
  <c r="E19" i="30"/>
  <c r="E21" i="30" s="1"/>
  <c r="I68" i="8"/>
  <c r="B12" i="24" s="1"/>
  <c r="C13" i="27"/>
  <c r="D13" i="27"/>
  <c r="F15" i="30"/>
  <c r="F19" i="30" s="1"/>
  <c r="F21" i="30" s="1"/>
  <c r="M13" i="30"/>
  <c r="M15" i="30" s="1"/>
  <c r="X111" i="47"/>
  <c r="D116" i="47"/>
  <c r="D176" i="62"/>
  <c r="D196" i="62" s="1"/>
  <c r="G657" i="5"/>
  <c r="I646" i="5"/>
  <c r="M5" i="30"/>
  <c r="M8" i="30" s="1"/>
  <c r="B8" i="30"/>
  <c r="B19" i="30" s="1"/>
  <c r="D10" i="27"/>
  <c r="I85" i="6"/>
  <c r="C10" i="27"/>
  <c r="I50" i="54"/>
  <c r="AC145" i="62" l="1"/>
  <c r="AC165" i="62"/>
  <c r="G667" i="41"/>
  <c r="I657" i="41"/>
  <c r="B21" i="30"/>
  <c r="D120" i="47"/>
  <c r="X120" i="47" s="1"/>
  <c r="X116" i="47"/>
  <c r="G668" i="5"/>
  <c r="I657" i="5"/>
  <c r="B67" i="24" s="1"/>
  <c r="AC176" i="62"/>
  <c r="AC196" i="62" s="1"/>
  <c r="G689" i="41" l="1"/>
  <c r="I667" i="41"/>
  <c r="D11" i="23" s="1"/>
  <c r="G688" i="5"/>
  <c r="G692" i="5" s="1"/>
  <c r="I692" i="5" s="1"/>
  <c r="B5" i="24" s="1"/>
  <c r="I668" i="5"/>
  <c r="D10" i="23" s="1"/>
  <c r="D40" i="23" l="1"/>
  <c r="I688" i="5"/>
  <c r="B65" i="24" s="1"/>
  <c r="C6" i="27"/>
  <c r="C7" i="27"/>
  <c r="D7" i="27"/>
  <c r="I689" i="41"/>
  <c r="G693" i="41"/>
  <c r="I693" i="41" s="1"/>
  <c r="B6" i="24" s="1"/>
  <c r="M19" i="30" l="1"/>
  <c r="B12" i="28" s="1"/>
  <c r="D6" i="27"/>
  <c r="D30" i="27" s="1"/>
  <c r="C30" i="27"/>
  <c r="B15" i="28" l="1"/>
  <c r="D12" i="28"/>
  <c r="M21" i="30"/>
  <c r="B17" i="28" l="1"/>
  <c r="D17" i="28" s="1"/>
  <c r="D15" i="28"/>
</calcChain>
</file>

<file path=xl/sharedStrings.xml><?xml version="1.0" encoding="utf-8"?>
<sst xmlns="http://schemas.openxmlformats.org/spreadsheetml/2006/main" count="13331" uniqueCount="1729">
  <si>
    <t>Also input these amounts as a positive number here</t>
  </si>
  <si>
    <t>Cells that are gray are protected cells and can not be modified.</t>
  </si>
  <si>
    <t>You may "Hide" sheets that you are not using - under "Format", "Sheet", "Hide"</t>
  </si>
  <si>
    <t>Totals</t>
  </si>
  <si>
    <t>4a</t>
  </si>
  <si>
    <t>Transfers Out if reported as an expenditure - Linked from line 4a above</t>
  </si>
  <si>
    <t>Transfers Out if reported as an expenditure - Linked from line 7a above</t>
  </si>
  <si>
    <t>Link of amounts from line 5a above</t>
  </si>
  <si>
    <t>Transfers Out if reported as an expenditure - Linked from line 12a above</t>
  </si>
  <si>
    <t>8a</t>
  </si>
  <si>
    <t>Transfers Out if reported as an expenditure - Linked from line 8a above</t>
  </si>
  <si>
    <t>Transfers Out (as reported on line 5a above)</t>
  </si>
  <si>
    <t>Full Day Kindergarten, Hold Harmless (Grant Code:  0000)</t>
  </si>
  <si>
    <t>**The Allocation from the General Fund on line 6 must equal the amount on line 85 or line 85a of General Fund Revenues</t>
  </si>
  <si>
    <t>*  Transfers Out are limited to the closing of this fund only.</t>
  </si>
  <si>
    <t>Transfer To________________Fund(s) (input as a positive number on this line) *</t>
  </si>
  <si>
    <t>74a</t>
  </si>
  <si>
    <t>TOTAL EXPENDITURES AND OTHER USES (Sum of lines 39, 73, 74 &amp; 74a)</t>
  </si>
  <si>
    <t>Grant Transfer Activity IN (source code 53xx) - subject to limitations</t>
  </si>
  <si>
    <t>Sum of all Fund 24 program linked Salaries lines</t>
  </si>
  <si>
    <t>Sum of all Fund 24 program linked Benefits lines</t>
  </si>
  <si>
    <t>Allocation to Charter School (fund 11) from General Fund (fund 10) (as a negative amount)</t>
  </si>
  <si>
    <t>**Note:  The ALLOCATION FROM GENERAL FUND ON LINE 5 MUST BE INCLUDED IN THE AMOUNT ON LINE 83 or LINE 83a OF GENERAL FUND REVENUE</t>
  </si>
  <si>
    <t>9a</t>
  </si>
  <si>
    <t>Transfers Out if reported as an expenditure - Linked from line 9a above</t>
  </si>
  <si>
    <t>Grant Transfer Activity OUT (source code 53xx) - subject to limitations</t>
  </si>
  <si>
    <t>Summary Information:</t>
  </si>
  <si>
    <t>Enterprise Funds:</t>
  </si>
  <si>
    <t>TOTAL GENERAL HIGH SCHOOL EDUCATION</t>
  </si>
  <si>
    <t>0040 - General Pre-School Education</t>
  </si>
  <si>
    <t>0010 - General Elementary Education</t>
  </si>
  <si>
    <t>0030 - General High School Education</t>
  </si>
  <si>
    <t>0020 - General Middle/Jr. High School Education</t>
  </si>
  <si>
    <t>TOTAL GENERAL MIDDLE/JR.HIGH SCHOOL EDUCATION</t>
  </si>
  <si>
    <t>Community Service</t>
  </si>
  <si>
    <t>1300</t>
  </si>
  <si>
    <t>1973</t>
  </si>
  <si>
    <t>Employee Benefits - staff benefits tab</t>
  </si>
  <si>
    <t>Employee Benefit Premium</t>
  </si>
  <si>
    <t>1974</t>
  </si>
  <si>
    <t>Risk Management</t>
  </si>
  <si>
    <t>TOTAL EXPENSES AND OTHER USES</t>
  </si>
  <si>
    <t>0700-0739</t>
  </si>
  <si>
    <t>Property/Equipment</t>
  </si>
  <si>
    <t>1400</t>
  </si>
  <si>
    <t>Transportation Fees</t>
  </si>
  <si>
    <t>1975</t>
  </si>
  <si>
    <t>Print Shop Services</t>
  </si>
  <si>
    <t>1976</t>
  </si>
  <si>
    <t>1977</t>
  </si>
  <si>
    <t>1978</t>
  </si>
  <si>
    <t>1979</t>
  </si>
  <si>
    <t>Technology Services</t>
  </si>
  <si>
    <t>Warehouse Services</t>
  </si>
  <si>
    <t>Maintenance Services</t>
  </si>
  <si>
    <t>REVENUE FROM INTERMEDIATE (COUNTY) SOURCES</t>
  </si>
  <si>
    <t>2000</t>
  </si>
  <si>
    <t>REVENUE FROM STATE SOURCES</t>
  </si>
  <si>
    <t>3110</t>
  </si>
  <si>
    <t>3120</t>
  </si>
  <si>
    <t>3130</t>
  </si>
  <si>
    <t>3140</t>
  </si>
  <si>
    <t>3150</t>
  </si>
  <si>
    <t>3160</t>
  </si>
  <si>
    <t>3300</t>
  </si>
  <si>
    <t>REVENUE FROM FEDERAL SOURCES</t>
  </si>
  <si>
    <t>52XX</t>
  </si>
  <si>
    <t>School District</t>
  </si>
  <si>
    <t>Fund 18:  INSURANCE RESERVE FUND</t>
  </si>
  <si>
    <t>Fund 10:  GENERAL FUND EXPENDITURES</t>
  </si>
  <si>
    <t>Program</t>
  </si>
  <si>
    <t>OTHER</t>
  </si>
  <si>
    <t>TOTAL</t>
  </si>
  <si>
    <t>1700</t>
  </si>
  <si>
    <t>Certificates of Participation</t>
  </si>
  <si>
    <t>Return of State Categoricals ("categorical buyout") - (enter amount as negative)</t>
  </si>
  <si>
    <t>Purchased Professional &amp; Technical Services</t>
  </si>
  <si>
    <t>Purchased Property Services</t>
  </si>
  <si>
    <t>0430</t>
  </si>
  <si>
    <t>Repairs &amp; Maintenance Services</t>
  </si>
  <si>
    <t>0442</t>
  </si>
  <si>
    <t>Rental of Equipment</t>
  </si>
  <si>
    <t>Other Purchased Services</t>
  </si>
  <si>
    <t>0511</t>
  </si>
  <si>
    <t>0512</t>
  </si>
  <si>
    <t>0513</t>
  </si>
  <si>
    <t>0514</t>
  </si>
  <si>
    <t>0515</t>
  </si>
  <si>
    <t>0516</t>
  </si>
  <si>
    <t>0517</t>
  </si>
  <si>
    <t>0519</t>
  </si>
  <si>
    <t>Student Transportation Purchased Within the BOCES or AU</t>
  </si>
  <si>
    <t>Contracted Field Trips</t>
  </si>
  <si>
    <t>Student Transportation Purchased from Parents</t>
  </si>
  <si>
    <t>Student Transportation Purchased from Contractors</t>
  </si>
  <si>
    <t>Student Transportation Purchased from School District Outside the State</t>
  </si>
  <si>
    <t>TOTAL ENGLISH LANGUAGE ARTS</t>
  </si>
  <si>
    <t>0600 - Foreign Languages</t>
  </si>
  <si>
    <t>TOTAL FOREIGN LANGUAGES</t>
  </si>
  <si>
    <t>0700 - Health Occupations Education</t>
  </si>
  <si>
    <t>TOTAL HEALTH OCCUPATIONS EDUCATION</t>
  </si>
  <si>
    <t>0800 - Physical Curriculum</t>
  </si>
  <si>
    <t>TOTAL PHYSICAL CURRICULUM</t>
  </si>
  <si>
    <t>0900 - Family &amp; Consumer Education</t>
  </si>
  <si>
    <t>TOTAL FAMILY &amp; CONSUMER EDUCATION</t>
  </si>
  <si>
    <t>5. Allocation from General Fund</t>
  </si>
  <si>
    <t>7. TOTAL REVENUE (Sum of lines 1-5)</t>
  </si>
  <si>
    <t>8. TOTAL REVENUE INCLUDING BEGINNING FUND BALANCE (Sum of Line 6 and BFB)</t>
  </si>
  <si>
    <t>9. Expenditures/Expenses</t>
  </si>
  <si>
    <t xml:space="preserve">      ---LINE 14 MUST EQUAL LINE 8---</t>
  </si>
  <si>
    <t>LINE 8</t>
  </si>
  <si>
    <t>Services Purchased from Other Colorado Districts or BOCES or AU</t>
  </si>
  <si>
    <t>Services Purchased from School Districts Outside the State</t>
  </si>
  <si>
    <t>Purchased Services from Districts by Charter Schools</t>
  </si>
  <si>
    <t>Supplies</t>
  </si>
  <si>
    <t>Books and Periodicals</t>
  </si>
  <si>
    <t>0721</t>
  </si>
  <si>
    <t>0722</t>
  </si>
  <si>
    <t>Property</t>
  </si>
  <si>
    <t>Land and Improvements</t>
  </si>
  <si>
    <t>Buildings</t>
  </si>
  <si>
    <t>See Note Below Regarding Source Codes for Federal Funds</t>
  </si>
  <si>
    <t>FEDERAL FUND REVENUE SOURCE CODES</t>
  </si>
  <si>
    <t>Equipment</t>
  </si>
  <si>
    <t>Vehicles</t>
  </si>
  <si>
    <t>Non-Capital Equipment</t>
  </si>
  <si>
    <t>Depreciation</t>
  </si>
  <si>
    <t>0810</t>
  </si>
  <si>
    <t>0850</t>
  </si>
  <si>
    <t>0851</t>
  </si>
  <si>
    <t>0868</t>
  </si>
  <si>
    <t>Other Objects</t>
  </si>
  <si>
    <t>Dues and Fees</t>
  </si>
  <si>
    <t>Internal Charge/Reimbursement Accounts</t>
  </si>
  <si>
    <t>Transportation/Field Trips</t>
  </si>
  <si>
    <t>Overhead Costs</t>
  </si>
  <si>
    <t>Indirect Costs</t>
  </si>
  <si>
    <t>TOTAL GENERAL ELEMENTARY EDUCATION</t>
  </si>
  <si>
    <t>Tuition Paid to Other Colorado Districts, BOCES or AU</t>
  </si>
  <si>
    <t>Services Purchased from Other Colorado Districts, BOCES or AU</t>
  </si>
  <si>
    <t>Student Transportation Purchased from Other Colorado Districts, BOCES or AU</t>
  </si>
  <si>
    <t>Student Transportation In-service</t>
  </si>
  <si>
    <t>Allocation to CPP Fund (fund 19)</t>
  </si>
  <si>
    <t>Tuition to Agencies with Colorado Dept. of Ed. - Approved Rates</t>
  </si>
  <si>
    <t>State Share (Equalization) Withholding for Out-of-District Placed Pupils</t>
  </si>
  <si>
    <t>REVENUE AND OTHER SOURCES</t>
  </si>
  <si>
    <t>5600</t>
  </si>
  <si>
    <t>Object</t>
  </si>
  <si>
    <t>EXPENDITURES AND OTHER USES</t>
  </si>
  <si>
    <t>0710</t>
  </si>
  <si>
    <t>0720</t>
  </si>
  <si>
    <t>0732</t>
  </si>
  <si>
    <t>Grant/Project Code</t>
  </si>
  <si>
    <t>STATE FUNDS NOT IN OTHER FUNDS</t>
  </si>
  <si>
    <t>1140-1190</t>
  </si>
  <si>
    <t>Property Taxes</t>
  </si>
  <si>
    <t>Other Taxes</t>
  </si>
  <si>
    <t>Other Local Sources</t>
  </si>
  <si>
    <t>Charter School Capital Construction</t>
  </si>
  <si>
    <t>3XXX</t>
  </si>
  <si>
    <t>Other State Sources</t>
  </si>
  <si>
    <t>Other Revenue</t>
  </si>
  <si>
    <t>TOTAL REVENUE (Sum of lines 1-6)</t>
  </si>
  <si>
    <t>TOTAL REVENUE INCLUDING BEGINNING FUND BALANCE (Sum of line 7 and BFB)</t>
  </si>
  <si>
    <t>Other Internal Services</t>
  </si>
  <si>
    <t>Other Revenue (includes increases in assets)</t>
  </si>
  <si>
    <t>SUPPORT PROGRAMS - 2100 THROUGH 3400</t>
  </si>
  <si>
    <t>Other Revenue From Local and Intermediate Sources</t>
  </si>
  <si>
    <t>TOTAL REVENUE (Sum of lines 1-3)</t>
  </si>
  <si>
    <t>TOTAL GENERAL PRE-SCHOOL EDUCATION</t>
  </si>
  <si>
    <t>0050 - General Post-Secondary Education</t>
  </si>
  <si>
    <t>TOTAL GENERAL POST-SECONDARY EDUCATION</t>
  </si>
  <si>
    <t>0060 - Integrated Education</t>
  </si>
  <si>
    <t>TOTAL INTEGRATED EDUCATION</t>
  </si>
  <si>
    <t>0080 - General Instructional Media</t>
  </si>
  <si>
    <t>TOTAL GIFTED &amp; TALENTED EDUCATION</t>
  </si>
  <si>
    <t>TOTAL GENERAL INSTRUCTIONAL MEDIA</t>
  </si>
  <si>
    <t>Salaries - from staff details tab</t>
  </si>
  <si>
    <t>Employee Benefits - staff tab</t>
  </si>
  <si>
    <t>Salaries - additional items (not from the Staff Details Tab)</t>
  </si>
  <si>
    <t>Employees Benefits - addl items (not from the Staff Details Tab)</t>
  </si>
  <si>
    <t>Salaries and Benefits for Services Provided By District Personnel (not from Staff Details Tab)</t>
  </si>
  <si>
    <t>1900 - Cocurricular Activities - Nonathletic</t>
  </si>
  <si>
    <t>Employee Benefits - from staff details tab</t>
  </si>
  <si>
    <t>0090 - Other General Education</t>
  </si>
  <si>
    <t>TOTAL OTHER GENERAL EDUCATION</t>
  </si>
  <si>
    <t>TOTAL AGRICULTURE EDUCATION</t>
  </si>
  <si>
    <t>0100 - Agriculture</t>
  </si>
  <si>
    <t>HIGH SCHOOL SUBJECT LEVEL</t>
  </si>
  <si>
    <t>0200 - Art</t>
  </si>
  <si>
    <t>TOTAL ART EDUCATION</t>
  </si>
  <si>
    <t>0300 - Business</t>
  </si>
  <si>
    <t>TOTAL BUSINESS EDUCATION</t>
  </si>
  <si>
    <t>0400 - Distributive/Marketing Education</t>
  </si>
  <si>
    <t>TOTAL DISTRIBUTIVE/MARKETING EDUCATION</t>
  </si>
  <si>
    <t>0500 - English Language Arts</t>
  </si>
  <si>
    <t>0300-0599</t>
  </si>
  <si>
    <t>0710-0719</t>
  </si>
  <si>
    <t>0720-0729</t>
  </si>
  <si>
    <t>0730-0739</t>
  </si>
  <si>
    <t>0740-0799</t>
  </si>
  <si>
    <t>37.</t>
  </si>
  <si>
    <t>38.</t>
  </si>
  <si>
    <t>TOTAL INSTRUCTIONAL AND SUPPORT SERVICES EXPENDITURES</t>
  </si>
  <si>
    <t>1190</t>
  </si>
  <si>
    <t>Current Property Taxes</t>
  </si>
  <si>
    <t>Specific Ownership Taxes</t>
  </si>
  <si>
    <t>Sales and Use Taxes</t>
  </si>
  <si>
    <t>District Multiple-Coverage &amp;/or Other Insurance - Program Code 2850 (or 2800)</t>
  </si>
  <si>
    <t>0051 - Programs for Adult/Continuing</t>
  </si>
  <si>
    <t>TOTAL PROGRAMS FOR ADULT/CONTINUING</t>
  </si>
  <si>
    <t>2220 - Educational Library Services</t>
  </si>
  <si>
    <t>TOTAL EDUCATIONAL LIBRARY SERVICES</t>
  </si>
  <si>
    <t>Allocation to CPKP Fund (fund 19)</t>
  </si>
  <si>
    <t>3220 - Enterprise Non-Instructional Programs</t>
  </si>
  <si>
    <t>3210 - Enterprise Instructional Programs</t>
  </si>
  <si>
    <t>Line</t>
  </si>
  <si>
    <t>Current Year Allocation</t>
  </si>
  <si>
    <t>2a</t>
  </si>
  <si>
    <t>2b</t>
  </si>
  <si>
    <t>Prior Year Carryover</t>
  </si>
  <si>
    <t>3a</t>
  </si>
  <si>
    <t>Purchased Professional &amp; Technical Services (0300)</t>
  </si>
  <si>
    <t>Other Purchased Services (0500)</t>
  </si>
  <si>
    <t>Supplies (0600)</t>
  </si>
  <si>
    <t>Other (0800)</t>
  </si>
  <si>
    <t>Purchased Property Services (0400)</t>
  </si>
  <si>
    <t>32a</t>
  </si>
  <si>
    <t>Property (0730) (Capitalized)</t>
  </si>
  <si>
    <t>32b</t>
  </si>
  <si>
    <t>Property (0735) (Non-capitalized)</t>
  </si>
  <si>
    <t>Schoolwide Programs</t>
  </si>
  <si>
    <t>35a</t>
  </si>
  <si>
    <t>35b</t>
  </si>
  <si>
    <t>Property (0735) (non-capitalized) (not including line 32b)</t>
  </si>
  <si>
    <t>35c</t>
  </si>
  <si>
    <t>Input the Grant Code on row 3 and the description on row 4</t>
  </si>
  <si>
    <t>Less line 32a Property (0730) (Capitalized)</t>
  </si>
  <si>
    <t>35d</t>
  </si>
  <si>
    <t>Subtotal Direct Costs (lines 35a + line 35b + line 35c)</t>
  </si>
  <si>
    <t>37a</t>
  </si>
  <si>
    <t>38a</t>
  </si>
  <si>
    <t>Property-(0730) (Capitalized) (not including line 32a)</t>
  </si>
  <si>
    <r>
      <t xml:space="preserve">Total Funds Available </t>
    </r>
    <r>
      <rPr>
        <b/>
        <sz val="6"/>
        <rFont val="Arial"/>
        <family val="2"/>
      </rPr>
      <t>(lines 1, 2 ,3)</t>
    </r>
  </si>
  <si>
    <r>
      <t xml:space="preserve">Subtotal Support Program </t>
    </r>
    <r>
      <rPr>
        <b/>
        <sz val="6"/>
        <rFont val="Arial"/>
        <family val="2"/>
      </rPr>
      <t>(lines 12 through 18)</t>
    </r>
  </si>
  <si>
    <r>
      <t xml:space="preserve">Subtotal Improvement of Instructional Services </t>
    </r>
    <r>
      <rPr>
        <b/>
        <sz val="6"/>
        <rFont val="Arial"/>
        <family val="2"/>
      </rPr>
      <t>(lines 20 through 25)</t>
    </r>
  </si>
  <si>
    <r>
      <t xml:space="preserve">Subtotal Administration </t>
    </r>
    <r>
      <rPr>
        <b/>
        <sz val="6"/>
        <rFont val="Arial"/>
        <family val="2"/>
      </rPr>
      <t>(lines 27 through 32)</t>
    </r>
  </si>
  <si>
    <r>
      <t xml:space="preserve">Subtotal Program Costs </t>
    </r>
    <r>
      <rPr>
        <b/>
        <sz val="6"/>
        <rFont val="Arial"/>
        <family val="2"/>
      </rPr>
      <t>(lines 11, 19, 26, 33, 34)</t>
    </r>
  </si>
  <si>
    <r>
      <t xml:space="preserve">Total Budget </t>
    </r>
    <r>
      <rPr>
        <b/>
        <sz val="6"/>
        <rFont val="Arial"/>
        <family val="2"/>
      </rPr>
      <t>(lines 32, 35, 37 or 37a, 38)</t>
    </r>
  </si>
  <si>
    <r>
      <t xml:space="preserve">Total Funds Available </t>
    </r>
    <r>
      <rPr>
        <sz val="8"/>
        <rFont val="Arial"/>
        <family val="2"/>
      </rPr>
      <t>(repeated from above)</t>
    </r>
  </si>
  <si>
    <r>
      <t>Difference</t>
    </r>
    <r>
      <rPr>
        <sz val="8"/>
        <rFont val="Arial"/>
        <family val="2"/>
      </rPr>
      <t xml:space="preserve"> - Line 4 less line 39</t>
    </r>
  </si>
  <si>
    <t>f1</t>
  </si>
  <si>
    <t>f2</t>
  </si>
  <si>
    <t>f3</t>
  </si>
  <si>
    <t>f4</t>
  </si>
  <si>
    <t>f5</t>
  </si>
  <si>
    <t>f6</t>
  </si>
  <si>
    <t>f7</t>
  </si>
  <si>
    <t>f8</t>
  </si>
  <si>
    <t>f9</t>
  </si>
  <si>
    <t>f10</t>
  </si>
  <si>
    <t>f11</t>
  </si>
  <si>
    <t>f13</t>
  </si>
  <si>
    <t>f14</t>
  </si>
  <si>
    <t>f15</t>
  </si>
  <si>
    <t>f16</t>
  </si>
  <si>
    <t>f18</t>
  </si>
  <si>
    <t>f19</t>
  </si>
  <si>
    <t>f20</t>
  </si>
  <si>
    <t>f21</t>
  </si>
  <si>
    <t>f22</t>
  </si>
  <si>
    <t>f23</t>
  </si>
  <si>
    <t>f24</t>
  </si>
  <si>
    <t>f25</t>
  </si>
  <si>
    <t>f26</t>
  </si>
  <si>
    <t>f27</t>
  </si>
  <si>
    <t>f28</t>
  </si>
  <si>
    <t>f29</t>
  </si>
  <si>
    <t>TOTAL ENTERPRISE INSTRUCTIONAL PROGRAMS</t>
  </si>
  <si>
    <t>TOTAL ENTERPRISE NON-INSTRUCTIONAL PROGRAMS</t>
  </si>
  <si>
    <t>0595</t>
  </si>
  <si>
    <t>* Transfers out of Bond Redemption Fund are not allowed unless all obligations of bonded indebtedness have been satisfied.  State Statute 22-54-108(3)(d)(II)(B) allows for Bond Redemption S.O. Tax to be budgeted for spending in another fund. S.O. Tax receipts must be recorded as a deposit to the receiving fund.</t>
  </si>
  <si>
    <t>1000 - Industrial Arts/Technology Education</t>
  </si>
  <si>
    <t>1a</t>
  </si>
  <si>
    <t>1a. Insurance Reserve Special Revenue Fund</t>
  </si>
  <si>
    <t>1b. Pre-School Fund</t>
  </si>
  <si>
    <t>1b</t>
  </si>
  <si>
    <t>4. Governmental Designated-Purpose Grants Fund</t>
  </si>
  <si>
    <t>5. Pupil Activity Special Revenue Fund</t>
  </si>
  <si>
    <t>7. Transportation Fund</t>
  </si>
  <si>
    <t>Fund 24 : Full-Day Kindergarten Mill Levy Override Fund</t>
  </si>
  <si>
    <t>8. Other Special Revenue Funds</t>
  </si>
  <si>
    <t>10. Building Fund</t>
  </si>
  <si>
    <t>12. Capital Reserve Capital Projects Fund</t>
  </si>
  <si>
    <t>14. Other Enterprise Funds</t>
  </si>
  <si>
    <t>15. Risk-Related Activity Fund</t>
  </si>
  <si>
    <t>16. Other Internal Service Funds</t>
  </si>
  <si>
    <t>11. Special Building &amp; Technology Fund</t>
  </si>
  <si>
    <t>17. Pupil Activity Agency Funds</t>
  </si>
  <si>
    <t>18. Trust &amp; Agency Funds</t>
  </si>
  <si>
    <t>20. TOTAL (Sum of lines 1-19)</t>
  </si>
  <si>
    <t>19. Foundations &amp; Component Units</t>
  </si>
  <si>
    <t>Provide if required</t>
  </si>
  <si>
    <t>COMPONENT UNITS (Arbitrage Page)</t>
  </si>
  <si>
    <t>*State Statute prohibits the transfer of funds out of the Full Day Kindergarten Mill Levy Override Fund</t>
  </si>
  <si>
    <t>TOTAL INDUSTRIAL ARTS/TECHNOLOGY EDUCATION</t>
  </si>
  <si>
    <t>1100 - Mathematics</t>
  </si>
  <si>
    <t>TOTAL MATHEMATICS</t>
  </si>
  <si>
    <t>1200 - Music</t>
  </si>
  <si>
    <t>TOTAL MUSIC</t>
  </si>
  <si>
    <t>TOTAL NATURAL SCIENCE</t>
  </si>
  <si>
    <t>1300 - Natural Science</t>
  </si>
  <si>
    <t>1400 - Office Occupations</t>
  </si>
  <si>
    <t>TOTAL OFFICE OCCUPATIONS</t>
  </si>
  <si>
    <t>1500 - Social Science</t>
  </si>
  <si>
    <t>TOTAL SOCIAL SCIENCES</t>
  </si>
  <si>
    <t>1600 - Technical Education/Computer Technology</t>
  </si>
  <si>
    <t>TOTAL TECHNICAL EDUCATION/COMPUTER TECHNOLOGY</t>
  </si>
  <si>
    <t>TOTAL SPECIAL EDUCATION</t>
  </si>
  <si>
    <t>1800 - Cocurricular Activities - Athletic/Sport</t>
  </si>
  <si>
    <t>TOTAL COCURRICULAR ACTIVITIES - ATHLETIC/SPORT</t>
  </si>
  <si>
    <t>4000</t>
  </si>
  <si>
    <t>TOTAL EXPENDITURES</t>
  </si>
  <si>
    <t>OTHER USES</t>
  </si>
  <si>
    <t>RESERVES</t>
  </si>
  <si>
    <t>Difference must = 0</t>
  </si>
  <si>
    <t>85</t>
  </si>
  <si>
    <t>TOTAL REVENUE (sum of lines 1 - 7)</t>
  </si>
  <si>
    <t>Equipment (including unlicensed vehicles)</t>
  </si>
  <si>
    <t>SUPPORT PROGRAMS - 2100 THROUGH 4000</t>
  </si>
  <si>
    <t>Purchased Property Services (Includes amounts paid for minor renovating and remodeling facilities)</t>
  </si>
  <si>
    <t>Interest</t>
  </si>
  <si>
    <t>Redemption of Principal</t>
  </si>
  <si>
    <t>OTHER USES - DEBT SERVICE PROGRAM 5100</t>
  </si>
  <si>
    <t>TOTAL GRANTS NOT IN OTHER FUNDS</t>
  </si>
  <si>
    <t>Note:  If applicable, INDIRECT COSTS are included in the anticipated expenditures for each grant/project.</t>
  </si>
  <si>
    <t>Fund 23:  PUPIL ACTIVITY SPECIAL REVENUE FUND</t>
  </si>
  <si>
    <t>(1)</t>
  </si>
  <si>
    <t>(2)</t>
  </si>
  <si>
    <t>GENERAL FUND</t>
  </si>
  <si>
    <t>Fund 25:  TRANSPORTATION FUND</t>
  </si>
  <si>
    <t>0100-0199</t>
  </si>
  <si>
    <t>0200-0299</t>
  </si>
  <si>
    <t>0300-0399</t>
  </si>
  <si>
    <t>0400-0499</t>
  </si>
  <si>
    <t>0500-0599</t>
  </si>
  <si>
    <t>0600-0699</t>
  </si>
  <si>
    <t>0800-0899</t>
  </si>
  <si>
    <t>Fund 31:  BOND REDEMPTION FUND</t>
  </si>
  <si>
    <t xml:space="preserve"> </t>
  </si>
  <si>
    <t>0910</t>
  </si>
  <si>
    <t>0830</t>
  </si>
  <si>
    <t>Note:  If district is holding a bond election during year, district may budget as if election will pass OR may choose to file a supplemental appropriation after bond election passes.</t>
  </si>
  <si>
    <t>Fund 41:  BUILDING FUND</t>
  </si>
  <si>
    <t>1000-2999 (not 1500)</t>
  </si>
  <si>
    <t>3000-3999</t>
  </si>
  <si>
    <t>4000-4999</t>
  </si>
  <si>
    <t>0100-0299</t>
  </si>
  <si>
    <t>Transportation Fees From Individuals</t>
  </si>
  <si>
    <t>Earnings on Investments</t>
  </si>
  <si>
    <t>Community Service Activities</t>
  </si>
  <si>
    <t>Charter School Revenue</t>
  </si>
  <si>
    <t>Instructional Materials Fees</t>
  </si>
  <si>
    <t>Services Provided within BOCES: local</t>
  </si>
  <si>
    <t>Services Provided other Units: local</t>
  </si>
  <si>
    <t>Parking Fees</t>
  </si>
  <si>
    <t>TOTAL REVENUE FROM INTERMEDIATE (COUNTY) SOURCES</t>
  </si>
  <si>
    <t>State Equalization</t>
  </si>
  <si>
    <t>Capital Construction</t>
  </si>
  <si>
    <t>Vocational Education</t>
  </si>
  <si>
    <t>Exceptional Children's Education Act (ECEA)</t>
  </si>
  <si>
    <t>English Language Proficiency Act (ELPA)</t>
  </si>
  <si>
    <t xml:space="preserve"> Gifted and Talented (ECEA)</t>
  </si>
  <si>
    <t xml:space="preserve"> Transportation</t>
  </si>
  <si>
    <t>Teacher Pay Incentive</t>
  </si>
  <si>
    <t>Service Provided within the BOCES: State Level</t>
  </si>
  <si>
    <t xml:space="preserve"> Services Provided Other Colorado Districts or BOCES: State Level</t>
  </si>
  <si>
    <t>Purchased Services from Districts by Charter Schools (5% Administrative)</t>
  </si>
  <si>
    <t>Lease Holding Improvements</t>
  </si>
  <si>
    <t>New Construction</t>
  </si>
  <si>
    <t>0723</t>
  </si>
  <si>
    <t>23</t>
  </si>
  <si>
    <t>Major Renovations</t>
  </si>
  <si>
    <t>24</t>
  </si>
  <si>
    <t>25</t>
  </si>
  <si>
    <t>27</t>
  </si>
  <si>
    <t>a2</t>
  </si>
  <si>
    <t>a3</t>
  </si>
  <si>
    <t>q</t>
  </si>
  <si>
    <t>28</t>
  </si>
  <si>
    <t>31</t>
  </si>
  <si>
    <t>39</t>
  </si>
  <si>
    <t>41</t>
  </si>
  <si>
    <t>42</t>
  </si>
  <si>
    <t>43</t>
  </si>
  <si>
    <t>1910</t>
  </si>
  <si>
    <t>1920</t>
  </si>
  <si>
    <t>1930</t>
  </si>
  <si>
    <t>Rentals/Leases</t>
  </si>
  <si>
    <t>Contributions and Donations for Private Sources</t>
  </si>
  <si>
    <t>Salaries - additional items</t>
  </si>
  <si>
    <t>Employee Benefits - addl items</t>
  </si>
  <si>
    <t>Sale of Fixed Assets</t>
  </si>
  <si>
    <t>1954</t>
  </si>
  <si>
    <t>Services Provided Charter Schools: local</t>
  </si>
  <si>
    <t>3954</t>
  </si>
  <si>
    <t>TOTAL REVENUE FROM LOCAL SOURCES (Sum of lines 1-38)</t>
  </si>
  <si>
    <t>Services Provided Charter Schools: State Level</t>
  </si>
  <si>
    <t>Services Provided Charter Schools: Federal Level</t>
  </si>
  <si>
    <t>Transportation Fees from Other Colorado Districts or BOCES (or AU)</t>
  </si>
  <si>
    <t>1430</t>
  </si>
  <si>
    <t>Transportation Fees from School Districts Outside the State</t>
  </si>
  <si>
    <t>1440</t>
  </si>
  <si>
    <t>Transportation Fees from Other Sources</t>
  </si>
  <si>
    <t>1490</t>
  </si>
  <si>
    <t>Other Transportation Fees</t>
  </si>
  <si>
    <t>Transportation Fees from WITHIN the BOCES (or AU)</t>
  </si>
  <si>
    <t>1600</t>
  </si>
  <si>
    <t>Food Services</t>
  </si>
  <si>
    <t>Pupil Activities</t>
  </si>
  <si>
    <t>1740</t>
  </si>
  <si>
    <t>Fees</t>
  </si>
  <si>
    <t>3116</t>
  </si>
  <si>
    <t>School Construction and Renovation Project</t>
  </si>
  <si>
    <t>5500</t>
  </si>
  <si>
    <t>5400</t>
  </si>
  <si>
    <t>Capital Leases</t>
  </si>
  <si>
    <t>0632</t>
  </si>
  <si>
    <t>Funds 61-62 and 65-69:  OTHER INTERNAL SERVICE FUNDS</t>
  </si>
  <si>
    <t>Fund 42:  SPECIAL BUILDING AND TECHNOLOGY FUND</t>
  </si>
  <si>
    <t>Fund 43:  CAPITAL RESERVE CAPITAL PROJECTS FUND</t>
  </si>
  <si>
    <t>Fund 11:  CHARTER FUND EXPENDITURES</t>
  </si>
  <si>
    <t>0750-0799</t>
  </si>
  <si>
    <t>TOTAL EXPENDITURES AND OTHER USES(Sum of lines 11 - 24)</t>
  </si>
  <si>
    <t>TOTAL APPROPRIATED RESERVES (Sum of 26 - 30)</t>
  </si>
  <si>
    <t>TOTAL BUILDING FUND EXPENDITURES AND APPROPRIATED RESERVES (Sum of lines 25 &amp; 31)</t>
  </si>
  <si>
    <t>Total Instructional Program Expenditures (Sum of lines 18-32)</t>
  </si>
  <si>
    <t>Total Support Program Expenditures (Sum of lines 34-48)</t>
  </si>
  <si>
    <t>FEDERAL FUNDS NOT IN OTHER FUNDS</t>
  </si>
  <si>
    <t>Total Other Uses Expenditures (Sum of lines 50-51)</t>
  </si>
  <si>
    <t>TOTAL EXPENDITURES AND OTHER USES (Sum of lines 33,49,52)</t>
  </si>
  <si>
    <t>TOTAL CAPITAL RESERVE CAPITAL PROJECTS FUND EXPENDITURES AND APPROPRIATED RESERVES (Sum of lines 53 &amp; 59)</t>
  </si>
  <si>
    <t>Delinquent Taxes and Penalties and Interest on Taxes</t>
  </si>
  <si>
    <t>Other Taxes from Local Sources</t>
  </si>
  <si>
    <t>Tuition from Individuals</t>
  </si>
  <si>
    <t>Summer School/Interterm/Intercession Fees</t>
  </si>
  <si>
    <t xml:space="preserve">Allocation from General Fund.  </t>
  </si>
  <si>
    <t>GENERAL INSTRUCTIONS</t>
  </si>
  <si>
    <t>Financial Policies and Procedures Handbook</t>
  </si>
  <si>
    <t>After completing the CDE-18 -review the error report.  Make appropriate corrections to fund pages to correct errors.</t>
  </si>
  <si>
    <t>Services Provided Other Units: State Level</t>
  </si>
  <si>
    <t>Impact Aid</t>
  </si>
  <si>
    <t>Handicapped Education</t>
  </si>
  <si>
    <t>All Other Federal Revenue Codes</t>
  </si>
  <si>
    <t>Other Sources</t>
  </si>
  <si>
    <t>1900</t>
  </si>
  <si>
    <t>Other Revenue from Local Sources</t>
  </si>
  <si>
    <t>3114</t>
  </si>
  <si>
    <t>3115</t>
  </si>
  <si>
    <t>Increasing Enrollment Aid</t>
  </si>
  <si>
    <t>Tracking On-Line Programs</t>
  </si>
  <si>
    <t xml:space="preserve">Employee Benefits - staff details tab  </t>
  </si>
  <si>
    <t>4951</t>
  </si>
  <si>
    <t>Services Provided within BOCES: Federal Level</t>
  </si>
  <si>
    <t>4952</t>
  </si>
  <si>
    <t>Services Provided other Colorado Districts  or BOCES: Federal Level</t>
  </si>
  <si>
    <t>4959</t>
  </si>
  <si>
    <t>Services Provided Other Units: Federal Level</t>
  </si>
  <si>
    <t>5900</t>
  </si>
  <si>
    <t>3170</t>
  </si>
  <si>
    <t>Small Attendance Center Aid</t>
  </si>
  <si>
    <t>1321</t>
  </si>
  <si>
    <t>1322</t>
  </si>
  <si>
    <t>1323</t>
  </si>
  <si>
    <t>1324</t>
  </si>
  <si>
    <t>1330</t>
  </si>
  <si>
    <t>Tuition from WITHIN the BOCES (or Administrative Unit(AU))</t>
  </si>
  <si>
    <t>Tuition from Excess Costs</t>
  </si>
  <si>
    <t>Tuition from School Districts Outside the State</t>
  </si>
  <si>
    <t>Tuition from Other Sources</t>
  </si>
  <si>
    <t>1410</t>
  </si>
  <si>
    <t>1411</t>
  </si>
  <si>
    <t>Transportation Fees From Individuals for Activities</t>
  </si>
  <si>
    <t>1421</t>
  </si>
  <si>
    <t>Tuition from Other Colorado Districts or BOCES (or AU)</t>
  </si>
  <si>
    <t>1422</t>
  </si>
  <si>
    <t>Total Instructional Program Expenditures (Sum of lines 9-38)</t>
  </si>
  <si>
    <t xml:space="preserve">     </t>
  </si>
  <si>
    <t>2400 - School Administration</t>
  </si>
  <si>
    <t>TOTAL SCHOOL ADMINISTRATION SUPPORT</t>
  </si>
  <si>
    <t>2500 - Business Services</t>
  </si>
  <si>
    <t>TOTAL BUSINESS SERVICES SUPPORT</t>
  </si>
  <si>
    <t>BEGINNING RETAINED EARNINGS</t>
  </si>
  <si>
    <t>EXPENSES AND OTHER USES</t>
  </si>
  <si>
    <t>0633</t>
  </si>
  <si>
    <t>0600-0699 not 0630-0639</t>
  </si>
  <si>
    <t>0735</t>
  </si>
  <si>
    <t>0740</t>
  </si>
  <si>
    <t>0869</t>
  </si>
  <si>
    <t>9200</t>
  </si>
  <si>
    <t>0730</t>
  </si>
  <si>
    <t>Funds 52-59: OTHER ENTERPRISE FUNDS</t>
  </si>
  <si>
    <t>*Round to Nearest Dollar*</t>
  </si>
  <si>
    <t>TRANSFERS</t>
  </si>
  <si>
    <t>FUND</t>
  </si>
  <si>
    <t>2100 - Students</t>
  </si>
  <si>
    <t>2200 - Instructional Staff</t>
  </si>
  <si>
    <t>TOTAL STUDENT SUPPORT</t>
  </si>
  <si>
    <t>TOTAL INSTRUCTIONAL STAFF SUPPORT</t>
  </si>
  <si>
    <t>2300 - General Administration</t>
  </si>
  <si>
    <t>TOTAL GENERAL ADMINISTRATION SUPPORT</t>
  </si>
  <si>
    <r>
      <t xml:space="preserve">0070 - Gifted and Talented Education </t>
    </r>
    <r>
      <rPr>
        <b/>
        <sz val="8"/>
        <color indexed="10"/>
        <rFont val="Helv"/>
      </rPr>
      <t>(All Gifted and Talented Education accounts should be coded with Grant Code 3150)</t>
    </r>
  </si>
  <si>
    <t>Unemployment Compensation Insurance - Program Code 2850 (or 2800)</t>
  </si>
  <si>
    <t>Workers' Compensation Insurance - Program Code 2850 (or 2800)</t>
  </si>
  <si>
    <t>District Student Insurance - Program Code 2850 (or 2800)</t>
  </si>
  <si>
    <t>Please Note:  Object codes 0520 through 0529 are non-bolded codes that roll to the bolded "0500 - Other Purchased Services" in the Automated Data Exchange.</t>
  </si>
  <si>
    <t>Federal Sources - School Breakfast Program (CFDA # 10.553)</t>
  </si>
  <si>
    <t>2600 - Operations and Maintenance</t>
  </si>
  <si>
    <t>TOTAL OPERATIONS AND MAINTENANCE</t>
  </si>
  <si>
    <t>2700 - Student Transportation</t>
  </si>
  <si>
    <t>TOTAL STUDENT TRANSPORTATION</t>
  </si>
  <si>
    <t>2800 - Central Support</t>
  </si>
  <si>
    <t>TOTAL CENTRAL SUPPORT</t>
  </si>
  <si>
    <t>2900 - Other Support</t>
  </si>
  <si>
    <t>TOTAL OTHER SUPPORT</t>
  </si>
  <si>
    <t>3100 - Food Service Operations</t>
  </si>
  <si>
    <t>0630</t>
  </si>
  <si>
    <t>TOTAL FOOD SERVICE OPERATIONS</t>
  </si>
  <si>
    <t>3300 - Community Services</t>
  </si>
  <si>
    <t>TOTAL COMMUNITY SERVICES</t>
  </si>
  <si>
    <t>3400 - Education for Adults</t>
  </si>
  <si>
    <t>TOTAL EDUCATION FOR ADULTS</t>
  </si>
  <si>
    <t>4000 - FACILITIES ACQUISITION AND CONSTRUCTION SERVICES</t>
  </si>
  <si>
    <t>TOTAL FACILITIES ACQUISITION AND CONSTRUCTION SERVICES</t>
  </si>
  <si>
    <t>1610-1614</t>
  </si>
  <si>
    <t>0520</t>
  </si>
  <si>
    <t>0521</t>
  </si>
  <si>
    <t>0523</t>
  </si>
  <si>
    <t>0524</t>
  </si>
  <si>
    <t>Federal Revenue from CDE</t>
  </si>
  <si>
    <t>Federal Revenue from other State Source</t>
  </si>
  <si>
    <t>Federal Revenue directly from Federal Government</t>
  </si>
  <si>
    <t>4010</t>
  </si>
  <si>
    <t>4020</t>
  </si>
  <si>
    <t>5819</t>
  </si>
  <si>
    <t>PRIOR YEAR</t>
  </si>
  <si>
    <t>CURRENT YEAR</t>
  </si>
  <si>
    <r>
      <t xml:space="preserve">CURRENT FISCAL YEAR </t>
    </r>
    <r>
      <rPr>
        <b/>
        <sz val="8"/>
        <rFont val="Helv"/>
      </rPr>
      <t>PROJECTED TABOR PROPERTY TAX LIMITATION</t>
    </r>
  </si>
  <si>
    <r>
      <t xml:space="preserve">CURRENT FISCAL YEAR </t>
    </r>
    <r>
      <rPr>
        <b/>
        <sz val="8"/>
        <rFont val="Helv"/>
      </rPr>
      <t>PROJECTED TABOR SPENDING LIMITATION</t>
    </r>
  </si>
  <si>
    <t>1. Enter Current FY Fund Data as Listed below.</t>
  </si>
  <si>
    <t>TOTAL CURRENT FY TABOR EXPENDITURES</t>
  </si>
  <si>
    <t>TOTAL CURRENT FY TABOR DEDUCTIONS</t>
  </si>
  <si>
    <t>7. MAXIMUM ALLOWED TABOR SPENDING FOR CURRENT FY (line 3 plus line 6)</t>
  </si>
  <si>
    <t>0525</t>
  </si>
  <si>
    <t>0526</t>
  </si>
  <si>
    <t>0527</t>
  </si>
  <si>
    <t>0528</t>
  </si>
  <si>
    <t>0522</t>
  </si>
  <si>
    <t>Insurance Premiums</t>
  </si>
  <si>
    <t>Property Insurance - Program Code 2620 (or 2600)</t>
  </si>
  <si>
    <t>Fidelity Insurance - Program Code 2850 (or 2800)</t>
  </si>
  <si>
    <t>1340</t>
  </si>
  <si>
    <t>All Other Local Revenue Codes</t>
  </si>
  <si>
    <t>Commodity Fees</t>
  </si>
  <si>
    <t>0630-0639 not 0632-0633</t>
  </si>
  <si>
    <t>Commodities</t>
  </si>
  <si>
    <t>Other Supplies</t>
  </si>
  <si>
    <t>0800-0899 not 0869</t>
  </si>
  <si>
    <t>Tuition Charges</t>
  </si>
  <si>
    <t>Food Service</t>
  </si>
  <si>
    <t>Pupil Activity</t>
  </si>
  <si>
    <t>1800</t>
  </si>
  <si>
    <t>TOTAL GENERAL FUND EXPENDITURES AND APPROPRIATED RESERVES</t>
  </si>
  <si>
    <t>TOTAL APPROPRIATED RESERVES</t>
  </si>
  <si>
    <t xml:space="preserve">      ---MUST EQUAL AMOUNT ON APPROPRIATION RESOLUTION PAGE---</t>
  </si>
  <si>
    <t>TOTAL NET REVENUE</t>
  </si>
  <si>
    <t>DIFFERENCE MUST EQUAL 0</t>
  </si>
  <si>
    <t>5100 - Debt Service</t>
  </si>
  <si>
    <t>TOTAL EXPENDITURES AND OTHER USES</t>
  </si>
  <si>
    <t>TOTAL GENERAL FUND EXPENDITURES AND RESERVES</t>
  </si>
  <si>
    <t>Vehicles (for use with Program Code 0850 - Drivers Education only)</t>
  </si>
  <si>
    <t>Sum of all Fund 22 program linked Salaries lines - Verify that grant codes are included on this tab.</t>
  </si>
  <si>
    <t>Sum of all Fund 22 program linked Benefits lines - Verify that grant codes are included on this tab.</t>
  </si>
  <si>
    <t>5000 - Other Uses</t>
  </si>
  <si>
    <t>APPROPRIATED RESERVES</t>
  </si>
  <si>
    <t>TOTALS</t>
  </si>
  <si>
    <t>BEGINNING ASSETS</t>
  </si>
  <si>
    <t>ARBITRAGE REBATE AMOUNT</t>
  </si>
  <si>
    <t>1. General Fund</t>
  </si>
  <si>
    <t>2. Building Fund</t>
  </si>
  <si>
    <t>3. Bond Fund</t>
  </si>
  <si>
    <t>5. TOTAL FOR ALL FUNDS (Sum of lines 1-4)</t>
  </si>
  <si>
    <t>COMPONENT UNIT REVENUE AND EXPENDITURES/EXPENSES</t>
  </si>
  <si>
    <t>1. Charges for Services</t>
  </si>
  <si>
    <t>2. Property Taxes</t>
  </si>
  <si>
    <t>Not Required</t>
  </si>
  <si>
    <t>3. Earning on Investments</t>
  </si>
  <si>
    <t>4. Other Revenue</t>
  </si>
  <si>
    <t>EXPENDITURES/EXPENSES AND OTHER USES</t>
  </si>
  <si>
    <t>10. TOTAL EXPENDITURES/EXPENSES (Sum of lines 8-9)</t>
  </si>
  <si>
    <t>1951</t>
  </si>
  <si>
    <t>1952</t>
  </si>
  <si>
    <t>1959</t>
  </si>
  <si>
    <t>3112</t>
  </si>
  <si>
    <t>3113</t>
  </si>
  <si>
    <t>3180</t>
  </si>
  <si>
    <t>3951</t>
  </si>
  <si>
    <t>3952</t>
  </si>
  <si>
    <t>3959</t>
  </si>
  <si>
    <t>56XX</t>
  </si>
  <si>
    <t>5810</t>
  </si>
  <si>
    <t>Pre-School Fund</t>
  </si>
  <si>
    <t>p</t>
  </si>
  <si>
    <t>1a.</t>
  </si>
  <si>
    <t>11. Appropriated Reserves</t>
  </si>
  <si>
    <t>12. TOTAL EXPENDITURES/EXPENSES AND APPROPRIATED RESERVES (Sum of lines 10-11)</t>
  </si>
  <si>
    <t xml:space="preserve">      ---LINE 12 MUST EQUAL AMOUNT ON APPROPRIATION RESOLUTION PAGE---</t>
  </si>
  <si>
    <t>13. Total Non-Appropriated Reserves</t>
  </si>
  <si>
    <t>14. TOTAL EXPENDITURES/EXPENSES AND RESERVES (Sum of lines 12-13)</t>
  </si>
  <si>
    <t>TABOR  EMERGENCY RESERVES</t>
  </si>
  <si>
    <t>1. General Fund (includes Charter School Fund)</t>
  </si>
  <si>
    <r>
      <t xml:space="preserve">OTHER SOURCES - </t>
    </r>
    <r>
      <rPr>
        <i/>
        <sz val="8"/>
        <color indexed="10"/>
        <rFont val="Helv"/>
      </rPr>
      <t>LIST ALL GRANTS BY GRANT/PROJECT CODE, TITLE AND FUND</t>
    </r>
  </si>
  <si>
    <t>OTHER SOURCES</t>
  </si>
  <si>
    <t>TOTAL GOVERNMENTAL DESIGNATED PURPOSE GRANTS FUND EXPENDITURES AND APPROPRIATED RESERVES</t>
  </si>
  <si>
    <t>80.</t>
  </si>
  <si>
    <t>3000</t>
  </si>
  <si>
    <t>State Matching Child Nutrition: Grant 3161</t>
  </si>
  <si>
    <t>School Breakfast Program: Grant 3162</t>
  </si>
  <si>
    <t>Start Smart Nutrition: Grant 3164</t>
  </si>
  <si>
    <t>10</t>
  </si>
  <si>
    <t>11</t>
  </si>
  <si>
    <t>81.</t>
  </si>
  <si>
    <t>time it adopts the budget.  The appropriation resolution shall specify the amount of money</t>
  </si>
  <si>
    <t>If you treat Transfers Out as an expenditure - report such amounts here:</t>
  </si>
  <si>
    <t>If you treat Allocations Out as an expenditure - report such amounts here:</t>
  </si>
  <si>
    <t>Transfers and Allocations Out (as reported at the bottom of the GenFundREV page)</t>
  </si>
  <si>
    <t>Link of amounts from the GenFundREV page</t>
  </si>
  <si>
    <t>NOTE-1:</t>
  </si>
  <si>
    <t>NOTE-2:</t>
  </si>
  <si>
    <t>Transfer To________________Fund(s) (input as a positive number on this line)</t>
  </si>
  <si>
    <t>*</t>
  </si>
  <si>
    <t>Unless Transfers Out are recognized as an expenditure per above treatment.</t>
  </si>
  <si>
    <r>
      <t xml:space="preserve">Input the next three lines as a positive number </t>
    </r>
    <r>
      <rPr>
        <b/>
        <sz val="8"/>
        <rFont val="Helv"/>
      </rPr>
      <t>(See NOTE-2 below)</t>
    </r>
  </si>
  <si>
    <r>
      <t xml:space="preserve">REVENUE FROM OTHER SOURCES </t>
    </r>
    <r>
      <rPr>
        <b/>
        <i/>
        <sz val="8"/>
        <rFont val="Helv"/>
      </rPr>
      <t>(See NOTE-1 below)</t>
    </r>
  </si>
  <si>
    <t>Tuition Paid Within the BOCES or AU</t>
  </si>
  <si>
    <t>Tuition Paid to Other Colorado Districts or BOCES or AU</t>
  </si>
  <si>
    <t>Tuition to School Districts Outside The State</t>
  </si>
  <si>
    <t>Tuition To Private Sources</t>
  </si>
  <si>
    <t>Tuition - Other</t>
  </si>
  <si>
    <t>TOTAL GRANT EXPENDITURES NOT IN OTHER FUNDS</t>
  </si>
  <si>
    <t>Travel, Registration, and Entrance</t>
  </si>
  <si>
    <t>0591</t>
  </si>
  <si>
    <t>0592</t>
  </si>
  <si>
    <t>0593</t>
  </si>
  <si>
    <t>0594</t>
  </si>
  <si>
    <t>0640</t>
  </si>
  <si>
    <t>Services Purchased Within the BOCES or AU</t>
  </si>
  <si>
    <t>Capital Projects Funds:</t>
  </si>
  <si>
    <t>Link of amounts from line 12a above</t>
  </si>
  <si>
    <t>Transfers Out (as reported on line 12a above)</t>
  </si>
  <si>
    <t>Transfer From(+)/To(-)________________Fund(s) (Net to zero across all funds) NOTE-1</t>
  </si>
  <si>
    <t>7a</t>
  </si>
  <si>
    <t>The above four lines will be linked for inclusion in the "TOTAL OTHER USES" line on the CharterFund Exp2 page.</t>
  </si>
  <si>
    <t>Transfers and Allocations Out (as reported at the bottom of the CharterFundREV page)</t>
  </si>
  <si>
    <t>Link of amounts from the CharterFundREV page</t>
  </si>
  <si>
    <t>Transfer From(+)/To(-)________________Fund(s) (Net to zero across all funds)* NOTE-1</t>
  </si>
  <si>
    <t>Transfers Out if reported as an expenditure - Linked from line 5a above</t>
  </si>
  <si>
    <t>appropriated to each fund; except that the operating reserve authorized by section</t>
  </si>
  <si>
    <t>**Note:  The ALLOCATION FROM GENERAL FUND ON LINE 15 MUST BE INCLUDED IN THE AMOUNT ON LINE 83 or LINE 83a OF GENERAL FUND REVENUE.</t>
  </si>
  <si>
    <t>11a</t>
  </si>
  <si>
    <t>Transfers Out if reported as an expenditure - Linked from line 11a above</t>
  </si>
  <si>
    <t>Transfers Out if reported as an expenditure - Linked from line 6a above</t>
  </si>
  <si>
    <t>ED</t>
  </si>
  <si>
    <t>Fund 24:</t>
  </si>
  <si>
    <t>3111</t>
  </si>
  <si>
    <t>District Emergency Reserve</t>
  </si>
  <si>
    <t>Allocation From General Fund**  (Optional starting in FY09-10)</t>
  </si>
  <si>
    <t>Transfers Out if reported as an expenditure - Linked from line 2a above</t>
  </si>
  <si>
    <t>6. Transfer From(+)/To(-)________________Fund(s) (Net to zero across all funds) NOTE-1</t>
  </si>
  <si>
    <t>OTHER ENTERPRISE FUND</t>
  </si>
  <si>
    <t>RISK-RELATED ACTIVITY FUND</t>
  </si>
  <si>
    <t>OTHER INTERNAL SERVICE FUNDS</t>
  </si>
  <si>
    <t>COMPONENT UNIT FUNDS</t>
  </si>
  <si>
    <t>If there is a balance other than zero in this section then the fund is out of balance.</t>
  </si>
  <si>
    <t>Employee Benefits - staff details tab</t>
  </si>
  <si>
    <t>Note:  Amounts listed for each fund must not exceed reserves on corresponding fund page.</t>
  </si>
  <si>
    <t>The board of education of each school district shall adopt an appropriation resolution at the</t>
  </si>
  <si>
    <t>FOUR DIGIT DISTRICT/BOCES CODE</t>
  </si>
  <si>
    <t>Miscellaneous Worksheets: (USE WHEN RELEVANT)</t>
  </si>
  <si>
    <t>22-44-106(2) shall not be subject to appropriation for the fiscal year covered by the budget,</t>
  </si>
  <si>
    <t>and except that the appropriation resolution may, by reference, incorporate the budget as</t>
  </si>
  <si>
    <t>adopted by a board of education for the current fiscal year.</t>
  </si>
  <si>
    <t>APPROPRIATION</t>
  </si>
  <si>
    <t>AMOUNT</t>
  </si>
  <si>
    <t>The amounts appropriated to a fund shall not exceed the amount thereof as specified in the</t>
  </si>
  <si>
    <t>The next column shows a sample appropriation resolution which may be adopted at the time</t>
  </si>
  <si>
    <t>the board of education adopts the budget.  See other appropriation resolutions in the</t>
  </si>
  <si>
    <t>(Signature, President of the Board) in accordance with 22-44-110(4).</t>
  </si>
  <si>
    <t>(Date of the adoption of the budget)</t>
  </si>
  <si>
    <t>Fund 85:  FOUNDATION FUND</t>
  </si>
  <si>
    <t>Other Revenue and Other Sources</t>
  </si>
  <si>
    <t>FOUNDATION FUNDS</t>
  </si>
  <si>
    <t>TOTAL APPROPRIATION</t>
  </si>
  <si>
    <t>ERROR REPORT</t>
  </si>
  <si>
    <t xml:space="preserve">PUPIL ACTIVITY FUND </t>
  </si>
  <si>
    <t>TRANSPORTATION FUND</t>
  </si>
  <si>
    <t>BOND REDEMPTION FUND</t>
  </si>
  <si>
    <t>BUILDING FUND</t>
  </si>
  <si>
    <t xml:space="preserve">SPECIAL BUILDING AND TECHNOLOGY FUND </t>
  </si>
  <si>
    <t>20</t>
  </si>
  <si>
    <t>You may "Hide" rows or columns that you are not using - under "Format", "Row" or "Column", "Hide"</t>
  </si>
  <si>
    <t>CAPITAL RESERVE CAPITAL PROJECTS FUND</t>
  </si>
  <si>
    <t xml:space="preserve">4. Other Fund(s) ___________________________ </t>
  </si>
  <si>
    <t>Internal Service Funds</t>
  </si>
  <si>
    <t>o</t>
  </si>
  <si>
    <t>Component Unit Funds</t>
  </si>
  <si>
    <t>2. Deduct the Following Expenditures Included in Totals above :</t>
  </si>
  <si>
    <t>Refunds to Taxpayers</t>
  </si>
  <si>
    <t xml:space="preserve">a </t>
  </si>
  <si>
    <t>Expenditures from Gifts/Foundations (Excluding Agency Funds)</t>
  </si>
  <si>
    <t xml:space="preserve">b </t>
  </si>
  <si>
    <t>Expenditures from Federal Funds</t>
  </si>
  <si>
    <t xml:space="preserve">c </t>
  </si>
  <si>
    <t>Collections for Another Government</t>
  </si>
  <si>
    <t xml:space="preserve">d </t>
  </si>
  <si>
    <t>Pension Contributions by Employees</t>
  </si>
  <si>
    <t xml:space="preserve">e </t>
  </si>
  <si>
    <t>Pension Fund Earnings</t>
  </si>
  <si>
    <t xml:space="preserve">f </t>
  </si>
  <si>
    <t>GOVERNMENTAL DESIGNATED-PURPOSE GRANTS FUND</t>
  </si>
  <si>
    <t>Bond Redemption Fund</t>
  </si>
  <si>
    <t>CHANGES IN BALANCE</t>
  </si>
  <si>
    <t>TABOR EXPENDITURES</t>
  </si>
  <si>
    <t>a</t>
  </si>
  <si>
    <t>General Fund</t>
  </si>
  <si>
    <t>b</t>
  </si>
  <si>
    <t>c</t>
  </si>
  <si>
    <t>Governmental Designated-Purpose Grants Fund</t>
  </si>
  <si>
    <t>d</t>
  </si>
  <si>
    <t>51</t>
  </si>
  <si>
    <t>3100</t>
  </si>
  <si>
    <t>Pupil Activity Special Revenue Fund</t>
  </si>
  <si>
    <t>e</t>
  </si>
  <si>
    <t>Insurance Reserve Special Revenue Fund</t>
  </si>
  <si>
    <t>f</t>
  </si>
  <si>
    <t>Transportation Fund</t>
  </si>
  <si>
    <t>g</t>
  </si>
  <si>
    <t>h</t>
  </si>
  <si>
    <t>i</t>
  </si>
  <si>
    <t>Building Fund (include Capital Reserve Capital Projects Fund)</t>
  </si>
  <si>
    <t>j</t>
  </si>
  <si>
    <t>Special Building &amp; Technology Fund</t>
  </si>
  <si>
    <t>k</t>
  </si>
  <si>
    <t>Other Enterprise Funds</t>
  </si>
  <si>
    <t>m</t>
  </si>
  <si>
    <t>Risk-Related Activity Fund</t>
  </si>
  <si>
    <t>n</t>
  </si>
  <si>
    <t>Bolded</t>
  </si>
  <si>
    <t>2300</t>
  </si>
  <si>
    <t>2500</t>
  </si>
  <si>
    <t>1000</t>
  </si>
  <si>
    <t>0050</t>
  </si>
  <si>
    <t>22</t>
  </si>
  <si>
    <r>
      <t>I.</t>
    </r>
    <r>
      <rPr>
        <sz val="10"/>
        <rFont val="Helv"/>
      </rPr>
      <t xml:space="preserve"> Revenues plus Beginning Fund Balance </t>
    </r>
    <r>
      <rPr>
        <b/>
        <sz val="10"/>
        <rFont val="Helv"/>
      </rPr>
      <t>MINUS</t>
    </r>
    <r>
      <rPr>
        <sz val="10"/>
        <rFont val="Helv"/>
      </rPr>
      <t xml:space="preserve"> Expenditures plus Reserves must = zero.</t>
    </r>
  </si>
  <si>
    <t>Transfer From(+)/To(-)________________Fund(s) (Net to zero across all funds)*</t>
  </si>
  <si>
    <t>GRANT/PROJECT TITLE</t>
  </si>
  <si>
    <t>TOTAL INSURANCE RESERVE SPECIAL REVENUE FUND EXPENDITURES AND APPROPRIATED RESERVES Sum of lines 21 &amp; 27)</t>
  </si>
  <si>
    <t>TOTAL EXPENDITURES AND OTHER USES (Sum of lines 13-22)</t>
  </si>
  <si>
    <t>TOTAL EXPENDITURES &amp; OTHER USES (Sum of lines 9-20)</t>
  </si>
  <si>
    <t>TOTAL TRANSPORTATION FUND EXPENDITURES AND APPROPRIATED RESERVES (Sum of lines 23 &amp; 29)</t>
  </si>
  <si>
    <t>Fund 22:  GOVERNMENTAL DESIGNATED-PURPOSE GRANTS FUND</t>
  </si>
  <si>
    <t>*  Additional funds may be transferred from General fund to cover program expenditures in excess of Pre-School Allocation.</t>
  </si>
  <si>
    <t>Total Support Program Expenditures (Sum of lines 40-72)</t>
  </si>
  <si>
    <t>TOTAL APPROPRIATED RESERVES (Sum of lines 76-80)</t>
  </si>
  <si>
    <t>TOTAL CPP FUND EXPENDITURES AND APPROPRIATED RESERVES(Sum of lines 75 &amp; 81)</t>
  </si>
  <si>
    <t xml:space="preserve">Other Revenue  </t>
  </si>
  <si>
    <t>TOTAL REVENUE (Sum of lines 1-8)</t>
  </si>
  <si>
    <t>Expenditures from the Proceeds of Damage Awards</t>
  </si>
  <si>
    <t>Expenditures from the Proceeds of the Sale of School Property</t>
  </si>
  <si>
    <t>4. ADJUSTMENTS TO SPENDING FOR DETERMINING ALLOWABLE GROWTH</t>
  </si>
  <si>
    <t>Debt Service Increase/(Decrease) since FY 1992-93</t>
  </si>
  <si>
    <t>TOTAL ADJUSTMENTS TO SPENDING</t>
  </si>
  <si>
    <t>5. NET SPENDING ON WHICH GROWTH IS ALLOWED (line 3 minus line 4)</t>
  </si>
  <si>
    <t>6. ALLOWABLE GROWTH</t>
  </si>
  <si>
    <t>Percent Change in Student Enrollment</t>
  </si>
  <si>
    <t>Total Percent Change (line a plus line b)</t>
  </si>
  <si>
    <t>Net Spending on which Growth is Allowed (line 5)</t>
  </si>
  <si>
    <t>Total Inflation and Enrollment Growth (line 6c times line 6d)</t>
  </si>
  <si>
    <t>Debt Service Increase/(Decrease) since FY 1992-93 (line 4a)</t>
  </si>
  <si>
    <t>Voter-Approved Revenue Changes (line 4b)</t>
  </si>
  <si>
    <t>TOTAL ALLOWABLE GROWTH (line 6e plus line 6f plus line 6g)</t>
  </si>
  <si>
    <t>1</t>
  </si>
  <si>
    <t>2</t>
  </si>
  <si>
    <t>3</t>
  </si>
  <si>
    <t>Program Codes that are Linked to the Fund Tabs through Staff Details Page</t>
  </si>
  <si>
    <t>Fund:</t>
  </si>
  <si>
    <t>Program:</t>
  </si>
  <si>
    <t>0030</t>
  </si>
  <si>
    <t>0051</t>
  </si>
  <si>
    <t>0070</t>
  </si>
  <si>
    <t>0080</t>
  </si>
  <si>
    <t>0090</t>
  </si>
  <si>
    <t>0900</t>
  </si>
  <si>
    <t>2100</t>
  </si>
  <si>
    <t>2200</t>
  </si>
  <si>
    <t>2800</t>
  </si>
  <si>
    <t>2900</t>
  </si>
  <si>
    <t>3210</t>
  </si>
  <si>
    <t>3220</t>
  </si>
  <si>
    <t>3400</t>
  </si>
  <si>
    <t>18</t>
  </si>
  <si>
    <t>21</t>
  </si>
  <si>
    <t>52-59</t>
  </si>
  <si>
    <t>64</t>
  </si>
  <si>
    <t>61-62/65-69</t>
  </si>
  <si>
    <t>74</t>
  </si>
  <si>
    <t>72-73/75-78</t>
  </si>
  <si>
    <t>0060 - General Integrated Education  Program</t>
  </si>
  <si>
    <t>1700 - Special Education  Program</t>
  </si>
  <si>
    <t>2210</t>
  </si>
  <si>
    <t>4</t>
  </si>
  <si>
    <t>5</t>
  </si>
  <si>
    <t>PERCENT</t>
  </si>
  <si>
    <t>ALLOWABLE</t>
  </si>
  <si>
    <t>VOTER</t>
  </si>
  <si>
    <t>MAXIMUM</t>
  </si>
  <si>
    <t>PROPERTY TAX</t>
  </si>
  <si>
    <t>INCREASE</t>
  </si>
  <si>
    <t>APPROVED</t>
  </si>
  <si>
    <t>GROWTH</t>
  </si>
  <si>
    <t>ALLOWED</t>
  </si>
  <si>
    <t>N/A</t>
  </si>
  <si>
    <t>Special Building Fund</t>
  </si>
  <si>
    <t>Other _____________*</t>
  </si>
  <si>
    <t>BUDGET SUMMARY WORKSHEET</t>
  </si>
  <si>
    <t xml:space="preserve">  FUND</t>
  </si>
  <si>
    <t xml:space="preserve">  BUDGETED REVENUE</t>
  </si>
  <si>
    <t xml:space="preserve">  BUDGETED EXPENDITURES</t>
  </si>
  <si>
    <t xml:space="preserve">  APPROPRIATED AMOUNT</t>
  </si>
  <si>
    <t xml:space="preserve">  (Includes Beginning Fund Revenue)</t>
  </si>
  <si>
    <t xml:space="preserve"> (Incl. Enterprise Funds Capital Outlay)</t>
  </si>
  <si>
    <t>PUPIL ACTIVITY SPECIAL REVENUE FUND</t>
  </si>
  <si>
    <t>OTHER SPECIAL REVENUE FUNDS (COMBINED)</t>
  </si>
  <si>
    <t>SPECIAL BUILDING AND TECHNOLOGY FUND</t>
  </si>
  <si>
    <t>FOOD SERVICE FUND</t>
  </si>
  <si>
    <t>OTHER ENTERPRISE FUNDS (COMBINED)</t>
  </si>
  <si>
    <t xml:space="preserve">INSURANCE RESERVE FUND </t>
  </si>
  <si>
    <t>INSURANCE RESERVE FUND</t>
  </si>
  <si>
    <t>1b.</t>
  </si>
  <si>
    <t>TOTAL APPROPRIATED RESERVES (Sum of lines 24-28)</t>
  </si>
  <si>
    <t>Total Instructional Program Expenditures (Sum of lines 8-16)</t>
  </si>
  <si>
    <t>Total Support Program Expenditures (Sum of lines 18-26)</t>
  </si>
  <si>
    <t>TOTAL EXPENDITURES AND OTHER USES(Sum of lines 17, 27 &amp; 30)</t>
  </si>
  <si>
    <t>TOTAL OTHER SPECIAL REVENUE FUND EXPENDITURES AND APPROPRIATED RESERVES (Sum of lines 31 &amp; 37)</t>
  </si>
  <si>
    <t>TOTAL BOND REDEMPTION FUND EXPENDITURES AND APPROPRIATED RESERVES (Sum of lines 18 &amp; 24)</t>
  </si>
  <si>
    <t>TOTAL SPECIAL BUILDING AND TECHNOLOGY FUND EXPENDITURES AND APPROPRIATED RESERVES (Sum of lines 16 &amp; 22)</t>
  </si>
  <si>
    <t>TOTAL REVENUE (Sum of lines 1-16)</t>
  </si>
  <si>
    <t>Transfer From________________Fund(s) (Net to zero across all funds)*</t>
  </si>
  <si>
    <t>*State Statute prohibits the transfer of funds out of the Transportation Fund.</t>
  </si>
  <si>
    <t>*State Statute prohibits the transfer of funds out of the Special Building and Technology Fund.</t>
  </si>
  <si>
    <t>Non-Appropriated Operating Reserves must not exceed 15% of Total General Fund Expenditures and Reserves</t>
  </si>
  <si>
    <t>15% of Total General Fund Expenditures and Reserves</t>
  </si>
  <si>
    <t>General Fund Non-Appropriated Operating Reserves</t>
  </si>
  <si>
    <t>Capital Outlay</t>
  </si>
  <si>
    <t xml:space="preserve">     County/Intermediate Sources</t>
  </si>
  <si>
    <t>Other Appropriated Reserves</t>
  </si>
  <si>
    <t>1900-2099 - Cocurricular Activities - Non-Athletic</t>
  </si>
  <si>
    <t>Local Sources</t>
  </si>
  <si>
    <t>2000-2999</t>
  </si>
  <si>
    <t>1000-1999</t>
  </si>
  <si>
    <t>Intermediate Sources</t>
  </si>
  <si>
    <t>State Sources</t>
  </si>
  <si>
    <t>Federal Sources</t>
  </si>
  <si>
    <t>Allocation from the General Fund**</t>
  </si>
  <si>
    <r>
      <t xml:space="preserve">INSTRUCTIONAL PROGRAM - </t>
    </r>
    <r>
      <rPr>
        <sz val="8"/>
        <color indexed="10"/>
        <rFont val="Helv"/>
      </rPr>
      <t>(PROGRAM CODE 0040 IS RECOMMENDED FOR USE IN FUND 19)</t>
    </r>
  </si>
  <si>
    <t>SUPPORT PROGRAMS - 2100 THROUGH 3300</t>
  </si>
  <si>
    <t>OTHER USES - PROGRAM 5000</t>
  </si>
  <si>
    <t>Allocation From General Fund**</t>
  </si>
  <si>
    <t>19XX</t>
  </si>
  <si>
    <t>TOTAL REVENUE (Sum of lines 1-7)</t>
  </si>
  <si>
    <t>1.</t>
  </si>
  <si>
    <t>2.</t>
  </si>
  <si>
    <t>3.</t>
  </si>
  <si>
    <t>Total Instructional Program Expenditures (Sum of lines 10-18)</t>
  </si>
  <si>
    <t>Total Support Program Expenditures (Sum of lines 20-28)</t>
  </si>
  <si>
    <t>TOTAL EXPENDITURES AND OTHER USES(Sum of lines 19 &amp; 29)</t>
  </si>
  <si>
    <t>TOTAL APPROPRIATED RESERVES (Sum of lines 31-35)</t>
  </si>
  <si>
    <t>TOTAL PUPIL ACTIVITY AGENCY FUND EXPENDITURES AND APPROPRIATED RESERVES (Sum of lines 30 &amp; 36)</t>
  </si>
  <si>
    <t>TOTAL REVENUE INCLUDING BEGINNING FUND BALANCE (sum of line 8 &amp; BFB)</t>
  </si>
  <si>
    <t>TOTAL REVENUE INCLUDING BEGINNING FUND BALANCE (Sum of line 9 and BFB)</t>
  </si>
  <si>
    <t>TOTAL EXPENSES AND OTHER USES (Sum of lines 13-25)</t>
  </si>
  <si>
    <t>TOTAL REVENUE (Sum of lines 1-10)</t>
  </si>
  <si>
    <t>Other Revenue and Other Sources (includes increases in assets for agency funds)</t>
  </si>
  <si>
    <t>TOTAL REVENUE INCLUDING BEGINNING FUND BALANCE Sum of line 8 and BRE)</t>
  </si>
  <si>
    <t>TOTAL EXPENSES AND OTHER USES(Sum of lines 9-17)</t>
  </si>
  <si>
    <t>TOTAL OTHER ENTERPRISE FUND EXPENSES AND APPROPRIATED RESERVES (Sum of lines 18 &amp; 24)</t>
  </si>
  <si>
    <t>TOTAL EXPENSES AND OTHER USES (Sum of lines 8-16)</t>
  </si>
  <si>
    <t>TOTAL RISK RELATED ACTIVITY FUND EXPENDITURES AND APPROPRIATED RESERVES (Sum of lines 17 &amp; 23)</t>
  </si>
  <si>
    <t>TOTAL REVENUE INCLUDING BEGINNING FUND BALANCE Sum of line 11 and BFB)</t>
  </si>
  <si>
    <t>TOTAL REVENUE INCLUDING BEGINNING FUND BALANCE Sum of line 7 and BFB)</t>
  </si>
  <si>
    <t>TOTAL OTHER INTERNAL SERVICE FUND EXPENDITURES AND APPROPRIATED RESERVES (Sum of line 21 &amp; 27)</t>
  </si>
  <si>
    <t>Premium/Discount</t>
  </si>
  <si>
    <t>Accrued Interest</t>
  </si>
  <si>
    <t>TOTAL REVENUE (Sum of lines 1 - 13)</t>
  </si>
  <si>
    <t>TOTAL REVENUE INCLUDING BEGINNING FUND BALANCE (Sum of line 14 and BFB)</t>
  </si>
  <si>
    <t>Principal</t>
  </si>
  <si>
    <r>
      <t xml:space="preserve">FEDERAL FUNDS NOT IN OTHER FUNDS - </t>
    </r>
    <r>
      <rPr>
        <i/>
        <sz val="8"/>
        <color indexed="10"/>
        <rFont val="Helv"/>
      </rPr>
      <t>LIST ALL FEDERAL GRANTS BY GRANT/PROJECT CODE AND TITLE</t>
    </r>
  </si>
  <si>
    <t>TOTAL STATE GRANT REVENUE NOT INCLUDED IN OTHER FUNDS (Sum of lines 1-6)</t>
  </si>
  <si>
    <t>TOTAL FEDERAL GRANT REVENUE NOT INCLUDED IN OTHER FUNDS (Sum of lines 8-17)</t>
  </si>
  <si>
    <t>FEDERAL GRANT/PROJECT TITLE</t>
  </si>
  <si>
    <t>STATE GRANT/PROJECT TITLE</t>
  </si>
  <si>
    <t>INSTRUCTIONAL PROGRAMS - 0010 THROUGH 2099</t>
  </si>
  <si>
    <t>TOTAL REVENUE (Sum of lines 1-5)</t>
  </si>
  <si>
    <t>TOTAL REVENUE INCLUDING BEGINNING ASSETS (Sum of line 6 and BFB)</t>
  </si>
  <si>
    <t>Total Instructional Program Expenditures (Sum of lines 7-15)</t>
  </si>
  <si>
    <t>Total Support Program Expenditures (Sum of lines 17-25)</t>
  </si>
  <si>
    <t>TOTAL EXPENDITURES AND OTHER USES(Sum of lines 16 &amp; 26)</t>
  </si>
  <si>
    <t>TOTAL REVENUE INCLUDING BEGINNING FUND BALANCE (Sum of line 4 and BFB)</t>
  </si>
  <si>
    <t>Total Instructional Program Expenditures (Sum of lines 5-13)</t>
  </si>
  <si>
    <t>Total Support Program Expenditures (Sum of lines 15-23)</t>
  </si>
  <si>
    <t>TOTAL EXPENDITURES AND OTHER USES(Sum of lines 14 &amp; 24)</t>
  </si>
  <si>
    <t>RISK-RELATED ACTIVITY  FUND</t>
  </si>
  <si>
    <t>OTHER INTERNAL SERVICE FUNDS (COMBINED)</t>
  </si>
  <si>
    <t>PUPIL ACTIVITY AGENCY FUND</t>
  </si>
  <si>
    <t>TRUST AND OTHER AGENCY FUNDS (COMBINED)</t>
  </si>
  <si>
    <t>COMPONENT UNITS (COMBINED)</t>
  </si>
  <si>
    <t>Consolidated Budget Summary</t>
  </si>
  <si>
    <t>Net</t>
  </si>
  <si>
    <t>District</t>
  </si>
  <si>
    <t>Description</t>
  </si>
  <si>
    <t>Operating</t>
  </si>
  <si>
    <t>Allocation to Charter School (fund 11)</t>
  </si>
  <si>
    <t>Total</t>
  </si>
  <si>
    <t>(Other Funds)</t>
  </si>
  <si>
    <t>Allocations</t>
  </si>
  <si>
    <t>Beginning Fund Balance</t>
  </si>
  <si>
    <t>Revenues</t>
  </si>
  <si>
    <t>Transfers Between Funds</t>
  </si>
  <si>
    <t xml:space="preserve">     Total Funds Available</t>
  </si>
  <si>
    <t>Expenditures</t>
  </si>
  <si>
    <t>TABOR Amendment Reserves</t>
  </si>
  <si>
    <r>
      <t xml:space="preserve">TRANSFERS FROM(POSITIVE)/TO(NEGATIVE) OTHER FUNDS - </t>
    </r>
    <r>
      <rPr>
        <i/>
        <sz val="8"/>
        <color indexed="10"/>
        <rFont val="Helv"/>
      </rPr>
      <t>LIST ALL GRANTS BY GRANT/PROJECT CODE, TITLE AND FUND</t>
    </r>
  </si>
  <si>
    <t>TOTAL LOCAL AND INTERMEDIATE GRANT EXPENDITURES NOT INCLUDED IN OTHER FUNDS</t>
  </si>
  <si>
    <t>4.</t>
  </si>
  <si>
    <t>5.</t>
  </si>
  <si>
    <t>6.</t>
  </si>
  <si>
    <t>7.</t>
  </si>
  <si>
    <t>8.</t>
  </si>
  <si>
    <t>TOTAL REVENUE INCLUDING BEGINNING FUND BALANCE (Sum of line 8 and BFB)</t>
  </si>
  <si>
    <t>1420-1430</t>
  </si>
  <si>
    <t>Delinquent Taxes and Penalties</t>
  </si>
  <si>
    <t>Transportation Fees From Other School Districts or BOCES</t>
  </si>
  <si>
    <t>Transportation Fees form Other Sources</t>
  </si>
  <si>
    <t>State Transportation Revenues</t>
  </si>
  <si>
    <t>Other Revenues</t>
  </si>
  <si>
    <t>9.</t>
  </si>
  <si>
    <t>12.</t>
  </si>
  <si>
    <t>13.</t>
  </si>
  <si>
    <t>TOTAL REVENUE (Sum of lines 1-11)</t>
  </si>
  <si>
    <t>10.</t>
  </si>
  <si>
    <t>11.</t>
  </si>
  <si>
    <t>Purchased Professional and Technical Services</t>
  </si>
  <si>
    <t>14.</t>
  </si>
  <si>
    <t>15.</t>
  </si>
  <si>
    <t>16.</t>
  </si>
  <si>
    <t>17.</t>
  </si>
  <si>
    <t>18.</t>
  </si>
  <si>
    <t>19.</t>
  </si>
  <si>
    <t>20.</t>
  </si>
  <si>
    <t>21.</t>
  </si>
  <si>
    <t>22.</t>
  </si>
  <si>
    <t>Revenue From Local and Intermediate Sources</t>
  </si>
  <si>
    <t>Revenue From State Sources</t>
  </si>
  <si>
    <t>Revenue From Federal Sources</t>
  </si>
  <si>
    <t>0800-0999</t>
  </si>
  <si>
    <t>23.</t>
  </si>
  <si>
    <t>24.</t>
  </si>
  <si>
    <t>25.</t>
  </si>
  <si>
    <t>26.</t>
  </si>
  <si>
    <t>Total Other Uses Expenditures</t>
  </si>
  <si>
    <t>27.</t>
  </si>
  <si>
    <t>28.</t>
  </si>
  <si>
    <t>29.</t>
  </si>
  <si>
    <t>30.</t>
  </si>
  <si>
    <t>31.</t>
  </si>
  <si>
    <t>32.</t>
  </si>
  <si>
    <t>33.</t>
  </si>
  <si>
    <t>34.</t>
  </si>
  <si>
    <t>35.</t>
  </si>
  <si>
    <t>36.</t>
  </si>
  <si>
    <t>TOTAL OTHER USES</t>
  </si>
  <si>
    <t>39.</t>
  </si>
  <si>
    <t>40.</t>
  </si>
  <si>
    <t>41.</t>
  </si>
  <si>
    <t>42.</t>
  </si>
  <si>
    <t>43.</t>
  </si>
  <si>
    <t>44.</t>
  </si>
  <si>
    <t>45.</t>
  </si>
  <si>
    <t>Foundation/</t>
  </si>
  <si>
    <t>Component</t>
  </si>
  <si>
    <t>Units</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</si>
  <si>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</si>
  <si>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</si>
  <si>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</si>
  <si>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</si>
  <si>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</si>
  <si>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</si>
  <si>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</si>
  <si>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</si>
  <si>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</si>
  <si>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</si>
  <si>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</si>
  <si>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</si>
  <si>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</si>
  <si>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</si>
  <si>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</si>
  <si>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</si>
  <si>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</si>
  <si>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</si>
  <si>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</si>
  <si>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</si>
  <si>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</si>
  <si>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</si>
  <si>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</si>
  <si>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</si>
  <si>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</si>
  <si>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</si>
  <si>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</si>
  <si>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</si>
  <si>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</si>
  <si>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</si>
  <si>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</si>
  <si>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</si>
  <si>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</si>
  <si>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</si>
  <si>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Earnings of Investments</t>
  </si>
  <si>
    <t>5110</t>
  </si>
  <si>
    <t>19</t>
  </si>
  <si>
    <t>5120</t>
  </si>
  <si>
    <t>5130</t>
  </si>
  <si>
    <t>Revenue from Intermediate Sources</t>
  </si>
  <si>
    <t>Bond Principal</t>
  </si>
  <si>
    <t>*Transfers should only be made to/from funds 21 - Capital Reserve Fund or 18 - Insurance Reserve Fund</t>
  </si>
  <si>
    <t>*Transfers should not be made to/from funds 21 - Capital Reserve Fund, 18 - Insurance Reserve Fund, or 43 - Capital Reserve Capital Projects Fund.</t>
  </si>
  <si>
    <t>LOCAL AND INTERMEDIATE GRANT/PROJECT TITLE</t>
  </si>
  <si>
    <t>Insurance Premiums (typically Program 2600)</t>
  </si>
  <si>
    <t>Liability Insurance (typically Program 2600)</t>
  </si>
  <si>
    <t>Vehicle Insurance - Program Code 2720 (or 2700)</t>
  </si>
  <si>
    <t>Vehicle Insurance - Program Code 3130 (or 3100)</t>
  </si>
  <si>
    <t>Vehicle Insurance - Program Code 2650 (or 2600)</t>
  </si>
  <si>
    <t>12b</t>
  </si>
  <si>
    <t>12c</t>
  </si>
  <si>
    <t>12a</t>
  </si>
  <si>
    <t>Other Expenditures (Program 2600)</t>
  </si>
  <si>
    <t>Adjustments to Categorical Revenue due to CDE audit findings - positive or negative</t>
  </si>
  <si>
    <r>
      <t xml:space="preserve">LOCAL AND INTERMEDIATE GRANTS NOT IN OTHER FUNDS - </t>
    </r>
    <r>
      <rPr>
        <i/>
        <sz val="8"/>
        <color indexed="10"/>
        <rFont val="Helv"/>
      </rPr>
      <t>LIST ALL LOCAL AND INTERMEDIATE GRANTS BY GRANT/PROJECT CODE AND TITLE</t>
    </r>
  </si>
  <si>
    <t>Fund 19: Colorado Pre-School Fund</t>
  </si>
  <si>
    <t>TOTAL LOCAL AND INTERMEDIATE GRANT REVENUE NOT INCLUDED IN OTHER FUNDS</t>
  </si>
  <si>
    <t>GRANT/PROJECT TITLE AND FUND TRANSFERRED FROM/TO</t>
  </si>
  <si>
    <t>TOTAL STATE, FEDERAL AND LOCAL DESIGNATED PURPOSE GRANT REVENUE AND OTHER SOURCES INCLUDING BFB</t>
  </si>
  <si>
    <t>Non-appropriated Reserves</t>
  </si>
  <si>
    <t xml:space="preserve">     Total Appropriations and Non-appropriated Reserves</t>
  </si>
  <si>
    <t>Summary Page 2</t>
  </si>
  <si>
    <t>School District Operating Funds - Budgeted Revenues</t>
  </si>
  <si>
    <t>Capital</t>
  </si>
  <si>
    <t>Special</t>
  </si>
  <si>
    <t>Food</t>
  </si>
  <si>
    <t>Other</t>
  </si>
  <si>
    <t>Salary Schedule</t>
  </si>
  <si>
    <t>S D</t>
  </si>
  <si>
    <t>BASE</t>
  </si>
  <si>
    <t>T O</t>
  </si>
  <si>
    <t>DOWN</t>
  </si>
  <si>
    <t>E W</t>
  </si>
  <si>
    <t>ACROSS</t>
  </si>
  <si>
    <t>P N</t>
  </si>
  <si>
    <t>MA-DOWN</t>
  </si>
  <si>
    <t>BA</t>
  </si>
  <si>
    <t>BA+12</t>
  </si>
  <si>
    <t>BA+24</t>
  </si>
  <si>
    <t>BA+36</t>
  </si>
  <si>
    <t>BA+45</t>
  </si>
  <si>
    <t>MA</t>
  </si>
  <si>
    <t>MA+12</t>
  </si>
  <si>
    <t>MA+24</t>
  </si>
  <si>
    <t>MA+36</t>
  </si>
  <si>
    <t>MA+45</t>
  </si>
  <si>
    <t>SPECED</t>
  </si>
  <si>
    <t>Salary Schedule for Certified Staff</t>
  </si>
  <si>
    <t>Others</t>
  </si>
  <si>
    <t>State Account Number</t>
  </si>
  <si>
    <t xml:space="preserve">Total </t>
  </si>
  <si>
    <t xml:space="preserve">Salary </t>
  </si>
  <si>
    <t>Job</t>
  </si>
  <si>
    <t>Grant</t>
  </si>
  <si>
    <t>Contract</t>
  </si>
  <si>
    <t>FTE %</t>
  </si>
  <si>
    <t>PY</t>
  </si>
  <si>
    <t>Benefit</t>
  </si>
  <si>
    <t>Position</t>
  </si>
  <si>
    <t>Location</t>
  </si>
  <si>
    <t>SRE</t>
  </si>
  <si>
    <t>Class</t>
  </si>
  <si>
    <t>Code</t>
  </si>
  <si>
    <t>Employee Name</t>
  </si>
  <si>
    <t>Education</t>
  </si>
  <si>
    <t>Years in District</t>
  </si>
  <si>
    <t>Amount</t>
  </si>
  <si>
    <t>PERA</t>
  </si>
  <si>
    <t>Medicare</t>
  </si>
  <si>
    <t>Health</t>
  </si>
  <si>
    <t>Dental</t>
  </si>
  <si>
    <t>Life</t>
  </si>
  <si>
    <t>St. Disab.</t>
  </si>
  <si>
    <t>Start Date</t>
  </si>
  <si>
    <t>1.00 = 100%</t>
  </si>
  <si>
    <t>Salary</t>
  </si>
  <si>
    <t>Costs</t>
  </si>
  <si>
    <t>2400</t>
  </si>
  <si>
    <t>0060</t>
  </si>
  <si>
    <t>2220</t>
  </si>
  <si>
    <t>2600</t>
  </si>
  <si>
    <t>2700</t>
  </si>
  <si>
    <t>1100</t>
  </si>
  <si>
    <t>0010</t>
  </si>
  <si>
    <t>0040</t>
  </si>
  <si>
    <t>1200</t>
  </si>
  <si>
    <t>Step -</t>
  </si>
  <si>
    <t>Level</t>
  </si>
  <si>
    <t>Directions:</t>
  </si>
  <si>
    <r>
      <t xml:space="preserve">Insert the </t>
    </r>
    <r>
      <rPr>
        <b/>
        <sz val="10"/>
        <rFont val="Arial"/>
        <family val="2"/>
      </rPr>
      <t>BASE</t>
    </r>
    <r>
      <rPr>
        <sz val="10"/>
        <rFont val="Arial"/>
        <family val="2"/>
      </rPr>
      <t xml:space="preserve"> amount in cell C11</t>
    </r>
  </si>
  <si>
    <r>
      <t>Insert the Step Increase amount (</t>
    </r>
    <r>
      <rPr>
        <b/>
        <sz val="10"/>
        <rFont val="Arial"/>
        <family val="2"/>
      </rPr>
      <t>DOWN</t>
    </r>
    <r>
      <rPr>
        <sz val="10"/>
        <rFont val="Arial"/>
        <family val="2"/>
      </rPr>
      <t>) in cell C12</t>
    </r>
  </si>
  <si>
    <t>0010 - Elementary Instructional Program</t>
  </si>
  <si>
    <t>0020 - Middle School  Instructional Program</t>
  </si>
  <si>
    <t>1600 - Technical Education/Computer Technology  Program</t>
  </si>
  <si>
    <t>2210 - Improvement of Instructional Services</t>
  </si>
  <si>
    <t xml:space="preserve">2400 - School Administration </t>
  </si>
  <si>
    <t>5a</t>
  </si>
  <si>
    <t>6a</t>
  </si>
  <si>
    <t>13a</t>
  </si>
  <si>
    <t>20a</t>
  </si>
  <si>
    <t>21a</t>
  </si>
  <si>
    <t>27a</t>
  </si>
  <si>
    <t>28a</t>
  </si>
  <si>
    <t xml:space="preserve">2300 - General Administration </t>
  </si>
  <si>
    <r>
      <t>Insert the Education Level increase amount (</t>
    </r>
    <r>
      <rPr>
        <b/>
        <sz val="10"/>
        <rFont val="Arial"/>
        <family val="2"/>
      </rPr>
      <t>ACROSS</t>
    </r>
    <r>
      <rPr>
        <sz val="10"/>
        <rFont val="Arial"/>
        <family val="2"/>
      </rPr>
      <t>) in cell C13</t>
    </r>
  </si>
  <si>
    <r>
      <t>Insert the Step increase amount for Education Level at MA or higher (</t>
    </r>
    <r>
      <rPr>
        <b/>
        <sz val="10"/>
        <rFont val="Arial"/>
        <family val="2"/>
      </rPr>
      <t>MA-DOWN</t>
    </r>
    <r>
      <rPr>
        <sz val="10"/>
        <rFont val="Arial"/>
        <family val="2"/>
      </rPr>
      <t>) in cell C14</t>
    </r>
  </si>
  <si>
    <t>Fund 10:</t>
  </si>
  <si>
    <t>Staff Details page calculation - Salaries</t>
  </si>
  <si>
    <t>Sum of all Fund 10 program linked Salaries lines</t>
  </si>
  <si>
    <t>Staff Details page calculation - Benefits</t>
  </si>
  <si>
    <t>Sum of all Fund 10 program linked Benefits lines</t>
  </si>
  <si>
    <t>Difference - Look for rose colored cells on the "Staff Details" tab to be addressed</t>
  </si>
  <si>
    <t>Fund 11:</t>
  </si>
  <si>
    <t>Fund 19:</t>
  </si>
  <si>
    <t>Sum of all Fund 11 program linked Salaries lines</t>
  </si>
  <si>
    <t>Sum of all Fund 11 program linked Benefits lines</t>
  </si>
  <si>
    <t>Sum of all Fund 19 program linked Salaries lines</t>
  </si>
  <si>
    <t>Sum of all Fund 19 program linked Benefits lines</t>
  </si>
  <si>
    <t>Fund 22:</t>
  </si>
  <si>
    <t>Fund 23:</t>
  </si>
  <si>
    <t>Sum of all Fund 23 program linked Salaries lines</t>
  </si>
  <si>
    <t>Sum of all Fund 23 program linked Benefits lines</t>
  </si>
  <si>
    <t>Fund</t>
  </si>
  <si>
    <t>Funds</t>
  </si>
  <si>
    <t>Revenue:</t>
  </si>
  <si>
    <t xml:space="preserve">     State Formula</t>
  </si>
  <si>
    <t xml:space="preserve">          Local Property Tax</t>
  </si>
  <si>
    <t>PRE-SCHOOL FUND</t>
  </si>
  <si>
    <t>Additional worksheets to assist you in the budget process</t>
  </si>
  <si>
    <t>COLORADO SCHOOL DISTRICT/BOCES</t>
  </si>
  <si>
    <t>CONTENTS</t>
  </si>
  <si>
    <t>Fund Type &amp;</t>
  </si>
  <si>
    <t>Fund Number</t>
  </si>
  <si>
    <t>TOTAL FEDERAL GRANT EXPENDITURES NOT INCLUDED IN OTHER FUNDS (Sum of lines 8-17)</t>
  </si>
  <si>
    <t>TOTAL STATE GRANT EXPENDITURES NOT INCLUDED IN OTHER FUNDS (Sum of lines 1-6)</t>
  </si>
  <si>
    <t>TOTAL STATE, FEDERAL AND LOCAL DESIGNATED PURPOSE GRANT EXPENDITURES AND OTHER USES</t>
  </si>
  <si>
    <t>TOTAL INSTRUCTIONAL EXPENDITURES</t>
  </si>
  <si>
    <t>TOTAL SUPPORT SERVICES EXPENDITURES</t>
  </si>
  <si>
    <r>
      <t xml:space="preserve">OTHER USES - </t>
    </r>
    <r>
      <rPr>
        <i/>
        <sz val="8"/>
        <color indexed="10"/>
        <rFont val="Helv"/>
      </rPr>
      <t>LIST ALL GRANTS BY GRANT/PROJECT CODE, TITLE AND FUND</t>
    </r>
  </si>
  <si>
    <t>(Must not exceed 15% of Total Expenditures and Reserves)</t>
  </si>
  <si>
    <t>TOTAL EXPENDITURES AND OTHER USES (Sum of lines 16 - 18)</t>
  </si>
  <si>
    <t>TOTAL REVENUE INCLUDING BEGINNING FUND BALANCE (Sum of line 10 and BFB)</t>
  </si>
  <si>
    <t>TOTAL REVENUE (Sum of lines 1 - 9)</t>
  </si>
  <si>
    <t>Purchased Services (Work Done By Outside Contractors)</t>
  </si>
  <si>
    <t>Other Property</t>
  </si>
  <si>
    <t>Other Objects and Uses</t>
  </si>
  <si>
    <t>Debt Issuance Costs</t>
  </si>
  <si>
    <t>TOTAL REVENUE INCLUDING BEGINNING FUND BALANCE (Sum of line 12 and BFB)</t>
  </si>
  <si>
    <r>
      <t xml:space="preserve">1700 - Special Education </t>
    </r>
    <r>
      <rPr>
        <b/>
        <sz val="8"/>
        <color indexed="10"/>
        <rFont val="Helv"/>
      </rPr>
      <t>(All Special Education related accounts should be coded with Grant Code 3130)</t>
    </r>
  </si>
  <si>
    <t>5711</t>
  </si>
  <si>
    <t>TOTAL EXPENDITURES AND OTHER SOURCES (Sum of lines 8 - 15)</t>
  </si>
  <si>
    <t>Operating Reserve</t>
  </si>
  <si>
    <t>TABOR Emergency Reserve</t>
  </si>
  <si>
    <t>Reserve for Multi-Year Obligations</t>
  </si>
  <si>
    <t>Reserve for Encumbrances</t>
  </si>
  <si>
    <t>Other Reserves</t>
  </si>
  <si>
    <t>0100-0899</t>
  </si>
  <si>
    <t>9100</t>
  </si>
  <si>
    <t>9310</t>
  </si>
  <si>
    <t>9320</t>
  </si>
  <si>
    <t>9400</t>
  </si>
  <si>
    <t>9900</t>
  </si>
  <si>
    <t>1000-2999</t>
  </si>
  <si>
    <t xml:space="preserve">     Total Appropriations</t>
  </si>
  <si>
    <t>Debt Service Fund:</t>
  </si>
  <si>
    <t xml:space="preserve">          State Equalization</t>
  </si>
  <si>
    <t xml:space="preserve">          Specific Ownership Tax</t>
  </si>
  <si>
    <t xml:space="preserve">     Local Sources</t>
  </si>
  <si>
    <t xml:space="preserve">     State Sources</t>
  </si>
  <si>
    <t xml:space="preserve">     Federal Sources</t>
  </si>
  <si>
    <t>Total Revenue</t>
  </si>
  <si>
    <t>Revenue from Other Sources</t>
  </si>
  <si>
    <t>Allocation From General Fund</t>
  </si>
  <si>
    <t>Total Net Revenue</t>
  </si>
  <si>
    <t>Estimated Funded Pupil Count</t>
  </si>
  <si>
    <t>Budgeted Net Revenue Per Funded Pupil</t>
  </si>
  <si>
    <t>School District Operating Funds - Budgeted Expenditures</t>
  </si>
  <si>
    <t>Direct Instruction</t>
  </si>
  <si>
    <t>Instructional Support Services</t>
  </si>
  <si>
    <t>School Management</t>
  </si>
  <si>
    <t xml:space="preserve">     Subtotal</t>
  </si>
  <si>
    <t>District Wide Support Services</t>
  </si>
  <si>
    <t xml:space="preserve">     District Management</t>
  </si>
  <si>
    <t xml:space="preserve">     Plant Operations &amp; Maintenance</t>
  </si>
  <si>
    <t xml:space="preserve">     Pupil Transportation</t>
  </si>
  <si>
    <t xml:space="preserve">     Food Services</t>
  </si>
  <si>
    <t xml:space="preserve">     Other Support Services</t>
  </si>
  <si>
    <t>District Wide Support Services Subtotal</t>
  </si>
  <si>
    <t>Community Services</t>
  </si>
  <si>
    <t>Debt Services</t>
  </si>
  <si>
    <t>Other Operating Expenditures</t>
  </si>
  <si>
    <t>Total Budgeted Expenditures</t>
  </si>
  <si>
    <t>Budgeted Expenditures Per Funded Pupil</t>
  </si>
  <si>
    <t>Construction, Debt Payment &amp; Trust Funds - Budgeted Revenues</t>
  </si>
  <si>
    <t>Bond</t>
  </si>
  <si>
    <t>Trust/</t>
  </si>
  <si>
    <t>Redemption</t>
  </si>
  <si>
    <t>Projects</t>
  </si>
  <si>
    <t>Building &amp;</t>
  </si>
  <si>
    <t>Building</t>
  </si>
  <si>
    <t>Technology</t>
  </si>
  <si>
    <t>(OTHER FUNDS)</t>
  </si>
  <si>
    <t>Construction, Debt Payment &amp; Trust Funds - Budgeted Expenditures</t>
  </si>
  <si>
    <t>Other Expenditures</t>
  </si>
  <si>
    <t>0020</t>
  </si>
  <si>
    <t>Applicable Indirect Cost Rate (%)</t>
  </si>
  <si>
    <t>OPTIONAL REPORT OF ADOPTED BUDGET - FORM CDE-18</t>
  </si>
  <si>
    <t>APPROPRIATION RESOLUTION</t>
  </si>
  <si>
    <t>0100</t>
  </si>
  <si>
    <t>0200</t>
  </si>
  <si>
    <t>0300</t>
  </si>
  <si>
    <t>0400</t>
  </si>
  <si>
    <t>0500</t>
  </si>
  <si>
    <t>0600</t>
  </si>
  <si>
    <t>0700</t>
  </si>
  <si>
    <t>0800</t>
  </si>
  <si>
    <t>District Code</t>
  </si>
  <si>
    <t>Fund 10:  GENERAL FUND REVENUE</t>
  </si>
  <si>
    <t>* Round to Nearest Dollar *</t>
  </si>
  <si>
    <t>BEGINNING FUND BALANCE</t>
  </si>
  <si>
    <t xml:space="preserve">Budget Adoption and Appropriations Resolution </t>
  </si>
  <si>
    <t xml:space="preserve">BFB  </t>
  </si>
  <si>
    <t>Source</t>
  </si>
  <si>
    <t>REVENUE FROM LOCAL SOURCES</t>
  </si>
  <si>
    <t>1110</t>
  </si>
  <si>
    <t>1120</t>
  </si>
  <si>
    <t>1130</t>
  </si>
  <si>
    <t>1140</t>
  </si>
  <si>
    <t>1310</t>
  </si>
  <si>
    <t>1311</t>
  </si>
  <si>
    <t>1410-1411</t>
  </si>
  <si>
    <t>1500</t>
  </si>
  <si>
    <t>1940</t>
  </si>
  <si>
    <t>1960</t>
  </si>
  <si>
    <t>Transfers In/Out</t>
  </si>
  <si>
    <t>Other Sources (please specify) _________________________________________</t>
  </si>
  <si>
    <t xml:space="preserve">If these sums do not net to zero then the transfers do not balance.  </t>
  </si>
  <si>
    <t>Internal Service Funds:</t>
  </si>
  <si>
    <t>Special Revenue Funds:</t>
  </si>
  <si>
    <t>adopted budget.  22-44-107(2).</t>
  </si>
  <si>
    <t>TOTAL REVENUE INCLUDING BEGINNING FUND BALANCE (Sum of line 17 and BFB)</t>
  </si>
  <si>
    <t>Other Purchased Student Transportation</t>
  </si>
  <si>
    <t>0561</t>
  </si>
  <si>
    <t>0562</t>
  </si>
  <si>
    <t>0563</t>
  </si>
  <si>
    <t>0564</t>
  </si>
  <si>
    <t>0565</t>
  </si>
  <si>
    <t>0566</t>
  </si>
  <si>
    <t>0569</t>
  </si>
  <si>
    <t>0580</t>
  </si>
  <si>
    <t>Subtotal 0010 - Elementary Instructional</t>
  </si>
  <si>
    <t>Subtotal 0020 - Middle School Instructional</t>
  </si>
  <si>
    <t>Subtotal 0060 - General Integrated Education</t>
  </si>
  <si>
    <t>Subtotal 1600 - Technical Education</t>
  </si>
  <si>
    <t>Subtotal 1700 - Special Education</t>
  </si>
  <si>
    <t>Indirect Cost Rate Calculation (0869)</t>
  </si>
  <si>
    <t>CHARTER SCHOOL FUND</t>
  </si>
  <si>
    <t>a1</t>
  </si>
  <si>
    <t>Charter School Fund</t>
  </si>
  <si>
    <t>ARRA (Federal Stimulus Funding) Grants Fund</t>
  </si>
  <si>
    <t>1c.</t>
  </si>
  <si>
    <t>FOUNDATION FUND</t>
  </si>
  <si>
    <t>3. TOTAL TABOR SPENDING FOR CURRENT FY (Line 1 minus Line 2)</t>
  </si>
  <si>
    <t>Percent Change in Denver-Boulder Consumer Price Index for prior CY</t>
  </si>
  <si>
    <t>To Determine your TABOR 3% Reserve Amount use 3% of Line 5</t>
  </si>
  <si>
    <t>3% of Current Year Spending = TABOR Minimum</t>
  </si>
  <si>
    <t>II a. Are the Charter School Allocation out equal to the Allocations in?</t>
  </si>
  <si>
    <t>II b.  Are the Pre-School Allocations out equal to the Allocations in?</t>
  </si>
  <si>
    <t>III. Do the transfers in/out net to zero across all funds?</t>
  </si>
  <si>
    <t>IV. General Fund Non appropriated reserves limitation</t>
  </si>
  <si>
    <t>V.  Linkage of Salaries and Benefits lines with Staff Details page</t>
  </si>
  <si>
    <t>i2</t>
  </si>
  <si>
    <t>9a. Bond Redemption Fund</t>
  </si>
  <si>
    <t>932X</t>
  </si>
  <si>
    <t>Other Restricted Reserves</t>
  </si>
  <si>
    <t>9322</t>
  </si>
  <si>
    <t>9321</t>
  </si>
  <si>
    <t>TOTAL APPROPRIATED RESERVES (Sum of 32 - 36)</t>
  </si>
  <si>
    <t>TOTAL FOUNDATION FUND EXPENDITURES AND APPROPRIATED RESERVES (Sum of lines 25 &amp; 30)</t>
  </si>
  <si>
    <t>TOTAL APPROPRIATED RESERVES (Sum of 22 - 26)</t>
  </si>
  <si>
    <t>TOTAL APPROPRIATED RESERVES (Sum of 19 - 22)</t>
  </si>
  <si>
    <t>TOTAL BOND REDEMPTION FUND EXPENDITURES AND APPROPRIATED RESERVES (Sum of lines 18 &amp; 23)</t>
  </si>
  <si>
    <t>Fund 39:  NON-VOTER APPROVED DEBT FUND</t>
  </si>
  <si>
    <t>Note:  Non-voter approved debt (Fund 39) must not be commingled with Voter approved debt (Fund 31)</t>
  </si>
  <si>
    <t>TOTAL APPROPRIATED RESERVES (Sum of 17 - 21)</t>
  </si>
  <si>
    <t>TOTAL APPROPRIATED RESERVES (Sum of lines 28-32)</t>
  </si>
  <si>
    <t>TOTAL PUPIL ACTIVITY AGENCY FUND EXPENDITURES AND APPROPRIATED RESERVES (Sum of lines 27 &amp; 32)</t>
  </si>
  <si>
    <t>TOTAL TRUST &amp; OTHER AGENCY FUND EXPENDITURES AND APPROPRIATED RESERVES (Sum of lines 25 &amp; 30)</t>
  </si>
  <si>
    <t>RESOLUTION</t>
  </si>
  <si>
    <t>AUTHORIZING THE USE OF A PORTION OF BEGINNING FUND BALANCE AS AUTHORIZED BY COLORADO STATUTES</t>
  </si>
  <si>
    <t>Under Section 22-44-105(1.5)(a), A budget adopted pursuant to article 44 shall not provide</t>
  </si>
  <si>
    <t>expenditures, interfund transfers, or reserves, in excess of available revenues and</t>
  </si>
  <si>
    <t>beginning fund balances.  If the budget includes the use of a beginning fund balance,</t>
  </si>
  <si>
    <t>the school district board of education shall adopt a resolution specifically authorizing the</t>
  </si>
  <si>
    <t>WHEREAS, C.R.S. 22-44-105 states that a budget, duly adopted pursuant to this article,</t>
  </si>
  <si>
    <t>use of a portion of the beginning fund balance in the school district's budget.  The</t>
  </si>
  <si>
    <t>shall not provide for expenditures, interfund transfers, or reserves, in excess of available</t>
  </si>
  <si>
    <t>resolution, at a minimum, shall specify the amount of the beginning fund balance to be spent</t>
  </si>
  <si>
    <t>under the school district budget, state the purpose for which the expenditure is needed,</t>
  </si>
  <si>
    <t>and state the school district's plan to ensure that the use of the beginning fund balance will</t>
  </si>
  <si>
    <t>WHEREAS, the Board of Education may authorize the use of a portion of the beginning</t>
  </si>
  <si>
    <t>not lead to an ongoing deficit.</t>
  </si>
  <si>
    <t>fund balance in the budget, stating the amount to be used, the purpose for which the</t>
  </si>
  <si>
    <t>expenditure is needed, and the district's plan to ensure that the use of the beginning fund</t>
  </si>
  <si>
    <t>Under Section 22-44-105(1.5)(c ), If at any time during the fiscal year following the adoption</t>
  </si>
  <si>
    <t>of a budget by a board of education the school district determines that the use of an</t>
  </si>
  <si>
    <t>additional portion of the school district's beginning fund balance is necessary, the board</t>
  </si>
  <si>
    <t xml:space="preserve">WHEREAS, the Board of Education has determined the beginning fund balances in the </t>
  </si>
  <si>
    <t>of education shall adopt a resolution that meets at least the minimum requirements specified</t>
  </si>
  <si>
    <t>(state the individual funds involved)</t>
  </si>
  <si>
    <t>in paragraph (1) above before using the additional portion of the beginning fund balance.</t>
  </si>
  <si>
    <t>are sufficient to allow for the one-time expenditures and the action will not lead to an ongoing</t>
  </si>
  <si>
    <t>deficit.</t>
  </si>
  <si>
    <t>The next column shows a sample resolution which may be adopted at the time</t>
  </si>
  <si>
    <t>NOW, THEREFORE, BE IT RESOLVED:</t>
  </si>
  <si>
    <t>the board of education adopts the budget, or at any time the additional portion of beginning</t>
  </si>
  <si>
    <t>fund balance is identified.</t>
  </si>
  <si>
    <t>IN ACCORDANCE with C.R.S. 22-44-105, the Board of Education authorizes the use</t>
  </si>
  <si>
    <t>for the purpose/s set forth above will not lead to ongoing deficits in the funds.</t>
  </si>
  <si>
    <t>Adopted this (state the date of the resolution)</t>
  </si>
  <si>
    <t>(state the name of the school district)</t>
  </si>
  <si>
    <t>(Signature of person attesting to the Board President signature)</t>
  </si>
  <si>
    <t>Use this sample resolution for utilizing a portion of beginning fund balance.</t>
  </si>
  <si>
    <t>Best practice would be to incorporate these resolutions into the budget document.</t>
  </si>
  <si>
    <t>At a minimum, these documents should be kept on file for the district's audit.</t>
  </si>
  <si>
    <t>revenues and beginning fund balance.</t>
  </si>
  <si>
    <t>balance will not lead to an ongoing deficit.</t>
  </si>
  <si>
    <t>(state the individual funds involved, the amount for each fund, and the reason for its use)</t>
  </si>
  <si>
    <t>BE IT FURTHER RESOLVED, the use of this portion of these beginning fund balances</t>
  </si>
  <si>
    <t>Use this sample resolution for adopting a supplemental budget after January 31st</t>
  </si>
  <si>
    <t>(state the fund involved)</t>
  </si>
  <si>
    <t>SOURCE OF MONEY FOR A SPECIFIC PURPOSE AND NATURE OF PROJECT (brief summary)</t>
  </si>
  <si>
    <t>REVENUES:</t>
  </si>
  <si>
    <t xml:space="preserve">Under Section 22-44-110(5), After January 31, the board shall not review or change the </t>
  </si>
  <si>
    <t>budget except as authorized by this article; except that, where money for a specific</t>
  </si>
  <si>
    <t>Sources of Revenue</t>
  </si>
  <si>
    <t>purpose from other than ad valorem taxes subsequently become available to meet a</t>
  </si>
  <si>
    <t xml:space="preserve">Local </t>
  </si>
  <si>
    <t>contingency, the board may adopt a supplemental budget for expenditures not to exceed</t>
  </si>
  <si>
    <t>State</t>
  </si>
  <si>
    <t>the amount of said money and may appropriate said money therefrom.</t>
  </si>
  <si>
    <t>Federal</t>
  </si>
  <si>
    <t>A supplemental budget and the appropriation resolution must be adopted before</t>
  </si>
  <si>
    <t>Total Revenues</t>
  </si>
  <si>
    <t>expenditures relative to the supplemental budget are made.</t>
  </si>
  <si>
    <t>EXPENDITURES:</t>
  </si>
  <si>
    <t>Supplemental budgets and resolutions must include the name of the fund, receipts with</t>
  </si>
  <si>
    <t>sources of money clearly identified and expenditures by program and object.  The total</t>
  </si>
  <si>
    <t>expenditures must be equal to or less than the receipts.</t>
  </si>
  <si>
    <t>Expenditure Categories</t>
  </si>
  <si>
    <t>Salaries</t>
  </si>
  <si>
    <t>If a school district is authorized to raise and expend additional local property tax revenues</t>
  </si>
  <si>
    <t>Benefits</t>
  </si>
  <si>
    <t>Purchased Services</t>
  </si>
  <si>
    <t>by an election, the board of education may adopt a supplemental budget and an</t>
  </si>
  <si>
    <t>appropriation resolution to cover that portion of the fiscal year following such election.</t>
  </si>
  <si>
    <t>C.R.S. Section 22-44-110(6)</t>
  </si>
  <si>
    <t>Total Expenditures</t>
  </si>
  <si>
    <t>the board of education identifies a need for a supplemental budget appropriation.</t>
  </si>
  <si>
    <t>AUTHORIZING A SUPPLEMENTAL BUDGET AND APPROPRIATION AUTHORIZED BY COLORADO STATUTES</t>
  </si>
  <si>
    <t>as shown above, be appropriated to the (state the specific fund involved) for the fiscal year</t>
  </si>
  <si>
    <t>BE IT RESOLVED, that the additional expenditure amount of $                                       ,</t>
  </si>
  <si>
    <t>Be careful that no data is reflected on the hidden sheets/rows/columns.</t>
  </si>
  <si>
    <t>1995</t>
  </si>
  <si>
    <t>Locally Generated Revenue Tied to Federal Grant</t>
  </si>
  <si>
    <t>State Revenue From CDE Sources</t>
  </si>
  <si>
    <t>3010</t>
  </si>
  <si>
    <t>State Revenue from Other Sources</t>
  </si>
  <si>
    <t>At Risk Supplemental Aid</t>
  </si>
  <si>
    <t>3200-3210</t>
  </si>
  <si>
    <t>3956</t>
  </si>
  <si>
    <t>Services Provided Charter School Food Authority: State Level</t>
  </si>
  <si>
    <t>TOTAL NET REVENUE FROM STATE SOURCES (Sum of lines 41-52)</t>
  </si>
  <si>
    <t>55a.</t>
  </si>
  <si>
    <t xml:space="preserve">Federal Revenue from CDE additional </t>
  </si>
  <si>
    <t>4954-4956</t>
  </si>
  <si>
    <t>54a</t>
  </si>
  <si>
    <t>54b</t>
  </si>
  <si>
    <t>54c</t>
  </si>
  <si>
    <t>TOTAL REVENUE FROM FEDERAL SOURCES (Sum of lines 54-62)</t>
  </si>
  <si>
    <t>5100</t>
  </si>
  <si>
    <t>Proceeds from the Sale of Bonds</t>
  </si>
  <si>
    <t>5300</t>
  </si>
  <si>
    <t>Intergrant Transfers</t>
  </si>
  <si>
    <t>TOTAL REVENUE FROM OTHER SOURCES (Sum of lines 64-69)</t>
  </si>
  <si>
    <t>TOTAL GENERAL FUND REVENUE FOR ALL SOURCES (Sum of lines 39,40, 53,63,70)</t>
  </si>
  <si>
    <t>TOTAL GENERAL FUND REVENUE INCLUDING BEGINNING FUND BALANCE (Sum of line 71 plus BFB)</t>
  </si>
  <si>
    <t>TOTAL ALLOCATIONS (Sum of lines 73-75)</t>
  </si>
  <si>
    <t>NET REVENUE (Line 72 minus line 76)</t>
  </si>
  <si>
    <t>64a.</t>
  </si>
  <si>
    <t>73a.</t>
  </si>
  <si>
    <t>74a.</t>
  </si>
  <si>
    <t>75a.</t>
  </si>
  <si>
    <t>73</t>
  </si>
  <si>
    <t>76</t>
  </si>
  <si>
    <t>10                   General Fund</t>
  </si>
  <si>
    <t>11                      Charter School Fund</t>
  </si>
  <si>
    <t>18               Insurance Reserve / Risk-Management</t>
  </si>
  <si>
    <t>21                       Food Service</t>
  </si>
  <si>
    <t>22                 Governmental Designated Grants Fund</t>
  </si>
  <si>
    <t xml:space="preserve">23                       Pupil Activity </t>
  </si>
  <si>
    <t>24
Full-Day Kindergarten Mill Levy Override</t>
  </si>
  <si>
    <t xml:space="preserve">25        Transportation </t>
  </si>
  <si>
    <t>31                        Bond Redemption</t>
  </si>
  <si>
    <t>39                        COP Debt</t>
  </si>
  <si>
    <t>41                    Building Fund</t>
  </si>
  <si>
    <t>42                    Special Building &amp; Technology</t>
  </si>
  <si>
    <t>43                       Capital Reserve Capital Projects</t>
  </si>
  <si>
    <t>50                   Enterprise Funds</t>
  </si>
  <si>
    <t xml:space="preserve">60                   Internal Service </t>
  </si>
  <si>
    <t>64                            Risk Related Activity</t>
  </si>
  <si>
    <t>72                      Private-Purpose Trust</t>
  </si>
  <si>
    <t xml:space="preserve">85           Foundations </t>
  </si>
  <si>
    <t>1000 - 1999</t>
  </si>
  <si>
    <t>2000 - 2999</t>
  </si>
  <si>
    <t>3000 - 3999</t>
  </si>
  <si>
    <t>4000 - 4999</t>
  </si>
  <si>
    <t xml:space="preserve">      </t>
  </si>
  <si>
    <t>5600,5700, 5800</t>
  </si>
  <si>
    <t>5200 - 5300</t>
  </si>
  <si>
    <t xml:space="preserve">Other Sources </t>
  </si>
  <si>
    <t>5100,5400, 5500,5900, 5990, 5991</t>
  </si>
  <si>
    <t>Instruction - Program 0010 to 2099</t>
  </si>
  <si>
    <t>0300,0400, 0500</t>
  </si>
  <si>
    <t>0800, 0900</t>
  </si>
  <si>
    <t>Supporting Services</t>
  </si>
  <si>
    <t>Students - Program 2100</t>
  </si>
  <si>
    <t>Instructional Staff - Program 2200</t>
  </si>
  <si>
    <t>School Administration - Program 2400</t>
  </si>
  <si>
    <t>Operations and Maintenance - Program 2600</t>
  </si>
  <si>
    <t>Student Transportation - Program 2700</t>
  </si>
  <si>
    <t>Other Support - Program 2900</t>
  </si>
  <si>
    <t>Food Service Operations - Program 3100</t>
  </si>
  <si>
    <t>Community Services - Program 3300</t>
  </si>
  <si>
    <t>Education for Adults - Program 3400</t>
  </si>
  <si>
    <t>Property - Program 4000</t>
  </si>
  <si>
    <t>Other Uses - Program 5000s - including Transfers Out and/or Allocations Out as an expenditure</t>
  </si>
  <si>
    <t>0840</t>
  </si>
  <si>
    <t>1954-1957</t>
  </si>
  <si>
    <t>State Revenue From Other Sources</t>
  </si>
  <si>
    <t>311X</t>
  </si>
  <si>
    <t>State Equalization and Full Day Kindergarten (should be allocation 5711)</t>
  </si>
  <si>
    <t>54a.</t>
  </si>
  <si>
    <t>54b.</t>
  </si>
  <si>
    <t>54c.</t>
  </si>
  <si>
    <t>TOTAL GENERAL FUND REVENUE FOR ALL SOURCES (Sum of lines 39,40,53,63,70)</t>
  </si>
  <si>
    <t>Allocation to Capital Reserve or Insurance Reserve (Funds 18, 43)</t>
  </si>
  <si>
    <t/>
  </si>
  <si>
    <t>*Transfers should only be made to/from fund 43 - Capital Reserve Capital Projects Fund</t>
  </si>
  <si>
    <t>Fund 21:  FOOD SERVICE SPECIAL REVENUE FUND</t>
  </si>
  <si>
    <t>Reimbursable Food Service Revenue</t>
  </si>
  <si>
    <t>7a.</t>
  </si>
  <si>
    <t>School Lunch Protection Program:  Grant 3169</t>
  </si>
  <si>
    <t>Federal Sources - School Lunch Program (CFDA # 10.555)</t>
  </si>
  <si>
    <t>9a.</t>
  </si>
  <si>
    <t>Federal Sources - Other School Nutrition Programs (CFDA # 10.556 &amp; 10.559)</t>
  </si>
  <si>
    <t>TOTAL REVENUE (Sum of lines 1-12)</t>
  </si>
  <si>
    <t>Note:</t>
  </si>
  <si>
    <t>Not all USDA grant programs should be tracked through the Food Service Fund.  The General Fund or the Designated Purpose Grants Fund may be the appropriate fund instead.</t>
  </si>
  <si>
    <t>13</t>
  </si>
  <si>
    <t>TOTAL REVENUE INCLUDING BEGINNING FUND BALANCE (Sum of line 13 and BFB)</t>
  </si>
  <si>
    <t>TOTAL FOOD SERVICE FUND EXPENSES AND APPROPRIATED RESERVES</t>
  </si>
  <si>
    <t>9b. COP Debt Fund</t>
  </si>
  <si>
    <t>3. Food Service Special Revenue Fund</t>
  </si>
  <si>
    <t>Be it resolved by the Board of Education of ____________________ School District/BOCES in</t>
  </si>
  <si>
    <t>_______________ County, that the amounts shown in the following schedule be appropriated to</t>
  </si>
  <si>
    <t>9b.</t>
  </si>
  <si>
    <t>FOOD SERVICE SPECIAL REVENUE FUND</t>
  </si>
  <si>
    <t>Food Service Special Revenue Fund</t>
  </si>
  <si>
    <t>COP Debt Fund</t>
  </si>
  <si>
    <t>COP DEBT FUND</t>
  </si>
  <si>
    <t>(COP) Debt</t>
  </si>
  <si>
    <t>Fund 21:</t>
  </si>
  <si>
    <t>Sum of all Fund 21 program linked Salaries lines</t>
  </si>
  <si>
    <t>Sum of all Fund 21 program linked Benefits lines</t>
  </si>
  <si>
    <t>2303</t>
  </si>
  <si>
    <t>2304</t>
  </si>
  <si>
    <t>2501</t>
  </si>
  <si>
    <t>2801</t>
  </si>
  <si>
    <t>2303 - General Administration Indirect Cost Roll-up</t>
  </si>
  <si>
    <t>2304 - General Administration Cabinet Level Positions not like Superintendent</t>
  </si>
  <si>
    <t>2501 - Business Services Cabinet Level Positions</t>
  </si>
  <si>
    <t>2801 - Central Support Cabinet Level Positions</t>
  </si>
  <si>
    <t>2303 - General Administration  Indirect Cost Roll-up</t>
  </si>
  <si>
    <t>2304- General Administration  Cabinet Level Positions not like Superintendent</t>
  </si>
  <si>
    <t>2801- Central Support Cabinet Level Positions</t>
  </si>
  <si>
    <t>General Administration - Program 2300, including Program 2303 and 2304</t>
  </si>
  <si>
    <t>Business Services - Program 2500, including Program 2501</t>
  </si>
  <si>
    <t>Central Support - Program 2800, including Program 2801</t>
  </si>
  <si>
    <t>06</t>
  </si>
  <si>
    <t>46</t>
  </si>
  <si>
    <t>Fund 46: Supplemental Capital Construction, Technology, and Maintenance Fund</t>
  </si>
  <si>
    <t>TOTAL FUND EXPENDITURES AND APPROPRIATED RESERVES (Sum of lines 53 &amp; 59)</t>
  </si>
  <si>
    <t>Fund 06: Supplemental Capital Construction, Technology, and Maintenance Fund</t>
  </si>
  <si>
    <t>SUPPLEMENTAL CAPITAL CONSTRUCTION, TECHNOLOGY, AND MAINTENANCE FUND</t>
  </si>
  <si>
    <t>Supplemental Capital Construction, Technology, and Maintenance Fund</t>
  </si>
  <si>
    <t>SUPPLEMENTAL CAPITAL CONSTRUCTION, TECHNOLOGY, AND
MAINTENANCE FUND</t>
  </si>
  <si>
    <t xml:space="preserve"> Supplemental</t>
  </si>
  <si>
    <t>Technology, and Maintenance</t>
  </si>
  <si>
    <t>Object
Source</t>
  </si>
  <si>
    <t xml:space="preserve">06                 Supplemental Capital Construction, Technology, and
Maintenance Fund. </t>
  </si>
  <si>
    <t xml:space="preserve">46                 Supplemental Capital Construction, Technology, and
Maintenance Fund. </t>
  </si>
  <si>
    <t xml:space="preserve">Component
Units and Other Reportable Funds </t>
  </si>
  <si>
    <t>BUDGETED ENDING FUND BALANCE</t>
  </si>
  <si>
    <t xml:space="preserve">   Non-spendable fund balance  (9900)</t>
  </si>
  <si>
    <t>6710</t>
  </si>
  <si>
    <t xml:space="preserve">   Restricted fund balance (9990)</t>
  </si>
  <si>
    <t>6720</t>
  </si>
  <si>
    <t xml:space="preserve">   TABOR 3% emergency reserve (9321)</t>
  </si>
  <si>
    <t>6721</t>
  </si>
  <si>
    <t xml:space="preserve">   TABOR multi year obligations (9322)</t>
  </si>
  <si>
    <t>6722</t>
  </si>
  <si>
    <t xml:space="preserve">   District emergency reserve (letter of credit or real estate) (9323)</t>
  </si>
  <si>
    <t>6723</t>
  </si>
  <si>
    <t xml:space="preserve">   Colorado Preschool Program (CPP) (9324)</t>
  </si>
  <si>
    <t>6724</t>
  </si>
  <si>
    <t xml:space="preserve">   Risk-related / restricted capital reserve (9326)</t>
  </si>
  <si>
    <t>6726</t>
  </si>
  <si>
    <t xml:space="preserve">   BEST capital renewal reserve (9327)</t>
  </si>
  <si>
    <t>6727</t>
  </si>
  <si>
    <t xml:space="preserve">   Committed fund balance (9900)</t>
  </si>
  <si>
    <t>6750</t>
  </si>
  <si>
    <t xml:space="preserve">   Committed fund balance (15% limit) (9200)</t>
  </si>
  <si>
    <t xml:space="preserve">   Assigned fund balance (9900)</t>
  </si>
  <si>
    <t>6760</t>
  </si>
  <si>
    <t xml:space="preserve">   Unassigned fund balance (9900)</t>
  </si>
  <si>
    <t>6770</t>
  </si>
  <si>
    <t xml:space="preserve">   Net investment in capital assets (9900)</t>
  </si>
  <si>
    <t>6790</t>
  </si>
  <si>
    <t xml:space="preserve">   Restricted net position (9900)</t>
  </si>
  <si>
    <t>6791</t>
  </si>
  <si>
    <t xml:space="preserve">   Unrestricted net position (9900)</t>
  </si>
  <si>
    <t>6792</t>
  </si>
  <si>
    <t>Total Ending Fund Balance</t>
  </si>
  <si>
    <t>Total Available Beginning Fund Balance &amp; Revenues Less Total Expenditures &amp; Reserves Less Ending Fund Balance (Shall Equal Zero (0))</t>
  </si>
  <si>
    <t>Use of a portion of beginning fund balance resolution required?</t>
  </si>
  <si>
    <t>Beginning Fund Balance
(Includes All Reserves)</t>
  </si>
  <si>
    <t>Total Beginning Fund Balance and Reserves</t>
  </si>
  <si>
    <t>Total Allocations To/From Other Funds</t>
  </si>
  <si>
    <t>Transfers To/From Other Funds</t>
  </si>
  <si>
    <t>Available  Beginning Fund Balance &amp; Revenues (Plus Or Minus (If Revenue) Allocations And Transfers)</t>
  </si>
  <si>
    <t>Supplies and Materials</t>
  </si>
  <si>
    <t>Total Instruction</t>
  </si>
  <si>
    <t>Total Students</t>
  </si>
  <si>
    <t>Total Instructional Staff</t>
  </si>
  <si>
    <t>Total School Administration</t>
  </si>
  <si>
    <t>Total Business Services</t>
  </si>
  <si>
    <t>Total Operations and Maintenance</t>
  </si>
  <si>
    <t>Total Student Transportation</t>
  </si>
  <si>
    <t>Total Central Support</t>
  </si>
  <si>
    <t>Total Other Support</t>
  </si>
  <si>
    <t>Enterprise Operations - Program 3200</t>
  </si>
  <si>
    <t>Total Enterprise Operations</t>
  </si>
  <si>
    <t>Total Community Services</t>
  </si>
  <si>
    <t>Total Education for Adults Services</t>
  </si>
  <si>
    <t>Total Supporting Services</t>
  </si>
  <si>
    <t>Total Property</t>
  </si>
  <si>
    <t>Total Other Uses</t>
  </si>
  <si>
    <t>Other Reserved Fund Balance (9900)</t>
  </si>
  <si>
    <t>Other Restricted Reserves (932X)</t>
  </si>
  <si>
    <t>Reserved Fund Balance (9100)</t>
  </si>
  <si>
    <t>District Emergency Reserve (9315)</t>
  </si>
  <si>
    <t>Reserve for TABOR 3% (9321)</t>
  </si>
  <si>
    <t>Reserve for TABOR - Multi-Year Obligations (9322)</t>
  </si>
  <si>
    <t>Total Expenditures and Reserves</t>
  </si>
  <si>
    <t>TYPE OF BUDGET (Adopted or Revised)</t>
  </si>
  <si>
    <t>DATE OF BUDGET (Adopted or Revised)</t>
  </si>
  <si>
    <t>9990</t>
  </si>
  <si>
    <t>9323</t>
  </si>
  <si>
    <t>9324</t>
  </si>
  <si>
    <t>9326</t>
  </si>
  <si>
    <t>9327</t>
  </si>
  <si>
    <t>NON-APPROPRIATED RESERVES (optional)</t>
  </si>
  <si>
    <t>Tuition from CDE for Out-of-District Placed Pupils</t>
  </si>
  <si>
    <t>Services Provided other Colorado BOCES of Districts: local</t>
  </si>
  <si>
    <t>Foundation Funds</t>
  </si>
  <si>
    <t>Total Reserves</t>
  </si>
  <si>
    <t>Enter allocation amount on Arbitrage page and Charter School Revenue, Line 74</t>
  </si>
  <si>
    <t>(NAME</t>
  </si>
  <si>
    <t>HEADQUARTERED IN (COUNTY)</t>
  </si>
  <si>
    <t>10               General Fund Revenue</t>
  </si>
  <si>
    <t>10               General Fund Expenditures</t>
  </si>
  <si>
    <t>11               Charter Fund Revenue</t>
  </si>
  <si>
    <t xml:space="preserve">11               Charter Fund Expenditures </t>
  </si>
  <si>
    <t>18               Insurance Reserve Special Revenue Fund</t>
  </si>
  <si>
    <t>19               Colorado Preschool Program Fund.</t>
  </si>
  <si>
    <t xml:space="preserve">GASB 34 </t>
  </si>
  <si>
    <t>21               Food Service Special Revenue Fund</t>
  </si>
  <si>
    <t xml:space="preserve">District Debt </t>
  </si>
  <si>
    <t>22               Governmental Designated-Purpose Grants Fund.</t>
  </si>
  <si>
    <t xml:space="preserve">06               Supplemental Capital Construction, Technology, and Maintenance Fund. </t>
  </si>
  <si>
    <t xml:space="preserve">23               Pupil Activity Special Revenue Fund  </t>
  </si>
  <si>
    <t>25               Transportation Fund</t>
  </si>
  <si>
    <t>31               Bond Redemption Fund</t>
  </si>
  <si>
    <t>Arbitrage Rebate Amount</t>
  </si>
  <si>
    <t>39               COP Debt Service Fund</t>
  </si>
  <si>
    <t>Component Unit Revenues and Expenditures/Expenses</t>
  </si>
  <si>
    <t>41               Building Fund</t>
  </si>
  <si>
    <t xml:space="preserve">TABOR Emergency Reserves </t>
  </si>
  <si>
    <t>42               Special Building and Technology Fund.</t>
  </si>
  <si>
    <t>Appropriation Resolution.</t>
  </si>
  <si>
    <t xml:space="preserve">43               Capital Reserve Capital Projects Fund </t>
  </si>
  <si>
    <t xml:space="preserve">Tabor Compliance Worksheet. </t>
  </si>
  <si>
    <t xml:space="preserve">46               Supplemental Capital Construction, Technology, and Maintenance Fund. </t>
  </si>
  <si>
    <t>Budget Summary Worksheet (District Use Only)</t>
  </si>
  <si>
    <t xml:space="preserve">52-59          Other Enterprise Funds </t>
  </si>
  <si>
    <t>The "Salary Schedule" tab has been added for you to provide your master salary schedule for this workbook. The information on the "Salary Schedule" tab will be available to use on the "Staff Details" tab</t>
  </si>
  <si>
    <t>The "Linked Program Codes" lets you know which fund - program combination will be linked to be various fund tab through the "Staff Details" tab.</t>
  </si>
  <si>
    <t>On page 1, fill in the blue shaded cells
District name, county, funded pupil count, district/BOCES code, type of budget and date of budget</t>
  </si>
  <si>
    <t xml:space="preserve">Complete the "Staff Details" tab with staff that meet the valid fund - program combination for linkage to the various fund tabs in this workbook. If a cell is "Pink" is input is not valid and must be fixed.  </t>
  </si>
  <si>
    <t>After the data is provided on the "Staff Details" tab, the Grants must be identified and added to row 3 of  the "Grants" tab. Also, add the grant description to row 4 of  the "Grants" tab.</t>
  </si>
  <si>
    <t>The "Uniform Budget Summary" page is generated based on the data provided within this workbook.</t>
  </si>
  <si>
    <t>TABOR Worksheets</t>
  </si>
  <si>
    <t>GENERAL FUND
Need beginning fund balance amount on line 5 of "GenFundRev"</t>
  </si>
  <si>
    <t>INSURANCE RESERVE FUND (should be treated as a transfer)</t>
  </si>
  <si>
    <t>Update Column Names, Row, and Values, as necessary</t>
  </si>
  <si>
    <t>Amounts per month towards insurances</t>
  </si>
  <si>
    <t>Lookup</t>
  </si>
  <si>
    <t>INSTRUCTION</t>
  </si>
  <si>
    <t>Fund 11:  CHARTER FUND REVENUES</t>
  </si>
  <si>
    <t>Expenditure Detail Totals for Budget Form</t>
  </si>
  <si>
    <t>SUPPORT SERVICES</t>
  </si>
  <si>
    <t>Insurance Reserve Fund</t>
  </si>
  <si>
    <t>Non-Voter Approved Debt Fund</t>
  </si>
  <si>
    <t>Building Fund</t>
  </si>
  <si>
    <t>Special Building and Technology Fund</t>
  </si>
  <si>
    <t>Capital Reserve Capital Projects Fund</t>
  </si>
  <si>
    <t>Other Internal Service Funds</t>
  </si>
  <si>
    <t>Foundation Fund</t>
  </si>
  <si>
    <t>Component Units:</t>
  </si>
  <si>
    <t>Food Service Fund</t>
  </si>
  <si>
    <t>Designated Grants</t>
  </si>
  <si>
    <t>Supplemental Capital Construction, Technology and Maintenance</t>
  </si>
  <si>
    <t>Pupil Activity Fund</t>
  </si>
  <si>
    <t>Special Revenue Funds</t>
  </si>
  <si>
    <t>Net Operating Total</t>
  </si>
  <si>
    <t>70                      Fiduciary: Trust and Other Custodial Funds: 70, 71, 75-79</t>
  </si>
  <si>
    <t>73                           Custodial</t>
  </si>
  <si>
    <t>74                         Pupil Activity Custodial</t>
  </si>
  <si>
    <t>Trust/Custodial Funds:</t>
  </si>
  <si>
    <t>Pupil Activity Custodial Fund</t>
  </si>
  <si>
    <t>Trust and Other Custodial Funds</t>
  </si>
  <si>
    <t>Funds 72-73 and 75-78:  TRUST AND OTHER CUSTODIAL FUNDS</t>
  </si>
  <si>
    <t>Funds 74:  PUPIL ACTIVITY CUSTODIAL FUND</t>
  </si>
  <si>
    <t>71-73 &amp; 75-79               Trust and Other Custodial Funds</t>
  </si>
  <si>
    <t>OTHER SPECIAL REVENUE FUNDS, includiing TOTAL PROGRAM FUND (07)</t>
  </si>
  <si>
    <t>PUPIL ACTIVITY CUSTODIAL FUNDS</t>
  </si>
  <si>
    <t>TRUST AND OTHER CUSTODIAL FUNDS</t>
  </si>
  <si>
    <t xml:space="preserve">74                                 Pupil Activity Custodial Fund </t>
  </si>
  <si>
    <t xml:space="preserve">85                                 Foundation Fund </t>
  </si>
  <si>
    <t xml:space="preserve">07, 26-29    Other Special Revenue Funds </t>
  </si>
  <si>
    <t>07, 26-29</t>
  </si>
  <si>
    <t>75</t>
  </si>
  <si>
    <t>TOTAL ALLOCATIONS (Sum of lines 73-74)</t>
  </si>
  <si>
    <t>NET REVENUE (Line 72 minus line 75)</t>
  </si>
  <si>
    <r>
      <t>6. Commodities</t>
    </r>
    <r>
      <rPr>
        <strike/>
        <sz val="8"/>
        <rFont val="Helv"/>
      </rPr>
      <t xml:space="preserve"> (CFDA # 10.550)</t>
    </r>
    <r>
      <rPr>
        <sz val="8"/>
        <rFont val="Helv"/>
      </rPr>
      <t xml:space="preserve"> No longer reported as CFDA # 10.550, likely 10.555</t>
    </r>
  </si>
  <si>
    <t>Funds 07, 26-29:  OTHER SPECIAL REVENUE FUNDS</t>
  </si>
  <si>
    <t>(use this tab for any activities related to the Total Program Reserve Fund - Fund 07)</t>
  </si>
  <si>
    <t>Fund 64 (and 63):  RISK-RELATED ACTIVITY FUND</t>
  </si>
  <si>
    <t>64 (and 63)                    Risk-Related Activity Fund</t>
  </si>
  <si>
    <t>61 - 69, w/o 63, 64       Other Internal Service Funds</t>
  </si>
  <si>
    <t>Other Special Revenue Funds, including fund 07</t>
  </si>
  <si>
    <t>Custodial</t>
  </si>
  <si>
    <t xml:space="preserve">19              Colorado Preschool Fund </t>
  </si>
  <si>
    <t>(07, 26-29)                              Other Special Revenue</t>
  </si>
  <si>
    <t>Employee Benefits, including object 0280</t>
  </si>
  <si>
    <t>PROPOSED SALARY AND BENEFITS FY2022-2023</t>
  </si>
  <si>
    <t>ESTIMATED FUNDED PUPIL COUNT FOR USE IN BUDGET YEAR 2023-2024</t>
  </si>
  <si>
    <t>Fund 22: Governmental Grants Fund          FY2024-25</t>
  </si>
  <si>
    <t>each fund as specified in the Adopted Budget for the ensuing fiscal year beginning July 1, 2024</t>
  </si>
  <si>
    <t>and ending June 30, 2025</t>
  </si>
  <si>
    <t>of a portion of the FY2024-25 beginning fund balance for the following funds:</t>
  </si>
  <si>
    <t>beginning July 1, 2023 and ending June 30, 2024.</t>
  </si>
  <si>
    <t>FY2024-2025 UNIFORM BUDGET SUMMARY</t>
  </si>
  <si>
    <t>FISCAL YEAR 2025-2026</t>
  </si>
  <si>
    <t>FY 2025-2026</t>
  </si>
  <si>
    <t>FY2025-2026</t>
  </si>
  <si>
    <t>Prior Year
Actual Audited
FY23-24</t>
  </si>
  <si>
    <t>Current Year
Budgeted
FY24-25</t>
  </si>
  <si>
    <t>Current
Projected
FY24-25</t>
  </si>
  <si>
    <t>Original 
Budget
FY25-26</t>
  </si>
  <si>
    <t>Adjustments to
Budget
FY25-26</t>
  </si>
  <si>
    <t>Revised
Budget
FY25-26</t>
  </si>
  <si>
    <r>
      <t xml:space="preserve">Please enter information in the cells with </t>
    </r>
    <r>
      <rPr>
        <sz val="10"/>
        <color indexed="12"/>
        <rFont val="Calibri"/>
        <family val="2"/>
        <scheme val="minor"/>
      </rPr>
      <t xml:space="preserve">Blue Text.  </t>
    </r>
    <r>
      <rPr>
        <sz val="10"/>
        <rFont val="Calibri"/>
        <family val="2"/>
        <scheme val="minor"/>
      </rPr>
      <t>Do not use decimals when entering data in the CDE-18 report.</t>
    </r>
  </si>
  <si>
    <r>
      <t xml:space="preserve">Columns highlighted in </t>
    </r>
    <r>
      <rPr>
        <sz val="10"/>
        <color indexed="45"/>
        <rFont val="Calibri"/>
        <family val="2"/>
        <scheme val="minor"/>
      </rPr>
      <t xml:space="preserve">"Rose" </t>
    </r>
    <r>
      <rPr>
        <sz val="10"/>
        <rFont val="Calibri"/>
        <family val="2"/>
        <scheme val="minor"/>
      </rPr>
      <t>are linked to the various fund tabs in this workbook.</t>
    </r>
  </si>
  <si>
    <t>This document has used the Excel Accesibility tool but has not been checked with other resources.  Users are cautioned</t>
  </si>
  <si>
    <t>to perform their own accessibility testing for compliance.</t>
  </si>
  <si>
    <r>
      <t xml:space="preserve">FEDERAL FUNDS NOT IN OTHER FUNDS - </t>
    </r>
    <r>
      <rPr>
        <i/>
        <sz val="8"/>
        <color rgb="FFA20000"/>
        <rFont val="Helv"/>
      </rPr>
      <t>LIST ALL FEDERAL GRANTS BY GRANT/PROJECT CODE AND TITLE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</si>
</sst>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_(* \(#,##0\);_(* &quot;-&quot;_);_(@_)"/>
    <numFmt numFmtId="44" formatCode="_(&quot;$&quot;* #,##0.00_);_(&quot;$&quot;* \(#,##0.00\);_(&quot;$&quot;* &quot;-&quot;??_);_(@_)"/>
    <numFmt numFmtId="43" formatCode="_(* #,##0.00_);_(* \(#,##0.00\);_(* &quot;-&quot;??_);_(@_)"/>
    <numFmt numFmtId="164" formatCode="#,##0.0_);\(#,##0.0\)"/>
    <numFmt numFmtId="165" formatCode="0_)"/>
    <numFmt numFmtId="166" formatCode="0.0%"/>
    <numFmt numFmtId="167" formatCode="mm/dd/yy;@"/>
    <numFmt numFmtId="168" formatCode="#,##0.000_);[Red]\(#,##0.000\)"/>
    <numFmt numFmtId="169" formatCode="0.000"/>
    <numFmt numFmtId="170" formatCode="@\ *."/>
  </numFmts>
  <fonts count="70" x14ac:knownFonts="1">
    <font>
      <sz val="8"/>
      <name val="Helv"/>
    </font>
    <font>
      <b/>
      <sz val="10"/>
      <name val="Arial"/>
      <family val="2"/>
    </font>
    <font>
      <sz val="10"/>
      <name val="Arial"/>
      <family val="2"/>
    </font>
    <font>
      <sz val="8"/>
      <color indexed="12"/>
      <name val="Helv"/>
    </font>
    <font>
      <b/>
      <sz val="10"/>
      <name val="Helv"/>
    </font>
    <font>
      <b/>
      <sz val="12"/>
      <name val="Helv"/>
    </font>
    <font>
      <b/>
      <sz val="8"/>
      <name val="Helv"/>
    </font>
    <font>
      <b/>
      <i/>
      <sz val="8"/>
      <name val="Helv"/>
    </font>
    <font>
      <b/>
      <u/>
      <sz val="8"/>
      <name val="Helv"/>
    </font>
    <font>
      <sz val="10"/>
      <name val="Helv"/>
    </font>
    <font>
      <i/>
      <sz val="8"/>
      <name val="Helv"/>
    </font>
    <font>
      <sz val="8"/>
      <name val="Times"/>
    </font>
    <font>
      <sz val="8"/>
      <name val="Helv"/>
    </font>
    <font>
      <sz val="8"/>
      <color indexed="39"/>
      <name val="Helv"/>
    </font>
    <font>
      <i/>
      <sz val="10"/>
      <name val="Helv"/>
    </font>
    <font>
      <u/>
      <sz val="8"/>
      <color indexed="12"/>
      <name val="Helv"/>
    </font>
    <font>
      <b/>
      <sz val="8"/>
      <color indexed="10"/>
      <name val="Helv"/>
    </font>
    <font>
      <sz val="8"/>
      <color indexed="10"/>
      <name val="Helv"/>
    </font>
    <font>
      <sz val="8"/>
      <color indexed="14"/>
      <name val="Helv"/>
    </font>
    <font>
      <i/>
      <sz val="8"/>
      <color indexed="10"/>
      <name val="Helv"/>
    </font>
    <font>
      <b/>
      <i/>
      <u/>
      <sz val="8"/>
      <name val="Helv"/>
    </font>
    <font>
      <sz val="8"/>
      <name val="Arial"/>
      <family val="2"/>
    </font>
    <font>
      <sz val="8"/>
      <color indexed="12"/>
      <name val="Arial"/>
      <family val="2"/>
    </font>
    <font>
      <b/>
      <i/>
      <sz val="12"/>
      <name val="Arial"/>
      <family val="2"/>
    </font>
    <font>
      <b/>
      <sz val="8"/>
      <name val="Arial"/>
      <family val="2"/>
    </font>
    <font>
      <b/>
      <sz val="10"/>
      <name val="Arial"/>
      <family val="2"/>
    </font>
    <font>
      <sz val="7"/>
      <name val="Arial"/>
      <family val="2"/>
    </font>
    <font>
      <b/>
      <sz val="9"/>
      <name val="Arial"/>
      <family val="2"/>
    </font>
    <font>
      <sz val="10"/>
      <name val="Arial"/>
      <family val="2"/>
    </font>
    <font>
      <sz val="8"/>
      <name val="Arial"/>
      <family val="2"/>
    </font>
    <font>
      <b/>
      <sz val="6"/>
      <name val="Arial"/>
      <family val="2"/>
    </font>
    <font>
      <sz val="8"/>
      <color indexed="9"/>
      <name val="Arial"/>
      <family val="2"/>
    </font>
    <font>
      <sz val="8"/>
      <color indexed="9"/>
      <name val="Helv"/>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2"/>
      <name val="Arial"/>
      <family val="2"/>
    </font>
    <font>
      <sz val="10"/>
      <color indexed="12"/>
      <name val="Arial"/>
      <family val="2"/>
    </font>
    <font>
      <sz val="8"/>
      <color indexed="57"/>
      <name val="Helv"/>
    </font>
    <font>
      <b/>
      <sz val="8"/>
      <color indexed="12"/>
      <name val="Arial"/>
      <family val="2"/>
    </font>
    <font>
      <strike/>
      <sz val="8"/>
      <name val="Helv"/>
    </font>
    <font>
      <strike/>
      <sz val="8"/>
      <color indexed="12"/>
      <name val="Helv"/>
    </font>
    <font>
      <b/>
      <i/>
      <sz val="10"/>
      <name val="Arial"/>
      <family val="2"/>
    </font>
    <font>
      <sz val="10"/>
      <color indexed="8"/>
      <name val="Arial"/>
      <family val="2"/>
    </font>
    <font>
      <u val="singleAccounting"/>
      <sz val="8"/>
      <name val="Helv"/>
    </font>
    <font>
      <i/>
      <sz val="8"/>
      <name val="Arial"/>
      <family val="2"/>
    </font>
    <font>
      <sz val="10"/>
      <color indexed="8"/>
      <name val="Helv"/>
    </font>
    <font>
      <sz val="10"/>
      <name val="Calibri"/>
      <family val="2"/>
      <scheme val="minor"/>
    </font>
    <font>
      <sz val="10"/>
      <color indexed="12"/>
      <name val="Calibri"/>
      <family val="2"/>
      <scheme val="minor"/>
    </font>
    <font>
      <sz val="10"/>
      <color indexed="45"/>
      <name val="Calibri"/>
      <family val="2"/>
      <scheme val="minor"/>
    </font>
    <font>
      <b/>
      <sz val="10"/>
      <name val="Calibri"/>
      <family val="2"/>
      <scheme val="minor"/>
    </font>
    <font>
      <b/>
      <sz val="8"/>
      <color rgb="FFC00000"/>
      <name val="Helv"/>
    </font>
    <font>
      <sz val="8"/>
      <color rgb="FFC00000"/>
      <name val="Helv"/>
    </font>
    <font>
      <sz val="11"/>
      <color rgb="FF505050"/>
      <name val="Calibri"/>
      <family val="2"/>
    </font>
    <font>
      <sz val="8"/>
      <color rgb="FFA20000"/>
      <name val="Helv"/>
    </font>
    <font>
      <i/>
      <sz val="8"/>
      <color rgb="FFA20000"/>
      <name val="Helv"/>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Gray">
        <fgColor indexed="8"/>
      </patternFill>
    </fill>
    <fill>
      <patternFill patternType="solid">
        <fgColor indexed="22"/>
        <bgColor indexed="64"/>
      </patternFill>
    </fill>
    <fill>
      <patternFill patternType="solid">
        <fgColor indexed="42"/>
        <bgColor indexed="64"/>
      </patternFill>
    </fill>
    <fill>
      <patternFill patternType="solid">
        <fgColor indexed="8"/>
        <bgColor indexed="64"/>
      </patternFill>
    </fill>
    <fill>
      <patternFill patternType="solid">
        <fgColor indexed="45"/>
        <bgColor indexed="64"/>
      </patternFill>
    </fill>
    <fill>
      <patternFill patternType="solid">
        <fgColor indexed="44"/>
        <bgColor indexed="64"/>
      </patternFill>
    </fill>
    <fill>
      <patternFill patternType="solid">
        <fgColor indexed="13"/>
        <bgColor indexed="64"/>
      </patternFill>
    </fill>
    <fill>
      <patternFill patternType="solid">
        <fgColor rgb="FFFFFF00"/>
        <bgColor indexed="64"/>
      </patternFill>
    </fill>
  </fills>
  <borders count="11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double">
        <color indexed="8"/>
      </right>
      <top style="double">
        <color indexed="8"/>
      </top>
      <bottom/>
      <diagonal/>
    </border>
    <border>
      <left/>
      <right/>
      <top/>
      <bottom style="thin">
        <color indexed="8"/>
      </bottom>
      <diagonal/>
    </border>
    <border>
      <left/>
      <right/>
      <top style="thin">
        <color indexed="8"/>
      </top>
      <bottom/>
      <diagonal/>
    </border>
    <border>
      <left style="double">
        <color indexed="8"/>
      </left>
      <right style="double">
        <color indexed="8"/>
      </right>
      <top/>
      <bottom style="double">
        <color indexed="8"/>
      </bottom>
      <diagonal/>
    </border>
    <border>
      <left/>
      <right style="double">
        <color indexed="8"/>
      </right>
      <top/>
      <bottom style="double">
        <color indexed="8"/>
      </bottom>
      <diagonal/>
    </border>
    <border>
      <left style="thin">
        <color indexed="8"/>
      </left>
      <right style="thin">
        <color indexed="8"/>
      </right>
      <top style="thin">
        <color indexed="8"/>
      </top>
      <bottom/>
      <diagonal/>
    </border>
    <border>
      <left style="thin">
        <color indexed="8"/>
      </left>
      <right style="thin">
        <color indexed="8"/>
      </right>
      <top/>
      <bottom style="double">
        <color indexed="8"/>
      </bottom>
      <diagonal/>
    </border>
    <border>
      <left/>
      <right style="thin">
        <color indexed="8"/>
      </right>
      <top style="thin">
        <color indexed="8"/>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bottom style="thin">
        <color indexed="8"/>
      </bottom>
      <diagonal/>
    </border>
    <border>
      <left/>
      <right style="thin">
        <color indexed="8"/>
      </right>
      <top/>
      <bottom style="medium">
        <color indexed="8"/>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style="thin">
        <color indexed="8"/>
      </top>
      <bottom style="thin">
        <color indexed="8"/>
      </bottom>
      <diagonal/>
    </border>
    <border>
      <left style="double">
        <color indexed="8"/>
      </left>
      <right style="double">
        <color indexed="8"/>
      </right>
      <top style="double">
        <color indexed="8"/>
      </top>
      <bottom style="double">
        <color indexed="8"/>
      </bottom>
      <diagonal/>
    </border>
    <border>
      <left/>
      <right/>
      <top style="thin">
        <color indexed="8"/>
      </top>
      <bottom style="thin">
        <color indexed="8"/>
      </bottom>
      <diagonal/>
    </border>
    <border>
      <left style="double">
        <color indexed="8"/>
      </left>
      <right style="double">
        <color indexed="8"/>
      </right>
      <top style="double">
        <color indexed="8"/>
      </top>
      <bottom/>
      <diagonal/>
    </border>
    <border>
      <left style="thin">
        <color indexed="8"/>
      </left>
      <right style="thin">
        <color indexed="8"/>
      </right>
      <top style="double">
        <color indexed="8"/>
      </top>
      <bottom style="double">
        <color indexed="8"/>
      </bottom>
      <diagonal/>
    </border>
    <border>
      <left/>
      <right style="thin">
        <color indexed="8"/>
      </right>
      <top style="double">
        <color indexed="8"/>
      </top>
      <bottom style="double">
        <color indexed="8"/>
      </bottom>
      <diagonal/>
    </border>
    <border>
      <left/>
      <right style="thin">
        <color indexed="8"/>
      </right>
      <top/>
      <bottom style="thin">
        <color indexed="8"/>
      </bottom>
      <diagonal/>
    </border>
    <border>
      <left/>
      <right style="thin">
        <color indexed="8"/>
      </right>
      <top/>
      <bottom/>
      <diagonal/>
    </border>
    <border>
      <left style="thin">
        <color indexed="8"/>
      </left>
      <right style="thin">
        <color indexed="8"/>
      </right>
      <top style="double">
        <color indexed="8"/>
      </top>
      <bottom style="thin">
        <color indexed="8"/>
      </bottom>
      <diagonal/>
    </border>
    <border>
      <left style="thin">
        <color indexed="8"/>
      </left>
      <right style="thin">
        <color indexed="8"/>
      </right>
      <top style="double">
        <color indexed="8"/>
      </top>
      <bottom/>
      <diagonal/>
    </border>
    <border>
      <left/>
      <right/>
      <top style="double">
        <color indexed="8"/>
      </top>
      <bottom style="thin">
        <color indexed="8"/>
      </bottom>
      <diagonal/>
    </border>
    <border>
      <left style="thin">
        <color indexed="8"/>
      </left>
      <right style="thin">
        <color indexed="8"/>
      </right>
      <top style="medium">
        <color indexed="8"/>
      </top>
      <bottom style="thin">
        <color indexed="8"/>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style="thick">
        <color indexed="64"/>
      </right>
      <top style="thick">
        <color indexed="64"/>
      </top>
      <bottom style="thick">
        <color indexed="64"/>
      </bottom>
      <diagonal/>
    </border>
    <border>
      <left style="thin">
        <color indexed="8"/>
      </left>
      <right style="thin">
        <color indexed="8"/>
      </right>
      <top style="thin">
        <color indexed="8"/>
      </top>
      <bottom style="double">
        <color indexed="64"/>
      </bottom>
      <diagonal/>
    </border>
    <border>
      <left style="thin">
        <color indexed="64"/>
      </left>
      <right style="thin">
        <color indexed="8"/>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right/>
      <top/>
      <bottom style="medium">
        <color indexed="8"/>
      </bottom>
      <diagonal/>
    </border>
    <border>
      <left/>
      <right/>
      <top/>
      <bottom style="thin">
        <color indexed="64"/>
      </bottom>
      <diagonal/>
    </border>
    <border>
      <left/>
      <right/>
      <top/>
      <bottom style="double">
        <color indexed="64"/>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style="thin">
        <color indexed="8"/>
      </top>
      <bottom style="double">
        <color indexed="8"/>
      </bottom>
      <diagonal/>
    </border>
    <border>
      <left style="thin">
        <color indexed="12"/>
      </left>
      <right style="thin">
        <color indexed="12"/>
      </right>
      <top style="thin">
        <color indexed="12"/>
      </top>
      <bottom style="thin">
        <color indexed="12"/>
      </bottom>
      <diagonal/>
    </border>
    <border>
      <left/>
      <right style="thin">
        <color indexed="12"/>
      </right>
      <top/>
      <bottom/>
      <diagonal/>
    </border>
    <border>
      <left/>
      <right style="medium">
        <color indexed="64"/>
      </right>
      <top style="medium">
        <color indexed="64"/>
      </top>
      <bottom/>
      <diagonal/>
    </border>
    <border>
      <left style="medium">
        <color indexed="64"/>
      </left>
      <right/>
      <top/>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style="double">
        <color indexed="8"/>
      </left>
      <right/>
      <top style="double">
        <color indexed="8"/>
      </top>
      <bottom style="double">
        <color indexed="8"/>
      </bottom>
      <diagonal/>
    </border>
    <border>
      <left/>
      <right style="medium">
        <color indexed="64"/>
      </right>
      <top/>
      <bottom style="medium">
        <color indexed="64"/>
      </bottom>
      <diagonal/>
    </border>
    <border>
      <left style="thin">
        <color indexed="64"/>
      </left>
      <right style="thin">
        <color indexed="8"/>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55"/>
      </top>
      <bottom style="thin">
        <color indexed="55"/>
      </bottom>
      <diagonal/>
    </border>
    <border>
      <left style="thin">
        <color indexed="64"/>
      </left>
      <right style="thin">
        <color indexed="64"/>
      </right>
      <top style="thin">
        <color indexed="55"/>
      </top>
      <bottom/>
      <diagonal/>
    </border>
    <border>
      <left style="thin">
        <color indexed="64"/>
      </left>
      <right style="thin">
        <color indexed="64"/>
      </right>
      <top style="thin">
        <color indexed="64"/>
      </top>
      <bottom style="thin">
        <color indexed="55"/>
      </bottom>
      <diagonal/>
    </border>
    <border>
      <left style="thin">
        <color indexed="64"/>
      </left>
      <right style="thin">
        <color indexed="64"/>
      </right>
      <top style="thin">
        <color indexed="55"/>
      </top>
      <bottom style="thin">
        <color indexed="64"/>
      </bottom>
      <diagonal/>
    </border>
    <border>
      <left/>
      <right/>
      <top/>
      <bottom style="thin">
        <color indexed="12"/>
      </bottom>
      <diagonal/>
    </border>
    <border>
      <left style="medium">
        <color indexed="8"/>
      </left>
      <right/>
      <top style="medium">
        <color indexed="8"/>
      </top>
      <bottom style="medium">
        <color indexed="8"/>
      </bottom>
      <diagonal/>
    </border>
    <border>
      <left style="thin">
        <color indexed="8"/>
      </left>
      <right/>
      <top style="thin">
        <color indexed="8"/>
      </top>
      <bottom style="thin">
        <color indexed="8"/>
      </bottom>
      <diagonal/>
    </border>
    <border>
      <left style="thin">
        <color indexed="64"/>
      </left>
      <right style="thin">
        <color indexed="64"/>
      </right>
      <top style="double">
        <color indexed="64"/>
      </top>
      <bottom style="double">
        <color indexed="64"/>
      </bottom>
      <diagonal/>
    </border>
    <border>
      <left/>
      <right/>
      <top style="double">
        <color indexed="64"/>
      </top>
      <bottom/>
      <diagonal/>
    </border>
    <border>
      <left/>
      <right/>
      <top style="double">
        <color indexed="8"/>
      </top>
      <bottom/>
      <diagonal/>
    </border>
    <border>
      <left/>
      <right/>
      <top/>
      <bottom style="double">
        <color indexed="8"/>
      </bottom>
      <diagonal/>
    </border>
    <border>
      <left style="thin">
        <color indexed="64"/>
      </left>
      <right style="thin">
        <color indexed="64"/>
      </right>
      <top/>
      <bottom/>
      <diagonal/>
    </border>
    <border>
      <left/>
      <right/>
      <top style="medium">
        <color indexed="64"/>
      </top>
      <bottom style="thin">
        <color indexed="64"/>
      </bottom>
      <diagonal/>
    </border>
    <border>
      <left/>
      <right/>
      <top style="thin">
        <color indexed="64"/>
      </top>
      <bottom style="double">
        <color indexed="8"/>
      </bottom>
      <diagonal/>
    </border>
    <border>
      <left/>
      <right/>
      <top style="thin">
        <color indexed="64"/>
      </top>
      <bottom style="double">
        <color indexed="64"/>
      </bottom>
      <diagonal/>
    </border>
    <border>
      <left/>
      <right/>
      <top style="double">
        <color indexed="64"/>
      </top>
      <bottom style="double">
        <color indexed="64"/>
      </bottom>
      <diagonal/>
    </border>
    <border>
      <left/>
      <right/>
      <top style="double">
        <color indexed="64"/>
      </top>
      <bottom style="thin">
        <color indexed="64"/>
      </bottom>
      <diagonal/>
    </border>
    <border>
      <left/>
      <right/>
      <top style="double">
        <color indexed="64"/>
      </top>
      <bottom style="medium">
        <color indexed="64"/>
      </bottom>
      <diagonal/>
    </border>
    <border>
      <left/>
      <right style="double">
        <color indexed="64"/>
      </right>
      <top style="double">
        <color indexed="64"/>
      </top>
      <bottom style="double">
        <color indexed="64"/>
      </bottom>
      <diagonal/>
    </border>
    <border>
      <left style="thin">
        <color indexed="8"/>
      </left>
      <right/>
      <top style="thin">
        <color indexed="8"/>
      </top>
      <bottom/>
      <diagonal/>
    </border>
    <border>
      <left style="thin">
        <color indexed="8"/>
      </left>
      <right style="thin">
        <color indexed="8"/>
      </right>
      <top style="thin">
        <color indexed="8"/>
      </top>
      <bottom style="thin">
        <color indexed="64"/>
      </bottom>
      <diagonal/>
    </border>
    <border>
      <left style="thin">
        <color indexed="64"/>
      </left>
      <right style="thin">
        <color indexed="55"/>
      </right>
      <top style="thin">
        <color indexed="55"/>
      </top>
      <bottom style="thin">
        <color indexed="55"/>
      </bottom>
      <diagonal/>
    </border>
    <border>
      <left style="thin">
        <color indexed="64"/>
      </left>
      <right/>
      <top/>
      <bottom/>
      <diagonal/>
    </border>
    <border>
      <left style="thin">
        <color indexed="55"/>
      </left>
      <right style="thin">
        <color indexed="64"/>
      </right>
      <top style="thin">
        <color indexed="55"/>
      </top>
      <bottom style="thin">
        <color indexed="55"/>
      </bottom>
      <diagonal/>
    </border>
    <border>
      <left style="thin">
        <color indexed="55"/>
      </left>
      <right style="thin">
        <color indexed="64"/>
      </right>
      <top style="thin">
        <color indexed="55"/>
      </top>
      <bottom style="thin">
        <color indexed="64"/>
      </bottom>
      <diagonal/>
    </border>
    <border>
      <left/>
      <right/>
      <top/>
      <bottom style="thick">
        <color indexed="64"/>
      </bottom>
      <diagonal/>
    </border>
    <border>
      <left style="thin">
        <color indexed="64"/>
      </left>
      <right style="thin">
        <color indexed="64"/>
      </right>
      <top style="thin">
        <color indexed="8"/>
      </top>
      <bottom style="thin">
        <color indexed="64"/>
      </bottom>
      <diagonal/>
    </border>
    <border>
      <left style="medium">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medium">
        <color indexed="64"/>
      </bottom>
      <diagonal/>
    </border>
    <border>
      <left/>
      <right style="medium">
        <color indexed="64"/>
      </right>
      <top/>
      <bottom style="double">
        <color indexed="64"/>
      </bottom>
      <diagonal/>
    </border>
    <border>
      <left style="thin">
        <color indexed="8"/>
      </left>
      <right/>
      <top/>
      <bottom style="thin">
        <color indexed="8"/>
      </bottom>
      <diagonal/>
    </border>
    <border>
      <left style="thin">
        <color indexed="64"/>
      </left>
      <right style="thin">
        <color indexed="64"/>
      </right>
      <top style="thin">
        <color indexed="64"/>
      </top>
      <bottom style="thin">
        <color indexed="8"/>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8"/>
      </left>
      <right style="thin">
        <color indexed="8"/>
      </right>
      <top style="thin">
        <color indexed="64"/>
      </top>
      <bottom style="double">
        <color indexed="8"/>
      </bottom>
      <diagonal/>
    </border>
    <border>
      <left style="double">
        <color indexed="8"/>
      </left>
      <right style="thin">
        <color indexed="8"/>
      </right>
      <top style="thin">
        <color indexed="8"/>
      </top>
      <bottom/>
      <diagonal/>
    </border>
    <border>
      <left/>
      <right style="thin">
        <color indexed="8"/>
      </right>
      <top/>
      <bottom style="double">
        <color indexed="8"/>
      </bottom>
      <diagonal/>
    </border>
    <border>
      <left style="thin">
        <color indexed="8"/>
      </left>
      <right/>
      <top/>
      <bottom style="double">
        <color indexed="8"/>
      </bottom>
      <diagonal/>
    </border>
    <border>
      <left style="double">
        <color auto="1"/>
      </left>
      <right style="double">
        <color auto="1"/>
      </right>
      <top style="double">
        <color auto="1"/>
      </top>
      <bottom style="double">
        <color auto="1"/>
      </bottom>
      <diagonal/>
    </border>
    <border>
      <left style="medium">
        <color indexed="8"/>
      </left>
      <right style="medium">
        <color indexed="8"/>
      </right>
      <top/>
      <bottom style="medium">
        <color indexed="8"/>
      </bottom>
      <diagonal/>
    </border>
    <border>
      <left style="medium">
        <color indexed="8"/>
      </left>
      <right/>
      <top/>
      <bottom style="medium">
        <color indexed="8"/>
      </bottom>
      <diagonal/>
    </border>
    <border>
      <left style="medium">
        <color indexed="64"/>
      </left>
      <right style="medium">
        <color indexed="64"/>
      </right>
      <top/>
      <bottom style="medium">
        <color indexed="64"/>
      </bottom>
      <diagonal/>
    </border>
  </borders>
  <cellStyleXfs count="48">
    <xf numFmtId="37" fontId="0"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4" fillId="1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5" fillId="3" borderId="0" applyNumberFormat="0" applyBorder="0" applyAlignment="0" applyProtection="0"/>
    <xf numFmtId="0" fontId="36" fillId="20" borderId="1" applyNumberFormat="0" applyAlignment="0" applyProtection="0"/>
    <xf numFmtId="0" fontId="37" fillId="21" borderId="2" applyNumberFormat="0" applyAlignment="0" applyProtection="0"/>
    <xf numFmtId="0" fontId="38" fillId="0" borderId="0" applyNumberFormat="0" applyFill="0" applyBorder="0" applyAlignment="0" applyProtection="0"/>
    <xf numFmtId="0" fontId="39" fillId="4" borderId="0" applyNumberFormat="0" applyBorder="0" applyAlignment="0" applyProtection="0"/>
    <xf numFmtId="0" fontId="40" fillId="0" borderId="3" applyNumberFormat="0" applyFill="0" applyAlignment="0" applyProtection="0"/>
    <xf numFmtId="0" fontId="41" fillId="0" borderId="4" applyNumberFormat="0" applyFill="0" applyAlignment="0" applyProtection="0"/>
    <xf numFmtId="0" fontId="42" fillId="0" borderId="5" applyNumberFormat="0" applyFill="0" applyAlignment="0" applyProtection="0"/>
    <xf numFmtId="0" fontId="42" fillId="0" borderId="0" applyNumberFormat="0" applyFill="0" applyBorder="0" applyAlignment="0" applyProtection="0"/>
    <xf numFmtId="0" fontId="15" fillId="0" borderId="0" applyNumberFormat="0" applyFill="0" applyBorder="0" applyAlignment="0" applyProtection="0">
      <alignment vertical="top"/>
      <protection locked="0"/>
    </xf>
    <xf numFmtId="0" fontId="43" fillId="7" borderId="1" applyNumberFormat="0" applyAlignment="0" applyProtection="0"/>
    <xf numFmtId="0" fontId="44" fillId="0" borderId="6" applyNumberFormat="0" applyFill="0" applyAlignment="0" applyProtection="0"/>
    <xf numFmtId="0" fontId="45" fillId="22" borderId="0" applyNumberFormat="0" applyBorder="0" applyAlignment="0" applyProtection="0"/>
    <xf numFmtId="0" fontId="2" fillId="0" borderId="0"/>
    <xf numFmtId="0" fontId="33" fillId="0" borderId="0"/>
    <xf numFmtId="0" fontId="33" fillId="23" borderId="7" applyNumberFormat="0" applyFont="0" applyAlignment="0" applyProtection="0"/>
    <xf numFmtId="0" fontId="46" fillId="20" borderId="8" applyNumberFormat="0" applyAlignment="0" applyProtection="0"/>
    <xf numFmtId="9" fontId="2" fillId="0" borderId="0" applyFon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43" fontId="12" fillId="0" borderId="0" applyFont="0" applyFill="0" applyBorder="0" applyAlignment="0" applyProtection="0"/>
    <xf numFmtId="44" fontId="12" fillId="0" borderId="0" applyFont="0" applyFill="0" applyBorder="0" applyAlignment="0" applyProtection="0"/>
  </cellStyleXfs>
  <cellXfs count="526">
    <xf numFmtId="37" fontId="0" fillId="0" borderId="0" xfId="0"/>
    <xf numFmtId="37" fontId="0" fillId="0" borderId="0" xfId="0" applyAlignment="1">
      <alignment horizontal="left"/>
    </xf>
    <xf numFmtId="37" fontId="3" fillId="0" borderId="0" xfId="0" applyFont="1" applyAlignment="1" applyProtection="1">
      <alignment horizontal="left"/>
      <protection locked="0"/>
    </xf>
    <xf numFmtId="37" fontId="3" fillId="0" borderId="0" xfId="0" applyFont="1" applyProtection="1">
      <protection locked="0"/>
    </xf>
    <xf numFmtId="37" fontId="0" fillId="0" borderId="0" xfId="0" applyAlignment="1">
      <alignment horizontal="center"/>
    </xf>
    <xf numFmtId="37" fontId="0" fillId="0" borderId="0" xfId="0" applyAlignment="1">
      <alignment horizontal="right"/>
    </xf>
    <xf numFmtId="37" fontId="0" fillId="0" borderId="10" xfId="0" applyBorder="1" applyAlignment="1">
      <alignment horizontal="center"/>
    </xf>
    <xf numFmtId="37" fontId="6" fillId="0" borderId="0" xfId="0" applyFont="1"/>
    <xf numFmtId="37" fontId="10" fillId="0" borderId="0" xfId="0" applyFont="1"/>
    <xf numFmtId="37" fontId="0" fillId="0" borderId="13" xfId="0" applyBorder="1"/>
    <xf numFmtId="37" fontId="0" fillId="0" borderId="14" xfId="0" applyBorder="1"/>
    <xf numFmtId="37" fontId="11" fillId="0" borderId="15" xfId="0" applyFont="1" applyBorder="1"/>
    <xf numFmtId="37" fontId="11" fillId="0" borderId="16" xfId="0" applyFont="1" applyBorder="1"/>
    <xf numFmtId="37" fontId="6" fillId="0" borderId="18" xfId="0" applyFont="1" applyBorder="1"/>
    <xf numFmtId="37" fontId="6" fillId="0" borderId="19" xfId="0" applyFont="1" applyBorder="1"/>
    <xf numFmtId="37" fontId="6" fillId="0" borderId="20" xfId="0" applyFont="1" applyBorder="1"/>
    <xf numFmtId="37" fontId="6" fillId="0" borderId="21" xfId="0" applyFont="1" applyBorder="1"/>
    <xf numFmtId="37" fontId="6" fillId="0" borderId="0" xfId="0" applyFont="1" applyAlignment="1">
      <alignment horizontal="left"/>
    </xf>
    <xf numFmtId="37" fontId="8" fillId="0" borderId="0" xfId="0" applyFont="1" applyAlignment="1">
      <alignment horizontal="left"/>
    </xf>
    <xf numFmtId="37" fontId="3" fillId="0" borderId="22" xfId="0" applyFont="1" applyBorder="1" applyProtection="1">
      <protection locked="0"/>
    </xf>
    <xf numFmtId="37" fontId="10" fillId="0" borderId="0" xfId="0" applyFont="1" applyAlignment="1">
      <alignment horizontal="left"/>
    </xf>
    <xf numFmtId="37" fontId="3" fillId="0" borderId="23" xfId="0" applyFont="1" applyBorder="1" applyProtection="1">
      <protection locked="0"/>
    </xf>
    <xf numFmtId="37" fontId="0" fillId="0" borderId="24" xfId="0" applyBorder="1"/>
    <xf numFmtId="37" fontId="3" fillId="0" borderId="24" xfId="0" applyFont="1" applyBorder="1" applyProtection="1">
      <protection locked="0"/>
    </xf>
    <xf numFmtId="37" fontId="0" fillId="0" borderId="22" xfId="0" applyBorder="1"/>
    <xf numFmtId="37" fontId="0" fillId="0" borderId="25" xfId="0" applyBorder="1"/>
    <xf numFmtId="37" fontId="6" fillId="0" borderId="0" xfId="0" applyFont="1" applyAlignment="1">
      <alignment horizontal="center"/>
    </xf>
    <xf numFmtId="37" fontId="0" fillId="0" borderId="26" xfId="0" applyBorder="1" applyAlignment="1">
      <alignment horizontal="left"/>
    </xf>
    <xf numFmtId="37" fontId="11" fillId="0" borderId="16" xfId="0" applyFont="1" applyBorder="1" applyAlignment="1">
      <alignment horizontal="left"/>
    </xf>
    <xf numFmtId="37" fontId="11" fillId="0" borderId="18" xfId="0" applyFont="1" applyBorder="1" applyAlignment="1">
      <alignment horizontal="left"/>
    </xf>
    <xf numFmtId="37" fontId="11" fillId="0" borderId="20" xfId="0" applyFont="1" applyBorder="1" applyAlignment="1">
      <alignment horizontal="left"/>
    </xf>
    <xf numFmtId="37" fontId="11" fillId="24" borderId="29" xfId="0" applyFont="1" applyFill="1" applyBorder="1"/>
    <xf numFmtId="37" fontId="0" fillId="0" borderId="23" xfId="0" applyBorder="1" applyAlignment="1">
      <alignment horizontal="right"/>
    </xf>
    <xf numFmtId="37" fontId="11" fillId="0" borderId="31" xfId="0" applyFont="1" applyBorder="1" applyAlignment="1">
      <alignment horizontal="left"/>
    </xf>
    <xf numFmtId="37" fontId="0" fillId="0" borderId="23" xfId="0" applyBorder="1"/>
    <xf numFmtId="37" fontId="11" fillId="0" borderId="27" xfId="0" applyFont="1" applyBorder="1" applyAlignment="1">
      <alignment horizontal="left"/>
    </xf>
    <xf numFmtId="37" fontId="11" fillId="0" borderId="32" xfId="0" applyFont="1" applyBorder="1" applyAlignment="1">
      <alignment horizontal="left"/>
    </xf>
    <xf numFmtId="37" fontId="11" fillId="0" borderId="33" xfId="0" applyFont="1" applyBorder="1"/>
    <xf numFmtId="37" fontId="11" fillId="0" borderId="12" xfId="0" applyFont="1" applyBorder="1" applyAlignment="1">
      <alignment horizontal="center"/>
    </xf>
    <xf numFmtId="166" fontId="0" fillId="0" borderId="23" xfId="0" applyNumberFormat="1" applyBorder="1"/>
    <xf numFmtId="37" fontId="6" fillId="0" borderId="15" xfId="0" applyFont="1" applyBorder="1" applyAlignment="1">
      <alignment horizontal="center"/>
    </xf>
    <xf numFmtId="37" fontId="6" fillId="0" borderId="18" xfId="0" applyFont="1" applyBorder="1" applyAlignment="1">
      <alignment horizontal="center"/>
    </xf>
    <xf numFmtId="37" fontId="3" fillId="0" borderId="34" xfId="0" applyFont="1" applyBorder="1" applyProtection="1">
      <protection locked="0"/>
    </xf>
    <xf numFmtId="166" fontId="0" fillId="0" borderId="34" xfId="0" applyNumberFormat="1" applyBorder="1"/>
    <xf numFmtId="37" fontId="0" fillId="0" borderId="34" xfId="0" applyBorder="1"/>
    <xf numFmtId="166" fontId="0" fillId="0" borderId="23" xfId="0" applyNumberFormat="1" applyBorder="1" applyAlignment="1">
      <alignment horizontal="right"/>
    </xf>
    <xf numFmtId="37" fontId="3" fillId="0" borderId="25" xfId="0" applyFont="1" applyBorder="1" applyProtection="1">
      <protection locked="0"/>
    </xf>
    <xf numFmtId="166" fontId="0" fillId="0" borderId="25" xfId="0" applyNumberFormat="1" applyBorder="1"/>
    <xf numFmtId="37" fontId="0" fillId="0" borderId="26" xfId="0" applyBorder="1" applyAlignment="1">
      <alignment horizontal="center"/>
    </xf>
    <xf numFmtId="37" fontId="0" fillId="0" borderId="13" xfId="0" applyBorder="1" applyAlignment="1">
      <alignment horizontal="center"/>
    </xf>
    <xf numFmtId="1" fontId="0" fillId="0" borderId="0" xfId="0" applyNumberFormat="1"/>
    <xf numFmtId="37" fontId="0" fillId="0" borderId="0" xfId="0" quotePrefix="1" applyAlignment="1">
      <alignment horizontal="left"/>
    </xf>
    <xf numFmtId="37" fontId="0" fillId="0" borderId="35" xfId="0" applyBorder="1"/>
    <xf numFmtId="37" fontId="6" fillId="0" borderId="0" xfId="0" quotePrefix="1" applyFont="1" applyAlignment="1">
      <alignment horizontal="left"/>
    </xf>
    <xf numFmtId="37" fontId="0" fillId="0" borderId="23" xfId="0" quotePrefix="1" applyBorder="1" applyAlignment="1">
      <alignment horizontal="left"/>
    </xf>
    <xf numFmtId="37" fontId="12" fillId="0" borderId="0" xfId="0" applyFont="1" applyAlignment="1">
      <alignment horizontal="left"/>
    </xf>
    <xf numFmtId="37" fontId="13" fillId="0" borderId="23" xfId="0" applyFont="1" applyBorder="1"/>
    <xf numFmtId="37" fontId="6" fillId="0" borderId="35" xfId="0" applyFont="1" applyBorder="1"/>
    <xf numFmtId="37" fontId="14" fillId="0" borderId="0" xfId="0" quotePrefix="1" applyFont="1" applyAlignment="1">
      <alignment horizontal="left"/>
    </xf>
    <xf numFmtId="37" fontId="11" fillId="0" borderId="15" xfId="0" applyFont="1" applyBorder="1" applyAlignment="1">
      <alignment horizontal="center"/>
    </xf>
    <xf numFmtId="37" fontId="6" fillId="0" borderId="19" xfId="0" applyFont="1" applyBorder="1" applyAlignment="1">
      <alignment horizontal="center"/>
    </xf>
    <xf numFmtId="49" fontId="0" fillId="0" borderId="0" xfId="0" applyNumberFormat="1"/>
    <xf numFmtId="37" fontId="12" fillId="0" borderId="0" xfId="0" applyFont="1" applyAlignment="1" applyProtection="1">
      <alignment horizontal="left"/>
      <protection locked="0"/>
    </xf>
    <xf numFmtId="49" fontId="0" fillId="0" borderId="0" xfId="0" quotePrefix="1" applyNumberFormat="1" applyAlignment="1">
      <alignment horizontal="left"/>
    </xf>
    <xf numFmtId="37" fontId="3" fillId="0" borderId="38" xfId="0" applyFont="1" applyBorder="1" applyProtection="1">
      <protection locked="0"/>
    </xf>
    <xf numFmtId="37" fontId="3" fillId="0" borderId="39" xfId="0" applyFont="1" applyBorder="1" applyProtection="1">
      <protection locked="0"/>
    </xf>
    <xf numFmtId="37" fontId="12" fillId="0" borderId="0" xfId="0" applyFont="1" applyAlignment="1" applyProtection="1">
      <alignment horizontal="center"/>
      <protection locked="0"/>
    </xf>
    <xf numFmtId="37" fontId="12" fillId="0" borderId="0" xfId="0" quotePrefix="1" applyFont="1" applyAlignment="1" applyProtection="1">
      <alignment horizontal="center"/>
      <protection locked="0"/>
    </xf>
    <xf numFmtId="37" fontId="3" fillId="0" borderId="35" xfId="0" applyFont="1" applyBorder="1" applyProtection="1">
      <protection locked="0"/>
    </xf>
    <xf numFmtId="1" fontId="6" fillId="0" borderId="0" xfId="0" applyNumberFormat="1" applyFont="1" applyAlignment="1">
      <alignment horizontal="left"/>
    </xf>
    <xf numFmtId="37" fontId="3" fillId="0" borderId="15" xfId="0" applyFont="1" applyBorder="1" applyProtection="1">
      <protection locked="0"/>
    </xf>
    <xf numFmtId="37" fontId="12" fillId="0" borderId="24" xfId="0" applyFont="1" applyBorder="1" applyProtection="1">
      <protection locked="0"/>
    </xf>
    <xf numFmtId="37" fontId="12" fillId="0" borderId="0" xfId="0" quotePrefix="1" applyFont="1" applyAlignment="1">
      <alignment horizontal="left"/>
    </xf>
    <xf numFmtId="1" fontId="12" fillId="0" borderId="0" xfId="0" quotePrefix="1" applyNumberFormat="1" applyFont="1" applyAlignment="1">
      <alignment horizontal="left"/>
    </xf>
    <xf numFmtId="37" fontId="8" fillId="0" borderId="0" xfId="0" applyFont="1"/>
    <xf numFmtId="37" fontId="12" fillId="0" borderId="40" xfId="0" applyFont="1" applyBorder="1" applyProtection="1">
      <protection locked="0"/>
    </xf>
    <xf numFmtId="37" fontId="3" fillId="0" borderId="40" xfId="0" applyFont="1" applyBorder="1" applyProtection="1">
      <protection locked="0"/>
    </xf>
    <xf numFmtId="37" fontId="12" fillId="0" borderId="0" xfId="0" applyFont="1"/>
    <xf numFmtId="37" fontId="12" fillId="0" borderId="0" xfId="0" quotePrefix="1" applyFont="1"/>
    <xf numFmtId="37" fontId="3" fillId="0" borderId="41" xfId="0" applyFont="1" applyBorder="1" applyProtection="1">
      <protection locked="0"/>
    </xf>
    <xf numFmtId="49" fontId="12" fillId="0" borderId="0" xfId="0" applyNumberFormat="1" applyFont="1" applyAlignment="1">
      <alignment horizontal="left"/>
    </xf>
    <xf numFmtId="49" fontId="12" fillId="0" borderId="0" xfId="0" quotePrefix="1" applyNumberFormat="1" applyFont="1" applyAlignment="1">
      <alignment horizontal="left"/>
    </xf>
    <xf numFmtId="37" fontId="12" fillId="0" borderId="24" xfId="0" applyFont="1" applyBorder="1"/>
    <xf numFmtId="37" fontId="12" fillId="0" borderId="22" xfId="0" applyFont="1" applyBorder="1"/>
    <xf numFmtId="37" fontId="12" fillId="0" borderId="40" xfId="0" applyFont="1" applyBorder="1"/>
    <xf numFmtId="37" fontId="12" fillId="0" borderId="0" xfId="0" applyFont="1" applyAlignment="1">
      <alignment wrapText="1"/>
    </xf>
    <xf numFmtId="37" fontId="12" fillId="0" borderId="0" xfId="0" applyFont="1" applyAlignment="1">
      <alignment horizontal="center"/>
    </xf>
    <xf numFmtId="49" fontId="12" fillId="0" borderId="0" xfId="0" applyNumberFormat="1" applyFont="1"/>
    <xf numFmtId="49" fontId="12" fillId="0" borderId="0" xfId="0" quotePrefix="1" applyNumberFormat="1" applyFont="1"/>
    <xf numFmtId="37" fontId="0" fillId="0" borderId="0" xfId="0" quotePrefix="1"/>
    <xf numFmtId="37" fontId="12" fillId="0" borderId="42" xfId="0" applyFont="1" applyBorder="1"/>
    <xf numFmtId="37" fontId="0" fillId="0" borderId="40" xfId="0" applyBorder="1"/>
    <xf numFmtId="37" fontId="6" fillId="0" borderId="43" xfId="0" applyFont="1" applyBorder="1" applyAlignment="1">
      <alignment horizontal="left"/>
    </xf>
    <xf numFmtId="37" fontId="12" fillId="0" borderId="0" xfId="0" applyFont="1" applyAlignment="1">
      <alignment horizontal="left" wrapText="1"/>
    </xf>
    <xf numFmtId="37" fontId="12" fillId="0" borderId="0" xfId="0" applyFont="1" applyProtection="1">
      <protection locked="0"/>
    </xf>
    <xf numFmtId="37" fontId="3" fillId="0" borderId="44" xfId="0" applyFont="1" applyBorder="1" applyProtection="1">
      <protection locked="0"/>
    </xf>
    <xf numFmtId="37" fontId="6" fillId="0" borderId="0" xfId="0" quotePrefix="1" applyFont="1"/>
    <xf numFmtId="37" fontId="12" fillId="0" borderId="0" xfId="0" quotePrefix="1" applyFont="1" applyAlignment="1">
      <alignment vertical="top"/>
    </xf>
    <xf numFmtId="37" fontId="3" fillId="0" borderId="0" xfId="0" applyFont="1"/>
    <xf numFmtId="37" fontId="20" fillId="0" borderId="0" xfId="0" applyFont="1" applyAlignment="1">
      <alignment horizontal="center"/>
    </xf>
    <xf numFmtId="37" fontId="7" fillId="0" borderId="0" xfId="0" applyFont="1" applyAlignment="1">
      <alignment horizontal="center"/>
    </xf>
    <xf numFmtId="37" fontId="12" fillId="0" borderId="45" xfId="0" applyFont="1" applyBorder="1"/>
    <xf numFmtId="37" fontId="11" fillId="0" borderId="23" xfId="0" applyFont="1" applyBorder="1" applyAlignment="1">
      <alignment horizontal="left"/>
    </xf>
    <xf numFmtId="37" fontId="11" fillId="0" borderId="15" xfId="0" applyFont="1" applyBorder="1" applyAlignment="1">
      <alignment horizontal="left"/>
    </xf>
    <xf numFmtId="37" fontId="11" fillId="0" borderId="32" xfId="0" applyFont="1" applyBorder="1" applyAlignment="1">
      <alignment horizontal="center"/>
    </xf>
    <xf numFmtId="37" fontId="11" fillId="0" borderId="23" xfId="0" applyFont="1" applyBorder="1"/>
    <xf numFmtId="37" fontId="11" fillId="0" borderId="31" xfId="0" applyFont="1" applyBorder="1"/>
    <xf numFmtId="37" fontId="11" fillId="0" borderId="46" xfId="0" applyFont="1" applyBorder="1"/>
    <xf numFmtId="37" fontId="3" fillId="0" borderId="55" xfId="0" applyFont="1" applyBorder="1" applyProtection="1">
      <protection locked="0"/>
    </xf>
    <xf numFmtId="37" fontId="3" fillId="0" borderId="56" xfId="0" applyFont="1" applyBorder="1" applyProtection="1">
      <protection locked="0"/>
    </xf>
    <xf numFmtId="37" fontId="3" fillId="0" borderId="58" xfId="0" applyFont="1" applyBorder="1" applyProtection="1">
      <protection locked="0"/>
    </xf>
    <xf numFmtId="37" fontId="3" fillId="0" borderId="59" xfId="0" applyFont="1" applyBorder="1" applyProtection="1">
      <protection locked="0"/>
    </xf>
    <xf numFmtId="0" fontId="25" fillId="0" borderId="0" xfId="38" applyFont="1" applyAlignment="1">
      <alignment horizontal="centerContinuous"/>
    </xf>
    <xf numFmtId="37" fontId="26" fillId="0" borderId="0" xfId="0" applyFont="1" applyAlignment="1">
      <alignment horizontal="left"/>
    </xf>
    <xf numFmtId="37" fontId="21" fillId="0" borderId="0" xfId="0" applyFont="1"/>
    <xf numFmtId="0" fontId="15" fillId="0" borderId="0" xfId="34" applyFill="1" applyAlignment="1" applyProtection="1">
      <alignment horizontal="center"/>
    </xf>
    <xf numFmtId="37" fontId="21" fillId="0" borderId="55" xfId="0" applyFont="1" applyBorder="1" applyAlignment="1">
      <alignment horizontal="center" vertical="center"/>
    </xf>
    <xf numFmtId="37" fontId="21" fillId="0" borderId="35" xfId="0" quotePrefix="1" applyFont="1" applyBorder="1" applyAlignment="1">
      <alignment horizontal="center" vertical="center"/>
    </xf>
    <xf numFmtId="37" fontId="21" fillId="0" borderId="60" xfId="0" applyFont="1" applyBorder="1" applyAlignment="1">
      <alignment horizontal="center" vertical="center"/>
    </xf>
    <xf numFmtId="37" fontId="21" fillId="0" borderId="0" xfId="0" applyFont="1" applyAlignment="1">
      <alignment horizontal="center" vertical="center"/>
    </xf>
    <xf numFmtId="37" fontId="21" fillId="0" borderId="0" xfId="0" applyFont="1" applyAlignment="1">
      <alignment horizontal="right" vertical="center"/>
    </xf>
    <xf numFmtId="37" fontId="21" fillId="0" borderId="54" xfId="0" applyFont="1" applyBorder="1" applyAlignment="1">
      <alignment horizontal="center" vertical="center" wrapText="1"/>
    </xf>
    <xf numFmtId="37" fontId="21" fillId="0" borderId="0" xfId="0" applyFont="1" applyAlignment="1">
      <alignment horizontal="center" vertical="center" wrapText="1"/>
    </xf>
    <xf numFmtId="37" fontId="21" fillId="0" borderId="61" xfId="0" applyFont="1" applyBorder="1" applyAlignment="1">
      <alignment horizontal="center" vertical="center"/>
    </xf>
    <xf numFmtId="37" fontId="21" fillId="0" borderId="0" xfId="0" applyFont="1" applyAlignment="1">
      <alignment horizontal="left" indent="1"/>
    </xf>
    <xf numFmtId="3" fontId="21" fillId="0" borderId="62" xfId="0" applyNumberFormat="1" applyFont="1" applyBorder="1"/>
    <xf numFmtId="37" fontId="29" fillId="0" borderId="0" xfId="0" applyFont="1"/>
    <xf numFmtId="3" fontId="21" fillId="0" borderId="0" xfId="0" applyNumberFormat="1" applyFont="1"/>
    <xf numFmtId="3" fontId="21" fillId="0" borderId="0" xfId="0" applyNumberFormat="1" applyFont="1" applyAlignment="1" applyProtection="1">
      <alignment horizontal="right"/>
      <protection locked="0"/>
    </xf>
    <xf numFmtId="37" fontId="24" fillId="0" borderId="0" xfId="0" applyFont="1"/>
    <xf numFmtId="3" fontId="21" fillId="0" borderId="35" xfId="0" applyNumberFormat="1" applyFont="1" applyBorder="1"/>
    <xf numFmtId="37" fontId="31" fillId="27" borderId="0" xfId="0" applyFont="1" applyFill="1"/>
    <xf numFmtId="3" fontId="31" fillId="0" borderId="0" xfId="0" applyNumberFormat="1" applyFont="1"/>
    <xf numFmtId="37" fontId="21" fillId="0" borderId="43" xfId="0" applyFont="1" applyBorder="1" applyAlignment="1">
      <alignment horizontal="left" indent="1"/>
    </xf>
    <xf numFmtId="37" fontId="24" fillId="0" borderId="43" xfId="0" applyFont="1" applyBorder="1"/>
    <xf numFmtId="3" fontId="21" fillId="0" borderId="55" xfId="0" applyNumberFormat="1" applyFont="1" applyBorder="1"/>
    <xf numFmtId="3" fontId="21" fillId="0" borderId="63" xfId="0" quotePrefix="1" applyNumberFormat="1" applyFont="1" applyBorder="1"/>
    <xf numFmtId="3" fontId="21" fillId="0" borderId="63" xfId="0" applyNumberFormat="1" applyFont="1" applyBorder="1"/>
    <xf numFmtId="2" fontId="21" fillId="0" borderId="63" xfId="0" applyNumberFormat="1" applyFont="1" applyBorder="1" applyAlignment="1">
      <alignment horizontal="center"/>
    </xf>
    <xf numFmtId="3" fontId="21" fillId="0" borderId="64" xfId="0" applyNumberFormat="1" applyFont="1" applyBorder="1"/>
    <xf numFmtId="37" fontId="26" fillId="0" borderId="0" xfId="0" applyFont="1" applyAlignment="1">
      <alignment horizontal="left" indent="1"/>
    </xf>
    <xf numFmtId="37" fontId="26" fillId="0" borderId="0" xfId="0" applyFont="1"/>
    <xf numFmtId="37" fontId="26" fillId="0" borderId="0" xfId="0" quotePrefix="1" applyFont="1" applyAlignment="1">
      <alignment horizontal="center"/>
    </xf>
    <xf numFmtId="37" fontId="26" fillId="0" borderId="0" xfId="0" applyFont="1" applyAlignment="1">
      <alignment horizontal="center"/>
    </xf>
    <xf numFmtId="37" fontId="26" fillId="0" borderId="0" xfId="0" applyFont="1" applyAlignment="1">
      <alignment horizontal="right"/>
    </xf>
    <xf numFmtId="38" fontId="21" fillId="0" borderId="65" xfId="0" applyNumberFormat="1" applyFont="1" applyBorder="1"/>
    <xf numFmtId="37" fontId="29" fillId="0" borderId="0" xfId="0" applyFont="1" applyAlignment="1">
      <alignment horizontal="center"/>
    </xf>
    <xf numFmtId="3" fontId="29" fillId="0" borderId="66" xfId="0" applyNumberFormat="1" applyFont="1" applyBorder="1"/>
    <xf numFmtId="3" fontId="29" fillId="0" borderId="62" xfId="0" applyNumberFormat="1" applyFont="1" applyBorder="1"/>
    <xf numFmtId="49" fontId="28" fillId="0" borderId="0" xfId="0" applyNumberFormat="1" applyFont="1" applyAlignment="1">
      <alignment horizontal="left"/>
    </xf>
    <xf numFmtId="49" fontId="21" fillId="0" borderId="0" xfId="0" applyNumberFormat="1" applyFont="1" applyAlignment="1">
      <alignment horizontal="right"/>
    </xf>
    <xf numFmtId="37" fontId="0" fillId="27" borderId="0" xfId="0" applyFill="1"/>
    <xf numFmtId="37" fontId="32" fillId="27" borderId="0" xfId="0" applyFont="1" applyFill="1" applyAlignment="1">
      <alignment horizontal="left"/>
    </xf>
    <xf numFmtId="37" fontId="31" fillId="27" borderId="0" xfId="0" applyFont="1" applyFill="1" applyAlignment="1">
      <alignment horizontal="left"/>
    </xf>
    <xf numFmtId="37" fontId="27" fillId="0" borderId="0" xfId="0" applyFont="1" applyAlignment="1">
      <alignment horizontal="left"/>
    </xf>
    <xf numFmtId="49" fontId="12" fillId="0" borderId="43" xfId="0" applyNumberFormat="1" applyFont="1" applyBorder="1" applyAlignment="1">
      <alignment horizontal="left"/>
    </xf>
    <xf numFmtId="49" fontId="6" fillId="0" borderId="43" xfId="0" applyNumberFormat="1" applyFont="1" applyBorder="1" applyAlignment="1">
      <alignment horizontal="left"/>
    </xf>
    <xf numFmtId="41" fontId="0" fillId="0" borderId="0" xfId="0" applyNumberFormat="1"/>
    <xf numFmtId="0" fontId="12" fillId="25" borderId="43" xfId="0" applyNumberFormat="1" applyFont="1" applyFill="1" applyBorder="1" applyAlignment="1">
      <alignment horizontal="left"/>
    </xf>
    <xf numFmtId="37" fontId="12" fillId="25" borderId="0" xfId="0" applyFont="1" applyFill="1"/>
    <xf numFmtId="37" fontId="12" fillId="25" borderId="43" xfId="0" applyFont="1" applyFill="1" applyBorder="1" applyAlignment="1">
      <alignment horizontal="left"/>
    </xf>
    <xf numFmtId="37" fontId="12" fillId="25" borderId="43" xfId="0" applyFont="1" applyFill="1" applyBorder="1" applyAlignment="1">
      <alignment horizontal="right"/>
    </xf>
    <xf numFmtId="0" fontId="12" fillId="0" borderId="0" xfId="0" applyNumberFormat="1" applyFont="1" applyAlignment="1">
      <alignment horizontal="left"/>
    </xf>
    <xf numFmtId="37" fontId="0" fillId="0" borderId="0" xfId="0" applyProtection="1">
      <protection locked="0"/>
    </xf>
    <xf numFmtId="37" fontId="21" fillId="0" borderId="0" xfId="0" applyFont="1" applyProtection="1">
      <protection locked="0"/>
    </xf>
    <xf numFmtId="49" fontId="12" fillId="0" borderId="0" xfId="0" applyNumberFormat="1" applyFont="1" applyAlignment="1" applyProtection="1">
      <alignment vertical="top"/>
      <protection locked="0"/>
    </xf>
    <xf numFmtId="49" fontId="12" fillId="0" borderId="0" xfId="0" applyNumberFormat="1" applyFont="1" applyAlignment="1" applyProtection="1">
      <alignment horizontal="left"/>
      <protection locked="0"/>
    </xf>
    <xf numFmtId="0" fontId="2" fillId="0" borderId="0" xfId="38" applyProtection="1">
      <protection locked="0"/>
    </xf>
    <xf numFmtId="0" fontId="2" fillId="0" borderId="0" xfId="38" applyAlignment="1" applyProtection="1">
      <alignment horizontal="centerContinuous"/>
      <protection locked="0"/>
    </xf>
    <xf numFmtId="1" fontId="12" fillId="0" borderId="0" xfId="0" applyNumberFormat="1" applyFont="1" applyAlignment="1" applyProtection="1">
      <alignment horizontal="left"/>
      <protection locked="0"/>
    </xf>
    <xf numFmtId="0" fontId="25" fillId="0" borderId="0" xfId="38" applyFont="1" applyAlignment="1" applyProtection="1">
      <alignment horizontal="centerContinuous"/>
      <protection locked="0"/>
    </xf>
    <xf numFmtId="0" fontId="50" fillId="0" borderId="0" xfId="38" applyFont="1" applyProtection="1">
      <protection locked="0"/>
    </xf>
    <xf numFmtId="49" fontId="3" fillId="0" borderId="0" xfId="0" applyNumberFormat="1" applyFont="1" applyAlignment="1" applyProtection="1">
      <alignment horizontal="center"/>
      <protection locked="0"/>
    </xf>
    <xf numFmtId="49" fontId="0" fillId="0" borderId="0" xfId="0" applyNumberFormat="1" applyProtection="1">
      <protection locked="0"/>
    </xf>
    <xf numFmtId="3" fontId="0" fillId="0" borderId="0" xfId="0" applyNumberFormat="1" applyProtection="1">
      <protection locked="0"/>
    </xf>
    <xf numFmtId="167" fontId="0" fillId="0" borderId="0" xfId="0" applyNumberFormat="1" applyProtection="1">
      <protection locked="0"/>
    </xf>
    <xf numFmtId="49" fontId="0" fillId="0" borderId="0" xfId="0" applyNumberFormat="1" applyAlignment="1" applyProtection="1">
      <alignment vertical="top"/>
      <protection locked="0"/>
    </xf>
    <xf numFmtId="0" fontId="0" fillId="0" borderId="0" xfId="0" applyNumberFormat="1" applyAlignment="1" applyProtection="1">
      <alignment horizontal="left"/>
      <protection locked="0"/>
    </xf>
    <xf numFmtId="49" fontId="0" fillId="0" borderId="0" xfId="0" applyNumberFormat="1" applyAlignment="1" applyProtection="1">
      <alignment horizontal="left"/>
      <protection locked="0"/>
    </xf>
    <xf numFmtId="0" fontId="0" fillId="0" borderId="0" xfId="0" applyNumberFormat="1" applyProtection="1">
      <protection locked="0"/>
    </xf>
    <xf numFmtId="3" fontId="0" fillId="0" borderId="0" xfId="0" applyNumberFormat="1" applyAlignment="1" applyProtection="1">
      <alignment horizontal="centerContinuous"/>
      <protection locked="0"/>
    </xf>
    <xf numFmtId="168" fontId="0" fillId="0" borderId="0" xfId="0" applyNumberFormat="1" applyProtection="1">
      <protection locked="0"/>
    </xf>
    <xf numFmtId="49" fontId="0" fillId="0" borderId="43" xfId="0" applyNumberFormat="1" applyBorder="1" applyAlignment="1" applyProtection="1">
      <alignment horizontal="centerContinuous"/>
      <protection locked="0"/>
    </xf>
    <xf numFmtId="3" fontId="0" fillId="0" borderId="43" xfId="0" applyNumberFormat="1" applyBorder="1" applyAlignment="1" applyProtection="1">
      <alignment horizontal="centerContinuous"/>
      <protection locked="0"/>
    </xf>
    <xf numFmtId="49" fontId="0" fillId="28" borderId="0" xfId="0" applyNumberFormat="1" applyFill="1" applyProtection="1">
      <protection locked="0"/>
    </xf>
    <xf numFmtId="49" fontId="0" fillId="28" borderId="0" xfId="0" applyNumberFormat="1" applyFill="1" applyAlignment="1" applyProtection="1">
      <alignment horizontal="center"/>
      <protection locked="0"/>
    </xf>
    <xf numFmtId="49" fontId="0" fillId="0" borderId="0" xfId="0" applyNumberFormat="1" applyAlignment="1" applyProtection="1">
      <alignment horizontal="center"/>
      <protection locked="0"/>
    </xf>
    <xf numFmtId="3" fontId="0" fillId="0" borderId="0" xfId="0" applyNumberFormat="1" applyAlignment="1" applyProtection="1">
      <alignment horizontal="center"/>
      <protection locked="0"/>
    </xf>
    <xf numFmtId="167" fontId="0" fillId="0" borderId="0" xfId="0" applyNumberFormat="1" applyAlignment="1" applyProtection="1">
      <alignment horizontal="center"/>
      <protection locked="0"/>
    </xf>
    <xf numFmtId="168" fontId="0" fillId="0" borderId="0" xfId="0" applyNumberFormat="1" applyAlignment="1" applyProtection="1">
      <alignment horizontal="center"/>
      <protection locked="0"/>
    </xf>
    <xf numFmtId="37" fontId="0" fillId="26" borderId="0" xfId="0" applyFill="1" applyProtection="1">
      <protection locked="0"/>
    </xf>
    <xf numFmtId="38" fontId="2" fillId="0" borderId="0" xfId="38" applyNumberFormat="1" applyProtection="1">
      <protection locked="0"/>
    </xf>
    <xf numFmtId="38" fontId="0" fillId="0" borderId="0" xfId="0" applyNumberFormat="1" applyProtection="1">
      <protection locked="0"/>
    </xf>
    <xf numFmtId="38" fontId="0" fillId="0" borderId="0" xfId="0" applyNumberFormat="1" applyAlignment="1" applyProtection="1">
      <alignment horizontal="left"/>
      <protection locked="0"/>
    </xf>
    <xf numFmtId="38" fontId="0" fillId="0" borderId="0" xfId="0" applyNumberFormat="1" applyAlignment="1" applyProtection="1">
      <alignment horizontal="center"/>
      <protection locked="0"/>
    </xf>
    <xf numFmtId="38" fontId="0" fillId="26" borderId="0" xfId="0" applyNumberFormat="1" applyFill="1" applyProtection="1">
      <protection locked="0"/>
    </xf>
    <xf numFmtId="38" fontId="0" fillId="28" borderId="0" xfId="0" applyNumberFormat="1" applyFill="1" applyAlignment="1" applyProtection="1">
      <alignment horizontal="center"/>
      <protection locked="0"/>
    </xf>
    <xf numFmtId="38" fontId="0" fillId="28" borderId="0" xfId="0" applyNumberFormat="1" applyFill="1" applyProtection="1">
      <protection locked="0"/>
    </xf>
    <xf numFmtId="38" fontId="3" fillId="0" borderId="0" xfId="0" applyNumberFormat="1" applyFont="1" applyProtection="1">
      <protection locked="0"/>
    </xf>
    <xf numFmtId="169" fontId="3" fillId="0" borderId="0" xfId="0" applyNumberFormat="1" applyFont="1" applyAlignment="1" applyProtection="1">
      <alignment horizontal="right"/>
      <protection locked="0"/>
    </xf>
    <xf numFmtId="49" fontId="0" fillId="25" borderId="0" xfId="0" applyNumberFormat="1" applyFill="1" applyAlignment="1">
      <alignment horizontal="center"/>
    </xf>
    <xf numFmtId="49" fontId="12" fillId="0" borderId="0" xfId="0" applyNumberFormat="1" applyFont="1" applyProtection="1">
      <protection locked="0"/>
    </xf>
    <xf numFmtId="49" fontId="6" fillId="0" borderId="0" xfId="0" applyNumberFormat="1" applyFont="1" applyAlignment="1" applyProtection="1">
      <alignment horizontal="left"/>
      <protection locked="0"/>
    </xf>
    <xf numFmtId="49" fontId="6" fillId="0" borderId="0" xfId="0" applyNumberFormat="1" applyFont="1" applyAlignment="1" applyProtection="1">
      <alignment horizontal="left" vertical="top"/>
      <protection locked="0"/>
    </xf>
    <xf numFmtId="37" fontId="6" fillId="0" borderId="0" xfId="0" applyFont="1" applyProtection="1">
      <protection locked="0"/>
    </xf>
    <xf numFmtId="37" fontId="10" fillId="0" borderId="0" xfId="0" applyFont="1" applyAlignment="1" applyProtection="1">
      <alignment horizontal="left" vertical="top"/>
      <protection locked="0"/>
    </xf>
    <xf numFmtId="37" fontId="12" fillId="0" borderId="0" xfId="0" quotePrefix="1" applyFont="1" applyAlignment="1" applyProtection="1">
      <alignment vertical="top"/>
      <protection locked="0"/>
    </xf>
    <xf numFmtId="49" fontId="12" fillId="0" borderId="0" xfId="0" quotePrefix="1" applyNumberFormat="1" applyFont="1" applyAlignment="1" applyProtection="1">
      <alignment horizontal="left"/>
      <protection locked="0"/>
    </xf>
    <xf numFmtId="37" fontId="12" fillId="0" borderId="0" xfId="0" applyFont="1" applyAlignment="1" applyProtection="1">
      <alignment vertical="top"/>
      <protection locked="0"/>
    </xf>
    <xf numFmtId="49" fontId="12" fillId="0" borderId="0" xfId="0" quotePrefix="1" applyNumberFormat="1" applyFont="1" applyProtection="1">
      <protection locked="0"/>
    </xf>
    <xf numFmtId="37" fontId="10" fillId="0" borderId="0" xfId="0" applyFont="1" applyAlignment="1" applyProtection="1">
      <alignment horizontal="left"/>
      <protection locked="0"/>
    </xf>
    <xf numFmtId="37" fontId="12" fillId="0" borderId="0" xfId="0" quotePrefix="1" applyFont="1" applyProtection="1">
      <protection locked="0"/>
    </xf>
    <xf numFmtId="37" fontId="6" fillId="0" borderId="0" xfId="0" applyFont="1" applyAlignment="1" applyProtection="1">
      <alignment horizontal="left"/>
      <protection locked="0"/>
    </xf>
    <xf numFmtId="37" fontId="12" fillId="0" borderId="22" xfId="0" applyFont="1" applyBorder="1" applyProtection="1">
      <protection locked="0"/>
    </xf>
    <xf numFmtId="37" fontId="4" fillId="0" borderId="0" xfId="0" applyFont="1" applyAlignment="1" applyProtection="1">
      <alignment horizontal="left"/>
      <protection locked="0"/>
    </xf>
    <xf numFmtId="37" fontId="12" fillId="0" borderId="0" xfId="0" quotePrefix="1" applyFont="1" applyAlignment="1" applyProtection="1">
      <alignment horizontal="left"/>
      <protection locked="0"/>
    </xf>
    <xf numFmtId="37" fontId="6" fillId="0" borderId="0" xfId="0" quotePrefix="1" applyFont="1" applyAlignment="1" applyProtection="1">
      <alignment horizontal="left"/>
      <protection locked="0"/>
    </xf>
    <xf numFmtId="37" fontId="18" fillId="0" borderId="0" xfId="0" applyFont="1" applyProtection="1">
      <protection locked="0"/>
    </xf>
    <xf numFmtId="37" fontId="12" fillId="25" borderId="35" xfId="0" quotePrefix="1" applyFont="1" applyFill="1" applyBorder="1"/>
    <xf numFmtId="37" fontId="12" fillId="25" borderId="35" xfId="0" applyFont="1" applyFill="1" applyBorder="1"/>
    <xf numFmtId="37" fontId="3" fillId="0" borderId="69" xfId="0" applyFont="1" applyBorder="1" applyProtection="1">
      <protection locked="0"/>
    </xf>
    <xf numFmtId="37" fontId="12" fillId="0" borderId="35" xfId="0" applyFont="1" applyBorder="1"/>
    <xf numFmtId="37" fontId="12" fillId="0" borderId="70" xfId="0" applyFont="1" applyBorder="1"/>
    <xf numFmtId="37" fontId="12" fillId="0" borderId="41" xfId="0" applyFont="1" applyBorder="1"/>
    <xf numFmtId="37" fontId="12" fillId="0" borderId="51" xfId="0" applyFont="1" applyBorder="1"/>
    <xf numFmtId="37" fontId="12" fillId="0" borderId="71" xfId="0" applyFont="1" applyBorder="1"/>
    <xf numFmtId="37" fontId="12" fillId="0" borderId="43" xfId="0" applyFont="1" applyBorder="1"/>
    <xf numFmtId="37" fontId="12" fillId="0" borderId="72" xfId="0" applyFont="1" applyBorder="1"/>
    <xf numFmtId="37" fontId="12" fillId="0" borderId="73" xfId="0" applyFont="1" applyBorder="1"/>
    <xf numFmtId="37" fontId="12" fillId="0" borderId="75" xfId="0" applyFont="1" applyBorder="1"/>
    <xf numFmtId="37" fontId="12" fillId="0" borderId="76" xfId="0" applyFont="1" applyBorder="1"/>
    <xf numFmtId="37" fontId="12" fillId="0" borderId="77" xfId="0" applyFont="1" applyBorder="1"/>
    <xf numFmtId="37" fontId="12" fillId="0" borderId="78" xfId="0" applyFont="1" applyBorder="1"/>
    <xf numFmtId="37" fontId="12" fillId="0" borderId="79" xfId="0" applyFont="1" applyBorder="1"/>
    <xf numFmtId="37" fontId="12" fillId="0" borderId="80" xfId="0" applyFont="1" applyBorder="1"/>
    <xf numFmtId="37" fontId="8" fillId="0" borderId="0" xfId="0" applyFont="1" applyProtection="1">
      <protection locked="0"/>
    </xf>
    <xf numFmtId="37" fontId="7" fillId="0" borderId="0" xfId="0" applyFont="1" applyAlignment="1" applyProtection="1">
      <alignment horizontal="center"/>
      <protection locked="0"/>
    </xf>
    <xf numFmtId="1" fontId="12" fillId="0" borderId="0" xfId="0" quotePrefix="1" applyNumberFormat="1" applyFont="1" applyAlignment="1" applyProtection="1">
      <alignment horizontal="left"/>
      <protection locked="0"/>
    </xf>
    <xf numFmtId="1" fontId="6" fillId="0" borderId="0" xfId="0" applyNumberFormat="1" applyFont="1" applyAlignment="1" applyProtection="1">
      <alignment horizontal="left"/>
      <protection locked="0"/>
    </xf>
    <xf numFmtId="37" fontId="12" fillId="0" borderId="45" xfId="0" applyFont="1" applyBorder="1" applyProtection="1">
      <protection locked="0"/>
    </xf>
    <xf numFmtId="37" fontId="12" fillId="0" borderId="23" xfId="0" applyFont="1" applyBorder="1"/>
    <xf numFmtId="37" fontId="12" fillId="0" borderId="56" xfId="0" applyFont="1" applyBorder="1"/>
    <xf numFmtId="37" fontId="12" fillId="0" borderId="15" xfId="0" applyFont="1" applyBorder="1"/>
    <xf numFmtId="37" fontId="3" fillId="0" borderId="55" xfId="0" applyFont="1" applyBorder="1"/>
    <xf numFmtId="37" fontId="3" fillId="0" borderId="59" xfId="0" applyFont="1" applyBorder="1"/>
    <xf numFmtId="37" fontId="12" fillId="0" borderId="55" xfId="0" applyFont="1" applyBorder="1"/>
    <xf numFmtId="37" fontId="12" fillId="0" borderId="39" xfId="0" applyFont="1" applyBorder="1"/>
    <xf numFmtId="37" fontId="12" fillId="0" borderId="58" xfId="0" applyFont="1" applyBorder="1"/>
    <xf numFmtId="37" fontId="3" fillId="0" borderId="44" xfId="0" applyFont="1" applyBorder="1"/>
    <xf numFmtId="37" fontId="12" fillId="0" borderId="81" xfId="0" applyFont="1" applyBorder="1"/>
    <xf numFmtId="37" fontId="12" fillId="0" borderId="38" xfId="0" applyFont="1" applyBorder="1"/>
    <xf numFmtId="37" fontId="8" fillId="0" borderId="0" xfId="0" applyFont="1" applyAlignment="1" applyProtection="1">
      <alignment horizontal="left"/>
      <protection locked="0"/>
    </xf>
    <xf numFmtId="37" fontId="12" fillId="0" borderId="46" xfId="0" applyFont="1" applyBorder="1"/>
    <xf numFmtId="37" fontId="3" fillId="0" borderId="82" xfId="0" applyFont="1" applyBorder="1" applyProtection="1">
      <protection locked="0"/>
    </xf>
    <xf numFmtId="37" fontId="12" fillId="0" borderId="83" xfId="0" applyFont="1" applyBorder="1"/>
    <xf numFmtId="3" fontId="22" fillId="0" borderId="0" xfId="0" applyNumberFormat="1" applyFont="1" applyProtection="1">
      <protection locked="0"/>
    </xf>
    <xf numFmtId="3" fontId="22" fillId="0" borderId="84" xfId="0" quotePrefix="1" applyNumberFormat="1" applyFont="1" applyBorder="1" applyProtection="1">
      <protection locked="0"/>
    </xf>
    <xf numFmtId="3" fontId="22" fillId="0" borderId="85" xfId="0" quotePrefix="1" applyNumberFormat="1" applyFont="1" applyBorder="1" applyProtection="1">
      <protection locked="0"/>
    </xf>
    <xf numFmtId="3" fontId="22" fillId="0" borderId="63" xfId="0" quotePrefix="1" applyNumberFormat="1" applyFont="1" applyBorder="1" applyProtection="1">
      <protection locked="0"/>
    </xf>
    <xf numFmtId="3" fontId="22" fillId="0" borderId="74" xfId="0" quotePrefix="1" applyNumberFormat="1" applyFont="1" applyBorder="1" applyProtection="1">
      <protection locked="0"/>
    </xf>
    <xf numFmtId="3" fontId="22" fillId="0" borderId="86" xfId="0" quotePrefix="1" applyNumberFormat="1" applyFont="1" applyBorder="1" applyProtection="1">
      <protection locked="0"/>
    </xf>
    <xf numFmtId="3" fontId="22" fillId="0" borderId="87" xfId="0" quotePrefix="1" applyNumberFormat="1" applyFont="1" applyBorder="1" applyProtection="1">
      <protection locked="0"/>
    </xf>
    <xf numFmtId="3" fontId="22" fillId="0" borderId="66" xfId="0" quotePrefix="1" applyNumberFormat="1" applyFont="1" applyBorder="1" applyProtection="1">
      <protection locked="0"/>
    </xf>
    <xf numFmtId="3" fontId="22" fillId="0" borderId="62" xfId="0" quotePrefix="1" applyNumberFormat="1" applyFont="1" applyBorder="1" applyProtection="1">
      <protection locked="0"/>
    </xf>
    <xf numFmtId="3" fontId="22" fillId="0" borderId="65" xfId="0" applyNumberFormat="1" applyFont="1" applyBorder="1" applyProtection="1">
      <protection locked="0"/>
    </xf>
    <xf numFmtId="3" fontId="22" fillId="0" borderId="63" xfId="0" applyNumberFormat="1" applyFont="1" applyBorder="1" applyProtection="1">
      <protection locked="0"/>
    </xf>
    <xf numFmtId="37" fontId="3" fillId="0" borderId="24" xfId="0" applyFont="1" applyBorder="1"/>
    <xf numFmtId="37" fontId="12" fillId="0" borderId="68" xfId="0" applyFont="1" applyBorder="1"/>
    <xf numFmtId="49" fontId="52" fillId="0" borderId="0" xfId="0" applyNumberFormat="1" applyFont="1" applyAlignment="1" applyProtection="1">
      <alignment horizontal="center"/>
      <protection locked="0"/>
    </xf>
    <xf numFmtId="49" fontId="52" fillId="0" borderId="0" xfId="0" applyNumberFormat="1" applyFont="1" applyProtection="1">
      <protection locked="0"/>
    </xf>
    <xf numFmtId="3" fontId="52" fillId="0" borderId="0" xfId="0" applyNumberFormat="1" applyFont="1" applyProtection="1">
      <protection locked="0"/>
    </xf>
    <xf numFmtId="38" fontId="52" fillId="0" borderId="0" xfId="0" applyNumberFormat="1" applyFont="1" applyProtection="1">
      <protection locked="0"/>
    </xf>
    <xf numFmtId="167" fontId="52" fillId="0" borderId="0" xfId="0" applyNumberFormat="1" applyFont="1" applyProtection="1">
      <protection locked="0"/>
    </xf>
    <xf numFmtId="37" fontId="21" fillId="29" borderId="35" xfId="0" applyFont="1" applyFill="1" applyBorder="1" applyAlignment="1" applyProtection="1">
      <alignment horizontal="center" vertical="top" wrapText="1"/>
      <protection locked="0"/>
    </xf>
    <xf numFmtId="37" fontId="21" fillId="29" borderId="55" xfId="0" applyFont="1" applyFill="1" applyBorder="1" applyAlignment="1" applyProtection="1">
      <alignment horizontal="center" vertical="top" wrapText="1"/>
      <protection locked="0"/>
    </xf>
    <xf numFmtId="37" fontId="21" fillId="29" borderId="60" xfId="0" applyFont="1" applyFill="1" applyBorder="1" applyAlignment="1" applyProtection="1">
      <alignment horizontal="center" vertical="top" wrapText="1"/>
      <protection locked="0"/>
    </xf>
    <xf numFmtId="49" fontId="53" fillId="0" borderId="0" xfId="0" applyNumberFormat="1" applyFont="1" applyAlignment="1">
      <alignment horizontal="right"/>
    </xf>
    <xf numFmtId="38" fontId="12" fillId="25" borderId="0" xfId="0" applyNumberFormat="1" applyFont="1" applyFill="1"/>
    <xf numFmtId="0" fontId="25" fillId="0" borderId="0" xfId="38" applyFont="1" applyAlignment="1" applyProtection="1">
      <alignment horizontal="center"/>
      <protection locked="0"/>
    </xf>
    <xf numFmtId="3" fontId="2" fillId="0" borderId="0" xfId="38" applyNumberFormat="1" applyProtection="1">
      <protection locked="0"/>
    </xf>
    <xf numFmtId="49" fontId="0" fillId="0" borderId="88" xfId="0" applyNumberFormat="1" applyBorder="1" applyProtection="1">
      <protection locked="0"/>
    </xf>
    <xf numFmtId="38" fontId="0" fillId="0" borderId="88" xfId="0" applyNumberFormat="1" applyBorder="1" applyProtection="1">
      <protection locked="0"/>
    </xf>
    <xf numFmtId="37" fontId="54" fillId="0" borderId="0" xfId="0" quotePrefix="1" applyFont="1" applyAlignment="1">
      <alignment horizontal="left"/>
    </xf>
    <xf numFmtId="37" fontId="54" fillId="0" borderId="0" xfId="0" applyFont="1" applyAlignment="1">
      <alignment horizontal="left"/>
    </xf>
    <xf numFmtId="37" fontId="54" fillId="0" borderId="0" xfId="0" quotePrefix="1" applyFont="1"/>
    <xf numFmtId="37" fontId="12" fillId="25" borderId="0" xfId="0" applyFont="1" applyFill="1" applyAlignment="1">
      <alignment horizontal="left"/>
    </xf>
    <xf numFmtId="49" fontId="6" fillId="0" borderId="0" xfId="0" applyNumberFormat="1" applyFont="1" applyProtection="1">
      <protection locked="0"/>
    </xf>
    <xf numFmtId="37" fontId="12" fillId="25" borderId="41" xfId="0" applyFont="1" applyFill="1" applyBorder="1"/>
    <xf numFmtId="49" fontId="12" fillId="0" borderId="0" xfId="0" applyNumberFormat="1" applyFont="1" applyAlignment="1" applyProtection="1">
      <alignment horizontal="right"/>
      <protection locked="0"/>
    </xf>
    <xf numFmtId="37" fontId="12" fillId="25" borderId="23" xfId="0" applyFont="1" applyFill="1" applyBorder="1"/>
    <xf numFmtId="49" fontId="6" fillId="25" borderId="43" xfId="0" applyNumberFormat="1" applyFont="1" applyFill="1" applyBorder="1" applyAlignment="1">
      <alignment horizontal="left"/>
    </xf>
    <xf numFmtId="37" fontId="12" fillId="25" borderId="0" xfId="0" quotePrefix="1" applyFont="1" applyFill="1" applyAlignment="1">
      <alignment horizontal="left"/>
    </xf>
    <xf numFmtId="37" fontId="12" fillId="0" borderId="89" xfId="0" applyFont="1" applyBorder="1"/>
    <xf numFmtId="1" fontId="21" fillId="29" borderId="35" xfId="0" quotePrefix="1" applyNumberFormat="1" applyFont="1" applyFill="1" applyBorder="1" applyAlignment="1" applyProtection="1">
      <alignment horizontal="center" vertical="center" wrapText="1"/>
      <protection locked="0"/>
    </xf>
    <xf numFmtId="1" fontId="21" fillId="29" borderId="35" xfId="0" quotePrefix="1" applyNumberFormat="1" applyFont="1" applyFill="1" applyBorder="1" applyAlignment="1" applyProtection="1">
      <alignment horizontal="center"/>
      <protection locked="0"/>
    </xf>
    <xf numFmtId="1" fontId="21" fillId="29" borderId="35" xfId="0" applyNumberFormat="1" applyFont="1" applyFill="1" applyBorder="1" applyAlignment="1" applyProtection="1">
      <alignment horizontal="center" vertical="center" wrapText="1"/>
      <protection locked="0"/>
    </xf>
    <xf numFmtId="37" fontId="12" fillId="25" borderId="69" xfId="0" applyFont="1" applyFill="1" applyBorder="1"/>
    <xf numFmtId="37" fontId="0" fillId="0" borderId="0" xfId="0" applyAlignment="1" applyProtection="1">
      <alignment horizontal="left"/>
      <protection locked="0"/>
    </xf>
    <xf numFmtId="37" fontId="0" fillId="0" borderId="0" xfId="0" applyAlignment="1">
      <alignment horizontal="left" wrapText="1"/>
    </xf>
    <xf numFmtId="37" fontId="54" fillId="0" borderId="0" xfId="0" applyFont="1" applyAlignment="1" applyProtection="1">
      <alignment horizontal="left"/>
      <protection locked="0"/>
    </xf>
    <xf numFmtId="37" fontId="54" fillId="0" borderId="0" xfId="0" applyFont="1"/>
    <xf numFmtId="37" fontId="4" fillId="0" borderId="0" xfId="0" applyFont="1" applyAlignment="1">
      <alignment horizontal="left"/>
    </xf>
    <xf numFmtId="1" fontId="0" fillId="0" borderId="0" xfId="0" quotePrefix="1" applyNumberFormat="1" applyAlignment="1" applyProtection="1">
      <alignment horizontal="left"/>
      <protection locked="0"/>
    </xf>
    <xf numFmtId="37" fontId="0" fillId="0" borderId="0" xfId="0" quotePrefix="1" applyProtection="1">
      <protection locked="0"/>
    </xf>
    <xf numFmtId="37" fontId="2" fillId="0" borderId="0" xfId="0" applyFont="1"/>
    <xf numFmtId="37" fontId="56" fillId="0" borderId="0" xfId="0" applyFont="1" applyAlignment="1">
      <alignment horizontal="left"/>
    </xf>
    <xf numFmtId="37" fontId="2" fillId="0" borderId="0" xfId="0" applyFont="1" applyAlignment="1">
      <alignment horizontal="right"/>
    </xf>
    <xf numFmtId="37" fontId="2" fillId="0" borderId="0" xfId="0" applyFont="1" applyAlignment="1">
      <alignment horizontal="left"/>
    </xf>
    <xf numFmtId="37" fontId="2" fillId="0" borderId="43" xfId="0" applyFont="1" applyBorder="1"/>
    <xf numFmtId="37" fontId="2" fillId="0" borderId="12" xfId="0" applyFont="1" applyBorder="1"/>
    <xf numFmtId="37" fontId="1" fillId="0" borderId="0" xfId="0" applyFont="1"/>
    <xf numFmtId="37" fontId="2" fillId="0" borderId="50" xfId="0" applyFont="1" applyBorder="1"/>
    <xf numFmtId="37" fontId="56" fillId="0" borderId="0" xfId="0" applyFont="1" applyAlignment="1">
      <alignment horizontal="right"/>
    </xf>
    <xf numFmtId="37" fontId="2" fillId="0" borderId="52" xfId="0" applyFont="1" applyBorder="1"/>
    <xf numFmtId="37" fontId="2" fillId="0" borderId="50" xfId="0" applyFont="1" applyBorder="1" applyAlignment="1">
      <alignment horizontal="left"/>
    </xf>
    <xf numFmtId="37" fontId="1" fillId="0" borderId="52" xfId="0" applyFont="1" applyBorder="1" applyAlignment="1">
      <alignment horizontal="left"/>
    </xf>
    <xf numFmtId="37" fontId="2" fillId="0" borderId="50" xfId="0" quotePrefix="1" applyFont="1" applyBorder="1" applyAlignment="1">
      <alignment horizontal="left"/>
    </xf>
    <xf numFmtId="37" fontId="57" fillId="0" borderId="52" xfId="0" applyFont="1" applyBorder="1"/>
    <xf numFmtId="37" fontId="2" fillId="0" borderId="91" xfId="0" applyFont="1" applyBorder="1"/>
    <xf numFmtId="37" fontId="2" fillId="0" borderId="92" xfId="0" applyFont="1" applyBorder="1"/>
    <xf numFmtId="37" fontId="2" fillId="0" borderId="53" xfId="0" applyFont="1" applyBorder="1"/>
    <xf numFmtId="37" fontId="2" fillId="0" borderId="93" xfId="0" applyFont="1" applyBorder="1"/>
    <xf numFmtId="37" fontId="2" fillId="0" borderId="57" xfId="0" applyFont="1" applyBorder="1"/>
    <xf numFmtId="37" fontId="0" fillId="0" borderId="0" xfId="0" applyAlignment="1">
      <alignment horizontal="center" wrapText="1"/>
    </xf>
    <xf numFmtId="37" fontId="0" fillId="0" borderId="52" xfId="0" applyBorder="1" applyAlignment="1">
      <alignment horizontal="center" wrapText="1"/>
    </xf>
    <xf numFmtId="37" fontId="0" fillId="0" borderId="50" xfId="0" applyBorder="1" applyAlignment="1">
      <alignment horizontal="center" wrapText="1"/>
    </xf>
    <xf numFmtId="37" fontId="2" fillId="0" borderId="90" xfId="0" applyFont="1" applyBorder="1"/>
    <xf numFmtId="37" fontId="2" fillId="0" borderId="51" xfId="0" applyFont="1" applyBorder="1"/>
    <xf numFmtId="37" fontId="2" fillId="0" borderId="49" xfId="0" applyFont="1" applyBorder="1"/>
    <xf numFmtId="37" fontId="2" fillId="0" borderId="52" xfId="0" applyFont="1" applyBorder="1" applyAlignment="1">
      <alignment horizontal="center"/>
    </xf>
    <xf numFmtId="37" fontId="2" fillId="0" borderId="94" xfId="0" applyFont="1" applyBorder="1"/>
    <xf numFmtId="0" fontId="1" fillId="0" borderId="0" xfId="38" applyFont="1" applyAlignment="1" applyProtection="1">
      <alignment horizontal="centerContinuous"/>
      <protection locked="0"/>
    </xf>
    <xf numFmtId="37" fontId="3" fillId="0" borderId="95" xfId="0" applyFont="1" applyBorder="1" applyProtection="1">
      <protection locked="0"/>
    </xf>
    <xf numFmtId="37" fontId="12" fillId="0" borderId="62" xfId="0" applyFont="1" applyBorder="1"/>
    <xf numFmtId="37" fontId="12" fillId="0" borderId="96" xfId="0" applyFont="1" applyBorder="1"/>
    <xf numFmtId="49" fontId="0" fillId="0" borderId="0" xfId="0" quotePrefix="1" applyNumberFormat="1" applyAlignment="1" applyProtection="1">
      <alignment horizontal="left"/>
      <protection locked="0"/>
    </xf>
    <xf numFmtId="37" fontId="0" fillId="0" borderId="0" xfId="0" quotePrefix="1" applyAlignment="1" applyProtection="1">
      <alignment vertical="top"/>
      <protection locked="0"/>
    </xf>
    <xf numFmtId="37" fontId="3" fillId="0" borderId="20" xfId="0" applyFont="1" applyBorder="1" applyProtection="1">
      <protection locked="0"/>
    </xf>
    <xf numFmtId="37" fontId="12" fillId="0" borderId="0" xfId="0" quotePrefix="1" applyFont="1" applyAlignment="1" applyProtection="1">
      <alignment horizontal="left" vertical="top"/>
      <protection locked="0"/>
    </xf>
    <xf numFmtId="49" fontId="0" fillId="0" borderId="0" xfId="0" quotePrefix="1" applyNumberFormat="1" applyProtection="1">
      <protection locked="0"/>
    </xf>
    <xf numFmtId="37" fontId="0" fillId="0" borderId="0" xfId="0" quotePrefix="1" applyAlignment="1" applyProtection="1">
      <alignment horizontal="left" vertical="top"/>
      <protection locked="0"/>
    </xf>
    <xf numFmtId="37" fontId="0" fillId="0" borderId="0" xfId="0" applyAlignment="1" applyProtection="1">
      <alignment horizontal="left" wrapText="1"/>
      <protection locked="0"/>
    </xf>
    <xf numFmtId="37" fontId="0" fillId="0" borderId="0" xfId="0" quotePrefix="1" applyAlignment="1" applyProtection="1">
      <alignment horizontal="left"/>
      <protection locked="0"/>
    </xf>
    <xf numFmtId="1" fontId="0" fillId="0" borderId="0" xfId="0" applyNumberFormat="1" applyAlignment="1">
      <alignment horizontal="left"/>
    </xf>
    <xf numFmtId="1" fontId="0" fillId="0" borderId="0" xfId="0" quotePrefix="1" applyNumberFormat="1" applyAlignment="1">
      <alignment horizontal="left"/>
    </xf>
    <xf numFmtId="1" fontId="0" fillId="0" borderId="0" xfId="0" applyNumberFormat="1" applyAlignment="1" applyProtection="1">
      <alignment horizontal="left"/>
      <protection locked="0"/>
    </xf>
    <xf numFmtId="37" fontId="55" fillId="0" borderId="0" xfId="0" applyFont="1" applyProtection="1">
      <protection locked="0"/>
    </xf>
    <xf numFmtId="37" fontId="7" fillId="0" borderId="0" xfId="0" applyFont="1" applyAlignment="1">
      <alignment horizontal="left"/>
    </xf>
    <xf numFmtId="49" fontId="0" fillId="0" borderId="0" xfId="0" applyNumberFormat="1" applyAlignment="1">
      <alignment horizontal="left"/>
    </xf>
    <xf numFmtId="49" fontId="0" fillId="0" borderId="0" xfId="0" quotePrefix="1" applyNumberFormat="1"/>
    <xf numFmtId="37" fontId="0" fillId="0" borderId="0" xfId="0" applyAlignment="1" applyProtection="1">
      <alignment vertical="top"/>
      <protection locked="0"/>
    </xf>
    <xf numFmtId="49" fontId="8" fillId="0" borderId="0" xfId="0" applyNumberFormat="1" applyFont="1" applyAlignment="1">
      <alignment horizontal="left"/>
    </xf>
    <xf numFmtId="49" fontId="6" fillId="0" borderId="0" xfId="0" applyNumberFormat="1" applyFont="1"/>
    <xf numFmtId="37" fontId="11" fillId="0" borderId="18" xfId="0" applyFont="1" applyBorder="1"/>
    <xf numFmtId="37" fontId="1" fillId="0" borderId="0" xfId="0" applyFont="1" applyAlignment="1">
      <alignment horizontal="right" wrapText="1"/>
    </xf>
    <xf numFmtId="37" fontId="1" fillId="0" borderId="0" xfId="0" applyFont="1" applyAlignment="1">
      <alignment wrapText="1"/>
    </xf>
    <xf numFmtId="37" fontId="0" fillId="31" borderId="0" xfId="0" applyFill="1" applyAlignment="1">
      <alignment horizontal="left"/>
    </xf>
    <xf numFmtId="37" fontId="7" fillId="0" borderId="0" xfId="0" applyFont="1" applyAlignment="1">
      <alignment horizontal="right"/>
    </xf>
    <xf numFmtId="37" fontId="0" fillId="0" borderId="23" xfId="0" applyBorder="1" applyAlignment="1">
      <alignment horizontal="left"/>
    </xf>
    <xf numFmtId="37" fontId="11" fillId="24" borderId="20" xfId="0" applyFont="1" applyFill="1" applyBorder="1"/>
    <xf numFmtId="37" fontId="11" fillId="24" borderId="18" xfId="0" applyFont="1" applyFill="1" applyBorder="1"/>
    <xf numFmtId="37" fontId="11" fillId="24" borderId="16" xfId="0" applyFont="1" applyFill="1" applyBorder="1"/>
    <xf numFmtId="164" fontId="11" fillId="0" borderId="20" xfId="0" applyNumberFormat="1" applyFont="1" applyBorder="1"/>
    <xf numFmtId="37" fontId="5" fillId="0" borderId="0" xfId="0" applyFont="1"/>
    <xf numFmtId="37" fontId="11" fillId="0" borderId="32" xfId="0" applyFont="1" applyBorder="1"/>
    <xf numFmtId="37" fontId="11" fillId="24" borderId="15" xfId="0" applyFont="1" applyFill="1" applyBorder="1"/>
    <xf numFmtId="37" fontId="11" fillId="0" borderId="30" xfId="0" applyFont="1" applyBorder="1"/>
    <xf numFmtId="37" fontId="11" fillId="0" borderId="17" xfId="0" applyFont="1" applyBorder="1"/>
    <xf numFmtId="164" fontId="11" fillId="0" borderId="18" xfId="0" applyNumberFormat="1" applyFont="1" applyBorder="1"/>
    <xf numFmtId="37" fontId="11" fillId="0" borderId="20" xfId="0" applyFont="1" applyBorder="1"/>
    <xf numFmtId="37" fontId="11" fillId="0" borderId="27" xfId="0" applyFont="1" applyBorder="1"/>
    <xf numFmtId="37" fontId="11" fillId="0" borderId="29" xfId="0" applyFont="1" applyBorder="1"/>
    <xf numFmtId="37" fontId="11" fillId="0" borderId="18" xfId="0" applyFont="1" applyBorder="1" applyAlignment="1">
      <alignment horizontal="center"/>
    </xf>
    <xf numFmtId="37" fontId="11" fillId="0" borderId="16" xfId="0" applyFont="1" applyBorder="1" applyAlignment="1">
      <alignment horizontal="center"/>
    </xf>
    <xf numFmtId="37" fontId="11" fillId="0" borderId="18" xfId="0" quotePrefix="1" applyFont="1" applyBorder="1" applyAlignment="1">
      <alignment horizontal="center"/>
    </xf>
    <xf numFmtId="37" fontId="11" fillId="0" borderId="32" xfId="0" applyFont="1" applyBorder="1" applyAlignment="1">
      <alignment horizontal="right"/>
    </xf>
    <xf numFmtId="37" fontId="9" fillId="0" borderId="0" xfId="0" applyFont="1"/>
    <xf numFmtId="37" fontId="1" fillId="0" borderId="0" xfId="0" applyFont="1" applyAlignment="1">
      <alignment vertical="top" wrapText="1"/>
    </xf>
    <xf numFmtId="49" fontId="1" fillId="0" borderId="0" xfId="0" applyNumberFormat="1" applyFont="1" applyAlignment="1">
      <alignment horizontal="right" wrapText="1"/>
    </xf>
    <xf numFmtId="41" fontId="2" fillId="0" borderId="0" xfId="0" applyNumberFormat="1" applyFont="1"/>
    <xf numFmtId="37" fontId="1" fillId="0" borderId="45" xfId="0" applyFont="1" applyBorder="1" applyAlignment="1" applyProtection="1">
      <alignment vertical="center" wrapText="1"/>
      <protection locked="0"/>
    </xf>
    <xf numFmtId="49" fontId="1" fillId="0" borderId="98" xfId="0" applyNumberFormat="1" applyFont="1" applyBorder="1" applyAlignment="1" applyProtection="1">
      <alignment horizontal="center" wrapText="1"/>
      <protection locked="0"/>
    </xf>
    <xf numFmtId="41" fontId="1" fillId="0" borderId="99" xfId="0" applyNumberFormat="1" applyFont="1" applyBorder="1" applyAlignment="1">
      <alignment horizontal="center" wrapText="1"/>
    </xf>
    <xf numFmtId="41" fontId="1" fillId="0" borderId="100" xfId="0" applyNumberFormat="1" applyFont="1" applyBorder="1" applyAlignment="1">
      <alignment horizontal="center" wrapText="1"/>
    </xf>
    <xf numFmtId="41" fontId="1" fillId="0" borderId="101" xfId="0" applyNumberFormat="1" applyFont="1" applyBorder="1" applyAlignment="1">
      <alignment horizontal="center" wrapText="1"/>
    </xf>
    <xf numFmtId="37" fontId="1" fillId="0" borderId="50" xfId="0" applyFont="1" applyBorder="1" applyAlignment="1">
      <alignment vertical="top" wrapText="1"/>
    </xf>
    <xf numFmtId="41" fontId="2" fillId="0" borderId="102" xfId="0" applyNumberFormat="1" applyFont="1" applyBorder="1"/>
    <xf numFmtId="41" fontId="2" fillId="0" borderId="74" xfId="0" applyNumberFormat="1" applyFont="1" applyBorder="1"/>
    <xf numFmtId="41" fontId="2" fillId="0" borderId="103" xfId="0" applyNumberFormat="1" applyFont="1" applyBorder="1"/>
    <xf numFmtId="37" fontId="2" fillId="0" borderId="50" xfId="0" applyFont="1" applyBorder="1" applyAlignment="1">
      <alignment vertical="top" wrapText="1"/>
    </xf>
    <xf numFmtId="41" fontId="2" fillId="0" borderId="102" xfId="0" applyNumberFormat="1" applyFont="1" applyBorder="1" applyProtection="1">
      <protection locked="0"/>
    </xf>
    <xf numFmtId="41" fontId="2" fillId="0" borderId="74" xfId="0" applyNumberFormat="1" applyFont="1" applyBorder="1" applyProtection="1">
      <protection locked="0"/>
    </xf>
    <xf numFmtId="37" fontId="1" fillId="25" borderId="104" xfId="0" applyFont="1" applyFill="1" applyBorder="1" applyAlignment="1">
      <alignment vertical="top" wrapText="1"/>
    </xf>
    <xf numFmtId="49" fontId="1" fillId="25" borderId="97" xfId="0" applyNumberFormat="1" applyFont="1" applyFill="1" applyBorder="1" applyAlignment="1">
      <alignment horizontal="right" wrapText="1"/>
    </xf>
    <xf numFmtId="41" fontId="2" fillId="25" borderId="105" xfId="0" applyNumberFormat="1" applyFont="1" applyFill="1" applyBorder="1"/>
    <xf numFmtId="41" fontId="2" fillId="25" borderId="35" xfId="0" applyNumberFormat="1" applyFont="1" applyFill="1" applyBorder="1"/>
    <xf numFmtId="41" fontId="2" fillId="25" borderId="106" xfId="0" applyNumberFormat="1" applyFont="1" applyFill="1" applyBorder="1"/>
    <xf numFmtId="37" fontId="2" fillId="0" borderId="0" xfId="0" applyFont="1" applyAlignment="1">
      <alignment vertical="top" wrapText="1"/>
    </xf>
    <xf numFmtId="41" fontId="2" fillId="0" borderId="0" xfId="0" applyNumberFormat="1" applyFont="1" applyAlignment="1">
      <alignment horizontal="center"/>
    </xf>
    <xf numFmtId="49" fontId="1" fillId="0" borderId="0" xfId="0" applyNumberFormat="1" applyFont="1" applyAlignment="1">
      <alignment wrapText="1"/>
    </xf>
    <xf numFmtId="49" fontId="1" fillId="0" borderId="0" xfId="0" applyNumberFormat="1" applyFont="1" applyAlignment="1">
      <alignment horizontal="center" wrapText="1"/>
    </xf>
    <xf numFmtId="41" fontId="1" fillId="0" borderId="102" xfId="0" applyNumberFormat="1" applyFont="1" applyBorder="1" applyAlignment="1" applyProtection="1">
      <alignment horizontal="center" wrapText="1"/>
      <protection locked="0"/>
    </xf>
    <xf numFmtId="41" fontId="1" fillId="0" borderId="74" xfId="0" applyNumberFormat="1" applyFont="1" applyBorder="1" applyAlignment="1" applyProtection="1">
      <alignment horizontal="center" wrapText="1"/>
      <protection locked="0"/>
    </xf>
    <xf numFmtId="41" fontId="1" fillId="0" borderId="103" xfId="0" applyNumberFormat="1" applyFont="1" applyBorder="1" applyAlignment="1">
      <alignment horizontal="center" wrapText="1"/>
    </xf>
    <xf numFmtId="37" fontId="2" fillId="0" borderId="50" xfId="0" applyFont="1" applyBorder="1" applyAlignment="1">
      <alignment horizontal="left" vertical="top" wrapText="1" indent="1"/>
    </xf>
    <xf numFmtId="49" fontId="2" fillId="0" borderId="0" xfId="0" applyNumberFormat="1" applyFont="1" applyAlignment="1">
      <alignment horizontal="right" wrapText="1"/>
    </xf>
    <xf numFmtId="41" fontId="57" fillId="0" borderId="102" xfId="0" applyNumberFormat="1" applyFont="1" applyBorder="1" applyProtection="1">
      <protection locked="0"/>
    </xf>
    <xf numFmtId="41" fontId="57" fillId="0" borderId="74" xfId="0" applyNumberFormat="1" applyFont="1" applyBorder="1" applyProtection="1">
      <protection locked="0"/>
    </xf>
    <xf numFmtId="37" fontId="1" fillId="25" borderId="104" xfId="0" applyFont="1" applyFill="1" applyBorder="1" applyAlignment="1">
      <alignment horizontal="left" vertical="top" wrapText="1" indent="2"/>
    </xf>
    <xf numFmtId="41" fontId="2" fillId="0" borderId="102" xfId="0" applyNumberFormat="1" applyFont="1" applyBorder="1" applyAlignment="1" applyProtection="1">
      <alignment horizontal="right"/>
      <protection locked="0"/>
    </xf>
    <xf numFmtId="41" fontId="2" fillId="0" borderId="74" xfId="0" applyNumberFormat="1" applyFont="1" applyBorder="1" applyAlignment="1" applyProtection="1">
      <alignment horizontal="right"/>
      <protection locked="0"/>
    </xf>
    <xf numFmtId="41" fontId="2" fillId="0" borderId="103" xfId="0" applyNumberFormat="1" applyFont="1" applyBorder="1" applyAlignment="1">
      <alignment horizontal="right"/>
    </xf>
    <xf numFmtId="170" fontId="0" fillId="0" borderId="0" xfId="0" applyNumberFormat="1" applyAlignment="1" applyProtection="1">
      <alignment horizontal="left"/>
      <protection locked="0"/>
    </xf>
    <xf numFmtId="37" fontId="3" fillId="0" borderId="47" xfId="0" applyFont="1" applyBorder="1" applyProtection="1">
      <protection locked="0"/>
    </xf>
    <xf numFmtId="37" fontId="7" fillId="0" borderId="0" xfId="0" applyFont="1" applyProtection="1">
      <protection locked="0"/>
    </xf>
    <xf numFmtId="37" fontId="7" fillId="0" borderId="67" xfId="0" applyFont="1" applyBorder="1" applyProtection="1">
      <protection locked="0"/>
    </xf>
    <xf numFmtId="49" fontId="3" fillId="0" borderId="47" xfId="0" quotePrefix="1" applyNumberFormat="1" applyFont="1" applyBorder="1" applyProtection="1">
      <protection locked="0"/>
    </xf>
    <xf numFmtId="37" fontId="0" fillId="0" borderId="0" xfId="0" applyAlignment="1" applyProtection="1">
      <alignment horizontal="center" wrapText="1"/>
      <protection locked="0"/>
    </xf>
    <xf numFmtId="37" fontId="9" fillId="0" borderId="0" xfId="0" applyFont="1" applyProtection="1">
      <protection locked="0"/>
    </xf>
    <xf numFmtId="0" fontId="9" fillId="0" borderId="0" xfId="46" applyNumberFormat="1" applyFont="1" applyAlignment="1" applyProtection="1">
      <alignment wrapText="1"/>
      <protection locked="0"/>
    </xf>
    <xf numFmtId="0" fontId="4" fillId="0" borderId="0" xfId="46" applyNumberFormat="1" applyFont="1" applyAlignment="1" applyProtection="1">
      <alignment horizontal="center" wrapText="1"/>
      <protection locked="0"/>
    </xf>
    <xf numFmtId="0" fontId="4" fillId="0" borderId="0" xfId="46" applyNumberFormat="1" applyFont="1" applyAlignment="1" applyProtection="1">
      <alignment horizontal="left" wrapText="1"/>
      <protection locked="0"/>
    </xf>
    <xf numFmtId="0" fontId="4" fillId="25" borderId="0" xfId="46" applyNumberFormat="1" applyFont="1" applyFill="1" applyAlignment="1" applyProtection="1">
      <alignment horizontal="left" wrapText="1"/>
      <protection locked="0"/>
    </xf>
    <xf numFmtId="10" fontId="0" fillId="0" borderId="0" xfId="42" applyNumberFormat="1" applyFont="1" applyProtection="1">
      <protection locked="0"/>
    </xf>
    <xf numFmtId="44" fontId="3" fillId="0" borderId="0" xfId="47" applyFont="1" applyFill="1" applyProtection="1">
      <protection locked="0"/>
    </xf>
    <xf numFmtId="0" fontId="25" fillId="31" borderId="0" xfId="38" applyFont="1" applyFill="1" applyAlignment="1" applyProtection="1">
      <alignment horizontal="center"/>
      <protection locked="0"/>
    </xf>
    <xf numFmtId="0" fontId="2" fillId="0" borderId="90" xfId="38" applyBorder="1" applyProtection="1">
      <protection locked="0"/>
    </xf>
    <xf numFmtId="0" fontId="2" fillId="0" borderId="51" xfId="38" applyBorder="1" applyAlignment="1" applyProtection="1">
      <alignment horizontal="center"/>
      <protection locked="0"/>
    </xf>
    <xf numFmtId="3" fontId="2" fillId="0" borderId="51" xfId="38" applyNumberFormat="1" applyBorder="1" applyAlignment="1" applyProtection="1">
      <alignment horizontal="center"/>
      <protection locked="0"/>
    </xf>
    <xf numFmtId="0" fontId="2" fillId="0" borderId="49" xfId="38" applyBorder="1" applyAlignment="1" applyProtection="1">
      <alignment horizontal="center"/>
      <protection locked="0"/>
    </xf>
    <xf numFmtId="0" fontId="2" fillId="0" borderId="50" xfId="38" applyBorder="1" applyProtection="1">
      <protection locked="0"/>
    </xf>
    <xf numFmtId="0" fontId="25" fillId="31" borderId="52" xfId="38" applyFont="1" applyFill="1" applyBorder="1" applyAlignment="1" applyProtection="1">
      <alignment horizontal="center"/>
      <protection locked="0"/>
    </xf>
    <xf numFmtId="3" fontId="2" fillId="0" borderId="52" xfId="38" applyNumberFormat="1" applyBorder="1" applyProtection="1">
      <protection locked="0"/>
    </xf>
    <xf numFmtId="0" fontId="2" fillId="0" borderId="53" xfId="38" applyBorder="1" applyProtection="1">
      <protection locked="0"/>
    </xf>
    <xf numFmtId="3" fontId="2" fillId="0" borderId="93" xfId="38" applyNumberFormat="1" applyBorder="1" applyProtection="1">
      <protection locked="0"/>
    </xf>
    <xf numFmtId="3" fontId="2" fillId="0" borderId="57" xfId="38" applyNumberFormat="1" applyBorder="1" applyProtection="1">
      <protection locked="0"/>
    </xf>
    <xf numFmtId="49" fontId="0" fillId="0" borderId="0" xfId="0" applyNumberFormat="1" applyAlignment="1" applyProtection="1">
      <alignment horizontal="centerContinuous"/>
      <protection locked="0"/>
    </xf>
    <xf numFmtId="0" fontId="3" fillId="0" borderId="0" xfId="0" applyNumberFormat="1" applyFont="1" applyAlignment="1" applyProtection="1">
      <alignment horizontal="center"/>
      <protection locked="0"/>
    </xf>
    <xf numFmtId="3" fontId="51" fillId="31" borderId="0" xfId="38" applyNumberFormat="1" applyFont="1" applyFill="1" applyProtection="1">
      <protection locked="0"/>
    </xf>
    <xf numFmtId="3" fontId="2" fillId="31" borderId="0" xfId="38" applyNumberFormat="1" applyFill="1" applyProtection="1">
      <protection locked="0"/>
    </xf>
    <xf numFmtId="40" fontId="59" fillId="0" borderId="0" xfId="0" applyNumberFormat="1" applyFont="1"/>
    <xf numFmtId="37" fontId="4" fillId="0" borderId="93" xfId="0" applyFont="1" applyBorder="1" applyAlignment="1">
      <alignment horizontal="left"/>
    </xf>
    <xf numFmtId="37" fontId="9" fillId="0" borderId="93" xfId="0" applyFont="1" applyBorder="1"/>
    <xf numFmtId="37" fontId="9" fillId="0" borderId="0" xfId="0" quotePrefix="1" applyFont="1" applyAlignment="1">
      <alignment horizontal="left"/>
    </xf>
    <xf numFmtId="37" fontId="60" fillId="0" borderId="0" xfId="0" applyFont="1"/>
    <xf numFmtId="37" fontId="9" fillId="0" borderId="0" xfId="0" applyFont="1" applyAlignment="1">
      <alignment horizontal="left"/>
    </xf>
    <xf numFmtId="37" fontId="9" fillId="0" borderId="0" xfId="0" applyFont="1" applyAlignment="1">
      <alignment horizontal="right"/>
    </xf>
    <xf numFmtId="37" fontId="9" fillId="0" borderId="77" xfId="0" applyFont="1" applyBorder="1"/>
    <xf numFmtId="37" fontId="9" fillId="0" borderId="43" xfId="0" applyFont="1" applyBorder="1"/>
    <xf numFmtId="0" fontId="0" fillId="0" borderId="0" xfId="0" applyNumberFormat="1" applyAlignment="1">
      <alignment horizontal="left"/>
    </xf>
    <xf numFmtId="37" fontId="0" fillId="0" borderId="15" xfId="0" applyBorder="1"/>
    <xf numFmtId="37" fontId="0" fillId="0" borderId="15" xfId="0" applyBorder="1" applyAlignment="1">
      <alignment horizontal="center"/>
    </xf>
    <xf numFmtId="37" fontId="0" fillId="0" borderId="18" xfId="0" applyBorder="1" applyAlignment="1">
      <alignment horizontal="center"/>
    </xf>
    <xf numFmtId="37" fontId="0" fillId="0" borderId="16" xfId="0" applyBorder="1"/>
    <xf numFmtId="37" fontId="0" fillId="0" borderId="16" xfId="0" applyBorder="1" applyAlignment="1">
      <alignment horizontal="center"/>
    </xf>
    <xf numFmtId="37" fontId="0" fillId="0" borderId="18" xfId="0" applyBorder="1" applyAlignment="1">
      <alignment horizontal="left"/>
    </xf>
    <xf numFmtId="37" fontId="0" fillId="0" borderId="18" xfId="0" applyBorder="1"/>
    <xf numFmtId="37" fontId="0" fillId="0" borderId="27" xfId="0" applyBorder="1" applyAlignment="1">
      <alignment horizontal="left"/>
    </xf>
    <xf numFmtId="37" fontId="0" fillId="0" borderId="27" xfId="0" applyBorder="1"/>
    <xf numFmtId="37" fontId="0" fillId="0" borderId="20" xfId="0" applyBorder="1" applyAlignment="1">
      <alignment horizontal="left"/>
    </xf>
    <xf numFmtId="37" fontId="0" fillId="0" borderId="20" xfId="0" applyBorder="1"/>
    <xf numFmtId="37" fontId="0" fillId="0" borderId="28" xfId="0" applyBorder="1"/>
    <xf numFmtId="37" fontId="11" fillId="0" borderId="107" xfId="0" applyFont="1" applyBorder="1" applyAlignment="1">
      <alignment horizontal="center" wrapText="1"/>
    </xf>
    <xf numFmtId="37" fontId="0" fillId="0" borderId="11" xfId="0" applyBorder="1"/>
    <xf numFmtId="37" fontId="0" fillId="0" borderId="37" xfId="0" applyBorder="1"/>
    <xf numFmtId="37" fontId="0" fillId="0" borderId="36" xfId="0" applyBorder="1"/>
    <xf numFmtId="37" fontId="13" fillId="0" borderId="15" xfId="0" applyFont="1" applyBorder="1"/>
    <xf numFmtId="37" fontId="0" fillId="0" borderId="69" xfId="0" applyBorder="1"/>
    <xf numFmtId="37" fontId="0" fillId="0" borderId="108" xfId="0" applyBorder="1"/>
    <xf numFmtId="37" fontId="0" fillId="0" borderId="46" xfId="0" applyBorder="1"/>
    <xf numFmtId="37" fontId="3" fillId="0" borderId="29" xfId="0" applyFont="1" applyBorder="1" applyProtection="1">
      <protection locked="0"/>
    </xf>
    <xf numFmtId="165" fontId="0" fillId="0" borderId="109" xfId="0" applyNumberFormat="1" applyBorder="1"/>
    <xf numFmtId="37" fontId="0" fillId="31" borderId="24" xfId="0" applyFill="1" applyBorder="1"/>
    <xf numFmtId="166" fontId="0" fillId="0" borderId="11" xfId="0" applyNumberFormat="1" applyBorder="1"/>
    <xf numFmtId="166" fontId="3" fillId="0" borderId="15" xfId="0" applyNumberFormat="1" applyFont="1" applyBorder="1" applyProtection="1">
      <protection locked="0"/>
    </xf>
    <xf numFmtId="166" fontId="0" fillId="0" borderId="46" xfId="0" applyNumberFormat="1" applyBorder="1"/>
    <xf numFmtId="37" fontId="0" fillId="0" borderId="95" xfId="0" applyBorder="1" applyAlignment="1">
      <alignment horizontal="right"/>
    </xf>
    <xf numFmtId="37" fontId="0" fillId="0" borderId="73" xfId="0" applyBorder="1"/>
    <xf numFmtId="37" fontId="0" fillId="0" borderId="110" xfId="0" applyBorder="1"/>
    <xf numFmtId="37" fontId="0" fillId="0" borderId="111" xfId="0" applyBorder="1"/>
    <xf numFmtId="37" fontId="3" fillId="0" borderId="112" xfId="0" applyFont="1" applyBorder="1" applyProtection="1">
      <protection locked="0"/>
    </xf>
    <xf numFmtId="37" fontId="3" fillId="0" borderId="113" xfId="0" applyFont="1" applyBorder="1" applyProtection="1">
      <protection locked="0"/>
    </xf>
    <xf numFmtId="37" fontId="12" fillId="0" borderId="114" xfId="0" applyFont="1" applyBorder="1"/>
    <xf numFmtId="37" fontId="6" fillId="31" borderId="35" xfId="0" applyFont="1" applyFill="1" applyBorder="1" applyAlignment="1" applyProtection="1">
      <alignment horizontal="center" wrapText="1"/>
      <protection locked="0"/>
    </xf>
    <xf numFmtId="0" fontId="61" fillId="0" borderId="0" xfId="46" applyNumberFormat="1" applyFont="1" applyAlignment="1" applyProtection="1">
      <alignment wrapText="1"/>
      <protection locked="0"/>
    </xf>
    <xf numFmtId="0" fontId="61" fillId="0" borderId="0" xfId="46" quotePrefix="1" applyNumberFormat="1" applyFont="1" applyAlignment="1" applyProtection="1">
      <alignment horizontal="left" wrapText="1"/>
      <protection locked="0"/>
    </xf>
    <xf numFmtId="0" fontId="61" fillId="0" borderId="0" xfId="46" applyNumberFormat="1" applyFont="1" applyAlignment="1" applyProtection="1">
      <alignment horizontal="left" wrapText="1"/>
      <protection locked="0"/>
    </xf>
    <xf numFmtId="0" fontId="61" fillId="0" borderId="0" xfId="46" applyNumberFormat="1" applyFont="1" applyAlignment="1" applyProtection="1">
      <alignment horizontal="left" wrapText="1" indent="2"/>
      <protection locked="0"/>
    </xf>
    <xf numFmtId="0" fontId="61" fillId="0" borderId="0" xfId="46" quotePrefix="1" applyNumberFormat="1" applyFont="1" applyAlignment="1" applyProtection="1">
      <alignment horizontal="center" wrapText="1"/>
      <protection locked="0"/>
    </xf>
    <xf numFmtId="0" fontId="61" fillId="0" borderId="0" xfId="46" applyNumberFormat="1" applyFont="1" applyAlignment="1" applyProtection="1">
      <alignment horizontal="center" wrapText="1"/>
      <protection locked="0"/>
    </xf>
    <xf numFmtId="0" fontId="64" fillId="31" borderId="0" xfId="46" applyNumberFormat="1" applyFont="1" applyFill="1" applyAlignment="1" applyProtection="1">
      <alignment wrapText="1"/>
      <protection locked="0"/>
    </xf>
    <xf numFmtId="37" fontId="7" fillId="0" borderId="0" xfId="0" applyFont="1" applyAlignment="1" applyProtection="1">
      <alignment horizontal="left" vertical="top"/>
      <protection locked="0"/>
    </xf>
    <xf numFmtId="37" fontId="7" fillId="0" borderId="0" xfId="0" applyFont="1" applyAlignment="1" applyProtection="1">
      <alignment horizontal="left"/>
      <protection locked="0"/>
    </xf>
    <xf numFmtId="0" fontId="4" fillId="0" borderId="0" xfId="46" applyNumberFormat="1" applyFont="1" applyAlignment="1" applyProtection="1">
      <alignment horizontal="center" wrapText="1"/>
      <protection locked="0"/>
    </xf>
    <xf numFmtId="170" fontId="0" fillId="0" borderId="0" xfId="0" applyNumberFormat="1" applyAlignment="1" applyProtection="1">
      <alignment horizontal="left"/>
      <protection locked="0"/>
    </xf>
    <xf numFmtId="49" fontId="4" fillId="0" borderId="0" xfId="0" applyNumberFormat="1" applyFont="1" applyAlignment="1" applyProtection="1">
      <alignment horizontal="left"/>
      <protection locked="0"/>
    </xf>
    <xf numFmtId="170" fontId="0" fillId="0" borderId="48" xfId="0" applyNumberFormat="1" applyBorder="1" applyAlignment="1" applyProtection="1">
      <alignment horizontal="left"/>
      <protection locked="0"/>
    </xf>
    <xf numFmtId="37" fontId="6" fillId="0" borderId="0" xfId="0" applyFont="1" applyAlignment="1" applyProtection="1">
      <alignment horizontal="left"/>
      <protection locked="0"/>
    </xf>
    <xf numFmtId="0" fontId="1" fillId="31" borderId="0" xfId="38" applyFont="1" applyFill="1" applyAlignment="1" applyProtection="1">
      <alignment horizontal="center"/>
      <protection locked="0"/>
    </xf>
    <xf numFmtId="44" fontId="58" fillId="0" borderId="0" xfId="0" applyNumberFormat="1" applyFont="1" applyAlignment="1" applyProtection="1">
      <alignment horizontal="center"/>
      <protection locked="0"/>
    </xf>
    <xf numFmtId="37" fontId="6" fillId="0" borderId="0" xfId="0" applyFont="1" applyAlignment="1" applyProtection="1">
      <alignment horizontal="left" wrapText="1"/>
      <protection locked="0"/>
    </xf>
    <xf numFmtId="37" fontId="6" fillId="0" borderId="0" xfId="0" applyFont="1" applyAlignment="1">
      <alignment horizontal="left" wrapText="1"/>
    </xf>
    <xf numFmtId="37" fontId="6" fillId="0" borderId="0" xfId="0" applyFont="1" applyAlignment="1">
      <alignment wrapText="1"/>
    </xf>
    <xf numFmtId="37" fontId="6" fillId="0" borderId="52" xfId="0" applyFont="1" applyBorder="1" applyAlignment="1">
      <alignment wrapText="1"/>
    </xf>
    <xf numFmtId="37" fontId="3" fillId="0" borderId="0" xfId="0" applyFont="1" applyAlignment="1">
      <alignment horizontal="left" wrapText="1"/>
    </xf>
    <xf numFmtId="37" fontId="6" fillId="0" borderId="52" xfId="0" applyFont="1" applyBorder="1" applyAlignment="1">
      <alignment horizontal="left" wrapText="1"/>
    </xf>
    <xf numFmtId="37" fontId="23" fillId="0" borderId="0" xfId="0" applyFont="1" applyAlignment="1">
      <alignment horizontal="center"/>
    </xf>
    <xf numFmtId="37" fontId="23" fillId="0" borderId="90" xfId="0" applyFont="1" applyBorder="1" applyAlignment="1">
      <alignment horizontal="center"/>
    </xf>
    <xf numFmtId="37" fontId="23" fillId="0" borderId="51" xfId="0" applyFont="1" applyBorder="1" applyAlignment="1">
      <alignment horizontal="center"/>
    </xf>
    <xf numFmtId="37" fontId="23" fillId="0" borderId="49" xfId="0" applyFont="1" applyBorder="1" applyAlignment="1">
      <alignment horizontal="center"/>
    </xf>
    <xf numFmtId="37" fontId="2" fillId="0" borderId="50" xfId="0" applyFont="1" applyBorder="1" applyAlignment="1">
      <alignment horizontal="center" wrapText="1"/>
    </xf>
    <xf numFmtId="37" fontId="0" fillId="0" borderId="0" xfId="0" applyAlignment="1">
      <alignment horizontal="center" wrapText="1"/>
    </xf>
    <xf numFmtId="37" fontId="0" fillId="0" borderId="52" xfId="0" applyBorder="1" applyAlignment="1">
      <alignment horizontal="center" wrapText="1"/>
    </xf>
    <xf numFmtId="37" fontId="0" fillId="0" borderId="50" xfId="0" applyBorder="1" applyAlignment="1">
      <alignment horizontal="center" wrapText="1"/>
    </xf>
    <xf numFmtId="37" fontId="23" fillId="0" borderId="50" xfId="0" applyFont="1" applyBorder="1" applyAlignment="1">
      <alignment horizontal="center" wrapText="1"/>
    </xf>
    <xf numFmtId="170" fontId="0" fillId="0" borderId="0" xfId="0" applyNumberFormat="1" applyAlignment="1" applyProtection="1">
      <protection locked="0"/>
    </xf>
    <xf numFmtId="170" fontId="0" fillId="0" borderId="0" xfId="0" applyNumberFormat="1" applyAlignment="1" applyProtection="1">
      <alignment horizontal="centerContinuous"/>
      <protection locked="0"/>
    </xf>
    <xf numFmtId="170" fontId="0" fillId="0" borderId="0" xfId="0" quotePrefix="1" applyNumberFormat="1" applyAlignment="1" applyProtection="1">
      <alignment horizontal="centerContinuous"/>
      <protection locked="0"/>
    </xf>
    <xf numFmtId="40" fontId="0" fillId="30" borderId="0" xfId="0" applyNumberFormat="1" applyFill="1" applyAlignment="1" applyProtection="1">
      <alignment horizontal="centerContinuous"/>
      <protection locked="0"/>
    </xf>
    <xf numFmtId="37" fontId="0" fillId="30" borderId="0" xfId="0" applyFill="1" applyAlignment="1" applyProtection="1">
      <alignment horizontal="centerContinuous"/>
      <protection locked="0"/>
    </xf>
    <xf numFmtId="37" fontId="65" fillId="0" borderId="35" xfId="0" applyFont="1" applyBorder="1" applyAlignment="1">
      <alignment horizontal="center"/>
    </xf>
    <xf numFmtId="37" fontId="65" fillId="0" borderId="35" xfId="0" applyFont="1" applyBorder="1"/>
    <xf numFmtId="37" fontId="65" fillId="0" borderId="0" xfId="0" applyFont="1"/>
    <xf numFmtId="37" fontId="66" fillId="0" borderId="0" xfId="0" applyFont="1" applyProtection="1">
      <protection locked="0"/>
    </xf>
    <xf numFmtId="37" fontId="67" fillId="0" borderId="0" xfId="39" applyNumberFormat="1" applyFont="1"/>
    <xf numFmtId="37" fontId="68" fillId="0" borderId="0" xfId="0" applyFont="1" applyAlignment="1">
      <alignment horizontal="left"/>
    </xf>
  </cellXfs>
  <cellStyles count="48">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46" builtinId="3"/>
    <cellStyle name="Currency" xfId="47" builtinId="4"/>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Neutral" xfId="37" builtinId="28" customBuiltin="1"/>
    <cellStyle name="Normal" xfId="0" builtinId="0"/>
    <cellStyle name="Normal_Book1" xfId="38" xr:uid="{00000000-0005-0000-0000-000028000000}"/>
    <cellStyle name="Normal_Fund 22 Grants" xfId="39" xr:uid="{00000000-0005-0000-0000-000029000000}"/>
    <cellStyle name="Note" xfId="40" builtinId="10" customBuiltin="1"/>
    <cellStyle name="Output" xfId="41" builtinId="21" customBuiltin="1"/>
    <cellStyle name="Percent" xfId="42" builtinId="5"/>
    <cellStyle name="Title" xfId="43" builtinId="15" customBuiltin="1"/>
    <cellStyle name="Total" xfId="44" builtinId="25" customBuiltin="1"/>
    <cellStyle name="Warning Text" xfId="45" builtinId="11" customBuiltin="1"/>
  </cellStyles>
  <dxfs count="10">
    <dxf>
      <font>
        <b/>
        <i val="0"/>
      </font>
      <fill>
        <patternFill>
          <bgColor rgb="FFFFFF00"/>
        </patternFill>
      </fill>
      <border>
        <left style="thin">
          <color auto="1"/>
        </left>
        <right style="thin">
          <color auto="1"/>
        </right>
        <top style="thin">
          <color auto="1"/>
        </top>
        <bottom style="thin">
          <color auto="1"/>
        </bottom>
        <vertical/>
        <horizontal/>
      </border>
    </dxf>
    <dxf>
      <font>
        <strike/>
        <condense val="0"/>
        <extend val="0"/>
      </font>
      <fill>
        <patternFill>
          <bgColor indexed="29"/>
        </patternFill>
      </fill>
    </dxf>
    <dxf>
      <font>
        <strike/>
        <condense val="0"/>
        <extend val="0"/>
      </font>
      <fill>
        <patternFill>
          <bgColor indexed="29"/>
        </patternFill>
      </fill>
    </dxf>
    <dxf>
      <font>
        <strike/>
        <condense val="0"/>
        <extend val="0"/>
      </font>
      <fill>
        <patternFill>
          <bgColor indexed="29"/>
        </patternFill>
      </fill>
    </dxf>
    <dxf>
      <font>
        <strike/>
        <condense val="0"/>
        <extend val="0"/>
      </font>
      <fill>
        <patternFill>
          <bgColor indexed="29"/>
        </patternFill>
      </fill>
    </dxf>
    <dxf>
      <font>
        <color theme="0"/>
      </font>
      <fill>
        <patternFill>
          <bgColor rgb="FF0000FF"/>
        </patternFill>
      </fill>
    </dxf>
    <dxf>
      <font>
        <color theme="0"/>
      </font>
      <fill>
        <patternFill>
          <bgColor rgb="FF0000FF"/>
        </patternFill>
      </fill>
    </dxf>
    <dxf>
      <font>
        <color theme="0"/>
      </font>
      <fill>
        <patternFill>
          <bgColor rgb="FF0000FF"/>
        </patternFill>
      </fill>
    </dxf>
    <dxf>
      <font>
        <color theme="0"/>
      </font>
      <fill>
        <patternFill>
          <bgColor rgb="FF0000FF"/>
        </patternFill>
      </fill>
    </dxf>
    <dxf>
      <font>
        <color theme="0"/>
      </font>
      <fill>
        <patternFill>
          <bgColor rgb="FF0000FF"/>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B34"/>
  <sheetViews>
    <sheetView tabSelected="1" zoomScaleNormal="100" workbookViewId="0">
      <selection sqref="A1:B1"/>
    </sheetView>
  </sheetViews>
  <sheetFormatPr defaultColWidth="9.28515625" defaultRowHeight="12.6" x14ac:dyDescent="0.25"/>
  <cols>
    <col min="1" max="1" width="5.28515625" style="419" customWidth="1"/>
    <col min="2" max="2" width="123" style="419" bestFit="1" customWidth="1"/>
    <col min="3" max="16384" width="9.28515625" style="419"/>
  </cols>
  <sheetData>
    <row r="1" spans="1:2" ht="12.75" customHeight="1" x14ac:dyDescent="0.25">
      <c r="A1" s="493" t="s">
        <v>447</v>
      </c>
      <c r="B1" s="493"/>
    </row>
    <row r="2" spans="1:2" x14ac:dyDescent="0.25">
      <c r="A2" s="420"/>
      <c r="B2" s="420"/>
    </row>
    <row r="4" spans="1:2" ht="13.8" x14ac:dyDescent="0.3">
      <c r="A4" s="488" t="s">
        <v>880</v>
      </c>
      <c r="B4" s="484" t="s">
        <v>1724</v>
      </c>
    </row>
    <row r="5" spans="1:2" ht="13.8" x14ac:dyDescent="0.3">
      <c r="A5" s="489"/>
      <c r="B5" s="421"/>
    </row>
    <row r="6" spans="1:2" ht="13.8" x14ac:dyDescent="0.3">
      <c r="A6" s="489"/>
      <c r="B6" s="422" t="s">
        <v>1</v>
      </c>
    </row>
    <row r="7" spans="1:2" ht="13.8" x14ac:dyDescent="0.3">
      <c r="A7" s="489"/>
      <c r="B7" s="421"/>
    </row>
    <row r="8" spans="1:2" ht="27.6" x14ac:dyDescent="0.3">
      <c r="A8" s="488" t="s">
        <v>881</v>
      </c>
      <c r="B8" s="485" t="s">
        <v>1649</v>
      </c>
    </row>
    <row r="9" spans="1:2" ht="13.8" x14ac:dyDescent="0.3">
      <c r="A9" s="489"/>
      <c r="B9" s="486"/>
    </row>
    <row r="10" spans="1:2" ht="27.6" x14ac:dyDescent="0.3">
      <c r="A10" s="488" t="s">
        <v>882</v>
      </c>
      <c r="B10" s="486" t="s">
        <v>1647</v>
      </c>
    </row>
    <row r="11" spans="1:2" ht="13.8" x14ac:dyDescent="0.3">
      <c r="A11" s="489"/>
      <c r="B11" s="486"/>
    </row>
    <row r="12" spans="1:2" ht="27.6" x14ac:dyDescent="0.3">
      <c r="A12" s="488" t="s">
        <v>943</v>
      </c>
      <c r="B12" s="486" t="s">
        <v>1648</v>
      </c>
    </row>
    <row r="13" spans="1:2" ht="13.8" x14ac:dyDescent="0.3">
      <c r="A13" s="489"/>
      <c r="B13" s="486"/>
    </row>
    <row r="14" spans="1:2" ht="27.6" x14ac:dyDescent="0.3">
      <c r="A14" s="488" t="s">
        <v>944</v>
      </c>
      <c r="B14" s="486" t="s">
        <v>1650</v>
      </c>
    </row>
    <row r="15" spans="1:2" ht="13.8" x14ac:dyDescent="0.3">
      <c r="A15" s="489"/>
      <c r="B15" s="486" t="s">
        <v>1725</v>
      </c>
    </row>
    <row r="16" spans="1:2" ht="13.8" x14ac:dyDescent="0.3">
      <c r="A16" s="489"/>
      <c r="B16" s="486"/>
    </row>
    <row r="17" spans="1:2" ht="27.6" x14ac:dyDescent="0.3">
      <c r="A17" s="488" t="s">
        <v>945</v>
      </c>
      <c r="B17" s="486" t="s">
        <v>1651</v>
      </c>
    </row>
    <row r="18" spans="1:2" ht="13.8" x14ac:dyDescent="0.3">
      <c r="A18" s="489"/>
      <c r="B18" s="486"/>
    </row>
    <row r="19" spans="1:2" ht="13.8" x14ac:dyDescent="0.3">
      <c r="A19" s="488" t="s">
        <v>946</v>
      </c>
      <c r="B19" s="484" t="s">
        <v>449</v>
      </c>
    </row>
    <row r="20" spans="1:2" ht="13.8" x14ac:dyDescent="0.3">
      <c r="A20" s="488"/>
      <c r="B20" s="484"/>
    </row>
    <row r="21" spans="1:2" ht="13.8" x14ac:dyDescent="0.3">
      <c r="A21" s="488" t="s">
        <v>947</v>
      </c>
      <c r="B21" s="486" t="s">
        <v>1169</v>
      </c>
    </row>
    <row r="22" spans="1:2" ht="13.8" x14ac:dyDescent="0.3">
      <c r="A22" s="489"/>
      <c r="B22" s="487" t="s">
        <v>1653</v>
      </c>
    </row>
    <row r="23" spans="1:2" ht="13.8" x14ac:dyDescent="0.3">
      <c r="A23" s="489"/>
      <c r="B23" s="487" t="s">
        <v>926</v>
      </c>
    </row>
    <row r="24" spans="1:2" ht="13.8" x14ac:dyDescent="0.3">
      <c r="A24" s="489"/>
      <c r="B24" s="484"/>
    </row>
    <row r="25" spans="1:2" ht="13.8" x14ac:dyDescent="0.3">
      <c r="A25" s="488" t="s">
        <v>955</v>
      </c>
      <c r="B25" s="486" t="s">
        <v>1261</v>
      </c>
    </row>
    <row r="26" spans="1:2" ht="13.8" x14ac:dyDescent="0.3">
      <c r="A26" s="489"/>
      <c r="B26" s="484" t="s">
        <v>487</v>
      </c>
    </row>
    <row r="27" spans="1:2" ht="13.8" x14ac:dyDescent="0.3">
      <c r="A27" s="488" t="s">
        <v>959</v>
      </c>
      <c r="B27" s="484" t="s">
        <v>1652</v>
      </c>
    </row>
    <row r="28" spans="1:2" ht="13.8" x14ac:dyDescent="0.3">
      <c r="A28" s="488"/>
      <c r="B28" s="484"/>
    </row>
    <row r="29" spans="1:2" ht="13.8" x14ac:dyDescent="0.3">
      <c r="A29" s="488"/>
      <c r="B29" s="484" t="s">
        <v>2</v>
      </c>
    </row>
    <row r="30" spans="1:2" ht="13.8" x14ac:dyDescent="0.3">
      <c r="A30" s="488"/>
      <c r="B30" s="484" t="s">
        <v>710</v>
      </c>
    </row>
    <row r="31" spans="1:2" ht="13.8" x14ac:dyDescent="0.3">
      <c r="A31" s="488"/>
      <c r="B31" s="484" t="s">
        <v>1403</v>
      </c>
    </row>
    <row r="32" spans="1:2" ht="13.8" x14ac:dyDescent="0.3">
      <c r="A32" s="489"/>
    </row>
    <row r="33" spans="1:2" ht="13.5" customHeight="1" x14ac:dyDescent="0.3">
      <c r="A33" s="489">
        <v>11</v>
      </c>
      <c r="B33" s="490" t="s">
        <v>1726</v>
      </c>
    </row>
    <row r="34" spans="1:2" ht="13.8" x14ac:dyDescent="0.3">
      <c r="A34" s="489"/>
      <c r="B34" s="490" t="s">
        <v>1727</v>
      </c>
    </row>
  </sheetData>
  <sheetProtection algorithmName="SHA-512" hashValue="SctRU6GO63Fc4pgCgvIVQ3CMN7pZTA9fcG4c2w1MJaEIn23Ceo3HBX5YTYf/HwXZ8ezbWAxS9MUmeKo9W7qhEA==" saltValue="xm52StTBqSM7nNQI30ijNg==" spinCount="100000" sheet="1" formatCells="0" formatColumns="0" formatRows="0"/>
  <mergeCells count="1">
    <mergeCell ref="A1:B1"/>
  </mergeCells>
  <phoneticPr fontId="12" type="noConversion"/>
  <printOptions horizontalCentered="1"/>
  <pageMargins left="0.25" right="0.25" top="0.5" bottom="0.75" header="0.5" footer="0.25"/>
  <pageSetup orientation="portrait" horizontalDpi="300" verticalDpi="300" r:id="rId1"/>
  <headerFooter alignWithMargins="0">
    <oddFooter>&amp;CPage &amp;P of &amp;N&amp;R&amp;D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I121"/>
  <sheetViews>
    <sheetView zoomScaleNormal="100" workbookViewId="0">
      <pane ySplit="3" topLeftCell="A4" activePane="bottomLeft" state="frozen"/>
      <selection pane="bottomLeft" activeCell="N23" sqref="N23"/>
    </sheetView>
  </sheetViews>
  <sheetFormatPr defaultColWidth="9.28515625" defaultRowHeight="10.199999999999999" x14ac:dyDescent="0.2"/>
  <cols>
    <col min="1" max="1" width="10" style="201" customWidth="1"/>
    <col min="2" max="2" width="5" style="165" bestFit="1" customWidth="1"/>
    <col min="3" max="3" width="70.85546875" style="94" customWidth="1"/>
    <col min="4" max="9" width="16.7109375" style="94" customWidth="1"/>
    <col min="10" max="16384" width="9.28515625" style="94"/>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1660</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202"/>
      <c r="B4" s="203" t="s">
        <v>1260</v>
      </c>
      <c r="C4" s="204"/>
      <c r="D4" s="19">
        <v>0</v>
      </c>
      <c r="E4" s="19">
        <v>0</v>
      </c>
      <c r="F4" s="19">
        <v>0</v>
      </c>
      <c r="G4" s="19">
        <v>0</v>
      </c>
      <c r="H4" s="19">
        <v>0</v>
      </c>
      <c r="I4" s="83">
        <f>SUM(G4+H4)</f>
        <v>0</v>
      </c>
    </row>
    <row r="5" spans="1:9" x14ac:dyDescent="0.2">
      <c r="A5" s="18" t="s">
        <v>1263</v>
      </c>
      <c r="B5" s="205" t="s">
        <v>1264</v>
      </c>
      <c r="I5" s="77"/>
    </row>
    <row r="6" spans="1:9" x14ac:dyDescent="0.2">
      <c r="A6" s="166" t="s">
        <v>1265</v>
      </c>
      <c r="B6" s="206" t="s">
        <v>880</v>
      </c>
      <c r="C6" s="62" t="s">
        <v>205</v>
      </c>
      <c r="D6" s="21">
        <v>0</v>
      </c>
      <c r="E6" s="21">
        <v>0</v>
      </c>
      <c r="F6" s="21">
        <v>0</v>
      </c>
      <c r="G6" s="21">
        <v>0</v>
      </c>
      <c r="H6" s="21">
        <v>0</v>
      </c>
      <c r="I6" s="240">
        <f t="shared" ref="I6:I43" si="0">SUM(G6+H6)</f>
        <v>0</v>
      </c>
    </row>
    <row r="7" spans="1:9" x14ac:dyDescent="0.2">
      <c r="A7" s="166" t="s">
        <v>1266</v>
      </c>
      <c r="B7" s="206" t="s">
        <v>881</v>
      </c>
      <c r="C7" s="62" t="s">
        <v>206</v>
      </c>
      <c r="D7" s="21">
        <v>0</v>
      </c>
      <c r="E7" s="21">
        <v>0</v>
      </c>
      <c r="F7" s="21">
        <v>0</v>
      </c>
      <c r="G7" s="21">
        <v>0</v>
      </c>
      <c r="H7" s="21">
        <v>0</v>
      </c>
      <c r="I7" s="240">
        <f t="shared" si="0"/>
        <v>0</v>
      </c>
    </row>
    <row r="8" spans="1:9" x14ac:dyDescent="0.2">
      <c r="A8" s="166" t="s">
        <v>1267</v>
      </c>
      <c r="B8" s="206" t="s">
        <v>882</v>
      </c>
      <c r="C8" s="62" t="s">
        <v>207</v>
      </c>
      <c r="D8" s="21">
        <v>0</v>
      </c>
      <c r="E8" s="21">
        <v>0</v>
      </c>
      <c r="F8" s="21">
        <v>0</v>
      </c>
      <c r="G8" s="21">
        <v>0</v>
      </c>
      <c r="H8" s="21">
        <v>0</v>
      </c>
      <c r="I8" s="240">
        <f t="shared" si="0"/>
        <v>0</v>
      </c>
    </row>
    <row r="9" spans="1:9" x14ac:dyDescent="0.2">
      <c r="A9" s="166" t="s">
        <v>1268</v>
      </c>
      <c r="B9" s="206" t="s">
        <v>943</v>
      </c>
      <c r="C9" s="62" t="s">
        <v>442</v>
      </c>
      <c r="D9" s="21">
        <v>0</v>
      </c>
      <c r="E9" s="21">
        <v>0</v>
      </c>
      <c r="F9" s="21">
        <v>0</v>
      </c>
      <c r="G9" s="21">
        <v>0</v>
      </c>
      <c r="H9" s="21">
        <v>0</v>
      </c>
      <c r="I9" s="240">
        <f t="shared" si="0"/>
        <v>0</v>
      </c>
    </row>
    <row r="10" spans="1:9" x14ac:dyDescent="0.2">
      <c r="A10" s="166" t="s">
        <v>204</v>
      </c>
      <c r="B10" s="206" t="s">
        <v>944</v>
      </c>
      <c r="C10" s="62" t="s">
        <v>443</v>
      </c>
      <c r="D10" s="21">
        <v>0</v>
      </c>
      <c r="E10" s="21">
        <v>0</v>
      </c>
      <c r="F10" s="21">
        <v>0</v>
      </c>
      <c r="G10" s="21">
        <v>0</v>
      </c>
      <c r="H10" s="21">
        <v>0</v>
      </c>
      <c r="I10" s="240">
        <f t="shared" si="0"/>
        <v>0</v>
      </c>
    </row>
    <row r="11" spans="1:9" x14ac:dyDescent="0.2">
      <c r="A11" s="166" t="s">
        <v>1269</v>
      </c>
      <c r="B11" s="206" t="s">
        <v>945</v>
      </c>
      <c r="C11" s="62" t="s">
        <v>444</v>
      </c>
      <c r="D11" s="21">
        <v>0</v>
      </c>
      <c r="E11" s="21">
        <v>0</v>
      </c>
      <c r="F11" s="21">
        <v>0</v>
      </c>
      <c r="G11" s="21">
        <v>0</v>
      </c>
      <c r="H11" s="21">
        <v>0</v>
      </c>
      <c r="I11" s="240">
        <f t="shared" si="0"/>
        <v>0</v>
      </c>
    </row>
    <row r="12" spans="1:9" x14ac:dyDescent="0.2">
      <c r="A12" s="166" t="s">
        <v>1270</v>
      </c>
      <c r="B12" s="206" t="s">
        <v>946</v>
      </c>
      <c r="C12" s="62" t="s">
        <v>445</v>
      </c>
      <c r="D12" s="21">
        <v>0</v>
      </c>
      <c r="E12" s="21">
        <v>0</v>
      </c>
      <c r="F12" s="21">
        <v>0</v>
      </c>
      <c r="G12" s="21">
        <v>0</v>
      </c>
      <c r="H12" s="21">
        <v>0</v>
      </c>
      <c r="I12" s="240">
        <f t="shared" si="0"/>
        <v>0</v>
      </c>
    </row>
    <row r="13" spans="1:9" x14ac:dyDescent="0.2">
      <c r="A13" s="166" t="s">
        <v>471</v>
      </c>
      <c r="B13" s="206" t="s">
        <v>947</v>
      </c>
      <c r="C13" s="62" t="s">
        <v>476</v>
      </c>
      <c r="D13" s="21">
        <v>0</v>
      </c>
      <c r="E13" s="21">
        <v>0</v>
      </c>
      <c r="F13" s="21">
        <v>0</v>
      </c>
      <c r="G13" s="21">
        <v>0</v>
      </c>
      <c r="H13" s="21">
        <v>0</v>
      </c>
      <c r="I13" s="240">
        <f t="shared" si="0"/>
        <v>0</v>
      </c>
    </row>
    <row r="14" spans="1:9" x14ac:dyDescent="0.2">
      <c r="A14" s="166" t="s">
        <v>472</v>
      </c>
      <c r="B14" s="206" t="s">
        <v>955</v>
      </c>
      <c r="C14" s="62" t="s">
        <v>484</v>
      </c>
      <c r="D14" s="21">
        <v>0</v>
      </c>
      <c r="E14" s="21">
        <v>0</v>
      </c>
      <c r="F14" s="21">
        <v>0</v>
      </c>
      <c r="G14" s="21">
        <v>0</v>
      </c>
      <c r="H14" s="21">
        <v>0</v>
      </c>
      <c r="I14" s="240">
        <f t="shared" si="0"/>
        <v>0</v>
      </c>
    </row>
    <row r="15" spans="1:9" x14ac:dyDescent="0.2">
      <c r="A15" s="166" t="s">
        <v>473</v>
      </c>
      <c r="B15" s="206" t="s">
        <v>959</v>
      </c>
      <c r="C15" s="62" t="s">
        <v>477</v>
      </c>
      <c r="D15" s="21">
        <v>0</v>
      </c>
      <c r="E15" s="21">
        <v>0</v>
      </c>
      <c r="F15" s="21">
        <v>0</v>
      </c>
      <c r="G15" s="21">
        <v>0</v>
      </c>
      <c r="H15" s="21">
        <v>0</v>
      </c>
      <c r="I15" s="240">
        <f t="shared" si="0"/>
        <v>0</v>
      </c>
    </row>
    <row r="16" spans="1:9" x14ac:dyDescent="0.2">
      <c r="A16" s="166" t="s">
        <v>474</v>
      </c>
      <c r="B16" s="206" t="s">
        <v>960</v>
      </c>
      <c r="C16" s="297" t="s">
        <v>1614</v>
      </c>
      <c r="D16" s="21">
        <v>0</v>
      </c>
      <c r="E16" s="21">
        <v>0</v>
      </c>
      <c r="F16" s="21">
        <v>0</v>
      </c>
      <c r="G16" s="21">
        <v>0</v>
      </c>
      <c r="H16" s="21">
        <v>0</v>
      </c>
      <c r="I16" s="240">
        <f t="shared" si="0"/>
        <v>0</v>
      </c>
    </row>
    <row r="17" spans="1:9" x14ac:dyDescent="0.2">
      <c r="A17" s="166" t="s">
        <v>475</v>
      </c>
      <c r="B17" s="206" t="s">
        <v>956</v>
      </c>
      <c r="C17" s="62" t="s">
        <v>478</v>
      </c>
      <c r="D17" s="21">
        <v>0</v>
      </c>
      <c r="E17" s="21">
        <v>0</v>
      </c>
      <c r="F17" s="21">
        <v>0</v>
      </c>
      <c r="G17" s="21">
        <v>0</v>
      </c>
      <c r="H17" s="21">
        <v>0</v>
      </c>
      <c r="I17" s="240">
        <f t="shared" si="0"/>
        <v>0</v>
      </c>
    </row>
    <row r="18" spans="1:9" x14ac:dyDescent="0.2">
      <c r="A18" s="207" t="s">
        <v>561</v>
      </c>
      <c r="B18" s="206" t="s">
        <v>957</v>
      </c>
      <c r="C18" s="62" t="s">
        <v>479</v>
      </c>
      <c r="D18" s="21">
        <v>0</v>
      </c>
      <c r="E18" s="21">
        <v>0</v>
      </c>
      <c r="F18" s="21">
        <v>0</v>
      </c>
      <c r="G18" s="21">
        <v>0</v>
      </c>
      <c r="H18" s="21">
        <v>0</v>
      </c>
      <c r="I18" s="240">
        <f t="shared" si="0"/>
        <v>0</v>
      </c>
    </row>
    <row r="19" spans="1:9" x14ac:dyDescent="0.2">
      <c r="A19" s="166" t="s">
        <v>480</v>
      </c>
      <c r="B19" s="206" t="s">
        <v>962</v>
      </c>
      <c r="C19" s="62" t="s">
        <v>358</v>
      </c>
      <c r="D19" s="21">
        <v>0</v>
      </c>
      <c r="E19" s="21">
        <v>0</v>
      </c>
      <c r="F19" s="21">
        <v>0</v>
      </c>
      <c r="G19" s="21">
        <v>0</v>
      </c>
      <c r="H19" s="21">
        <v>0</v>
      </c>
      <c r="I19" s="240">
        <f t="shared" si="0"/>
        <v>0</v>
      </c>
    </row>
    <row r="20" spans="1:9" x14ac:dyDescent="0.2">
      <c r="A20" s="166" t="s">
        <v>481</v>
      </c>
      <c r="B20" s="206" t="s">
        <v>963</v>
      </c>
      <c r="C20" s="62" t="s">
        <v>482</v>
      </c>
      <c r="D20" s="21">
        <v>0</v>
      </c>
      <c r="E20" s="21">
        <v>0</v>
      </c>
      <c r="F20" s="21">
        <v>0</v>
      </c>
      <c r="G20" s="21">
        <v>0</v>
      </c>
      <c r="H20" s="21">
        <v>0</v>
      </c>
      <c r="I20" s="240">
        <f t="shared" si="0"/>
        <v>0</v>
      </c>
    </row>
    <row r="21" spans="1:9" x14ac:dyDescent="0.2">
      <c r="A21" s="166" t="s">
        <v>483</v>
      </c>
      <c r="B21" s="206" t="s">
        <v>964</v>
      </c>
      <c r="C21" s="62" t="s">
        <v>416</v>
      </c>
      <c r="D21" s="21">
        <v>0</v>
      </c>
      <c r="E21" s="21">
        <v>0</v>
      </c>
      <c r="F21" s="21">
        <v>0</v>
      </c>
      <c r="G21" s="21">
        <v>0</v>
      </c>
      <c r="H21" s="21">
        <v>0</v>
      </c>
      <c r="I21" s="240">
        <f t="shared" si="0"/>
        <v>0</v>
      </c>
    </row>
    <row r="22" spans="1:9" x14ac:dyDescent="0.2">
      <c r="A22" s="166" t="s">
        <v>485</v>
      </c>
      <c r="B22" s="206" t="s">
        <v>965</v>
      </c>
      <c r="C22" s="62" t="s">
        <v>409</v>
      </c>
      <c r="D22" s="21">
        <v>0</v>
      </c>
      <c r="E22" s="21">
        <v>0</v>
      </c>
      <c r="F22" s="21">
        <v>0</v>
      </c>
      <c r="G22" s="21">
        <v>0</v>
      </c>
      <c r="H22" s="21">
        <v>0</v>
      </c>
      <c r="I22" s="240">
        <f t="shared" si="0"/>
        <v>0</v>
      </c>
    </row>
    <row r="23" spans="1:9" x14ac:dyDescent="0.2">
      <c r="A23" s="166" t="s">
        <v>410</v>
      </c>
      <c r="B23" s="206" t="s">
        <v>966</v>
      </c>
      <c r="C23" s="62" t="s">
        <v>411</v>
      </c>
      <c r="D23" s="21">
        <v>0</v>
      </c>
      <c r="E23" s="21">
        <v>0</v>
      </c>
      <c r="F23" s="21">
        <v>0</v>
      </c>
      <c r="G23" s="21">
        <v>0</v>
      </c>
      <c r="H23" s="21">
        <v>0</v>
      </c>
      <c r="I23" s="240">
        <f t="shared" si="0"/>
        <v>0</v>
      </c>
    </row>
    <row r="24" spans="1:9" x14ac:dyDescent="0.2">
      <c r="A24" s="166" t="s">
        <v>412</v>
      </c>
      <c r="B24" s="206" t="s">
        <v>967</v>
      </c>
      <c r="C24" s="62" t="s">
        <v>413</v>
      </c>
      <c r="D24" s="21">
        <v>0</v>
      </c>
      <c r="E24" s="21">
        <v>0</v>
      </c>
      <c r="F24" s="21">
        <v>0</v>
      </c>
      <c r="G24" s="21">
        <v>0</v>
      </c>
      <c r="H24" s="21">
        <v>0</v>
      </c>
      <c r="I24" s="240">
        <f t="shared" si="0"/>
        <v>0</v>
      </c>
    </row>
    <row r="25" spans="1:9" x14ac:dyDescent="0.2">
      <c r="A25" s="166" t="s">
        <v>414</v>
      </c>
      <c r="B25" s="206" t="s">
        <v>968</v>
      </c>
      <c r="C25" s="62" t="s">
        <v>415</v>
      </c>
      <c r="D25" s="21">
        <v>0</v>
      </c>
      <c r="E25" s="21">
        <v>0</v>
      </c>
      <c r="F25" s="21">
        <v>0</v>
      </c>
      <c r="G25" s="21">
        <v>0</v>
      </c>
      <c r="H25" s="21">
        <v>0</v>
      </c>
      <c r="I25" s="240">
        <f t="shared" si="0"/>
        <v>0</v>
      </c>
    </row>
    <row r="26" spans="1:9" x14ac:dyDescent="0.2">
      <c r="A26" s="166" t="s">
        <v>1272</v>
      </c>
      <c r="B26" s="206" t="s">
        <v>969</v>
      </c>
      <c r="C26" s="62" t="s">
        <v>359</v>
      </c>
      <c r="D26" s="21">
        <v>0</v>
      </c>
      <c r="E26" s="21">
        <v>0</v>
      </c>
      <c r="F26" s="21">
        <v>0</v>
      </c>
      <c r="G26" s="21">
        <v>0</v>
      </c>
      <c r="H26" s="21">
        <v>0</v>
      </c>
      <c r="I26" s="240">
        <f t="shared" si="0"/>
        <v>0</v>
      </c>
    </row>
    <row r="27" spans="1:9" x14ac:dyDescent="0.2">
      <c r="A27" s="166" t="s">
        <v>417</v>
      </c>
      <c r="B27" s="206" t="s">
        <v>970</v>
      </c>
      <c r="C27" s="62" t="s">
        <v>418</v>
      </c>
      <c r="D27" s="21">
        <v>0</v>
      </c>
      <c r="E27" s="21">
        <v>0</v>
      </c>
      <c r="F27" s="21">
        <v>0</v>
      </c>
      <c r="G27" s="21">
        <v>0</v>
      </c>
      <c r="H27" s="21">
        <v>0</v>
      </c>
      <c r="I27" s="240">
        <f t="shared" si="0"/>
        <v>0</v>
      </c>
    </row>
    <row r="28" spans="1:9" x14ac:dyDescent="0.2">
      <c r="A28" s="166" t="s">
        <v>73</v>
      </c>
      <c r="B28" s="206" t="s">
        <v>975</v>
      </c>
      <c r="C28" s="62" t="s">
        <v>419</v>
      </c>
      <c r="D28" s="21">
        <v>0</v>
      </c>
      <c r="E28" s="21">
        <v>0</v>
      </c>
      <c r="F28" s="21">
        <v>0</v>
      </c>
      <c r="G28" s="21">
        <v>0</v>
      </c>
      <c r="H28" s="21">
        <v>0</v>
      </c>
      <c r="I28" s="240">
        <f t="shared" si="0"/>
        <v>0</v>
      </c>
    </row>
    <row r="29" spans="1:9" x14ac:dyDescent="0.2">
      <c r="A29" s="166" t="s">
        <v>420</v>
      </c>
      <c r="B29" s="206" t="s">
        <v>976</v>
      </c>
      <c r="C29" s="62" t="s">
        <v>421</v>
      </c>
      <c r="D29" s="21">
        <v>0</v>
      </c>
      <c r="E29" s="21">
        <v>0</v>
      </c>
      <c r="F29" s="21">
        <v>0</v>
      </c>
      <c r="G29" s="21">
        <v>0</v>
      </c>
      <c r="H29" s="21">
        <v>0</v>
      </c>
      <c r="I29" s="240">
        <f t="shared" si="0"/>
        <v>0</v>
      </c>
    </row>
    <row r="30" spans="1:9" x14ac:dyDescent="0.2">
      <c r="A30" s="166">
        <v>1800</v>
      </c>
      <c r="B30" s="206" t="s">
        <v>977</v>
      </c>
      <c r="C30" s="62" t="s">
        <v>360</v>
      </c>
      <c r="D30" s="21">
        <v>0</v>
      </c>
      <c r="E30" s="21">
        <v>0</v>
      </c>
      <c r="F30" s="21">
        <v>0</v>
      </c>
      <c r="G30" s="21">
        <v>0</v>
      </c>
      <c r="H30" s="21">
        <v>0</v>
      </c>
      <c r="I30" s="240">
        <f t="shared" si="0"/>
        <v>0</v>
      </c>
    </row>
    <row r="31" spans="1:9" x14ac:dyDescent="0.2">
      <c r="A31" s="166">
        <v>1850</v>
      </c>
      <c r="B31" s="206" t="s">
        <v>978</v>
      </c>
      <c r="C31" s="62" t="s">
        <v>361</v>
      </c>
      <c r="D31" s="21">
        <v>0</v>
      </c>
      <c r="E31" s="21">
        <v>0</v>
      </c>
      <c r="F31" s="21">
        <v>0</v>
      </c>
      <c r="G31" s="21">
        <v>0</v>
      </c>
      <c r="H31" s="21">
        <v>0</v>
      </c>
      <c r="I31" s="240">
        <f t="shared" si="0"/>
        <v>0</v>
      </c>
    </row>
    <row r="32" spans="1:9" x14ac:dyDescent="0.2">
      <c r="A32" s="166" t="s">
        <v>455</v>
      </c>
      <c r="B32" s="336" t="s">
        <v>980</v>
      </c>
      <c r="C32" s="62" t="s">
        <v>456</v>
      </c>
      <c r="D32" s="21">
        <v>0</v>
      </c>
      <c r="E32" s="21">
        <v>0</v>
      </c>
      <c r="F32" s="21">
        <v>0</v>
      </c>
      <c r="G32" s="21">
        <v>0</v>
      </c>
      <c r="H32" s="21">
        <v>0</v>
      </c>
      <c r="I32" s="240">
        <f t="shared" si="0"/>
        <v>0</v>
      </c>
    </row>
    <row r="33" spans="1:9" x14ac:dyDescent="0.2">
      <c r="A33" s="207" t="s">
        <v>395</v>
      </c>
      <c r="B33" s="336" t="s">
        <v>981</v>
      </c>
      <c r="C33" s="62" t="s">
        <v>398</v>
      </c>
      <c r="D33" s="21">
        <v>0</v>
      </c>
      <c r="E33" s="21">
        <v>0</v>
      </c>
      <c r="F33" s="21">
        <v>0</v>
      </c>
      <c r="G33" s="21">
        <v>0</v>
      </c>
      <c r="H33" s="21">
        <v>0</v>
      </c>
      <c r="I33" s="240">
        <f t="shared" si="0"/>
        <v>0</v>
      </c>
    </row>
    <row r="34" spans="1:9" x14ac:dyDescent="0.2">
      <c r="A34" s="207" t="s">
        <v>396</v>
      </c>
      <c r="B34" s="336" t="s">
        <v>982</v>
      </c>
      <c r="C34" s="62" t="s">
        <v>399</v>
      </c>
      <c r="D34" s="21">
        <v>0</v>
      </c>
      <c r="E34" s="21">
        <v>0</v>
      </c>
      <c r="F34" s="21">
        <v>0</v>
      </c>
      <c r="G34" s="21">
        <v>0</v>
      </c>
      <c r="H34" s="21">
        <v>0</v>
      </c>
      <c r="I34" s="240">
        <f t="shared" si="0"/>
        <v>0</v>
      </c>
    </row>
    <row r="35" spans="1:9" x14ac:dyDescent="0.2">
      <c r="A35" s="207" t="s">
        <v>397</v>
      </c>
      <c r="B35" s="336" t="s">
        <v>983</v>
      </c>
      <c r="C35" s="62" t="s">
        <v>402</v>
      </c>
      <c r="D35" s="21">
        <v>0</v>
      </c>
      <c r="E35" s="21">
        <v>0</v>
      </c>
      <c r="F35" s="21">
        <v>0</v>
      </c>
      <c r="G35" s="21">
        <v>0</v>
      </c>
      <c r="H35" s="21">
        <v>0</v>
      </c>
      <c r="I35" s="240">
        <f t="shared" si="0"/>
        <v>0</v>
      </c>
    </row>
    <row r="36" spans="1:9" x14ac:dyDescent="0.2">
      <c r="A36" s="166" t="s">
        <v>1273</v>
      </c>
      <c r="B36" s="336" t="s">
        <v>984</v>
      </c>
      <c r="C36" s="62" t="s">
        <v>362</v>
      </c>
      <c r="D36" s="21">
        <v>0</v>
      </c>
      <c r="E36" s="21">
        <v>0</v>
      </c>
      <c r="F36" s="21">
        <v>0</v>
      </c>
      <c r="G36" s="21">
        <v>0</v>
      </c>
      <c r="H36" s="21">
        <v>0</v>
      </c>
      <c r="I36" s="240">
        <f t="shared" si="0"/>
        <v>0</v>
      </c>
    </row>
    <row r="37" spans="1:9" x14ac:dyDescent="0.2">
      <c r="A37" s="207" t="s">
        <v>600</v>
      </c>
      <c r="B37" s="336" t="s">
        <v>985</v>
      </c>
      <c r="C37" s="62" t="s">
        <v>363</v>
      </c>
      <c r="D37" s="21">
        <v>0</v>
      </c>
      <c r="E37" s="21">
        <v>0</v>
      </c>
      <c r="F37" s="21">
        <v>0</v>
      </c>
      <c r="G37" s="21">
        <v>0</v>
      </c>
      <c r="H37" s="21">
        <v>0</v>
      </c>
      <c r="I37" s="240">
        <f t="shared" si="0"/>
        <v>0</v>
      </c>
    </row>
    <row r="38" spans="1:9" x14ac:dyDescent="0.2">
      <c r="A38" s="207" t="s">
        <v>601</v>
      </c>
      <c r="B38" s="336" t="s">
        <v>986</v>
      </c>
      <c r="C38" s="297" t="s">
        <v>1615</v>
      </c>
      <c r="D38" s="21">
        <v>0</v>
      </c>
      <c r="E38" s="21">
        <v>0</v>
      </c>
      <c r="F38" s="21">
        <v>0</v>
      </c>
      <c r="G38" s="21">
        <v>0</v>
      </c>
      <c r="H38" s="21">
        <v>0</v>
      </c>
      <c r="I38" s="240">
        <f t="shared" si="0"/>
        <v>0</v>
      </c>
    </row>
    <row r="39" spans="1:9" x14ac:dyDescent="0.2">
      <c r="A39" s="335" t="s">
        <v>1479</v>
      </c>
      <c r="B39" s="336" t="s">
        <v>987</v>
      </c>
      <c r="C39" s="62" t="s">
        <v>404</v>
      </c>
      <c r="D39" s="21">
        <v>0</v>
      </c>
      <c r="E39" s="21">
        <v>0</v>
      </c>
      <c r="F39" s="21">
        <v>0</v>
      </c>
      <c r="G39" s="21">
        <v>0</v>
      </c>
      <c r="H39" s="21">
        <v>0</v>
      </c>
      <c r="I39" s="240">
        <f t="shared" si="0"/>
        <v>0</v>
      </c>
    </row>
    <row r="40" spans="1:9" x14ac:dyDescent="0.2">
      <c r="A40" s="207" t="s">
        <v>602</v>
      </c>
      <c r="B40" s="336" t="s">
        <v>988</v>
      </c>
      <c r="C40" s="62" t="s">
        <v>364</v>
      </c>
      <c r="D40" s="21">
        <v>0</v>
      </c>
      <c r="E40" s="21">
        <v>0</v>
      </c>
      <c r="F40" s="21">
        <v>0</v>
      </c>
      <c r="G40" s="21">
        <v>0</v>
      </c>
      <c r="H40" s="21">
        <v>0</v>
      </c>
      <c r="I40" s="240">
        <f t="shared" si="0"/>
        <v>0</v>
      </c>
    </row>
    <row r="41" spans="1:9" x14ac:dyDescent="0.2">
      <c r="A41" s="166" t="s">
        <v>1274</v>
      </c>
      <c r="B41" s="336" t="s">
        <v>989</v>
      </c>
      <c r="C41" s="62" t="s">
        <v>365</v>
      </c>
      <c r="D41" s="21">
        <v>0</v>
      </c>
      <c r="E41" s="21">
        <v>0</v>
      </c>
      <c r="F41" s="21">
        <v>0</v>
      </c>
      <c r="G41" s="21">
        <v>0</v>
      </c>
      <c r="H41" s="21">
        <v>0</v>
      </c>
      <c r="I41" s="240">
        <f t="shared" ref="I41" si="1">SUM(G41+H41)</f>
        <v>0</v>
      </c>
    </row>
    <row r="42" spans="1:9" x14ac:dyDescent="0.2">
      <c r="A42" s="335" t="s">
        <v>1404</v>
      </c>
      <c r="B42" s="336" t="s">
        <v>201</v>
      </c>
      <c r="C42" s="297" t="s">
        <v>1405</v>
      </c>
      <c r="D42" s="21">
        <v>0</v>
      </c>
      <c r="E42" s="21">
        <v>0</v>
      </c>
      <c r="F42" s="21">
        <v>0</v>
      </c>
      <c r="G42" s="21">
        <v>0</v>
      </c>
      <c r="H42" s="21">
        <v>0</v>
      </c>
      <c r="I42" s="240">
        <f t="shared" si="0"/>
        <v>0</v>
      </c>
    </row>
    <row r="43" spans="1:9" x14ac:dyDescent="0.2">
      <c r="A43"/>
      <c r="B43" s="336" t="s">
        <v>202</v>
      </c>
      <c r="C43" s="62" t="s">
        <v>562</v>
      </c>
      <c r="D43" s="21">
        <v>0</v>
      </c>
      <c r="E43" s="21">
        <v>0</v>
      </c>
      <c r="F43" s="21">
        <v>0</v>
      </c>
      <c r="G43" s="21">
        <v>0</v>
      </c>
      <c r="H43" s="21">
        <v>0</v>
      </c>
      <c r="I43" s="240">
        <f t="shared" si="0"/>
        <v>0</v>
      </c>
    </row>
    <row r="44" spans="1:9" ht="10.8" thickBot="1" x14ac:dyDescent="0.25">
      <c r="A44"/>
      <c r="B44" s="208"/>
      <c r="C44" s="62"/>
      <c r="D44" s="3"/>
      <c r="E44" s="3"/>
      <c r="F44" s="3"/>
      <c r="G44" s="3"/>
      <c r="H44" s="3"/>
      <c r="I44" s="98"/>
    </row>
    <row r="45" spans="1:9" ht="11.4" thickTop="1" thickBot="1" x14ac:dyDescent="0.25">
      <c r="A45"/>
      <c r="B45" s="206" t="s">
        <v>991</v>
      </c>
      <c r="C45" s="62" t="s">
        <v>406</v>
      </c>
      <c r="D45" s="82">
        <f t="shared" ref="D45:I45" si="2">SUM(D6:D43)</f>
        <v>0</v>
      </c>
      <c r="E45" s="82">
        <f t="shared" si="2"/>
        <v>0</v>
      </c>
      <c r="F45" s="82">
        <f t="shared" si="2"/>
        <v>0</v>
      </c>
      <c r="G45" s="82">
        <f t="shared" si="2"/>
        <v>0</v>
      </c>
      <c r="H45" s="82">
        <f t="shared" si="2"/>
        <v>0</v>
      </c>
      <c r="I45" s="82">
        <f t="shared" si="2"/>
        <v>0</v>
      </c>
    </row>
    <row r="46" spans="1:9" ht="10.8" thickTop="1" x14ac:dyDescent="0.2">
      <c r="B46" s="208"/>
      <c r="C46" s="62"/>
      <c r="I46" s="77"/>
    </row>
    <row r="47" spans="1:9" ht="10.8" thickBot="1" x14ac:dyDescent="0.25">
      <c r="B47" s="205" t="s">
        <v>55</v>
      </c>
      <c r="I47" s="77"/>
    </row>
    <row r="48" spans="1:9" ht="11.4" thickTop="1" thickBot="1" x14ac:dyDescent="0.25">
      <c r="A48" s="166" t="s">
        <v>56</v>
      </c>
      <c r="B48" s="206" t="s">
        <v>992</v>
      </c>
      <c r="C48" s="62" t="s">
        <v>366</v>
      </c>
      <c r="D48" s="23">
        <v>0</v>
      </c>
      <c r="E48" s="23">
        <v>0</v>
      </c>
      <c r="F48" s="23">
        <v>0</v>
      </c>
      <c r="G48" s="23">
        <v>0</v>
      </c>
      <c r="H48" s="23">
        <v>0</v>
      </c>
      <c r="I48" s="82">
        <f>SUM(G48+H48)</f>
        <v>0</v>
      </c>
    </row>
    <row r="49" spans="1:9" ht="10.8" thickTop="1" x14ac:dyDescent="0.2">
      <c r="A49" s="166"/>
      <c r="B49" s="208"/>
      <c r="C49" s="62"/>
      <c r="D49" s="3"/>
      <c r="E49" s="3"/>
      <c r="F49" s="3"/>
      <c r="G49" s="3"/>
      <c r="I49" s="77"/>
    </row>
    <row r="50" spans="1:9" x14ac:dyDescent="0.2">
      <c r="A50"/>
      <c r="B50" s="205" t="s">
        <v>57</v>
      </c>
      <c r="C50"/>
      <c r="I50" s="77"/>
    </row>
    <row r="51" spans="1:9" x14ac:dyDescent="0.2">
      <c r="A51" s="178" t="s">
        <v>625</v>
      </c>
      <c r="B51" s="336" t="s">
        <v>993</v>
      </c>
      <c r="C51" s="297" t="s">
        <v>1406</v>
      </c>
      <c r="D51" s="21">
        <v>0</v>
      </c>
      <c r="E51" s="21">
        <v>0</v>
      </c>
      <c r="F51" s="21">
        <v>0</v>
      </c>
      <c r="G51" s="21">
        <v>0</v>
      </c>
      <c r="H51" s="21">
        <v>0</v>
      </c>
      <c r="I51" s="240">
        <f t="shared" ref="I51:I72" si="3">SUM(G51+H51)</f>
        <v>0</v>
      </c>
    </row>
    <row r="52" spans="1:9" hidden="1" x14ac:dyDescent="0.2">
      <c r="A52" s="207" t="s">
        <v>603</v>
      </c>
      <c r="B52" s="206" t="s">
        <v>994</v>
      </c>
      <c r="C52" s="62" t="s">
        <v>368</v>
      </c>
      <c r="D52" s="21">
        <v>0</v>
      </c>
      <c r="E52" s="21">
        <v>0</v>
      </c>
      <c r="F52" s="21">
        <v>0</v>
      </c>
      <c r="G52" s="21">
        <v>0</v>
      </c>
      <c r="H52" s="21">
        <v>0</v>
      </c>
      <c r="I52" s="240">
        <f t="shared" si="3"/>
        <v>0</v>
      </c>
    </row>
    <row r="53" spans="1:9" hidden="1" x14ac:dyDescent="0.2">
      <c r="A53" s="207" t="s">
        <v>604</v>
      </c>
      <c r="B53" s="206" t="s">
        <v>995</v>
      </c>
      <c r="C53" s="297" t="s">
        <v>158</v>
      </c>
      <c r="D53" s="21">
        <v>0</v>
      </c>
      <c r="E53" s="21">
        <v>0</v>
      </c>
      <c r="F53" s="21">
        <v>0</v>
      </c>
      <c r="G53" s="21">
        <v>0</v>
      </c>
      <c r="H53" s="21">
        <v>0</v>
      </c>
      <c r="I53" s="240">
        <f t="shared" si="3"/>
        <v>0</v>
      </c>
    </row>
    <row r="54" spans="1:9" hidden="1" x14ac:dyDescent="0.2">
      <c r="A54" s="166" t="s">
        <v>457</v>
      </c>
      <c r="B54" s="206" t="s">
        <v>996</v>
      </c>
      <c r="C54" s="62" t="s">
        <v>459</v>
      </c>
      <c r="D54" s="21">
        <v>0</v>
      </c>
      <c r="E54" s="21">
        <v>0</v>
      </c>
      <c r="F54" s="21">
        <v>0</v>
      </c>
      <c r="G54" s="21">
        <v>0</v>
      </c>
      <c r="H54" s="21">
        <v>0</v>
      </c>
      <c r="I54" s="240">
        <f t="shared" si="3"/>
        <v>0</v>
      </c>
    </row>
    <row r="55" spans="1:9" hidden="1" x14ac:dyDescent="0.2">
      <c r="A55" s="166" t="s">
        <v>458</v>
      </c>
      <c r="B55" s="206" t="s">
        <v>997</v>
      </c>
      <c r="C55" s="62" t="s">
        <v>460</v>
      </c>
      <c r="D55" s="21">
        <v>0</v>
      </c>
      <c r="E55" s="21">
        <v>0</v>
      </c>
      <c r="F55" s="21">
        <v>0</v>
      </c>
      <c r="G55" s="21">
        <v>0</v>
      </c>
      <c r="H55" s="21">
        <v>0</v>
      </c>
      <c r="I55" s="240">
        <f t="shared" si="3"/>
        <v>0</v>
      </c>
    </row>
    <row r="56" spans="1:9" hidden="1" x14ac:dyDescent="0.2">
      <c r="A56" s="166" t="s">
        <v>422</v>
      </c>
      <c r="B56" s="206" t="s">
        <v>1001</v>
      </c>
      <c r="C56" s="62" t="s">
        <v>423</v>
      </c>
      <c r="D56" s="21">
        <v>0</v>
      </c>
      <c r="E56" s="21">
        <v>0</v>
      </c>
      <c r="F56" s="21">
        <v>0</v>
      </c>
      <c r="G56" s="21">
        <v>0</v>
      </c>
      <c r="H56" s="21">
        <v>0</v>
      </c>
      <c r="I56" s="240">
        <f t="shared" si="3"/>
        <v>0</v>
      </c>
    </row>
    <row r="57" spans="1:9" hidden="1" x14ac:dyDescent="0.2">
      <c r="A57" s="166" t="s">
        <v>59</v>
      </c>
      <c r="B57" s="206" t="s">
        <v>1002</v>
      </c>
      <c r="C57" s="62" t="s">
        <v>369</v>
      </c>
      <c r="D57" s="21">
        <v>0</v>
      </c>
      <c r="E57" s="21">
        <v>0</v>
      </c>
      <c r="F57" s="21">
        <v>0</v>
      </c>
      <c r="G57" s="21">
        <v>0</v>
      </c>
      <c r="H57" s="21">
        <v>0</v>
      </c>
      <c r="I57" s="240">
        <f t="shared" si="3"/>
        <v>0</v>
      </c>
    </row>
    <row r="58" spans="1:9" hidden="1" x14ac:dyDescent="0.2">
      <c r="A58" s="166" t="s">
        <v>60</v>
      </c>
      <c r="B58" s="206" t="s">
        <v>1003</v>
      </c>
      <c r="C58" s="62" t="s">
        <v>370</v>
      </c>
      <c r="D58" s="21">
        <v>0</v>
      </c>
      <c r="E58" s="21">
        <v>0</v>
      </c>
      <c r="F58" s="21">
        <v>0</v>
      </c>
      <c r="G58" s="21">
        <v>0</v>
      </c>
      <c r="H58" s="21">
        <v>0</v>
      </c>
      <c r="I58" s="240">
        <f t="shared" si="3"/>
        <v>0</v>
      </c>
    </row>
    <row r="59" spans="1:9" hidden="1" x14ac:dyDescent="0.2">
      <c r="A59" s="166" t="s">
        <v>61</v>
      </c>
      <c r="B59" s="206" t="s">
        <v>1004</v>
      </c>
      <c r="C59" s="62" t="s">
        <v>371</v>
      </c>
      <c r="D59" s="21">
        <v>0</v>
      </c>
      <c r="E59" s="21">
        <v>0</v>
      </c>
      <c r="F59" s="21">
        <v>0</v>
      </c>
      <c r="G59" s="21">
        <v>0</v>
      </c>
      <c r="H59" s="21">
        <v>0</v>
      </c>
      <c r="I59" s="240">
        <f t="shared" si="3"/>
        <v>0</v>
      </c>
    </row>
    <row r="60" spans="1:9" hidden="1" x14ac:dyDescent="0.2">
      <c r="A60" s="166" t="s">
        <v>62</v>
      </c>
      <c r="B60" s="206" t="s">
        <v>1005</v>
      </c>
      <c r="C60" s="62" t="s">
        <v>372</v>
      </c>
      <c r="D60" s="21">
        <v>0</v>
      </c>
      <c r="E60" s="21">
        <v>0</v>
      </c>
      <c r="F60" s="21">
        <v>0</v>
      </c>
      <c r="G60" s="21">
        <v>0</v>
      </c>
      <c r="H60" s="21">
        <v>0</v>
      </c>
      <c r="I60" s="240">
        <f t="shared" si="3"/>
        <v>0</v>
      </c>
    </row>
    <row r="61" spans="1:9" hidden="1" x14ac:dyDescent="0.2">
      <c r="A61" s="166" t="s">
        <v>63</v>
      </c>
      <c r="B61" s="206" t="s">
        <v>1006</v>
      </c>
      <c r="C61" s="62" t="s">
        <v>373</v>
      </c>
      <c r="D61" s="21">
        <v>0</v>
      </c>
      <c r="E61" s="21">
        <v>0</v>
      </c>
      <c r="F61" s="21">
        <v>0</v>
      </c>
      <c r="G61" s="21">
        <v>0</v>
      </c>
      <c r="H61" s="21">
        <v>0</v>
      </c>
      <c r="I61" s="240">
        <f t="shared" si="3"/>
        <v>0</v>
      </c>
    </row>
    <row r="62" spans="1:9" hidden="1" x14ac:dyDescent="0.2">
      <c r="A62" s="166" t="s">
        <v>469</v>
      </c>
      <c r="B62" s="338" t="s">
        <v>1007</v>
      </c>
      <c r="C62" s="62" t="s">
        <v>470</v>
      </c>
      <c r="D62" s="21">
        <v>0</v>
      </c>
      <c r="E62" s="21">
        <v>0</v>
      </c>
      <c r="F62" s="21">
        <v>0</v>
      </c>
      <c r="G62" s="21">
        <v>0</v>
      </c>
      <c r="H62" s="21">
        <v>0</v>
      </c>
      <c r="I62" s="240">
        <f t="shared" si="3"/>
        <v>0</v>
      </c>
    </row>
    <row r="63" spans="1:9" hidden="1" x14ac:dyDescent="0.2">
      <c r="A63" s="207" t="s">
        <v>605</v>
      </c>
      <c r="B63" s="206" t="s">
        <v>1008</v>
      </c>
      <c r="C63" s="62" t="s">
        <v>374</v>
      </c>
      <c r="D63" s="21">
        <v>0</v>
      </c>
      <c r="E63" s="21">
        <v>0</v>
      </c>
      <c r="F63" s="21">
        <v>0</v>
      </c>
      <c r="G63" s="21">
        <v>0</v>
      </c>
      <c r="H63" s="21">
        <v>0</v>
      </c>
      <c r="I63" s="240">
        <f t="shared" si="3"/>
        <v>0</v>
      </c>
    </row>
    <row r="64" spans="1:9" x14ac:dyDescent="0.2">
      <c r="A64" s="178" t="s">
        <v>1407</v>
      </c>
      <c r="B64" s="336" t="s">
        <v>994</v>
      </c>
      <c r="C64" s="297" t="s">
        <v>1480</v>
      </c>
      <c r="D64" s="21">
        <v>0</v>
      </c>
      <c r="E64" s="21">
        <v>0</v>
      </c>
      <c r="F64" s="21">
        <v>0</v>
      </c>
      <c r="G64" s="21">
        <v>0</v>
      </c>
      <c r="H64" s="21">
        <v>0</v>
      </c>
      <c r="I64" s="240">
        <f t="shared" si="3"/>
        <v>0</v>
      </c>
    </row>
    <row r="65" spans="1:9" x14ac:dyDescent="0.2">
      <c r="A65" s="178" t="s">
        <v>1481</v>
      </c>
      <c r="B65" s="336" t="s">
        <v>394</v>
      </c>
      <c r="C65" s="297" t="s">
        <v>1482</v>
      </c>
      <c r="D65" s="21">
        <v>0</v>
      </c>
      <c r="E65" s="21">
        <v>0</v>
      </c>
      <c r="F65" s="21">
        <v>0</v>
      </c>
      <c r="G65" s="21">
        <v>0</v>
      </c>
      <c r="H65" s="21">
        <v>0</v>
      </c>
      <c r="I65" s="240">
        <f t="shared" si="3"/>
        <v>0</v>
      </c>
    </row>
    <row r="66" spans="1:9" x14ac:dyDescent="0.2">
      <c r="A66" s="339" t="s">
        <v>1410</v>
      </c>
      <c r="B66" s="336" t="s">
        <v>1001</v>
      </c>
      <c r="C66" s="62" t="s">
        <v>1054</v>
      </c>
      <c r="D66" s="21">
        <v>0</v>
      </c>
      <c r="E66" s="21">
        <v>0</v>
      </c>
      <c r="F66" s="21">
        <v>0</v>
      </c>
      <c r="G66" s="21">
        <v>0</v>
      </c>
      <c r="H66" s="21">
        <v>0</v>
      </c>
      <c r="I66" s="240">
        <f t="shared" si="3"/>
        <v>0</v>
      </c>
    </row>
    <row r="67" spans="1:9" x14ac:dyDescent="0.2">
      <c r="A67" s="166" t="s">
        <v>64</v>
      </c>
      <c r="B67" s="336" t="s">
        <v>1002</v>
      </c>
      <c r="C67" s="62" t="s">
        <v>75</v>
      </c>
      <c r="D67" s="21">
        <v>0</v>
      </c>
      <c r="E67" s="21">
        <v>0</v>
      </c>
      <c r="F67" s="21">
        <v>0</v>
      </c>
      <c r="G67" s="21">
        <v>0</v>
      </c>
      <c r="H67" s="21">
        <v>0</v>
      </c>
      <c r="I67" s="240">
        <f t="shared" si="3"/>
        <v>0</v>
      </c>
    </row>
    <row r="68" spans="1:9" x14ac:dyDescent="0.2">
      <c r="A68" s="178" t="s">
        <v>606</v>
      </c>
      <c r="B68" s="336" t="s">
        <v>1003</v>
      </c>
      <c r="C68" s="62" t="s">
        <v>375</v>
      </c>
      <c r="D68" s="21">
        <v>0</v>
      </c>
      <c r="E68" s="21">
        <v>0</v>
      </c>
      <c r="F68" s="21">
        <v>0</v>
      </c>
      <c r="G68" s="21">
        <v>0</v>
      </c>
      <c r="H68" s="21">
        <v>0</v>
      </c>
      <c r="I68" s="240">
        <f t="shared" si="3"/>
        <v>0</v>
      </c>
    </row>
    <row r="69" spans="1:9" x14ac:dyDescent="0.2">
      <c r="A69" s="335" t="s">
        <v>607</v>
      </c>
      <c r="B69" s="336" t="s">
        <v>1004</v>
      </c>
      <c r="C69" s="62" t="s">
        <v>376</v>
      </c>
      <c r="D69" s="21">
        <v>0</v>
      </c>
      <c r="E69" s="21">
        <v>0</v>
      </c>
      <c r="F69" s="21">
        <v>0</v>
      </c>
      <c r="G69" s="21">
        <v>0</v>
      </c>
      <c r="H69" s="21">
        <v>0</v>
      </c>
      <c r="I69" s="240">
        <f t="shared" si="3"/>
        <v>0</v>
      </c>
    </row>
    <row r="70" spans="1:9" x14ac:dyDescent="0.2">
      <c r="A70" s="335" t="s">
        <v>405</v>
      </c>
      <c r="B70" s="336" t="s">
        <v>1005</v>
      </c>
      <c r="C70" s="62" t="s">
        <v>407</v>
      </c>
      <c r="D70" s="21">
        <v>0</v>
      </c>
      <c r="E70" s="21">
        <v>0</v>
      </c>
      <c r="F70" s="21">
        <v>0</v>
      </c>
      <c r="G70" s="21">
        <v>0</v>
      </c>
      <c r="H70" s="21">
        <v>0</v>
      </c>
      <c r="I70" s="240">
        <f t="shared" si="3"/>
        <v>0</v>
      </c>
    </row>
    <row r="71" spans="1:9" x14ac:dyDescent="0.2">
      <c r="A71" s="335" t="s">
        <v>1411</v>
      </c>
      <c r="B71" s="336" t="s">
        <v>1006</v>
      </c>
      <c r="C71" s="297" t="s">
        <v>1412</v>
      </c>
      <c r="D71" s="21">
        <v>0</v>
      </c>
      <c r="E71" s="21">
        <v>0</v>
      </c>
      <c r="F71" s="21">
        <v>0</v>
      </c>
      <c r="G71" s="21">
        <v>0</v>
      </c>
      <c r="H71" s="21">
        <v>0</v>
      </c>
      <c r="I71" s="240">
        <f t="shared" si="3"/>
        <v>0</v>
      </c>
    </row>
    <row r="72" spans="1:9" ht="10.8" thickBot="1" x14ac:dyDescent="0.25">
      <c r="A72" s="207" t="s">
        <v>608</v>
      </c>
      <c r="B72" s="336" t="s">
        <v>1007</v>
      </c>
      <c r="C72" s="62" t="s">
        <v>450</v>
      </c>
      <c r="D72" s="64">
        <v>0</v>
      </c>
      <c r="E72" s="64">
        <v>0</v>
      </c>
      <c r="F72" s="64">
        <v>0</v>
      </c>
      <c r="G72" s="64">
        <v>0</v>
      </c>
      <c r="H72" s="64">
        <v>0</v>
      </c>
      <c r="I72" s="250">
        <f t="shared" si="3"/>
        <v>0</v>
      </c>
    </row>
    <row r="73" spans="1:9" ht="11.4" thickTop="1" thickBot="1" x14ac:dyDescent="0.25">
      <c r="A73" s="207"/>
      <c r="B73" s="208"/>
      <c r="C73" s="62"/>
      <c r="D73" s="95"/>
      <c r="E73" s="95"/>
      <c r="F73" s="95"/>
      <c r="G73" s="95"/>
      <c r="H73" s="95"/>
      <c r="I73" s="248"/>
    </row>
    <row r="74" spans="1:9" ht="11.4" thickTop="1" thickBot="1" x14ac:dyDescent="0.25">
      <c r="A74"/>
      <c r="B74" s="336" t="s">
        <v>1008</v>
      </c>
      <c r="C74" s="297" t="s">
        <v>1413</v>
      </c>
      <c r="D74" s="84">
        <f t="shared" ref="D74:I74" si="4">SUM(D51:D72)</f>
        <v>0</v>
      </c>
      <c r="E74" s="249">
        <f t="shared" si="4"/>
        <v>0</v>
      </c>
      <c r="F74" s="249">
        <f t="shared" si="4"/>
        <v>0</v>
      </c>
      <c r="G74" s="249">
        <f t="shared" si="4"/>
        <v>0</v>
      </c>
      <c r="H74" s="249">
        <f t="shared" si="4"/>
        <v>0</v>
      </c>
      <c r="I74" s="249">
        <f t="shared" si="4"/>
        <v>0</v>
      </c>
    </row>
    <row r="75" spans="1:9" ht="10.8" thickTop="1" x14ac:dyDescent="0.2">
      <c r="B75" s="208"/>
      <c r="C75" s="62"/>
      <c r="I75" s="77"/>
    </row>
    <row r="76" spans="1:9" x14ac:dyDescent="0.2">
      <c r="A76"/>
      <c r="B76" s="208"/>
      <c r="C76" s="210" t="s">
        <v>65</v>
      </c>
      <c r="I76" s="77"/>
    </row>
    <row r="77" spans="1:9" x14ac:dyDescent="0.2">
      <c r="A77" s="201" t="s">
        <v>321</v>
      </c>
      <c r="B77" s="336" t="s">
        <v>1009</v>
      </c>
      <c r="C77" s="62" t="s">
        <v>539</v>
      </c>
      <c r="D77" s="21">
        <v>0</v>
      </c>
      <c r="E77" s="21">
        <v>0</v>
      </c>
      <c r="F77" s="21">
        <v>0</v>
      </c>
      <c r="G77" s="21">
        <v>0</v>
      </c>
      <c r="H77" s="21">
        <v>0</v>
      </c>
      <c r="I77" s="240">
        <f t="shared" ref="I77:I87" si="5">SUM(G77+H77)</f>
        <v>0</v>
      </c>
    </row>
    <row r="78" spans="1:9" x14ac:dyDescent="0.2">
      <c r="A78" s="209" t="s">
        <v>542</v>
      </c>
      <c r="B78" s="336" t="s">
        <v>1011</v>
      </c>
      <c r="C78" s="62" t="s">
        <v>540</v>
      </c>
      <c r="D78" s="21">
        <v>0</v>
      </c>
      <c r="E78" s="21">
        <v>0</v>
      </c>
      <c r="F78" s="21">
        <v>0</v>
      </c>
      <c r="G78" s="21">
        <v>0</v>
      </c>
      <c r="H78" s="21">
        <v>0</v>
      </c>
      <c r="I78" s="240">
        <f t="shared" si="5"/>
        <v>0</v>
      </c>
    </row>
    <row r="79" spans="1:9" x14ac:dyDescent="0.2">
      <c r="A79" s="209" t="s">
        <v>543</v>
      </c>
      <c r="B79" s="336" t="s">
        <v>1012</v>
      </c>
      <c r="C79" s="62" t="s">
        <v>541</v>
      </c>
      <c r="D79" s="21">
        <v>0</v>
      </c>
      <c r="E79" s="21">
        <v>0</v>
      </c>
      <c r="F79" s="21">
        <v>0</v>
      </c>
      <c r="G79" s="21">
        <v>0</v>
      </c>
      <c r="H79" s="21">
        <v>0</v>
      </c>
      <c r="I79" s="240">
        <f t="shared" si="5"/>
        <v>0</v>
      </c>
    </row>
    <row r="80" spans="1:9" x14ac:dyDescent="0.2">
      <c r="A80" s="201" t="s">
        <v>462</v>
      </c>
      <c r="B80" s="336" t="s">
        <v>1013</v>
      </c>
      <c r="C80" s="62" t="s">
        <v>463</v>
      </c>
      <c r="D80" s="21">
        <v>0</v>
      </c>
      <c r="E80" s="21">
        <v>0</v>
      </c>
      <c r="F80" s="21">
        <v>0</v>
      </c>
      <c r="G80" s="21">
        <v>0</v>
      </c>
      <c r="H80" s="21">
        <v>0</v>
      </c>
      <c r="I80" s="240">
        <f t="shared" si="5"/>
        <v>0</v>
      </c>
    </row>
    <row r="81" spans="1:9" x14ac:dyDescent="0.2">
      <c r="A81" s="201" t="s">
        <v>464</v>
      </c>
      <c r="B81" s="336" t="s">
        <v>1014</v>
      </c>
      <c r="C81" s="62" t="s">
        <v>465</v>
      </c>
      <c r="D81" s="21">
        <v>0</v>
      </c>
      <c r="E81" s="21">
        <v>0</v>
      </c>
      <c r="F81" s="21">
        <v>0</v>
      </c>
      <c r="G81" s="21">
        <v>0</v>
      </c>
      <c r="H81" s="21">
        <v>0</v>
      </c>
      <c r="I81" s="240">
        <f t="shared" si="5"/>
        <v>0</v>
      </c>
    </row>
    <row r="82" spans="1:9" x14ac:dyDescent="0.2">
      <c r="A82" s="339" t="s">
        <v>1416</v>
      </c>
      <c r="B82" s="336" t="s">
        <v>1015</v>
      </c>
      <c r="C82" s="62" t="s">
        <v>408</v>
      </c>
      <c r="D82" s="21">
        <v>0</v>
      </c>
      <c r="E82" s="21">
        <v>0</v>
      </c>
      <c r="F82" s="21">
        <v>0</v>
      </c>
      <c r="G82" s="21">
        <v>0</v>
      </c>
      <c r="H82" s="21">
        <v>0</v>
      </c>
      <c r="I82" s="240">
        <f t="shared" si="5"/>
        <v>0</v>
      </c>
    </row>
    <row r="83" spans="1:9" x14ac:dyDescent="0.2">
      <c r="A83" s="201" t="s">
        <v>466</v>
      </c>
      <c r="B83" s="336" t="s">
        <v>1016</v>
      </c>
      <c r="C83" s="62" t="s">
        <v>467</v>
      </c>
      <c r="D83" s="21">
        <v>0</v>
      </c>
      <c r="E83" s="21">
        <v>0</v>
      </c>
      <c r="F83" s="21">
        <v>0</v>
      </c>
      <c r="G83" s="21">
        <v>0</v>
      </c>
      <c r="H83" s="21">
        <v>0</v>
      </c>
      <c r="I83" s="240">
        <f t="shared" si="5"/>
        <v>0</v>
      </c>
    </row>
    <row r="84" spans="1:9" x14ac:dyDescent="0.2">
      <c r="A84"/>
      <c r="B84" s="340" t="s">
        <v>1483</v>
      </c>
      <c r="C84" s="62" t="s">
        <v>451</v>
      </c>
      <c r="D84" s="21">
        <v>0</v>
      </c>
      <c r="E84" s="21">
        <v>0</v>
      </c>
      <c r="F84" s="21">
        <v>0</v>
      </c>
      <c r="G84" s="21">
        <v>0</v>
      </c>
      <c r="H84" s="21">
        <v>0</v>
      </c>
      <c r="I84" s="240">
        <f t="shared" si="5"/>
        <v>0</v>
      </c>
    </row>
    <row r="85" spans="1:9" x14ac:dyDescent="0.2">
      <c r="A85"/>
      <c r="B85" s="340" t="s">
        <v>1484</v>
      </c>
      <c r="C85" s="62" t="s">
        <v>369</v>
      </c>
      <c r="D85" s="21">
        <v>0</v>
      </c>
      <c r="E85" s="21">
        <v>0</v>
      </c>
      <c r="F85" s="21">
        <v>0</v>
      </c>
      <c r="G85" s="21">
        <v>0</v>
      </c>
      <c r="H85" s="21">
        <v>0</v>
      </c>
      <c r="I85" s="240">
        <f t="shared" si="5"/>
        <v>0</v>
      </c>
    </row>
    <row r="86" spans="1:9" x14ac:dyDescent="0.2">
      <c r="A86"/>
      <c r="B86" s="336" t="s">
        <v>1485</v>
      </c>
      <c r="C86" s="62" t="s">
        <v>452</v>
      </c>
      <c r="D86" s="21">
        <v>0</v>
      </c>
      <c r="E86" s="21">
        <v>0</v>
      </c>
      <c r="F86" s="21">
        <v>0</v>
      </c>
      <c r="G86" s="21">
        <v>0</v>
      </c>
      <c r="H86" s="21">
        <v>0</v>
      </c>
      <c r="I86" s="240">
        <f t="shared" si="5"/>
        <v>0</v>
      </c>
    </row>
    <row r="87" spans="1:9" x14ac:dyDescent="0.2">
      <c r="A87"/>
      <c r="B87" s="336" t="s">
        <v>1017</v>
      </c>
      <c r="C87" s="62" t="s">
        <v>453</v>
      </c>
      <c r="D87" s="21">
        <v>0</v>
      </c>
      <c r="E87" s="21">
        <v>0</v>
      </c>
      <c r="F87" s="21">
        <v>0</v>
      </c>
      <c r="G87" s="21">
        <v>0</v>
      </c>
      <c r="H87" s="21">
        <v>0</v>
      </c>
      <c r="I87" s="240">
        <f t="shared" si="5"/>
        <v>0</v>
      </c>
    </row>
    <row r="88" spans="1:9" ht="10.8" thickBot="1" x14ac:dyDescent="0.25">
      <c r="A88"/>
      <c r="B88" s="208"/>
      <c r="C88" s="62"/>
      <c r="D88" s="3"/>
      <c r="E88" s="3"/>
      <c r="F88" s="3"/>
      <c r="G88" s="3"/>
      <c r="H88" s="3"/>
      <c r="I88" s="98"/>
    </row>
    <row r="89" spans="1:9" ht="11.4" thickTop="1" thickBot="1" x14ac:dyDescent="0.25">
      <c r="A89"/>
      <c r="B89" s="336" t="s">
        <v>1018</v>
      </c>
      <c r="C89" s="297" t="s">
        <v>1420</v>
      </c>
      <c r="D89" s="82">
        <f t="shared" ref="D89:I89" si="6">SUM(D77:D87)</f>
        <v>0</v>
      </c>
      <c r="E89" s="82">
        <f t="shared" si="6"/>
        <v>0</v>
      </c>
      <c r="F89" s="82">
        <f t="shared" si="6"/>
        <v>0</v>
      </c>
      <c r="G89" s="82">
        <f t="shared" si="6"/>
        <v>0</v>
      </c>
      <c r="H89" s="82">
        <f t="shared" si="6"/>
        <v>0</v>
      </c>
      <c r="I89" s="82">
        <f t="shared" si="6"/>
        <v>0</v>
      </c>
    </row>
    <row r="90" spans="1:9" ht="10.8" thickTop="1" x14ac:dyDescent="0.2">
      <c r="B90" s="208"/>
      <c r="C90" s="62"/>
      <c r="I90" s="77"/>
    </row>
    <row r="91" spans="1:9" x14ac:dyDescent="0.2">
      <c r="A91"/>
      <c r="B91" s="208"/>
      <c r="C91" s="210" t="s">
        <v>643</v>
      </c>
      <c r="I91" s="77"/>
    </row>
    <row r="92" spans="1:9" x14ac:dyDescent="0.2">
      <c r="A92" s="166" t="s">
        <v>66</v>
      </c>
      <c r="B92" s="336" t="s">
        <v>1019</v>
      </c>
      <c r="C92" s="2" t="s">
        <v>764</v>
      </c>
      <c r="D92" s="21">
        <v>0</v>
      </c>
      <c r="E92" s="21">
        <v>0</v>
      </c>
      <c r="F92" s="21">
        <v>0</v>
      </c>
      <c r="G92" s="21">
        <v>0</v>
      </c>
      <c r="H92" s="21">
        <v>0</v>
      </c>
      <c r="I92" s="240">
        <f>SUM(G92+H92)</f>
        <v>0</v>
      </c>
    </row>
    <row r="93" spans="1:9" x14ac:dyDescent="0.2">
      <c r="A93" s="166" t="s">
        <v>425</v>
      </c>
      <c r="B93" s="336" t="s">
        <v>1021</v>
      </c>
      <c r="C93" s="62" t="s">
        <v>426</v>
      </c>
      <c r="D93" s="21">
        <v>0</v>
      </c>
      <c r="E93" s="21">
        <v>0</v>
      </c>
      <c r="F93" s="21">
        <v>0</v>
      </c>
      <c r="G93" s="21">
        <v>0</v>
      </c>
      <c r="H93" s="21">
        <v>0</v>
      </c>
      <c r="I93" s="240">
        <f>SUM(G93+H93)</f>
        <v>0</v>
      </c>
    </row>
    <row r="94" spans="1:9" x14ac:dyDescent="0.2">
      <c r="A94" s="166" t="s">
        <v>424</v>
      </c>
      <c r="B94" s="336" t="s">
        <v>1022</v>
      </c>
      <c r="C94" s="62" t="s">
        <v>74</v>
      </c>
      <c r="D94" s="21">
        <v>0</v>
      </c>
      <c r="E94" s="21">
        <v>0</v>
      </c>
      <c r="F94" s="21">
        <v>0</v>
      </c>
      <c r="G94" s="21">
        <v>0</v>
      </c>
      <c r="H94" s="21">
        <v>0</v>
      </c>
      <c r="I94" s="240">
        <f>SUM(G94+H94)</f>
        <v>0</v>
      </c>
    </row>
    <row r="95" spans="1:9" ht="10.8" thickBot="1" x14ac:dyDescent="0.25">
      <c r="A95" s="201" t="s">
        <v>468</v>
      </c>
      <c r="B95" s="336" t="s">
        <v>1024</v>
      </c>
      <c r="C95" s="62" t="s">
        <v>454</v>
      </c>
      <c r="D95" s="21">
        <v>0</v>
      </c>
      <c r="E95" s="21">
        <v>0</v>
      </c>
      <c r="F95" s="21">
        <v>0</v>
      </c>
      <c r="G95" s="21">
        <v>0</v>
      </c>
      <c r="H95" s="21">
        <v>0</v>
      </c>
      <c r="I95" s="240">
        <f>SUM(G95+H95)</f>
        <v>0</v>
      </c>
    </row>
    <row r="96" spans="1:9" ht="11.4" thickTop="1" thickBot="1" x14ac:dyDescent="0.25">
      <c r="A96"/>
      <c r="B96" s="336" t="s">
        <v>1025</v>
      </c>
      <c r="C96" s="297" t="s">
        <v>1425</v>
      </c>
      <c r="D96" s="82">
        <f t="shared" ref="D96:I96" si="7">SUM(D92:D95)</f>
        <v>0</v>
      </c>
      <c r="E96" s="82">
        <f t="shared" si="7"/>
        <v>0</v>
      </c>
      <c r="F96" s="82">
        <f t="shared" si="7"/>
        <v>0</v>
      </c>
      <c r="G96" s="82">
        <f t="shared" si="7"/>
        <v>0</v>
      </c>
      <c r="H96" s="82">
        <f t="shared" si="7"/>
        <v>0</v>
      </c>
      <c r="I96" s="82">
        <f t="shared" si="7"/>
        <v>0</v>
      </c>
    </row>
    <row r="97" spans="1:9" ht="11.4" thickTop="1" thickBot="1" x14ac:dyDescent="0.25">
      <c r="A97"/>
      <c r="B97" s="208"/>
      <c r="C97" s="62"/>
      <c r="I97" s="77"/>
    </row>
    <row r="98" spans="1:9" ht="21.6" thickTop="1" thickBot="1" x14ac:dyDescent="0.25">
      <c r="A98"/>
      <c r="B98" s="336" t="s">
        <v>1026</v>
      </c>
      <c r="C98" s="341" t="s">
        <v>1486</v>
      </c>
      <c r="D98" s="82">
        <f t="shared" ref="D98:I98" si="8">SUM(D45+D48+D74+D89+D96)</f>
        <v>0</v>
      </c>
      <c r="E98" s="82">
        <f t="shared" si="8"/>
        <v>0</v>
      </c>
      <c r="F98" s="82">
        <f t="shared" si="8"/>
        <v>0</v>
      </c>
      <c r="G98" s="82">
        <f t="shared" si="8"/>
        <v>0</v>
      </c>
      <c r="H98" s="82">
        <f t="shared" si="8"/>
        <v>0</v>
      </c>
      <c r="I98" s="82">
        <f t="shared" si="8"/>
        <v>0</v>
      </c>
    </row>
    <row r="99" spans="1:9" ht="11.4" thickTop="1" thickBot="1" x14ac:dyDescent="0.25">
      <c r="A99"/>
      <c r="B99" s="208"/>
      <c r="C99" s="62"/>
      <c r="I99" s="77"/>
    </row>
    <row r="100" spans="1:9" ht="21.6" thickTop="1" thickBot="1" x14ac:dyDescent="0.25">
      <c r="A100"/>
      <c r="B100" s="336" t="s">
        <v>1027</v>
      </c>
      <c r="C100" s="341" t="s">
        <v>1427</v>
      </c>
      <c r="D100" s="82">
        <f t="shared" ref="D100:I100" si="9">D98+D4</f>
        <v>0</v>
      </c>
      <c r="E100" s="82">
        <f t="shared" si="9"/>
        <v>0</v>
      </c>
      <c r="F100" s="82">
        <f t="shared" si="9"/>
        <v>0</v>
      </c>
      <c r="G100" s="82">
        <f t="shared" si="9"/>
        <v>0</v>
      </c>
      <c r="H100" s="82">
        <f t="shared" si="9"/>
        <v>0</v>
      </c>
      <c r="I100" s="82">
        <f t="shared" si="9"/>
        <v>0</v>
      </c>
    </row>
    <row r="101" spans="1:9" ht="10.8" thickTop="1" x14ac:dyDescent="0.2">
      <c r="A101"/>
      <c r="B101" s="208"/>
      <c r="C101" s="297" t="s">
        <v>642</v>
      </c>
      <c r="I101" s="77"/>
    </row>
    <row r="102" spans="1:9" x14ac:dyDescent="0.2">
      <c r="A102" s="209" t="s">
        <v>609</v>
      </c>
      <c r="B102" s="303" t="s">
        <v>1028</v>
      </c>
      <c r="C102" s="299" t="s">
        <v>1487</v>
      </c>
      <c r="D102" s="21">
        <v>0</v>
      </c>
      <c r="E102" s="21">
        <v>0</v>
      </c>
      <c r="F102" s="21">
        <v>0</v>
      </c>
      <c r="G102" s="21">
        <v>0</v>
      </c>
      <c r="H102" s="21">
        <v>0</v>
      </c>
      <c r="I102" s="240">
        <f>SUM(G102+H102)</f>
        <v>0</v>
      </c>
    </row>
    <row r="103" spans="1:9" x14ac:dyDescent="0.2">
      <c r="A103" s="209" t="s">
        <v>1190</v>
      </c>
      <c r="B103" s="303" t="s">
        <v>1029</v>
      </c>
      <c r="C103" s="62" t="s">
        <v>21</v>
      </c>
      <c r="D103" s="21">
        <v>0</v>
      </c>
      <c r="E103" s="21">
        <v>0</v>
      </c>
      <c r="F103" s="21">
        <v>0</v>
      </c>
      <c r="G103" s="21">
        <v>0</v>
      </c>
      <c r="H103" s="21">
        <v>0</v>
      </c>
      <c r="I103" s="240">
        <f>SUM(G103+H103)</f>
        <v>0</v>
      </c>
    </row>
    <row r="104" spans="1:9" x14ac:dyDescent="0.2">
      <c r="A104" s="209" t="s">
        <v>544</v>
      </c>
      <c r="B104" s="303" t="s">
        <v>1030</v>
      </c>
      <c r="C104" s="62" t="s">
        <v>213</v>
      </c>
      <c r="D104" s="21">
        <v>0</v>
      </c>
      <c r="E104" s="21">
        <v>0</v>
      </c>
      <c r="F104" s="21">
        <v>0</v>
      </c>
      <c r="G104" s="21">
        <v>0</v>
      </c>
      <c r="H104" s="21">
        <v>0</v>
      </c>
      <c r="I104" s="240">
        <f>SUM(G104+H104)</f>
        <v>0</v>
      </c>
    </row>
    <row r="105" spans="1:9" ht="10.8" thickBot="1" x14ac:dyDescent="0.25">
      <c r="A105" s="209"/>
      <c r="B105" s="206"/>
      <c r="C105" s="62"/>
      <c r="D105" s="3"/>
      <c r="E105" s="3"/>
      <c r="F105" s="3"/>
      <c r="G105" s="3"/>
      <c r="H105" s="3"/>
      <c r="I105" s="98"/>
    </row>
    <row r="106" spans="1:9" ht="11.4" thickTop="1" thickBot="1" x14ac:dyDescent="0.25">
      <c r="A106" s="209"/>
      <c r="B106" s="303" t="s">
        <v>1031</v>
      </c>
      <c r="C106" s="297" t="s">
        <v>1428</v>
      </c>
      <c r="D106" s="82">
        <f t="shared" ref="D106:I106" si="10">SUM(D102:D104)</f>
        <v>0</v>
      </c>
      <c r="E106" s="82">
        <f t="shared" si="10"/>
        <v>0</v>
      </c>
      <c r="F106" s="82">
        <f t="shared" si="10"/>
        <v>0</v>
      </c>
      <c r="G106" s="82">
        <f t="shared" si="10"/>
        <v>0</v>
      </c>
      <c r="H106" s="82">
        <f t="shared" si="10"/>
        <v>0</v>
      </c>
      <c r="I106" s="82">
        <f t="shared" si="10"/>
        <v>0</v>
      </c>
    </row>
    <row r="107" spans="1:9" ht="11.4" thickTop="1" thickBot="1" x14ac:dyDescent="0.25">
      <c r="A107" s="209"/>
      <c r="B107" s="336" t="s">
        <v>1488</v>
      </c>
      <c r="C107" s="62"/>
      <c r="D107" s="3"/>
      <c r="E107" s="3"/>
      <c r="F107" s="3"/>
      <c r="G107" s="3"/>
      <c r="H107" s="3"/>
      <c r="I107" s="98"/>
    </row>
    <row r="108" spans="1:9" ht="10.8" thickBot="1" x14ac:dyDescent="0.25">
      <c r="A108"/>
      <c r="B108" s="303" t="s">
        <v>1032</v>
      </c>
      <c r="C108" s="212" t="s">
        <v>1429</v>
      </c>
      <c r="D108" s="83">
        <f t="shared" ref="D108:I108" si="11">D100-D106</f>
        <v>0</v>
      </c>
      <c r="E108" s="83">
        <f t="shared" si="11"/>
        <v>0</v>
      </c>
      <c r="F108" s="83">
        <f t="shared" si="11"/>
        <v>0</v>
      </c>
      <c r="G108" s="83">
        <f t="shared" si="11"/>
        <v>0</v>
      </c>
      <c r="H108" s="83">
        <f t="shared" si="11"/>
        <v>0</v>
      </c>
      <c r="I108" s="83">
        <f t="shared" si="11"/>
        <v>0</v>
      </c>
    </row>
    <row r="109" spans="1:9" x14ac:dyDescent="0.2">
      <c r="A109"/>
      <c r="B109"/>
      <c r="C109"/>
      <c r="I109" s="77"/>
    </row>
    <row r="110" spans="1:9" x14ac:dyDescent="0.2">
      <c r="A110" s="286" t="s">
        <v>637</v>
      </c>
      <c r="B110"/>
      <c r="C110" s="204" t="s">
        <v>633</v>
      </c>
      <c r="I110" s="77"/>
    </row>
    <row r="111" spans="1:9" x14ac:dyDescent="0.2">
      <c r="A111" s="166" t="s">
        <v>66</v>
      </c>
      <c r="B111" s="336" t="s">
        <v>1430</v>
      </c>
      <c r="C111" s="2" t="s">
        <v>639</v>
      </c>
      <c r="D111" s="21">
        <v>0</v>
      </c>
      <c r="E111" s="21">
        <v>0</v>
      </c>
      <c r="F111" s="21">
        <v>0</v>
      </c>
      <c r="G111" s="21">
        <v>0</v>
      </c>
      <c r="H111" s="220">
        <v>0</v>
      </c>
      <c r="I111" s="221">
        <f>SUM(G111+H111)</f>
        <v>0</v>
      </c>
    </row>
    <row r="113" spans="1:9" x14ac:dyDescent="0.2">
      <c r="A113" s="286" t="s">
        <v>638</v>
      </c>
      <c r="B113"/>
      <c r="C113" s="204" t="s">
        <v>634</v>
      </c>
    </row>
    <row r="114" spans="1:9" x14ac:dyDescent="0.2">
      <c r="A114" s="286"/>
      <c r="B114"/>
      <c r="C114" s="94" t="s">
        <v>0</v>
      </c>
    </row>
    <row r="115" spans="1:9" x14ac:dyDescent="0.2">
      <c r="A115" s="209" t="s">
        <v>609</v>
      </c>
      <c r="B115" s="303" t="s">
        <v>1431</v>
      </c>
      <c r="C115" s="299" t="s">
        <v>1487</v>
      </c>
      <c r="D115" s="21">
        <v>0</v>
      </c>
      <c r="E115" s="21">
        <v>0</v>
      </c>
      <c r="F115" s="21">
        <v>0</v>
      </c>
      <c r="G115" s="21">
        <v>0</v>
      </c>
      <c r="H115" s="220">
        <v>0</v>
      </c>
      <c r="I115" s="221">
        <f>SUM(G115+H115)</f>
        <v>0</v>
      </c>
    </row>
    <row r="116" spans="1:9" x14ac:dyDescent="0.2">
      <c r="A116" s="339" t="s">
        <v>1190</v>
      </c>
      <c r="B116" s="303" t="s">
        <v>1432</v>
      </c>
      <c r="C116" s="299" t="s">
        <v>931</v>
      </c>
      <c r="D116" s="289">
        <v>0</v>
      </c>
      <c r="E116" s="289">
        <v>0</v>
      </c>
      <c r="F116" s="289">
        <v>0</v>
      </c>
      <c r="G116" s="289">
        <v>0</v>
      </c>
      <c r="H116" s="296">
        <v>0</v>
      </c>
      <c r="I116" s="219">
        <f>SUM(G116+H116)</f>
        <v>0</v>
      </c>
    </row>
    <row r="117" spans="1:9" x14ac:dyDescent="0.2">
      <c r="A117" s="209" t="s">
        <v>544</v>
      </c>
      <c r="B117" s="303" t="s">
        <v>1433</v>
      </c>
      <c r="C117" s="62" t="s">
        <v>142</v>
      </c>
      <c r="D117" s="21">
        <v>0</v>
      </c>
      <c r="E117" s="21">
        <v>0</v>
      </c>
      <c r="F117" s="21">
        <v>0</v>
      </c>
      <c r="G117" s="21">
        <v>0</v>
      </c>
      <c r="H117" s="220">
        <v>0</v>
      </c>
      <c r="I117" s="221">
        <f>SUM(G117+H117)</f>
        <v>0</v>
      </c>
    </row>
    <row r="119" spans="1:9" x14ac:dyDescent="0.2">
      <c r="B119" s="94" t="s">
        <v>662</v>
      </c>
    </row>
    <row r="121" spans="1:9" x14ac:dyDescent="0.2">
      <c r="A121" s="288" t="s">
        <v>640</v>
      </c>
      <c r="B121" s="165" t="s">
        <v>641</v>
      </c>
    </row>
  </sheetData>
  <sheetProtection password="CB03" sheet="1" objects="1" scenarios="1" formatCells="0" formatColumns="0" formatRows="0"/>
  <phoneticPr fontId="12" type="noConversion"/>
  <printOptions horizontalCentered="1"/>
  <pageMargins left="0.25" right="0.25" top="0.5" bottom="0.75" header="0.5" footer="0.5"/>
  <pageSetup scale="90" orientation="landscape" r:id="rId1"/>
  <headerFooter alignWithMargins="0">
    <oddFooter>&amp;CPage &amp;P of &amp;N&amp;R&amp;D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I1106"/>
  <sheetViews>
    <sheetView zoomScaleNormal="100" workbookViewId="0">
      <pane ySplit="3" topLeftCell="A4" activePane="bottomLeft" state="frozen"/>
      <selection pane="bottomLeft" activeCell="M17" sqref="M17"/>
    </sheetView>
  </sheetViews>
  <sheetFormatPr defaultColWidth="9.28515625" defaultRowHeight="10.199999999999999" x14ac:dyDescent="0.2"/>
  <cols>
    <col min="1" max="1" width="10" style="94" customWidth="1"/>
    <col min="2" max="2" width="5" style="94" bestFit="1" customWidth="1"/>
    <col min="3" max="3" width="70.85546875" style="94" customWidth="1"/>
    <col min="4" max="9" width="16.7109375" style="94" customWidth="1"/>
    <col min="10" max="16384" width="9.28515625" style="94"/>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431</v>
      </c>
    </row>
    <row r="3" spans="1:9" s="163" customFormat="1" ht="30.6" x14ac:dyDescent="0.2">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x14ac:dyDescent="0.2">
      <c r="A4" s="210" t="s">
        <v>1659</v>
      </c>
      <c r="D4" s="66"/>
      <c r="E4" s="66"/>
      <c r="F4" s="66"/>
      <c r="G4" s="66"/>
    </row>
    <row r="5" spans="1:9" x14ac:dyDescent="0.2">
      <c r="A5" s="212" t="s">
        <v>30</v>
      </c>
      <c r="I5" s="77"/>
    </row>
    <row r="6" spans="1:9" x14ac:dyDescent="0.2">
      <c r="B6" s="215" t="s">
        <v>1249</v>
      </c>
      <c r="C6" s="62" t="s">
        <v>177</v>
      </c>
      <c r="D6" s="68">
        <v>0</v>
      </c>
      <c r="E6" s="68">
        <v>0</v>
      </c>
      <c r="F6" s="68">
        <v>0</v>
      </c>
      <c r="G6" s="218">
        <f>SUMIF('Staff Details'!J:J,RIGHT(LEFT($A$2,7),2)&amp;"-"&amp;LEFT(A5,4),'Staff Details'!S:S)</f>
        <v>0</v>
      </c>
      <c r="H6" s="70">
        <v>0</v>
      </c>
      <c r="I6" s="242">
        <f>SUM(G6+H6)</f>
        <v>0</v>
      </c>
    </row>
    <row r="7" spans="1:9" x14ac:dyDescent="0.2">
      <c r="B7" s="215" t="s">
        <v>1249</v>
      </c>
      <c r="C7" s="62" t="s">
        <v>400</v>
      </c>
      <c r="D7" s="68">
        <v>0</v>
      </c>
      <c r="E7" s="68">
        <v>0</v>
      </c>
      <c r="F7" s="68">
        <v>0</v>
      </c>
      <c r="G7" s="68">
        <v>0</v>
      </c>
      <c r="H7" s="70">
        <v>0</v>
      </c>
      <c r="I7" s="242">
        <f>SUM(G7+H7)</f>
        <v>0</v>
      </c>
    </row>
    <row r="8" spans="1:9" x14ac:dyDescent="0.2">
      <c r="A8" s="62"/>
      <c r="B8" s="215" t="s">
        <v>1250</v>
      </c>
      <c r="C8" s="62" t="s">
        <v>684</v>
      </c>
      <c r="D8" s="68">
        <v>0</v>
      </c>
      <c r="E8" s="68">
        <v>0</v>
      </c>
      <c r="F8" s="68">
        <v>0</v>
      </c>
      <c r="G8" s="219">
        <f>SUMIF('Staff Details'!J:J,RIGHT(LEFT($A$2,7),2)&amp;"-"&amp;LEFT(A5,4),'Staff Details'!AA:AA)</f>
        <v>0</v>
      </c>
      <c r="H8" s="70">
        <v>0</v>
      </c>
      <c r="I8" s="242">
        <f>SUM(G8+H8)</f>
        <v>0</v>
      </c>
    </row>
    <row r="9" spans="1:9" x14ac:dyDescent="0.2">
      <c r="A9" s="62"/>
      <c r="B9" s="215" t="s">
        <v>1250</v>
      </c>
      <c r="C9" s="62" t="s">
        <v>401</v>
      </c>
      <c r="D9" s="68">
        <v>0</v>
      </c>
      <c r="E9" s="68">
        <v>0</v>
      </c>
      <c r="F9" s="68">
        <v>0</v>
      </c>
      <c r="G9" s="68">
        <v>0</v>
      </c>
      <c r="H9" s="70">
        <v>0</v>
      </c>
      <c r="I9" s="242">
        <f>SUM(G9+H9)</f>
        <v>0</v>
      </c>
    </row>
    <row r="10" spans="1:9" x14ac:dyDescent="0.2">
      <c r="A10" s="62"/>
      <c r="B10" s="215" t="s">
        <v>1251</v>
      </c>
      <c r="C10" s="62" t="s">
        <v>76</v>
      </c>
      <c r="D10" s="68">
        <v>0</v>
      </c>
      <c r="E10" s="68">
        <v>0</v>
      </c>
      <c r="F10" s="68">
        <v>0</v>
      </c>
      <c r="G10" s="108">
        <v>0</v>
      </c>
      <c r="H10" s="70">
        <v>0</v>
      </c>
      <c r="I10" s="242">
        <f t="shared" ref="I10:I39" si="0">SUM(G10+H10)</f>
        <v>0</v>
      </c>
    </row>
    <row r="11" spans="1:9" x14ac:dyDescent="0.2">
      <c r="A11" s="62"/>
      <c r="B11" s="215" t="s">
        <v>1252</v>
      </c>
      <c r="C11" s="62" t="s">
        <v>77</v>
      </c>
      <c r="D11" s="68">
        <v>0</v>
      </c>
      <c r="E11" s="68">
        <v>0</v>
      </c>
      <c r="F11" s="68">
        <v>0</v>
      </c>
      <c r="G11" s="108">
        <v>0</v>
      </c>
      <c r="H11" s="70">
        <v>0</v>
      </c>
      <c r="I11" s="242">
        <f t="shared" si="0"/>
        <v>0</v>
      </c>
    </row>
    <row r="12" spans="1:9" x14ac:dyDescent="0.2">
      <c r="A12" s="62"/>
      <c r="B12" s="215" t="s">
        <v>78</v>
      </c>
      <c r="C12" s="62" t="s">
        <v>79</v>
      </c>
      <c r="D12" s="68">
        <v>0</v>
      </c>
      <c r="E12" s="68">
        <v>0</v>
      </c>
      <c r="F12" s="68">
        <v>0</v>
      </c>
      <c r="G12" s="108">
        <v>0</v>
      </c>
      <c r="H12" s="70">
        <v>0</v>
      </c>
      <c r="I12" s="242">
        <f t="shared" si="0"/>
        <v>0</v>
      </c>
    </row>
    <row r="13" spans="1:9" x14ac:dyDescent="0.2">
      <c r="A13" s="62"/>
      <c r="B13" s="215" t="s">
        <v>80</v>
      </c>
      <c r="C13" s="62" t="s">
        <v>81</v>
      </c>
      <c r="D13" s="68">
        <v>0</v>
      </c>
      <c r="E13" s="68">
        <v>0</v>
      </c>
      <c r="F13" s="68">
        <v>0</v>
      </c>
      <c r="G13" s="108">
        <v>0</v>
      </c>
      <c r="H13" s="70">
        <v>0</v>
      </c>
      <c r="I13" s="242">
        <f t="shared" si="0"/>
        <v>0</v>
      </c>
    </row>
    <row r="14" spans="1:9" x14ac:dyDescent="0.2">
      <c r="A14" s="62"/>
      <c r="B14" s="215" t="s">
        <v>1253</v>
      </c>
      <c r="C14" s="62" t="s">
        <v>82</v>
      </c>
      <c r="D14" s="68">
        <v>0</v>
      </c>
      <c r="E14" s="68">
        <v>0</v>
      </c>
      <c r="F14" s="68">
        <v>0</v>
      </c>
      <c r="G14" s="108">
        <v>0</v>
      </c>
      <c r="H14" s="70">
        <v>0</v>
      </c>
      <c r="I14" s="242">
        <f t="shared" si="0"/>
        <v>0</v>
      </c>
    </row>
    <row r="15" spans="1:9" x14ac:dyDescent="0.2">
      <c r="A15" s="62"/>
      <c r="B15" s="215" t="s">
        <v>85</v>
      </c>
      <c r="C15" s="62" t="s">
        <v>92</v>
      </c>
      <c r="D15" s="68">
        <v>0</v>
      </c>
      <c r="E15" s="68">
        <v>0</v>
      </c>
      <c r="F15" s="68">
        <v>0</v>
      </c>
      <c r="G15" s="108">
        <v>0</v>
      </c>
      <c r="H15" s="70">
        <v>0</v>
      </c>
      <c r="I15" s="242">
        <f t="shared" si="0"/>
        <v>0</v>
      </c>
    </row>
    <row r="16" spans="1:9" x14ac:dyDescent="0.2">
      <c r="A16" s="62"/>
      <c r="B16" s="215" t="s">
        <v>90</v>
      </c>
      <c r="C16" s="62" t="s">
        <v>1282</v>
      </c>
      <c r="D16" s="68">
        <v>0</v>
      </c>
      <c r="E16" s="68">
        <v>0</v>
      </c>
      <c r="F16" s="68">
        <v>0</v>
      </c>
      <c r="G16" s="108">
        <v>0</v>
      </c>
      <c r="H16" s="70">
        <v>0</v>
      </c>
      <c r="I16" s="242">
        <f t="shared" si="0"/>
        <v>0</v>
      </c>
    </row>
    <row r="17" spans="1:9" x14ac:dyDescent="0.2">
      <c r="A17" s="62"/>
      <c r="B17" s="342" t="s">
        <v>535</v>
      </c>
      <c r="C17" s="297" t="s">
        <v>558</v>
      </c>
      <c r="D17" s="68">
        <v>0</v>
      </c>
      <c r="E17" s="68">
        <v>0</v>
      </c>
      <c r="F17" s="68">
        <v>0</v>
      </c>
      <c r="G17" s="108">
        <v>0</v>
      </c>
      <c r="H17" s="70">
        <v>0</v>
      </c>
      <c r="I17" s="242">
        <f t="shared" si="0"/>
        <v>0</v>
      </c>
    </row>
    <row r="18" spans="1:9" x14ac:dyDescent="0.2">
      <c r="A18" s="62"/>
      <c r="B18" s="215" t="s">
        <v>1283</v>
      </c>
      <c r="C18" s="62" t="s">
        <v>644</v>
      </c>
      <c r="D18" s="68">
        <v>0</v>
      </c>
      <c r="E18" s="68">
        <v>0</v>
      </c>
      <c r="F18" s="68">
        <v>0</v>
      </c>
      <c r="G18" s="108">
        <v>0</v>
      </c>
      <c r="H18" s="70">
        <v>0</v>
      </c>
      <c r="I18" s="242">
        <f t="shared" si="0"/>
        <v>0</v>
      </c>
    </row>
    <row r="19" spans="1:9" x14ac:dyDescent="0.2">
      <c r="A19" s="62"/>
      <c r="B19" s="215" t="s">
        <v>1284</v>
      </c>
      <c r="C19" s="62" t="s">
        <v>138</v>
      </c>
      <c r="D19" s="68">
        <v>0</v>
      </c>
      <c r="E19" s="68">
        <v>0</v>
      </c>
      <c r="F19" s="68">
        <v>0</v>
      </c>
      <c r="G19" s="108">
        <v>0</v>
      </c>
      <c r="H19" s="70">
        <v>0</v>
      </c>
      <c r="I19" s="242">
        <f t="shared" si="0"/>
        <v>0</v>
      </c>
    </row>
    <row r="20" spans="1:9" x14ac:dyDescent="0.2">
      <c r="A20" s="62"/>
      <c r="B20" s="215" t="s">
        <v>1285</v>
      </c>
      <c r="C20" s="62" t="s">
        <v>646</v>
      </c>
      <c r="D20" s="68">
        <v>0</v>
      </c>
      <c r="E20" s="68">
        <v>0</v>
      </c>
      <c r="F20" s="68">
        <v>0</v>
      </c>
      <c r="G20" s="108">
        <v>0</v>
      </c>
      <c r="H20" s="70">
        <v>0</v>
      </c>
      <c r="I20" s="242">
        <f t="shared" si="0"/>
        <v>0</v>
      </c>
    </row>
    <row r="21" spans="1:9" x14ac:dyDescent="0.2">
      <c r="A21" s="62"/>
      <c r="B21" s="215" t="s">
        <v>1286</v>
      </c>
      <c r="C21" s="62" t="s">
        <v>647</v>
      </c>
      <c r="D21" s="68">
        <v>0</v>
      </c>
      <c r="E21" s="68">
        <v>0</v>
      </c>
      <c r="F21" s="68">
        <v>0</v>
      </c>
      <c r="G21" s="108">
        <v>0</v>
      </c>
      <c r="H21" s="70">
        <v>0</v>
      </c>
      <c r="I21" s="242">
        <f t="shared" si="0"/>
        <v>0</v>
      </c>
    </row>
    <row r="22" spans="1:9" x14ac:dyDescent="0.2">
      <c r="A22" s="62"/>
      <c r="B22" s="215" t="s">
        <v>1287</v>
      </c>
      <c r="C22" s="62" t="s">
        <v>143</v>
      </c>
      <c r="D22" s="68">
        <v>0</v>
      </c>
      <c r="E22" s="68">
        <v>0</v>
      </c>
      <c r="F22" s="68">
        <v>0</v>
      </c>
      <c r="G22" s="108">
        <v>0</v>
      </c>
      <c r="H22" s="70">
        <v>0</v>
      </c>
      <c r="I22" s="242">
        <f t="shared" si="0"/>
        <v>0</v>
      </c>
    </row>
    <row r="23" spans="1:9" x14ac:dyDescent="0.2">
      <c r="A23" s="62"/>
      <c r="B23" s="215" t="s">
        <v>1288</v>
      </c>
      <c r="C23" s="62" t="s">
        <v>144</v>
      </c>
      <c r="D23" s="68">
        <v>0</v>
      </c>
      <c r="E23" s="68">
        <v>0</v>
      </c>
      <c r="F23" s="68">
        <v>0</v>
      </c>
      <c r="G23" s="108">
        <v>0</v>
      </c>
      <c r="H23" s="70">
        <v>0</v>
      </c>
      <c r="I23" s="242">
        <f t="shared" si="0"/>
        <v>0</v>
      </c>
    </row>
    <row r="24" spans="1:9" x14ac:dyDescent="0.2">
      <c r="A24" s="62"/>
      <c r="B24" s="215" t="s">
        <v>1289</v>
      </c>
      <c r="C24" s="62" t="s">
        <v>648</v>
      </c>
      <c r="D24" s="68">
        <v>0</v>
      </c>
      <c r="E24" s="68">
        <v>0</v>
      </c>
      <c r="F24" s="68">
        <v>0</v>
      </c>
      <c r="G24" s="108">
        <v>0</v>
      </c>
      <c r="H24" s="70">
        <v>0</v>
      </c>
      <c r="I24" s="242">
        <f t="shared" si="0"/>
        <v>0</v>
      </c>
    </row>
    <row r="25" spans="1:9" x14ac:dyDescent="0.2">
      <c r="A25" s="62"/>
      <c r="B25" s="215" t="s">
        <v>1290</v>
      </c>
      <c r="C25" s="62" t="s">
        <v>650</v>
      </c>
      <c r="D25" s="68">
        <v>0</v>
      </c>
      <c r="E25" s="68">
        <v>0</v>
      </c>
      <c r="F25" s="68">
        <v>0</v>
      </c>
      <c r="G25" s="108">
        <v>0</v>
      </c>
      <c r="H25" s="70">
        <v>0</v>
      </c>
      <c r="I25" s="242">
        <f t="shared" si="0"/>
        <v>0</v>
      </c>
    </row>
    <row r="26" spans="1:9" x14ac:dyDescent="0.2">
      <c r="A26" s="62"/>
      <c r="B26" s="215" t="s">
        <v>651</v>
      </c>
      <c r="C26" s="62" t="s">
        <v>656</v>
      </c>
      <c r="D26" s="68">
        <v>0</v>
      </c>
      <c r="E26" s="68">
        <v>0</v>
      </c>
      <c r="F26" s="68">
        <v>0</v>
      </c>
      <c r="G26" s="108">
        <v>0</v>
      </c>
      <c r="H26" s="70">
        <v>0</v>
      </c>
      <c r="I26" s="242">
        <f t="shared" si="0"/>
        <v>0</v>
      </c>
    </row>
    <row r="27" spans="1:9" x14ac:dyDescent="0.2">
      <c r="A27" s="62"/>
      <c r="B27" s="215" t="s">
        <v>652</v>
      </c>
      <c r="C27" s="62" t="s">
        <v>139</v>
      </c>
      <c r="D27" s="68">
        <v>0</v>
      </c>
      <c r="E27" s="68">
        <v>0</v>
      </c>
      <c r="F27" s="68">
        <v>0</v>
      </c>
      <c r="G27" s="108">
        <v>0</v>
      </c>
      <c r="H27" s="70">
        <v>0</v>
      </c>
      <c r="I27" s="242">
        <f t="shared" si="0"/>
        <v>0</v>
      </c>
    </row>
    <row r="28" spans="1:9" x14ac:dyDescent="0.2">
      <c r="A28" s="62"/>
      <c r="B28" s="215" t="s">
        <v>653</v>
      </c>
      <c r="C28" s="62" t="s">
        <v>112</v>
      </c>
      <c r="D28" s="68">
        <v>0</v>
      </c>
      <c r="E28" s="68">
        <v>0</v>
      </c>
      <c r="F28" s="68">
        <v>0</v>
      </c>
      <c r="G28" s="108">
        <v>0</v>
      </c>
      <c r="H28" s="70">
        <v>0</v>
      </c>
      <c r="I28" s="242">
        <f t="shared" si="0"/>
        <v>0</v>
      </c>
    </row>
    <row r="29" spans="1:9" x14ac:dyDescent="0.2">
      <c r="A29" s="62"/>
      <c r="B29" s="215" t="s">
        <v>654</v>
      </c>
      <c r="C29" s="62" t="s">
        <v>113</v>
      </c>
      <c r="D29" s="68">
        <v>0</v>
      </c>
      <c r="E29" s="68">
        <v>0</v>
      </c>
      <c r="F29" s="68">
        <v>0</v>
      </c>
      <c r="G29" s="108">
        <v>0</v>
      </c>
      <c r="H29" s="70">
        <v>0</v>
      </c>
      <c r="I29" s="242">
        <f t="shared" si="0"/>
        <v>0</v>
      </c>
    </row>
    <row r="30" spans="1:9" x14ac:dyDescent="0.2">
      <c r="A30" s="62"/>
      <c r="B30" s="215" t="s">
        <v>1254</v>
      </c>
      <c r="C30" s="62" t="s">
        <v>114</v>
      </c>
      <c r="D30" s="68">
        <v>0</v>
      </c>
      <c r="E30" s="68">
        <v>0</v>
      </c>
      <c r="F30" s="68">
        <v>0</v>
      </c>
      <c r="G30" s="108">
        <v>0</v>
      </c>
      <c r="H30" s="70">
        <v>0</v>
      </c>
      <c r="I30" s="242">
        <f t="shared" si="0"/>
        <v>0</v>
      </c>
    </row>
    <row r="31" spans="1:9" x14ac:dyDescent="0.2">
      <c r="A31" s="62"/>
      <c r="B31" s="215" t="s">
        <v>655</v>
      </c>
      <c r="C31" s="62" t="s">
        <v>115</v>
      </c>
      <c r="D31" s="68">
        <v>0</v>
      </c>
      <c r="E31" s="68">
        <v>0</v>
      </c>
      <c r="F31" s="68">
        <v>0</v>
      </c>
      <c r="G31" s="108">
        <v>0</v>
      </c>
      <c r="H31" s="70">
        <v>0</v>
      </c>
      <c r="I31" s="242">
        <f t="shared" si="0"/>
        <v>0</v>
      </c>
    </row>
    <row r="32" spans="1:9" x14ac:dyDescent="0.2">
      <c r="A32" s="62"/>
      <c r="B32" s="215" t="s">
        <v>1255</v>
      </c>
      <c r="C32" s="62" t="s">
        <v>118</v>
      </c>
      <c r="D32" s="68">
        <v>0</v>
      </c>
      <c r="E32" s="68">
        <v>0</v>
      </c>
      <c r="F32" s="68">
        <v>0</v>
      </c>
      <c r="G32" s="108">
        <v>0</v>
      </c>
      <c r="H32" s="70">
        <v>0</v>
      </c>
      <c r="I32" s="242">
        <f t="shared" si="0"/>
        <v>0</v>
      </c>
    </row>
    <row r="33" spans="1:9" x14ac:dyDescent="0.2">
      <c r="A33" s="62"/>
      <c r="B33" s="215" t="s">
        <v>500</v>
      </c>
      <c r="C33" s="62" t="s">
        <v>123</v>
      </c>
      <c r="D33" s="68">
        <v>0</v>
      </c>
      <c r="E33" s="68">
        <v>0</v>
      </c>
      <c r="F33" s="68">
        <v>0</v>
      </c>
      <c r="G33" s="108">
        <v>0</v>
      </c>
      <c r="H33" s="70">
        <v>0</v>
      </c>
      <c r="I33" s="242">
        <f t="shared" si="0"/>
        <v>0</v>
      </c>
    </row>
    <row r="34" spans="1:9" x14ac:dyDescent="0.2">
      <c r="A34" s="62"/>
      <c r="B34" s="215" t="s">
        <v>496</v>
      </c>
      <c r="C34" s="62" t="s">
        <v>125</v>
      </c>
      <c r="D34" s="68">
        <v>0</v>
      </c>
      <c r="E34" s="68">
        <v>0</v>
      </c>
      <c r="F34" s="68">
        <v>0</v>
      </c>
      <c r="G34" s="108">
        <v>0</v>
      </c>
      <c r="H34" s="70">
        <v>0</v>
      </c>
      <c r="I34" s="242">
        <f t="shared" si="0"/>
        <v>0</v>
      </c>
    </row>
    <row r="35" spans="1:9" x14ac:dyDescent="0.2">
      <c r="A35" s="62"/>
      <c r="B35" s="215" t="s">
        <v>1256</v>
      </c>
      <c r="C35" s="62" t="s">
        <v>131</v>
      </c>
      <c r="D35" s="68">
        <v>0</v>
      </c>
      <c r="E35" s="68">
        <v>0</v>
      </c>
      <c r="F35" s="68">
        <v>0</v>
      </c>
      <c r="G35" s="108">
        <v>0</v>
      </c>
      <c r="H35" s="70">
        <v>0</v>
      </c>
      <c r="I35" s="242">
        <f t="shared" si="0"/>
        <v>0</v>
      </c>
    </row>
    <row r="36" spans="1:9" x14ac:dyDescent="0.2">
      <c r="A36" s="62"/>
      <c r="B36" s="215" t="s">
        <v>127</v>
      </c>
      <c r="C36" s="62" t="s">
        <v>132</v>
      </c>
      <c r="D36" s="68">
        <v>0</v>
      </c>
      <c r="E36" s="68">
        <v>0</v>
      </c>
      <c r="F36" s="68">
        <v>0</v>
      </c>
      <c r="G36" s="108">
        <v>0</v>
      </c>
      <c r="H36" s="70">
        <v>0</v>
      </c>
      <c r="I36" s="242">
        <f t="shared" si="0"/>
        <v>0</v>
      </c>
    </row>
    <row r="37" spans="1:9" x14ac:dyDescent="0.2">
      <c r="A37" s="62"/>
      <c r="B37" s="215" t="s">
        <v>128</v>
      </c>
      <c r="C37" s="62" t="s">
        <v>133</v>
      </c>
      <c r="D37" s="68">
        <v>0</v>
      </c>
      <c r="E37" s="68">
        <v>0</v>
      </c>
      <c r="F37" s="68">
        <v>0</v>
      </c>
      <c r="G37" s="108">
        <v>0</v>
      </c>
      <c r="H37" s="70">
        <v>0</v>
      </c>
      <c r="I37" s="242">
        <f t="shared" si="0"/>
        <v>0</v>
      </c>
    </row>
    <row r="38" spans="1:9" ht="10.8" thickBot="1" x14ac:dyDescent="0.25">
      <c r="A38" s="62"/>
      <c r="B38" s="215" t="s">
        <v>129</v>
      </c>
      <c r="C38" s="62" t="s">
        <v>134</v>
      </c>
      <c r="D38" s="68">
        <v>0</v>
      </c>
      <c r="E38" s="68">
        <v>0</v>
      </c>
      <c r="F38" s="68">
        <v>0</v>
      </c>
      <c r="G38" s="108">
        <v>0</v>
      </c>
      <c r="H38" s="70">
        <v>0</v>
      </c>
      <c r="I38" s="242">
        <f t="shared" si="0"/>
        <v>0</v>
      </c>
    </row>
    <row r="39" spans="1:9" ht="11.4" thickTop="1" thickBot="1" x14ac:dyDescent="0.25">
      <c r="A39" s="62"/>
      <c r="B39" s="215"/>
      <c r="C39" s="62" t="s">
        <v>137</v>
      </c>
      <c r="D39" s="82">
        <f>SUM(D6:D38)</f>
        <v>0</v>
      </c>
      <c r="E39" s="82">
        <f>SUM(E6:E38)</f>
        <v>0</v>
      </c>
      <c r="F39" s="82">
        <f>SUM(F6:F38)</f>
        <v>0</v>
      </c>
      <c r="G39" s="82">
        <f>SUM(G6:G38)</f>
        <v>0</v>
      </c>
      <c r="H39" s="82">
        <f>SUM(H6:H38)</f>
        <v>0</v>
      </c>
      <c r="I39" s="82">
        <f t="shared" si="0"/>
        <v>0</v>
      </c>
    </row>
    <row r="40" spans="1:9" ht="10.8" thickTop="1" x14ac:dyDescent="0.2">
      <c r="A40" s="62"/>
      <c r="B40" s="215"/>
      <c r="C40" s="62"/>
      <c r="D40" s="3"/>
      <c r="E40" s="3"/>
      <c r="F40" s="3"/>
      <c r="G40" s="3"/>
      <c r="H40" s="3"/>
      <c r="I40" s="98"/>
    </row>
    <row r="41" spans="1:9" x14ac:dyDescent="0.2">
      <c r="A41" s="212" t="s">
        <v>32</v>
      </c>
      <c r="B41" s="62"/>
      <c r="C41" s="62"/>
      <c r="D41" s="3"/>
      <c r="E41" s="3"/>
      <c r="F41" s="3"/>
      <c r="G41" s="3"/>
      <c r="H41" s="3"/>
      <c r="I41" s="98"/>
    </row>
    <row r="42" spans="1:9" x14ac:dyDescent="0.2">
      <c r="B42" s="215" t="s">
        <v>1249</v>
      </c>
      <c r="C42" s="62" t="s">
        <v>177</v>
      </c>
      <c r="D42" s="68">
        <v>0</v>
      </c>
      <c r="E42" s="68">
        <v>0</v>
      </c>
      <c r="F42" s="68">
        <v>0</v>
      </c>
      <c r="G42" s="218">
        <f>SUMIF('Staff Details'!J:J,RIGHT(LEFT($A$2,7),2)&amp;"-"&amp;LEFT(A41,4),'Staff Details'!S:S)</f>
        <v>0</v>
      </c>
      <c r="H42" s="70">
        <v>0</v>
      </c>
      <c r="I42" s="242">
        <f>SUM(G42+H42)</f>
        <v>0</v>
      </c>
    </row>
    <row r="43" spans="1:9" x14ac:dyDescent="0.2">
      <c r="B43" s="215" t="s">
        <v>1249</v>
      </c>
      <c r="C43" s="62" t="s">
        <v>400</v>
      </c>
      <c r="D43" s="68">
        <v>0</v>
      </c>
      <c r="E43" s="68">
        <v>0</v>
      </c>
      <c r="F43" s="68">
        <v>0</v>
      </c>
      <c r="G43" s="68">
        <v>0</v>
      </c>
      <c r="H43" s="70">
        <v>0</v>
      </c>
      <c r="I43" s="242">
        <f>SUM(G43+H43)</f>
        <v>0</v>
      </c>
    </row>
    <row r="44" spans="1:9" x14ac:dyDescent="0.2">
      <c r="A44" s="62"/>
      <c r="B44" s="215" t="s">
        <v>1250</v>
      </c>
      <c r="C44" s="62" t="s">
        <v>684</v>
      </c>
      <c r="D44" s="68">
        <v>0</v>
      </c>
      <c r="E44" s="68">
        <v>0</v>
      </c>
      <c r="F44" s="68">
        <v>0</v>
      </c>
      <c r="G44" s="219">
        <f>SUMIF('Staff Details'!J:J,RIGHT(LEFT($A$2,7),2)&amp;"-"&amp;LEFT(A41,4),'Staff Details'!AA:AA)</f>
        <v>0</v>
      </c>
      <c r="H44" s="70">
        <v>0</v>
      </c>
      <c r="I44" s="242">
        <f>SUM(G44+H44)</f>
        <v>0</v>
      </c>
    </row>
    <row r="45" spans="1:9" x14ac:dyDescent="0.2">
      <c r="A45" s="62"/>
      <c r="B45" s="215" t="s">
        <v>1250</v>
      </c>
      <c r="C45" s="62" t="s">
        <v>401</v>
      </c>
      <c r="D45" s="68">
        <v>0</v>
      </c>
      <c r="E45" s="68">
        <v>0</v>
      </c>
      <c r="F45" s="68">
        <v>0</v>
      </c>
      <c r="G45" s="68">
        <v>0</v>
      </c>
      <c r="H45" s="70">
        <v>0</v>
      </c>
      <c r="I45" s="242">
        <f>SUM(G45+H45)</f>
        <v>0</v>
      </c>
    </row>
    <row r="46" spans="1:9" x14ac:dyDescent="0.2">
      <c r="A46" s="62"/>
      <c r="B46" s="215" t="s">
        <v>1251</v>
      </c>
      <c r="C46" s="62" t="s">
        <v>76</v>
      </c>
      <c r="D46" s="65">
        <v>0</v>
      </c>
      <c r="E46" s="65">
        <v>0</v>
      </c>
      <c r="F46" s="65">
        <v>0</v>
      </c>
      <c r="G46" s="108">
        <v>0</v>
      </c>
      <c r="H46" s="70">
        <v>0</v>
      </c>
      <c r="I46" s="242">
        <f t="shared" ref="I46:I75" si="1">SUM(G46+H46)</f>
        <v>0</v>
      </c>
    </row>
    <row r="47" spans="1:9" x14ac:dyDescent="0.2">
      <c r="A47" s="62"/>
      <c r="B47" s="215" t="s">
        <v>1252</v>
      </c>
      <c r="C47" s="62" t="s">
        <v>77</v>
      </c>
      <c r="D47" s="65">
        <v>0</v>
      </c>
      <c r="E47" s="65">
        <v>0</v>
      </c>
      <c r="F47" s="65">
        <v>0</v>
      </c>
      <c r="G47" s="108">
        <v>0</v>
      </c>
      <c r="H47" s="70">
        <v>0</v>
      </c>
      <c r="I47" s="242">
        <f t="shared" si="1"/>
        <v>0</v>
      </c>
    </row>
    <row r="48" spans="1:9" x14ac:dyDescent="0.2">
      <c r="A48" s="62"/>
      <c r="B48" s="215" t="s">
        <v>78</v>
      </c>
      <c r="C48" s="62" t="s">
        <v>79</v>
      </c>
      <c r="D48" s="65">
        <v>0</v>
      </c>
      <c r="E48" s="65">
        <v>0</v>
      </c>
      <c r="F48" s="65">
        <v>0</v>
      </c>
      <c r="G48" s="108">
        <v>0</v>
      </c>
      <c r="H48" s="70">
        <v>0</v>
      </c>
      <c r="I48" s="242">
        <f t="shared" si="1"/>
        <v>0</v>
      </c>
    </row>
    <row r="49" spans="1:9" x14ac:dyDescent="0.2">
      <c r="A49" s="62"/>
      <c r="B49" s="215" t="s">
        <v>80</v>
      </c>
      <c r="C49" s="62" t="s">
        <v>81</v>
      </c>
      <c r="D49" s="65">
        <v>0</v>
      </c>
      <c r="E49" s="65">
        <v>0</v>
      </c>
      <c r="F49" s="65">
        <v>0</v>
      </c>
      <c r="G49" s="108">
        <v>0</v>
      </c>
      <c r="H49" s="70">
        <v>0</v>
      </c>
      <c r="I49" s="242">
        <f t="shared" si="1"/>
        <v>0</v>
      </c>
    </row>
    <row r="50" spans="1:9" x14ac:dyDescent="0.2">
      <c r="A50" s="62"/>
      <c r="B50" s="215" t="s">
        <v>1253</v>
      </c>
      <c r="C50" s="62" t="s">
        <v>82</v>
      </c>
      <c r="D50" s="65">
        <v>0</v>
      </c>
      <c r="E50" s="65">
        <v>0</v>
      </c>
      <c r="F50" s="65">
        <v>0</v>
      </c>
      <c r="G50" s="108">
        <v>0</v>
      </c>
      <c r="H50" s="70">
        <v>0</v>
      </c>
      <c r="I50" s="242">
        <f t="shared" si="1"/>
        <v>0</v>
      </c>
    </row>
    <row r="51" spans="1:9" x14ac:dyDescent="0.2">
      <c r="A51" s="62"/>
      <c r="B51" s="215" t="s">
        <v>85</v>
      </c>
      <c r="C51" s="62" t="s">
        <v>92</v>
      </c>
      <c r="D51" s="65">
        <v>0</v>
      </c>
      <c r="E51" s="65">
        <v>0</v>
      </c>
      <c r="F51" s="65">
        <v>0</v>
      </c>
      <c r="G51" s="108">
        <v>0</v>
      </c>
      <c r="H51" s="70">
        <v>0</v>
      </c>
      <c r="I51" s="242">
        <f t="shared" si="1"/>
        <v>0</v>
      </c>
    </row>
    <row r="52" spans="1:9" x14ac:dyDescent="0.2">
      <c r="A52" s="62"/>
      <c r="B52" s="215" t="s">
        <v>90</v>
      </c>
      <c r="C52" s="62" t="s">
        <v>1282</v>
      </c>
      <c r="D52" s="65">
        <v>0</v>
      </c>
      <c r="E52" s="65">
        <v>0</v>
      </c>
      <c r="F52" s="65">
        <v>0</v>
      </c>
      <c r="G52" s="108">
        <v>0</v>
      </c>
      <c r="H52" s="70">
        <v>0</v>
      </c>
      <c r="I52" s="242">
        <f t="shared" si="1"/>
        <v>0</v>
      </c>
    </row>
    <row r="53" spans="1:9" x14ac:dyDescent="0.2">
      <c r="A53" s="62"/>
      <c r="B53" s="342" t="s">
        <v>535</v>
      </c>
      <c r="C53" s="297" t="s">
        <v>558</v>
      </c>
      <c r="D53" s="65">
        <v>0</v>
      </c>
      <c r="E53" s="65">
        <v>0</v>
      </c>
      <c r="F53" s="65">
        <v>0</v>
      </c>
      <c r="G53" s="108">
        <v>0</v>
      </c>
      <c r="H53" s="70">
        <v>0</v>
      </c>
      <c r="I53" s="242">
        <f t="shared" si="1"/>
        <v>0</v>
      </c>
    </row>
    <row r="54" spans="1:9" x14ac:dyDescent="0.2">
      <c r="A54" s="62"/>
      <c r="B54" s="215" t="s">
        <v>1283</v>
      </c>
      <c r="C54" s="62" t="s">
        <v>644</v>
      </c>
      <c r="D54" s="65">
        <v>0</v>
      </c>
      <c r="E54" s="65">
        <v>0</v>
      </c>
      <c r="F54" s="65">
        <v>0</v>
      </c>
      <c r="G54" s="108">
        <v>0</v>
      </c>
      <c r="H54" s="70">
        <v>0</v>
      </c>
      <c r="I54" s="242">
        <f t="shared" si="1"/>
        <v>0</v>
      </c>
    </row>
    <row r="55" spans="1:9" x14ac:dyDescent="0.2">
      <c r="A55" s="62"/>
      <c r="B55" s="215" t="s">
        <v>1284</v>
      </c>
      <c r="C55" s="62" t="s">
        <v>138</v>
      </c>
      <c r="D55" s="65">
        <v>0</v>
      </c>
      <c r="E55" s="65">
        <v>0</v>
      </c>
      <c r="F55" s="65">
        <v>0</v>
      </c>
      <c r="G55" s="108">
        <v>0</v>
      </c>
      <c r="H55" s="70">
        <v>0</v>
      </c>
      <c r="I55" s="242">
        <f t="shared" si="1"/>
        <v>0</v>
      </c>
    </row>
    <row r="56" spans="1:9" x14ac:dyDescent="0.2">
      <c r="A56" s="62"/>
      <c r="B56" s="215" t="s">
        <v>1285</v>
      </c>
      <c r="C56" s="62" t="s">
        <v>646</v>
      </c>
      <c r="D56" s="65">
        <v>0</v>
      </c>
      <c r="E56" s="65">
        <v>0</v>
      </c>
      <c r="F56" s="65">
        <v>0</v>
      </c>
      <c r="G56" s="108">
        <v>0</v>
      </c>
      <c r="H56" s="70">
        <v>0</v>
      </c>
      <c r="I56" s="242">
        <f t="shared" si="1"/>
        <v>0</v>
      </c>
    </row>
    <row r="57" spans="1:9" x14ac:dyDescent="0.2">
      <c r="A57" s="62"/>
      <c r="B57" s="215" t="s">
        <v>1286</v>
      </c>
      <c r="C57" s="62" t="s">
        <v>647</v>
      </c>
      <c r="D57" s="65">
        <v>0</v>
      </c>
      <c r="E57" s="65">
        <v>0</v>
      </c>
      <c r="F57" s="65">
        <v>0</v>
      </c>
      <c r="G57" s="108">
        <v>0</v>
      </c>
      <c r="H57" s="70">
        <v>0</v>
      </c>
      <c r="I57" s="242">
        <f t="shared" si="1"/>
        <v>0</v>
      </c>
    </row>
    <row r="58" spans="1:9" x14ac:dyDescent="0.2">
      <c r="A58" s="62"/>
      <c r="B58" s="215" t="s">
        <v>1287</v>
      </c>
      <c r="C58" s="62" t="s">
        <v>143</v>
      </c>
      <c r="D58" s="65">
        <v>0</v>
      </c>
      <c r="E58" s="65">
        <v>0</v>
      </c>
      <c r="F58" s="65">
        <v>0</v>
      </c>
      <c r="G58" s="108">
        <v>0</v>
      </c>
      <c r="H58" s="70">
        <v>0</v>
      </c>
      <c r="I58" s="242">
        <f t="shared" si="1"/>
        <v>0</v>
      </c>
    </row>
    <row r="59" spans="1:9" x14ac:dyDescent="0.2">
      <c r="A59" s="62"/>
      <c r="B59" s="215" t="s">
        <v>1288</v>
      </c>
      <c r="C59" s="62" t="s">
        <v>144</v>
      </c>
      <c r="D59" s="65">
        <v>0</v>
      </c>
      <c r="E59" s="65">
        <v>0</v>
      </c>
      <c r="F59" s="65">
        <v>0</v>
      </c>
      <c r="G59" s="108">
        <v>0</v>
      </c>
      <c r="H59" s="70">
        <v>0</v>
      </c>
      <c r="I59" s="242">
        <f t="shared" si="1"/>
        <v>0</v>
      </c>
    </row>
    <row r="60" spans="1:9" x14ac:dyDescent="0.2">
      <c r="A60" s="62"/>
      <c r="B60" s="215" t="s">
        <v>1289</v>
      </c>
      <c r="C60" s="62" t="s">
        <v>648</v>
      </c>
      <c r="D60" s="65">
        <v>0</v>
      </c>
      <c r="E60" s="65">
        <v>0</v>
      </c>
      <c r="F60" s="65">
        <v>0</v>
      </c>
      <c r="G60" s="108">
        <v>0</v>
      </c>
      <c r="H60" s="70">
        <v>0</v>
      </c>
      <c r="I60" s="242">
        <f t="shared" si="1"/>
        <v>0</v>
      </c>
    </row>
    <row r="61" spans="1:9" x14ac:dyDescent="0.2">
      <c r="A61" s="62"/>
      <c r="B61" s="215" t="s">
        <v>1290</v>
      </c>
      <c r="C61" s="62" t="s">
        <v>650</v>
      </c>
      <c r="D61" s="65">
        <v>0</v>
      </c>
      <c r="E61" s="65">
        <v>0</v>
      </c>
      <c r="F61" s="65">
        <v>0</v>
      </c>
      <c r="G61" s="108">
        <v>0</v>
      </c>
      <c r="H61" s="70">
        <v>0</v>
      </c>
      <c r="I61" s="242">
        <f t="shared" si="1"/>
        <v>0</v>
      </c>
    </row>
    <row r="62" spans="1:9" x14ac:dyDescent="0.2">
      <c r="A62" s="62"/>
      <c r="B62" s="215" t="s">
        <v>651</v>
      </c>
      <c r="C62" s="62" t="s">
        <v>656</v>
      </c>
      <c r="D62" s="65">
        <v>0</v>
      </c>
      <c r="E62" s="65">
        <v>0</v>
      </c>
      <c r="F62" s="65">
        <v>0</v>
      </c>
      <c r="G62" s="108">
        <v>0</v>
      </c>
      <c r="H62" s="70">
        <v>0</v>
      </c>
      <c r="I62" s="242">
        <f t="shared" si="1"/>
        <v>0</v>
      </c>
    </row>
    <row r="63" spans="1:9" x14ac:dyDescent="0.2">
      <c r="A63" s="62"/>
      <c r="B63" s="215" t="s">
        <v>652</v>
      </c>
      <c r="C63" s="62" t="s">
        <v>139</v>
      </c>
      <c r="D63" s="65">
        <v>0</v>
      </c>
      <c r="E63" s="65">
        <v>0</v>
      </c>
      <c r="F63" s="65">
        <v>0</v>
      </c>
      <c r="G63" s="108">
        <v>0</v>
      </c>
      <c r="H63" s="70">
        <v>0</v>
      </c>
      <c r="I63" s="242">
        <f t="shared" si="1"/>
        <v>0</v>
      </c>
    </row>
    <row r="64" spans="1:9" x14ac:dyDescent="0.2">
      <c r="A64" s="62"/>
      <c r="B64" s="215" t="s">
        <v>653</v>
      </c>
      <c r="C64" s="62" t="s">
        <v>112</v>
      </c>
      <c r="D64" s="65">
        <v>0</v>
      </c>
      <c r="E64" s="65">
        <v>0</v>
      </c>
      <c r="F64" s="65">
        <v>0</v>
      </c>
      <c r="G64" s="108">
        <v>0</v>
      </c>
      <c r="H64" s="70">
        <v>0</v>
      </c>
      <c r="I64" s="242">
        <f t="shared" si="1"/>
        <v>0</v>
      </c>
    </row>
    <row r="65" spans="1:9" x14ac:dyDescent="0.2">
      <c r="A65" s="62"/>
      <c r="B65" s="215" t="s">
        <v>654</v>
      </c>
      <c r="C65" s="62" t="s">
        <v>113</v>
      </c>
      <c r="D65" s="65">
        <v>0</v>
      </c>
      <c r="E65" s="65">
        <v>0</v>
      </c>
      <c r="F65" s="65">
        <v>0</v>
      </c>
      <c r="G65" s="108">
        <v>0</v>
      </c>
      <c r="H65" s="70">
        <v>0</v>
      </c>
      <c r="I65" s="242">
        <f t="shared" si="1"/>
        <v>0</v>
      </c>
    </row>
    <row r="66" spans="1:9" x14ac:dyDescent="0.2">
      <c r="A66" s="62"/>
      <c r="B66" s="215" t="s">
        <v>1254</v>
      </c>
      <c r="C66" s="62" t="s">
        <v>114</v>
      </c>
      <c r="D66" s="65">
        <v>0</v>
      </c>
      <c r="E66" s="65">
        <v>0</v>
      </c>
      <c r="F66" s="65">
        <v>0</v>
      </c>
      <c r="G66" s="108">
        <v>0</v>
      </c>
      <c r="H66" s="70">
        <v>0</v>
      </c>
      <c r="I66" s="242">
        <f t="shared" si="1"/>
        <v>0</v>
      </c>
    </row>
    <row r="67" spans="1:9" x14ac:dyDescent="0.2">
      <c r="A67" s="62"/>
      <c r="B67" s="215" t="s">
        <v>655</v>
      </c>
      <c r="C67" s="62" t="s">
        <v>115</v>
      </c>
      <c r="D67" s="65">
        <v>0</v>
      </c>
      <c r="E67" s="65">
        <v>0</v>
      </c>
      <c r="F67" s="65">
        <v>0</v>
      </c>
      <c r="G67" s="108">
        <v>0</v>
      </c>
      <c r="H67" s="70">
        <v>0</v>
      </c>
      <c r="I67" s="242">
        <f t="shared" si="1"/>
        <v>0</v>
      </c>
    </row>
    <row r="68" spans="1:9" x14ac:dyDescent="0.2">
      <c r="A68" s="62"/>
      <c r="B68" s="215" t="s">
        <v>1255</v>
      </c>
      <c r="C68" s="62" t="s">
        <v>118</v>
      </c>
      <c r="D68" s="65">
        <v>0</v>
      </c>
      <c r="E68" s="65">
        <v>0</v>
      </c>
      <c r="F68" s="65">
        <v>0</v>
      </c>
      <c r="G68" s="108">
        <v>0</v>
      </c>
      <c r="H68" s="70">
        <v>0</v>
      </c>
      <c r="I68" s="242">
        <f t="shared" si="1"/>
        <v>0</v>
      </c>
    </row>
    <row r="69" spans="1:9" x14ac:dyDescent="0.2">
      <c r="A69" s="62"/>
      <c r="B69" s="215" t="s">
        <v>500</v>
      </c>
      <c r="C69" s="62" t="s">
        <v>123</v>
      </c>
      <c r="D69" s="65">
        <v>0</v>
      </c>
      <c r="E69" s="65">
        <v>0</v>
      </c>
      <c r="F69" s="65">
        <v>0</v>
      </c>
      <c r="G69" s="108">
        <v>0</v>
      </c>
      <c r="H69" s="70">
        <v>0</v>
      </c>
      <c r="I69" s="242">
        <f t="shared" si="1"/>
        <v>0</v>
      </c>
    </row>
    <row r="70" spans="1:9" x14ac:dyDescent="0.2">
      <c r="A70" s="62"/>
      <c r="B70" s="215" t="s">
        <v>496</v>
      </c>
      <c r="C70" s="62" t="s">
        <v>125</v>
      </c>
      <c r="D70" s="65">
        <v>0</v>
      </c>
      <c r="E70" s="65">
        <v>0</v>
      </c>
      <c r="F70" s="65">
        <v>0</v>
      </c>
      <c r="G70" s="108">
        <v>0</v>
      </c>
      <c r="H70" s="70">
        <v>0</v>
      </c>
      <c r="I70" s="242">
        <f t="shared" si="1"/>
        <v>0</v>
      </c>
    </row>
    <row r="71" spans="1:9" x14ac:dyDescent="0.2">
      <c r="A71" s="62"/>
      <c r="B71" s="215" t="s">
        <v>1256</v>
      </c>
      <c r="C71" s="62" t="s">
        <v>131</v>
      </c>
      <c r="D71" s="65">
        <v>0</v>
      </c>
      <c r="E71" s="65">
        <v>0</v>
      </c>
      <c r="F71" s="65">
        <v>0</v>
      </c>
      <c r="G71" s="108">
        <v>0</v>
      </c>
      <c r="H71" s="70">
        <v>0</v>
      </c>
      <c r="I71" s="242">
        <f t="shared" si="1"/>
        <v>0</v>
      </c>
    </row>
    <row r="72" spans="1:9" x14ac:dyDescent="0.2">
      <c r="A72" s="62"/>
      <c r="B72" s="215" t="s">
        <v>127</v>
      </c>
      <c r="C72" s="62" t="s">
        <v>132</v>
      </c>
      <c r="D72" s="65">
        <v>0</v>
      </c>
      <c r="E72" s="65">
        <v>0</v>
      </c>
      <c r="F72" s="65">
        <v>0</v>
      </c>
      <c r="G72" s="108">
        <v>0</v>
      </c>
      <c r="H72" s="70">
        <v>0</v>
      </c>
      <c r="I72" s="242">
        <f t="shared" si="1"/>
        <v>0</v>
      </c>
    </row>
    <row r="73" spans="1:9" x14ac:dyDescent="0.2">
      <c r="A73" s="62"/>
      <c r="B73" s="215" t="s">
        <v>128</v>
      </c>
      <c r="C73" s="62" t="s">
        <v>133</v>
      </c>
      <c r="D73" s="65">
        <v>0</v>
      </c>
      <c r="E73" s="65">
        <v>0</v>
      </c>
      <c r="F73" s="65">
        <v>0</v>
      </c>
      <c r="G73" s="108">
        <v>0</v>
      </c>
      <c r="H73" s="70">
        <v>0</v>
      </c>
      <c r="I73" s="242">
        <f t="shared" si="1"/>
        <v>0</v>
      </c>
    </row>
    <row r="74" spans="1:9" ht="10.8" thickBot="1" x14ac:dyDescent="0.25">
      <c r="A74" s="62"/>
      <c r="B74" s="215" t="s">
        <v>129</v>
      </c>
      <c r="C74" s="62" t="s">
        <v>134</v>
      </c>
      <c r="D74" s="65">
        <v>0</v>
      </c>
      <c r="E74" s="65">
        <v>0</v>
      </c>
      <c r="F74" s="65">
        <v>0</v>
      </c>
      <c r="G74" s="108">
        <v>0</v>
      </c>
      <c r="H74" s="70">
        <v>0</v>
      </c>
      <c r="I74" s="242">
        <f t="shared" si="1"/>
        <v>0</v>
      </c>
    </row>
    <row r="75" spans="1:9" ht="11.4" thickTop="1" thickBot="1" x14ac:dyDescent="0.25">
      <c r="A75" s="62"/>
      <c r="B75" s="215"/>
      <c r="C75" s="62" t="s">
        <v>33</v>
      </c>
      <c r="D75" s="82">
        <f>SUM(D42:D74)</f>
        <v>0</v>
      </c>
      <c r="E75" s="82">
        <f>SUM(E42:E74)</f>
        <v>0</v>
      </c>
      <c r="F75" s="82">
        <f>SUM(F42:F74)</f>
        <v>0</v>
      </c>
      <c r="G75" s="82">
        <f>SUM(G42:G74)</f>
        <v>0</v>
      </c>
      <c r="H75" s="82">
        <f>SUM(H42:H74)</f>
        <v>0</v>
      </c>
      <c r="I75" s="82">
        <f t="shared" si="1"/>
        <v>0</v>
      </c>
    </row>
    <row r="76" spans="1:9" ht="10.8" thickTop="1" x14ac:dyDescent="0.2">
      <c r="A76" s="62"/>
      <c r="B76" s="62"/>
      <c r="C76" s="62"/>
      <c r="D76" s="3"/>
      <c r="E76" s="3"/>
      <c r="F76" s="3"/>
      <c r="G76" s="3"/>
      <c r="H76" s="3"/>
      <c r="I76" s="98"/>
    </row>
    <row r="77" spans="1:9" x14ac:dyDescent="0.2">
      <c r="A77" s="212" t="s">
        <v>31</v>
      </c>
      <c r="B77" s="212"/>
      <c r="C77" s="212"/>
      <c r="D77" s="3"/>
      <c r="E77" s="3"/>
      <c r="F77" s="3"/>
      <c r="G77" s="3"/>
      <c r="H77" s="3"/>
      <c r="I77" s="98"/>
    </row>
    <row r="78" spans="1:9" x14ac:dyDescent="0.2">
      <c r="B78" s="215" t="s">
        <v>1249</v>
      </c>
      <c r="C78" s="62" t="s">
        <v>177</v>
      </c>
      <c r="D78" s="68">
        <v>0</v>
      </c>
      <c r="E78" s="68">
        <v>0</v>
      </c>
      <c r="F78" s="68">
        <v>0</v>
      </c>
      <c r="G78" s="218">
        <f>SUMIF('Staff Details'!J:J,RIGHT(LEFT($A$2,7),2)&amp;"-"&amp;LEFT(A77,4),'Staff Details'!S:S)</f>
        <v>0</v>
      </c>
      <c r="H78" s="70">
        <v>0</v>
      </c>
      <c r="I78" s="242">
        <f>SUM(G78+H78)</f>
        <v>0</v>
      </c>
    </row>
    <row r="79" spans="1:9" x14ac:dyDescent="0.2">
      <c r="B79" s="215" t="s">
        <v>1249</v>
      </c>
      <c r="C79" s="62" t="s">
        <v>400</v>
      </c>
      <c r="D79" s="68">
        <v>0</v>
      </c>
      <c r="E79" s="68">
        <v>0</v>
      </c>
      <c r="F79" s="68">
        <v>0</v>
      </c>
      <c r="G79" s="68">
        <v>0</v>
      </c>
      <c r="H79" s="70">
        <v>0</v>
      </c>
      <c r="I79" s="242">
        <f>SUM(G79+H79)</f>
        <v>0</v>
      </c>
    </row>
    <row r="80" spans="1:9" x14ac:dyDescent="0.2">
      <c r="A80" s="62"/>
      <c r="B80" s="215" t="s">
        <v>1250</v>
      </c>
      <c r="C80" s="62" t="s">
        <v>684</v>
      </c>
      <c r="D80" s="68">
        <v>0</v>
      </c>
      <c r="E80" s="68">
        <v>0</v>
      </c>
      <c r="F80" s="68">
        <v>0</v>
      </c>
      <c r="G80" s="219">
        <f>SUMIF('Staff Details'!J:J,RIGHT(LEFT($A$2,7),2)&amp;"-"&amp;LEFT(A77,4),'Staff Details'!AA:AA)</f>
        <v>0</v>
      </c>
      <c r="H80" s="70">
        <v>0</v>
      </c>
      <c r="I80" s="242">
        <f>SUM(G80+H80)</f>
        <v>0</v>
      </c>
    </row>
    <row r="81" spans="1:9" x14ac:dyDescent="0.2">
      <c r="A81" s="62"/>
      <c r="B81" s="215" t="s">
        <v>1250</v>
      </c>
      <c r="C81" s="62" t="s">
        <v>401</v>
      </c>
      <c r="D81" s="68">
        <v>0</v>
      </c>
      <c r="E81" s="68">
        <v>0</v>
      </c>
      <c r="F81" s="68">
        <v>0</v>
      </c>
      <c r="G81" s="68">
        <v>0</v>
      </c>
      <c r="H81" s="70">
        <v>0</v>
      </c>
      <c r="I81" s="242">
        <f>SUM(G81+H81)</f>
        <v>0</v>
      </c>
    </row>
    <row r="82" spans="1:9" x14ac:dyDescent="0.2">
      <c r="A82" s="62"/>
      <c r="B82" s="215" t="s">
        <v>1251</v>
      </c>
      <c r="C82" s="62" t="s">
        <v>76</v>
      </c>
      <c r="D82" s="65">
        <v>0</v>
      </c>
      <c r="E82" s="65">
        <v>0</v>
      </c>
      <c r="F82" s="65">
        <v>0</v>
      </c>
      <c r="G82" s="108">
        <v>0</v>
      </c>
      <c r="H82" s="70">
        <v>0</v>
      </c>
      <c r="I82" s="242">
        <f t="shared" ref="I82:I111" si="2">SUM(G82+H82)</f>
        <v>0</v>
      </c>
    </row>
    <row r="83" spans="1:9" x14ac:dyDescent="0.2">
      <c r="A83" s="62"/>
      <c r="B83" s="215" t="s">
        <v>1252</v>
      </c>
      <c r="C83" s="62" t="s">
        <v>77</v>
      </c>
      <c r="D83" s="65">
        <v>0</v>
      </c>
      <c r="E83" s="65">
        <v>0</v>
      </c>
      <c r="F83" s="65">
        <v>0</v>
      </c>
      <c r="G83" s="108">
        <v>0</v>
      </c>
      <c r="H83" s="70">
        <v>0</v>
      </c>
      <c r="I83" s="242">
        <f t="shared" si="2"/>
        <v>0</v>
      </c>
    </row>
    <row r="84" spans="1:9" x14ac:dyDescent="0.2">
      <c r="A84" s="62"/>
      <c r="B84" s="215" t="s">
        <v>78</v>
      </c>
      <c r="C84" s="62" t="s">
        <v>79</v>
      </c>
      <c r="D84" s="65">
        <v>0</v>
      </c>
      <c r="E84" s="65">
        <v>0</v>
      </c>
      <c r="F84" s="65">
        <v>0</v>
      </c>
      <c r="G84" s="108">
        <v>0</v>
      </c>
      <c r="H84" s="70">
        <v>0</v>
      </c>
      <c r="I84" s="242">
        <f t="shared" si="2"/>
        <v>0</v>
      </c>
    </row>
    <row r="85" spans="1:9" x14ac:dyDescent="0.2">
      <c r="A85" s="62"/>
      <c r="B85" s="215" t="s">
        <v>80</v>
      </c>
      <c r="C85" s="62" t="s">
        <v>81</v>
      </c>
      <c r="D85" s="65">
        <v>0</v>
      </c>
      <c r="E85" s="65">
        <v>0</v>
      </c>
      <c r="F85" s="65">
        <v>0</v>
      </c>
      <c r="G85" s="108">
        <v>0</v>
      </c>
      <c r="H85" s="70">
        <v>0</v>
      </c>
      <c r="I85" s="242">
        <f t="shared" si="2"/>
        <v>0</v>
      </c>
    </row>
    <row r="86" spans="1:9" x14ac:dyDescent="0.2">
      <c r="A86" s="62"/>
      <c r="B86" s="215" t="s">
        <v>1253</v>
      </c>
      <c r="C86" s="62" t="s">
        <v>82</v>
      </c>
      <c r="D86" s="65">
        <v>0</v>
      </c>
      <c r="E86" s="65">
        <v>0</v>
      </c>
      <c r="F86" s="65">
        <v>0</v>
      </c>
      <c r="G86" s="108">
        <v>0</v>
      </c>
      <c r="H86" s="70">
        <v>0</v>
      </c>
      <c r="I86" s="242">
        <f t="shared" si="2"/>
        <v>0</v>
      </c>
    </row>
    <row r="87" spans="1:9" x14ac:dyDescent="0.2">
      <c r="A87" s="62"/>
      <c r="B87" s="215" t="s">
        <v>85</v>
      </c>
      <c r="C87" s="62" t="s">
        <v>92</v>
      </c>
      <c r="D87" s="65">
        <v>0</v>
      </c>
      <c r="E87" s="65">
        <v>0</v>
      </c>
      <c r="F87" s="65">
        <v>0</v>
      </c>
      <c r="G87" s="108">
        <v>0</v>
      </c>
      <c r="H87" s="70">
        <v>0</v>
      </c>
      <c r="I87" s="242">
        <f t="shared" si="2"/>
        <v>0</v>
      </c>
    </row>
    <row r="88" spans="1:9" x14ac:dyDescent="0.2">
      <c r="A88" s="62"/>
      <c r="B88" s="215" t="s">
        <v>90</v>
      </c>
      <c r="C88" s="62" t="s">
        <v>1282</v>
      </c>
      <c r="D88" s="65">
        <v>0</v>
      </c>
      <c r="E88" s="65">
        <v>0</v>
      </c>
      <c r="F88" s="65">
        <v>0</v>
      </c>
      <c r="G88" s="108">
        <v>0</v>
      </c>
      <c r="H88" s="70">
        <v>0</v>
      </c>
      <c r="I88" s="242">
        <f t="shared" si="2"/>
        <v>0</v>
      </c>
    </row>
    <row r="89" spans="1:9" x14ac:dyDescent="0.2">
      <c r="A89" s="62"/>
      <c r="B89" s="342" t="s">
        <v>535</v>
      </c>
      <c r="C89" s="297" t="s">
        <v>558</v>
      </c>
      <c r="D89" s="65">
        <v>0</v>
      </c>
      <c r="E89" s="65">
        <v>0</v>
      </c>
      <c r="F89" s="65">
        <v>0</v>
      </c>
      <c r="G89" s="108">
        <v>0</v>
      </c>
      <c r="H89" s="70">
        <v>0</v>
      </c>
      <c r="I89" s="242">
        <f t="shared" si="2"/>
        <v>0</v>
      </c>
    </row>
    <row r="90" spans="1:9" x14ac:dyDescent="0.2">
      <c r="A90" s="62"/>
      <c r="B90" s="215" t="s">
        <v>1283</v>
      </c>
      <c r="C90" s="62" t="s">
        <v>644</v>
      </c>
      <c r="D90" s="65">
        <v>0</v>
      </c>
      <c r="E90" s="65">
        <v>0</v>
      </c>
      <c r="F90" s="65">
        <v>0</v>
      </c>
      <c r="G90" s="108">
        <v>0</v>
      </c>
      <c r="H90" s="70">
        <v>0</v>
      </c>
      <c r="I90" s="242">
        <f t="shared" si="2"/>
        <v>0</v>
      </c>
    </row>
    <row r="91" spans="1:9" x14ac:dyDescent="0.2">
      <c r="A91" s="62"/>
      <c r="B91" s="215" t="s">
        <v>1284</v>
      </c>
      <c r="C91" s="62" t="s">
        <v>138</v>
      </c>
      <c r="D91" s="65">
        <v>0</v>
      </c>
      <c r="E91" s="65">
        <v>0</v>
      </c>
      <c r="F91" s="65">
        <v>0</v>
      </c>
      <c r="G91" s="108">
        <v>0</v>
      </c>
      <c r="H91" s="70">
        <v>0</v>
      </c>
      <c r="I91" s="242">
        <f t="shared" si="2"/>
        <v>0</v>
      </c>
    </row>
    <row r="92" spans="1:9" x14ac:dyDescent="0.2">
      <c r="A92" s="62"/>
      <c r="B92" s="215" t="s">
        <v>1285</v>
      </c>
      <c r="C92" s="62" t="s">
        <v>646</v>
      </c>
      <c r="D92" s="65">
        <v>0</v>
      </c>
      <c r="E92" s="65">
        <v>0</v>
      </c>
      <c r="F92" s="65">
        <v>0</v>
      </c>
      <c r="G92" s="108">
        <v>0</v>
      </c>
      <c r="H92" s="70">
        <v>0</v>
      </c>
      <c r="I92" s="242">
        <f t="shared" si="2"/>
        <v>0</v>
      </c>
    </row>
    <row r="93" spans="1:9" x14ac:dyDescent="0.2">
      <c r="A93" s="62"/>
      <c r="B93" s="215" t="s">
        <v>1286</v>
      </c>
      <c r="C93" s="62" t="s">
        <v>647</v>
      </c>
      <c r="D93" s="65">
        <v>0</v>
      </c>
      <c r="E93" s="65">
        <v>0</v>
      </c>
      <c r="F93" s="65">
        <v>0</v>
      </c>
      <c r="G93" s="108">
        <v>0</v>
      </c>
      <c r="H93" s="70">
        <v>0</v>
      </c>
      <c r="I93" s="242">
        <f t="shared" si="2"/>
        <v>0</v>
      </c>
    </row>
    <row r="94" spans="1:9" x14ac:dyDescent="0.2">
      <c r="A94" s="62"/>
      <c r="B94" s="215" t="s">
        <v>1287</v>
      </c>
      <c r="C94" s="62" t="s">
        <v>143</v>
      </c>
      <c r="D94" s="65">
        <v>0</v>
      </c>
      <c r="E94" s="65">
        <v>0</v>
      </c>
      <c r="F94" s="65">
        <v>0</v>
      </c>
      <c r="G94" s="108">
        <v>0</v>
      </c>
      <c r="H94" s="70">
        <v>0</v>
      </c>
      <c r="I94" s="242">
        <f t="shared" si="2"/>
        <v>0</v>
      </c>
    </row>
    <row r="95" spans="1:9" x14ac:dyDescent="0.2">
      <c r="A95" s="62"/>
      <c r="B95" s="215" t="s">
        <v>1288</v>
      </c>
      <c r="C95" s="62" t="s">
        <v>144</v>
      </c>
      <c r="D95" s="65">
        <v>0</v>
      </c>
      <c r="E95" s="65">
        <v>0</v>
      </c>
      <c r="F95" s="65">
        <v>0</v>
      </c>
      <c r="G95" s="108">
        <v>0</v>
      </c>
      <c r="H95" s="70">
        <v>0</v>
      </c>
      <c r="I95" s="242">
        <f t="shared" si="2"/>
        <v>0</v>
      </c>
    </row>
    <row r="96" spans="1:9" x14ac:dyDescent="0.2">
      <c r="A96" s="62"/>
      <c r="B96" s="215" t="s">
        <v>1289</v>
      </c>
      <c r="C96" s="62" t="s">
        <v>648</v>
      </c>
      <c r="D96" s="65">
        <v>0</v>
      </c>
      <c r="E96" s="65">
        <v>0</v>
      </c>
      <c r="F96" s="65">
        <v>0</v>
      </c>
      <c r="G96" s="108">
        <v>0</v>
      </c>
      <c r="H96" s="70">
        <v>0</v>
      </c>
      <c r="I96" s="242">
        <f t="shared" si="2"/>
        <v>0</v>
      </c>
    </row>
    <row r="97" spans="1:9" x14ac:dyDescent="0.2">
      <c r="A97" s="62"/>
      <c r="B97" s="215" t="s">
        <v>1290</v>
      </c>
      <c r="C97" s="62" t="s">
        <v>650</v>
      </c>
      <c r="D97" s="65">
        <v>0</v>
      </c>
      <c r="E97" s="65">
        <v>0</v>
      </c>
      <c r="F97" s="65">
        <v>0</v>
      </c>
      <c r="G97" s="108">
        <v>0</v>
      </c>
      <c r="H97" s="70">
        <v>0</v>
      </c>
      <c r="I97" s="242">
        <f t="shared" si="2"/>
        <v>0</v>
      </c>
    </row>
    <row r="98" spans="1:9" x14ac:dyDescent="0.2">
      <c r="A98" s="62"/>
      <c r="B98" s="215" t="s">
        <v>651</v>
      </c>
      <c r="C98" s="62" t="s">
        <v>656</v>
      </c>
      <c r="D98" s="65">
        <v>0</v>
      </c>
      <c r="E98" s="65">
        <v>0</v>
      </c>
      <c r="F98" s="65">
        <v>0</v>
      </c>
      <c r="G98" s="108">
        <v>0</v>
      </c>
      <c r="H98" s="70">
        <v>0</v>
      </c>
      <c r="I98" s="242">
        <f t="shared" si="2"/>
        <v>0</v>
      </c>
    </row>
    <row r="99" spans="1:9" x14ac:dyDescent="0.2">
      <c r="A99" s="62"/>
      <c r="B99" s="215" t="s">
        <v>652</v>
      </c>
      <c r="C99" s="62" t="s">
        <v>139</v>
      </c>
      <c r="D99" s="65">
        <v>0</v>
      </c>
      <c r="E99" s="65">
        <v>0</v>
      </c>
      <c r="F99" s="65">
        <v>0</v>
      </c>
      <c r="G99" s="108">
        <v>0</v>
      </c>
      <c r="H99" s="70">
        <v>0</v>
      </c>
      <c r="I99" s="242">
        <f t="shared" si="2"/>
        <v>0</v>
      </c>
    </row>
    <row r="100" spans="1:9" x14ac:dyDescent="0.2">
      <c r="A100" s="62"/>
      <c r="B100" s="215" t="s">
        <v>653</v>
      </c>
      <c r="C100" s="62" t="s">
        <v>112</v>
      </c>
      <c r="D100" s="65">
        <v>0</v>
      </c>
      <c r="E100" s="65">
        <v>0</v>
      </c>
      <c r="F100" s="65">
        <v>0</v>
      </c>
      <c r="G100" s="108">
        <v>0</v>
      </c>
      <c r="H100" s="70">
        <v>0</v>
      </c>
      <c r="I100" s="242">
        <f t="shared" si="2"/>
        <v>0</v>
      </c>
    </row>
    <row r="101" spans="1:9" x14ac:dyDescent="0.2">
      <c r="A101" s="62"/>
      <c r="B101" s="215" t="s">
        <v>654</v>
      </c>
      <c r="C101" s="62" t="s">
        <v>113</v>
      </c>
      <c r="D101" s="65">
        <v>0</v>
      </c>
      <c r="E101" s="65">
        <v>0</v>
      </c>
      <c r="F101" s="65">
        <v>0</v>
      </c>
      <c r="G101" s="108">
        <v>0</v>
      </c>
      <c r="H101" s="70">
        <v>0</v>
      </c>
      <c r="I101" s="242">
        <f t="shared" si="2"/>
        <v>0</v>
      </c>
    </row>
    <row r="102" spans="1:9" x14ac:dyDescent="0.2">
      <c r="A102" s="62"/>
      <c r="B102" s="215" t="s">
        <v>1254</v>
      </c>
      <c r="C102" s="62" t="s">
        <v>114</v>
      </c>
      <c r="D102" s="65">
        <v>0</v>
      </c>
      <c r="E102" s="65">
        <v>0</v>
      </c>
      <c r="F102" s="65">
        <v>0</v>
      </c>
      <c r="G102" s="108">
        <v>0</v>
      </c>
      <c r="H102" s="70">
        <v>0</v>
      </c>
      <c r="I102" s="242">
        <f t="shared" si="2"/>
        <v>0</v>
      </c>
    </row>
    <row r="103" spans="1:9" x14ac:dyDescent="0.2">
      <c r="A103" s="62"/>
      <c r="B103" s="215" t="s">
        <v>655</v>
      </c>
      <c r="C103" s="62" t="s">
        <v>115</v>
      </c>
      <c r="D103" s="65">
        <v>0</v>
      </c>
      <c r="E103" s="65">
        <v>0</v>
      </c>
      <c r="F103" s="65">
        <v>0</v>
      </c>
      <c r="G103" s="108">
        <v>0</v>
      </c>
      <c r="H103" s="70">
        <v>0</v>
      </c>
      <c r="I103" s="242">
        <f t="shared" si="2"/>
        <v>0</v>
      </c>
    </row>
    <row r="104" spans="1:9" x14ac:dyDescent="0.2">
      <c r="A104" s="62"/>
      <c r="B104" s="215" t="s">
        <v>1255</v>
      </c>
      <c r="C104" s="62" t="s">
        <v>118</v>
      </c>
      <c r="D104" s="65">
        <v>0</v>
      </c>
      <c r="E104" s="65">
        <v>0</v>
      </c>
      <c r="F104" s="65">
        <v>0</v>
      </c>
      <c r="G104" s="108">
        <v>0</v>
      </c>
      <c r="H104" s="70">
        <v>0</v>
      </c>
      <c r="I104" s="242">
        <f t="shared" si="2"/>
        <v>0</v>
      </c>
    </row>
    <row r="105" spans="1:9" x14ac:dyDescent="0.2">
      <c r="A105" s="62"/>
      <c r="B105" s="215" t="s">
        <v>500</v>
      </c>
      <c r="C105" s="62" t="s">
        <v>123</v>
      </c>
      <c r="D105" s="65">
        <v>0</v>
      </c>
      <c r="E105" s="65">
        <v>0</v>
      </c>
      <c r="F105" s="65">
        <v>0</v>
      </c>
      <c r="G105" s="108">
        <v>0</v>
      </c>
      <c r="H105" s="70">
        <v>0</v>
      </c>
      <c r="I105" s="242">
        <f t="shared" si="2"/>
        <v>0</v>
      </c>
    </row>
    <row r="106" spans="1:9" x14ac:dyDescent="0.2">
      <c r="A106" s="62"/>
      <c r="B106" s="215" t="s">
        <v>496</v>
      </c>
      <c r="C106" s="62" t="s">
        <v>125</v>
      </c>
      <c r="D106" s="65">
        <v>0</v>
      </c>
      <c r="E106" s="65">
        <v>0</v>
      </c>
      <c r="F106" s="65">
        <v>0</v>
      </c>
      <c r="G106" s="108">
        <v>0</v>
      </c>
      <c r="H106" s="70">
        <v>0</v>
      </c>
      <c r="I106" s="242">
        <f t="shared" si="2"/>
        <v>0</v>
      </c>
    </row>
    <row r="107" spans="1:9" x14ac:dyDescent="0.2">
      <c r="A107" s="62"/>
      <c r="B107" s="215" t="s">
        <v>1256</v>
      </c>
      <c r="C107" s="62" t="s">
        <v>131</v>
      </c>
      <c r="D107" s="65">
        <v>0</v>
      </c>
      <c r="E107" s="65">
        <v>0</v>
      </c>
      <c r="F107" s="65">
        <v>0</v>
      </c>
      <c r="G107" s="108">
        <v>0</v>
      </c>
      <c r="H107" s="70">
        <v>0</v>
      </c>
      <c r="I107" s="242">
        <f t="shared" si="2"/>
        <v>0</v>
      </c>
    </row>
    <row r="108" spans="1:9" x14ac:dyDescent="0.2">
      <c r="A108" s="62"/>
      <c r="B108" s="215" t="s">
        <v>127</v>
      </c>
      <c r="C108" s="62" t="s">
        <v>132</v>
      </c>
      <c r="D108" s="65">
        <v>0</v>
      </c>
      <c r="E108" s="65">
        <v>0</v>
      </c>
      <c r="F108" s="65">
        <v>0</v>
      </c>
      <c r="G108" s="108">
        <v>0</v>
      </c>
      <c r="H108" s="70">
        <v>0</v>
      </c>
      <c r="I108" s="242">
        <f t="shared" si="2"/>
        <v>0</v>
      </c>
    </row>
    <row r="109" spans="1:9" x14ac:dyDescent="0.2">
      <c r="A109" s="62"/>
      <c r="B109" s="215" t="s">
        <v>128</v>
      </c>
      <c r="C109" s="62" t="s">
        <v>133</v>
      </c>
      <c r="D109" s="65">
        <v>0</v>
      </c>
      <c r="E109" s="65">
        <v>0</v>
      </c>
      <c r="F109" s="65">
        <v>0</v>
      </c>
      <c r="G109" s="108">
        <v>0</v>
      </c>
      <c r="H109" s="70">
        <v>0</v>
      </c>
      <c r="I109" s="242">
        <f t="shared" si="2"/>
        <v>0</v>
      </c>
    </row>
    <row r="110" spans="1:9" ht="10.8" thickBot="1" x14ac:dyDescent="0.25">
      <c r="A110" s="62"/>
      <c r="B110" s="215" t="s">
        <v>129</v>
      </c>
      <c r="C110" s="62" t="s">
        <v>134</v>
      </c>
      <c r="D110" s="65">
        <v>0</v>
      </c>
      <c r="E110" s="65">
        <v>0</v>
      </c>
      <c r="F110" s="65">
        <v>0</v>
      </c>
      <c r="G110" s="108">
        <v>0</v>
      </c>
      <c r="H110" s="70">
        <v>0</v>
      </c>
      <c r="I110" s="242">
        <f t="shared" si="2"/>
        <v>0</v>
      </c>
    </row>
    <row r="111" spans="1:9" ht="11.4" thickTop="1" thickBot="1" x14ac:dyDescent="0.25">
      <c r="A111" s="62"/>
      <c r="B111" s="215"/>
      <c r="C111" s="62" t="s">
        <v>28</v>
      </c>
      <c r="D111" s="82">
        <f>SUM(D78:D110)</f>
        <v>0</v>
      </c>
      <c r="E111" s="82">
        <f>SUM(E78:E110)</f>
        <v>0</v>
      </c>
      <c r="F111" s="82">
        <f>SUM(F78:F110)</f>
        <v>0</v>
      </c>
      <c r="G111" s="82">
        <f>SUM(G78:G110)</f>
        <v>0</v>
      </c>
      <c r="H111" s="82">
        <f>SUM(H78:H110)</f>
        <v>0</v>
      </c>
      <c r="I111" s="82">
        <f t="shared" si="2"/>
        <v>0</v>
      </c>
    </row>
    <row r="112" spans="1:9" ht="10.8" thickTop="1" x14ac:dyDescent="0.2">
      <c r="A112" s="212"/>
      <c r="B112" s="212"/>
      <c r="C112" s="212"/>
      <c r="D112" s="3"/>
      <c r="E112" s="3"/>
      <c r="F112" s="3"/>
      <c r="G112" s="3"/>
      <c r="H112" s="3"/>
      <c r="I112" s="98"/>
    </row>
    <row r="113" spans="1:9" x14ac:dyDescent="0.2">
      <c r="A113" s="212" t="s">
        <v>29</v>
      </c>
      <c r="B113" s="212"/>
      <c r="C113" s="212"/>
      <c r="D113" s="3"/>
      <c r="E113" s="3"/>
      <c r="F113" s="3"/>
      <c r="G113" s="3"/>
      <c r="H113" s="3"/>
      <c r="I113" s="98"/>
    </row>
    <row r="114" spans="1:9" x14ac:dyDescent="0.2">
      <c r="B114" s="215" t="s">
        <v>1249</v>
      </c>
      <c r="C114" s="62" t="s">
        <v>177</v>
      </c>
      <c r="D114" s="68">
        <v>0</v>
      </c>
      <c r="E114" s="68">
        <v>0</v>
      </c>
      <c r="F114" s="68">
        <v>0</v>
      </c>
      <c r="G114" s="218">
        <f>SUMIF('Staff Details'!J:J,RIGHT(LEFT($A$2,7),2)&amp;"-"&amp;LEFT(A113,4),'Staff Details'!S:S)</f>
        <v>0</v>
      </c>
      <c r="H114" s="70">
        <v>0</v>
      </c>
      <c r="I114" s="242">
        <f>SUM(G114+H114)</f>
        <v>0</v>
      </c>
    </row>
    <row r="115" spans="1:9" x14ac:dyDescent="0.2">
      <c r="B115" s="215" t="s">
        <v>1249</v>
      </c>
      <c r="C115" s="62" t="s">
        <v>400</v>
      </c>
      <c r="D115" s="68">
        <v>0</v>
      </c>
      <c r="E115" s="68">
        <v>0</v>
      </c>
      <c r="F115" s="68">
        <v>0</v>
      </c>
      <c r="G115" s="68">
        <v>0</v>
      </c>
      <c r="H115" s="70">
        <v>0</v>
      </c>
      <c r="I115" s="242">
        <f>SUM(G115+H115)</f>
        <v>0</v>
      </c>
    </row>
    <row r="116" spans="1:9" x14ac:dyDescent="0.2">
      <c r="A116" s="62"/>
      <c r="B116" s="215" t="s">
        <v>1250</v>
      </c>
      <c r="C116" s="62" t="s">
        <v>684</v>
      </c>
      <c r="D116" s="68">
        <v>0</v>
      </c>
      <c r="E116" s="68">
        <v>0</v>
      </c>
      <c r="F116" s="68">
        <v>0</v>
      </c>
      <c r="G116" s="219">
        <f>SUMIF('Staff Details'!J:J,RIGHT(LEFT($A$2,7),2)&amp;"-"&amp;LEFT(A113,4),'Staff Details'!AA:AA)</f>
        <v>0</v>
      </c>
      <c r="H116" s="70">
        <v>0</v>
      </c>
      <c r="I116" s="242">
        <f>SUM(G116+H116)</f>
        <v>0</v>
      </c>
    </row>
    <row r="117" spans="1:9" x14ac:dyDescent="0.2">
      <c r="A117" s="62"/>
      <c r="B117" s="215" t="s">
        <v>1250</v>
      </c>
      <c r="C117" s="62" t="s">
        <v>401</v>
      </c>
      <c r="D117" s="68">
        <v>0</v>
      </c>
      <c r="E117" s="68">
        <v>0</v>
      </c>
      <c r="F117" s="68">
        <v>0</v>
      </c>
      <c r="G117" s="68">
        <v>0</v>
      </c>
      <c r="H117" s="70">
        <v>0</v>
      </c>
      <c r="I117" s="242">
        <f>SUM(G117+H117)</f>
        <v>0</v>
      </c>
    </row>
    <row r="118" spans="1:9" x14ac:dyDescent="0.2">
      <c r="A118" s="62"/>
      <c r="B118" s="215" t="s">
        <v>1251</v>
      </c>
      <c r="C118" s="62" t="s">
        <v>76</v>
      </c>
      <c r="D118" s="65">
        <v>0</v>
      </c>
      <c r="E118" s="65">
        <v>0</v>
      </c>
      <c r="F118" s="65">
        <v>0</v>
      </c>
      <c r="G118" s="108">
        <v>0</v>
      </c>
      <c r="H118" s="70">
        <v>0</v>
      </c>
      <c r="I118" s="242">
        <f t="shared" ref="I118:I147" si="3">SUM(G118+H118)</f>
        <v>0</v>
      </c>
    </row>
    <row r="119" spans="1:9" x14ac:dyDescent="0.2">
      <c r="A119" s="62"/>
      <c r="B119" s="215" t="s">
        <v>1252</v>
      </c>
      <c r="C119" s="62" t="s">
        <v>77</v>
      </c>
      <c r="D119" s="65">
        <v>0</v>
      </c>
      <c r="E119" s="65">
        <v>0</v>
      </c>
      <c r="F119" s="65">
        <v>0</v>
      </c>
      <c r="G119" s="108">
        <v>0</v>
      </c>
      <c r="H119" s="70">
        <v>0</v>
      </c>
      <c r="I119" s="242">
        <f t="shared" si="3"/>
        <v>0</v>
      </c>
    </row>
    <row r="120" spans="1:9" x14ac:dyDescent="0.2">
      <c r="A120" s="62"/>
      <c r="B120" s="215" t="s">
        <v>78</v>
      </c>
      <c r="C120" s="62" t="s">
        <v>79</v>
      </c>
      <c r="D120" s="65">
        <v>0</v>
      </c>
      <c r="E120" s="65">
        <v>0</v>
      </c>
      <c r="F120" s="65">
        <v>0</v>
      </c>
      <c r="G120" s="108">
        <v>0</v>
      </c>
      <c r="H120" s="70">
        <v>0</v>
      </c>
      <c r="I120" s="242">
        <f t="shared" si="3"/>
        <v>0</v>
      </c>
    </row>
    <row r="121" spans="1:9" x14ac:dyDescent="0.2">
      <c r="A121" s="62"/>
      <c r="B121" s="215" t="s">
        <v>80</v>
      </c>
      <c r="C121" s="62" t="s">
        <v>81</v>
      </c>
      <c r="D121" s="65">
        <v>0</v>
      </c>
      <c r="E121" s="65">
        <v>0</v>
      </c>
      <c r="F121" s="65">
        <v>0</v>
      </c>
      <c r="G121" s="108">
        <v>0</v>
      </c>
      <c r="H121" s="70">
        <v>0</v>
      </c>
      <c r="I121" s="242">
        <f t="shared" si="3"/>
        <v>0</v>
      </c>
    </row>
    <row r="122" spans="1:9" x14ac:dyDescent="0.2">
      <c r="A122" s="62"/>
      <c r="B122" s="215" t="s">
        <v>1253</v>
      </c>
      <c r="C122" s="62" t="s">
        <v>82</v>
      </c>
      <c r="D122" s="65">
        <v>0</v>
      </c>
      <c r="E122" s="65">
        <v>0</v>
      </c>
      <c r="F122" s="65">
        <v>0</v>
      </c>
      <c r="G122" s="108">
        <v>0</v>
      </c>
      <c r="H122" s="70">
        <v>0</v>
      </c>
      <c r="I122" s="242">
        <f t="shared" si="3"/>
        <v>0</v>
      </c>
    </row>
    <row r="123" spans="1:9" x14ac:dyDescent="0.2">
      <c r="A123" s="62"/>
      <c r="B123" s="215" t="s">
        <v>85</v>
      </c>
      <c r="C123" s="62" t="s">
        <v>92</v>
      </c>
      <c r="D123" s="65">
        <v>0</v>
      </c>
      <c r="E123" s="65">
        <v>0</v>
      </c>
      <c r="F123" s="65">
        <v>0</v>
      </c>
      <c r="G123" s="108">
        <v>0</v>
      </c>
      <c r="H123" s="70">
        <v>0</v>
      </c>
      <c r="I123" s="242">
        <f t="shared" si="3"/>
        <v>0</v>
      </c>
    </row>
    <row r="124" spans="1:9" x14ac:dyDescent="0.2">
      <c r="A124" s="62"/>
      <c r="B124" s="215" t="s">
        <v>90</v>
      </c>
      <c r="C124" s="62" t="s">
        <v>1282</v>
      </c>
      <c r="D124" s="65">
        <v>0</v>
      </c>
      <c r="E124" s="65">
        <v>0</v>
      </c>
      <c r="F124" s="65">
        <v>0</v>
      </c>
      <c r="G124" s="108">
        <v>0</v>
      </c>
      <c r="H124" s="70">
        <v>0</v>
      </c>
      <c r="I124" s="242">
        <f t="shared" si="3"/>
        <v>0</v>
      </c>
    </row>
    <row r="125" spans="1:9" x14ac:dyDescent="0.2">
      <c r="A125" s="62"/>
      <c r="B125" s="342" t="s">
        <v>535</v>
      </c>
      <c r="C125" s="297" t="s">
        <v>558</v>
      </c>
      <c r="D125" s="65">
        <v>0</v>
      </c>
      <c r="E125" s="65">
        <v>0</v>
      </c>
      <c r="F125" s="65">
        <v>0</v>
      </c>
      <c r="G125" s="108">
        <v>0</v>
      </c>
      <c r="H125" s="70">
        <v>0</v>
      </c>
      <c r="I125" s="242">
        <f t="shared" si="3"/>
        <v>0</v>
      </c>
    </row>
    <row r="126" spans="1:9" x14ac:dyDescent="0.2">
      <c r="A126" s="62"/>
      <c r="B126" s="215" t="s">
        <v>1283</v>
      </c>
      <c r="C126" s="62" t="s">
        <v>644</v>
      </c>
      <c r="D126" s="65">
        <v>0</v>
      </c>
      <c r="E126" s="65">
        <v>0</v>
      </c>
      <c r="F126" s="65">
        <v>0</v>
      </c>
      <c r="G126" s="108">
        <v>0</v>
      </c>
      <c r="H126" s="70">
        <v>0</v>
      </c>
      <c r="I126" s="242">
        <f t="shared" si="3"/>
        <v>0</v>
      </c>
    </row>
    <row r="127" spans="1:9" x14ac:dyDescent="0.2">
      <c r="A127" s="62"/>
      <c r="B127" s="215" t="s">
        <v>1284</v>
      </c>
      <c r="C127" s="62" t="s">
        <v>138</v>
      </c>
      <c r="D127" s="65">
        <v>0</v>
      </c>
      <c r="E127" s="65">
        <v>0</v>
      </c>
      <c r="F127" s="65">
        <v>0</v>
      </c>
      <c r="G127" s="108">
        <v>0</v>
      </c>
      <c r="H127" s="70">
        <v>0</v>
      </c>
      <c r="I127" s="242">
        <f t="shared" si="3"/>
        <v>0</v>
      </c>
    </row>
    <row r="128" spans="1:9" x14ac:dyDescent="0.2">
      <c r="A128" s="62"/>
      <c r="B128" s="215" t="s">
        <v>1285</v>
      </c>
      <c r="C128" s="62" t="s">
        <v>646</v>
      </c>
      <c r="D128" s="65">
        <v>0</v>
      </c>
      <c r="E128" s="65">
        <v>0</v>
      </c>
      <c r="F128" s="65">
        <v>0</v>
      </c>
      <c r="G128" s="108">
        <v>0</v>
      </c>
      <c r="H128" s="70">
        <v>0</v>
      </c>
      <c r="I128" s="242">
        <f t="shared" si="3"/>
        <v>0</v>
      </c>
    </row>
    <row r="129" spans="1:9" x14ac:dyDescent="0.2">
      <c r="A129" s="62"/>
      <c r="B129" s="215" t="s">
        <v>1286</v>
      </c>
      <c r="C129" s="62" t="s">
        <v>647</v>
      </c>
      <c r="D129" s="65">
        <v>0</v>
      </c>
      <c r="E129" s="65">
        <v>0</v>
      </c>
      <c r="F129" s="65">
        <v>0</v>
      </c>
      <c r="G129" s="108">
        <v>0</v>
      </c>
      <c r="H129" s="70">
        <v>0</v>
      </c>
      <c r="I129" s="242">
        <f t="shared" si="3"/>
        <v>0</v>
      </c>
    </row>
    <row r="130" spans="1:9" x14ac:dyDescent="0.2">
      <c r="A130" s="62"/>
      <c r="B130" s="215" t="s">
        <v>1287</v>
      </c>
      <c r="C130" s="62" t="s">
        <v>143</v>
      </c>
      <c r="D130" s="65">
        <v>0</v>
      </c>
      <c r="E130" s="65">
        <v>0</v>
      </c>
      <c r="F130" s="65">
        <v>0</v>
      </c>
      <c r="G130" s="108">
        <v>0</v>
      </c>
      <c r="H130" s="70">
        <v>0</v>
      </c>
      <c r="I130" s="242">
        <f t="shared" si="3"/>
        <v>0</v>
      </c>
    </row>
    <row r="131" spans="1:9" x14ac:dyDescent="0.2">
      <c r="A131" s="62"/>
      <c r="B131" s="215" t="s">
        <v>1288</v>
      </c>
      <c r="C131" s="62" t="s">
        <v>144</v>
      </c>
      <c r="D131" s="65">
        <v>0</v>
      </c>
      <c r="E131" s="65">
        <v>0</v>
      </c>
      <c r="F131" s="65">
        <v>0</v>
      </c>
      <c r="G131" s="108">
        <v>0</v>
      </c>
      <c r="H131" s="70">
        <v>0</v>
      </c>
      <c r="I131" s="242">
        <f t="shared" si="3"/>
        <v>0</v>
      </c>
    </row>
    <row r="132" spans="1:9" x14ac:dyDescent="0.2">
      <c r="A132" s="62"/>
      <c r="B132" s="215" t="s">
        <v>1289</v>
      </c>
      <c r="C132" s="62" t="s">
        <v>648</v>
      </c>
      <c r="D132" s="65">
        <v>0</v>
      </c>
      <c r="E132" s="65">
        <v>0</v>
      </c>
      <c r="F132" s="65">
        <v>0</v>
      </c>
      <c r="G132" s="108">
        <v>0</v>
      </c>
      <c r="H132" s="70">
        <v>0</v>
      </c>
      <c r="I132" s="242">
        <f t="shared" si="3"/>
        <v>0</v>
      </c>
    </row>
    <row r="133" spans="1:9" x14ac:dyDescent="0.2">
      <c r="A133" s="62"/>
      <c r="B133" s="215" t="s">
        <v>1290</v>
      </c>
      <c r="C133" s="62" t="s">
        <v>650</v>
      </c>
      <c r="D133" s="65">
        <v>0</v>
      </c>
      <c r="E133" s="65">
        <v>0</v>
      </c>
      <c r="F133" s="65">
        <v>0</v>
      </c>
      <c r="G133" s="108">
        <v>0</v>
      </c>
      <c r="H133" s="70">
        <v>0</v>
      </c>
      <c r="I133" s="242">
        <f t="shared" si="3"/>
        <v>0</v>
      </c>
    </row>
    <row r="134" spans="1:9" x14ac:dyDescent="0.2">
      <c r="A134" s="62"/>
      <c r="B134" s="215" t="s">
        <v>651</v>
      </c>
      <c r="C134" s="62" t="s">
        <v>656</v>
      </c>
      <c r="D134" s="65">
        <v>0</v>
      </c>
      <c r="E134" s="65">
        <v>0</v>
      </c>
      <c r="F134" s="65">
        <v>0</v>
      </c>
      <c r="G134" s="108">
        <v>0</v>
      </c>
      <c r="H134" s="70">
        <v>0</v>
      </c>
      <c r="I134" s="242">
        <f t="shared" si="3"/>
        <v>0</v>
      </c>
    </row>
    <row r="135" spans="1:9" x14ac:dyDescent="0.2">
      <c r="A135" s="62"/>
      <c r="B135" s="215" t="s">
        <v>652</v>
      </c>
      <c r="C135" s="62" t="s">
        <v>139</v>
      </c>
      <c r="D135" s="65">
        <v>0</v>
      </c>
      <c r="E135" s="65">
        <v>0</v>
      </c>
      <c r="F135" s="65">
        <v>0</v>
      </c>
      <c r="G135" s="108">
        <v>0</v>
      </c>
      <c r="H135" s="70">
        <v>0</v>
      </c>
      <c r="I135" s="242">
        <f t="shared" si="3"/>
        <v>0</v>
      </c>
    </row>
    <row r="136" spans="1:9" x14ac:dyDescent="0.2">
      <c r="A136" s="62"/>
      <c r="B136" s="215" t="s">
        <v>653</v>
      </c>
      <c r="C136" s="62" t="s">
        <v>112</v>
      </c>
      <c r="D136" s="65">
        <v>0</v>
      </c>
      <c r="E136" s="65">
        <v>0</v>
      </c>
      <c r="F136" s="65">
        <v>0</v>
      </c>
      <c r="G136" s="108">
        <v>0</v>
      </c>
      <c r="H136" s="70">
        <v>0</v>
      </c>
      <c r="I136" s="242">
        <f t="shared" si="3"/>
        <v>0</v>
      </c>
    </row>
    <row r="137" spans="1:9" x14ac:dyDescent="0.2">
      <c r="A137" s="62"/>
      <c r="B137" s="215" t="s">
        <v>654</v>
      </c>
      <c r="C137" s="62" t="s">
        <v>113</v>
      </c>
      <c r="D137" s="65">
        <v>0</v>
      </c>
      <c r="E137" s="65">
        <v>0</v>
      </c>
      <c r="F137" s="65">
        <v>0</v>
      </c>
      <c r="G137" s="108">
        <v>0</v>
      </c>
      <c r="H137" s="70">
        <v>0</v>
      </c>
      <c r="I137" s="242">
        <f t="shared" si="3"/>
        <v>0</v>
      </c>
    </row>
    <row r="138" spans="1:9" x14ac:dyDescent="0.2">
      <c r="A138" s="62"/>
      <c r="B138" s="215" t="s">
        <v>1254</v>
      </c>
      <c r="C138" s="62" t="s">
        <v>114</v>
      </c>
      <c r="D138" s="65">
        <v>0</v>
      </c>
      <c r="E138" s="65">
        <v>0</v>
      </c>
      <c r="F138" s="65">
        <v>0</v>
      </c>
      <c r="G138" s="108">
        <v>0</v>
      </c>
      <c r="H138" s="70">
        <v>0</v>
      </c>
      <c r="I138" s="242">
        <f t="shared" si="3"/>
        <v>0</v>
      </c>
    </row>
    <row r="139" spans="1:9" x14ac:dyDescent="0.2">
      <c r="A139" s="62"/>
      <c r="B139" s="215" t="s">
        <v>655</v>
      </c>
      <c r="C139" s="62" t="s">
        <v>115</v>
      </c>
      <c r="D139" s="65">
        <v>0</v>
      </c>
      <c r="E139" s="65">
        <v>0</v>
      </c>
      <c r="F139" s="65">
        <v>0</v>
      </c>
      <c r="G139" s="108">
        <v>0</v>
      </c>
      <c r="H139" s="70">
        <v>0</v>
      </c>
      <c r="I139" s="242">
        <f t="shared" si="3"/>
        <v>0</v>
      </c>
    </row>
    <row r="140" spans="1:9" x14ac:dyDescent="0.2">
      <c r="A140" s="62"/>
      <c r="B140" s="215" t="s">
        <v>1255</v>
      </c>
      <c r="C140" s="62" t="s">
        <v>118</v>
      </c>
      <c r="D140" s="65">
        <v>0</v>
      </c>
      <c r="E140" s="65">
        <v>0</v>
      </c>
      <c r="F140" s="65">
        <v>0</v>
      </c>
      <c r="G140" s="108">
        <v>0</v>
      </c>
      <c r="H140" s="70">
        <v>0</v>
      </c>
      <c r="I140" s="242">
        <f t="shared" si="3"/>
        <v>0</v>
      </c>
    </row>
    <row r="141" spans="1:9" x14ac:dyDescent="0.2">
      <c r="A141" s="62"/>
      <c r="B141" s="215" t="s">
        <v>500</v>
      </c>
      <c r="C141" s="62" t="s">
        <v>123</v>
      </c>
      <c r="D141" s="65">
        <v>0</v>
      </c>
      <c r="E141" s="65">
        <v>0</v>
      </c>
      <c r="F141" s="65">
        <v>0</v>
      </c>
      <c r="G141" s="108">
        <v>0</v>
      </c>
      <c r="H141" s="70">
        <v>0</v>
      </c>
      <c r="I141" s="242">
        <f t="shared" si="3"/>
        <v>0</v>
      </c>
    </row>
    <row r="142" spans="1:9" x14ac:dyDescent="0.2">
      <c r="A142" s="62"/>
      <c r="B142" s="215" t="s">
        <v>496</v>
      </c>
      <c r="C142" s="62" t="s">
        <v>125</v>
      </c>
      <c r="D142" s="65">
        <v>0</v>
      </c>
      <c r="E142" s="65">
        <v>0</v>
      </c>
      <c r="F142" s="65">
        <v>0</v>
      </c>
      <c r="G142" s="108">
        <v>0</v>
      </c>
      <c r="H142" s="70">
        <v>0</v>
      </c>
      <c r="I142" s="242">
        <f t="shared" si="3"/>
        <v>0</v>
      </c>
    </row>
    <row r="143" spans="1:9" x14ac:dyDescent="0.2">
      <c r="A143" s="62"/>
      <c r="B143" s="215" t="s">
        <v>1256</v>
      </c>
      <c r="C143" s="62" t="s">
        <v>131</v>
      </c>
      <c r="D143" s="65">
        <v>0</v>
      </c>
      <c r="E143" s="65">
        <v>0</v>
      </c>
      <c r="F143" s="65">
        <v>0</v>
      </c>
      <c r="G143" s="108">
        <v>0</v>
      </c>
      <c r="H143" s="70">
        <v>0</v>
      </c>
      <c r="I143" s="242">
        <f t="shared" si="3"/>
        <v>0</v>
      </c>
    </row>
    <row r="144" spans="1:9" x14ac:dyDescent="0.2">
      <c r="A144" s="62"/>
      <c r="B144" s="215" t="s">
        <v>127</v>
      </c>
      <c r="C144" s="62" t="s">
        <v>132</v>
      </c>
      <c r="D144" s="65">
        <v>0</v>
      </c>
      <c r="E144" s="65">
        <v>0</v>
      </c>
      <c r="F144" s="65">
        <v>0</v>
      </c>
      <c r="G144" s="108">
        <v>0</v>
      </c>
      <c r="H144" s="70">
        <v>0</v>
      </c>
      <c r="I144" s="242">
        <f t="shared" si="3"/>
        <v>0</v>
      </c>
    </row>
    <row r="145" spans="1:9" x14ac:dyDescent="0.2">
      <c r="A145" s="62"/>
      <c r="B145" s="215" t="s">
        <v>128</v>
      </c>
      <c r="C145" s="62" t="s">
        <v>133</v>
      </c>
      <c r="D145" s="65">
        <v>0</v>
      </c>
      <c r="E145" s="65">
        <v>0</v>
      </c>
      <c r="F145" s="65">
        <v>0</v>
      </c>
      <c r="G145" s="108">
        <v>0</v>
      </c>
      <c r="H145" s="70">
        <v>0</v>
      </c>
      <c r="I145" s="242">
        <f t="shared" si="3"/>
        <v>0</v>
      </c>
    </row>
    <row r="146" spans="1:9" ht="10.8" thickBot="1" x14ac:dyDescent="0.25">
      <c r="A146" s="62"/>
      <c r="B146" s="215" t="s">
        <v>129</v>
      </c>
      <c r="C146" s="62" t="s">
        <v>134</v>
      </c>
      <c r="D146" s="65">
        <v>0</v>
      </c>
      <c r="E146" s="65">
        <v>0</v>
      </c>
      <c r="F146" s="65">
        <v>0</v>
      </c>
      <c r="G146" s="108">
        <v>0</v>
      </c>
      <c r="H146" s="70">
        <v>0</v>
      </c>
      <c r="I146" s="242">
        <f t="shared" si="3"/>
        <v>0</v>
      </c>
    </row>
    <row r="147" spans="1:9" ht="11.4" thickTop="1" thickBot="1" x14ac:dyDescent="0.25">
      <c r="A147" s="62"/>
      <c r="B147" s="215"/>
      <c r="C147" s="62" t="s">
        <v>169</v>
      </c>
      <c r="D147" s="82">
        <f>SUM(D114:D146)</f>
        <v>0</v>
      </c>
      <c r="E147" s="82">
        <f>SUM(E114:E146)</f>
        <v>0</v>
      </c>
      <c r="F147" s="82">
        <f>SUM(F114:F146)</f>
        <v>0</v>
      </c>
      <c r="G147" s="82">
        <f>SUM(G114:G146)</f>
        <v>0</v>
      </c>
      <c r="H147" s="82">
        <f>SUM(H114:H146)</f>
        <v>0</v>
      </c>
      <c r="I147" s="82">
        <f t="shared" si="3"/>
        <v>0</v>
      </c>
    </row>
    <row r="148" spans="1:9" ht="10.8" thickTop="1" x14ac:dyDescent="0.2">
      <c r="A148" s="212"/>
      <c r="B148" s="212"/>
      <c r="C148" s="212"/>
      <c r="D148" s="3"/>
      <c r="E148" s="3"/>
      <c r="F148" s="3"/>
      <c r="G148" s="3"/>
      <c r="H148" s="3"/>
      <c r="I148" s="98"/>
    </row>
    <row r="149" spans="1:9" x14ac:dyDescent="0.2">
      <c r="A149" s="212" t="s">
        <v>170</v>
      </c>
      <c r="B149" s="62"/>
      <c r="C149" s="62"/>
      <c r="D149" s="3"/>
      <c r="E149" s="3"/>
      <c r="F149" s="3"/>
      <c r="G149" s="3"/>
      <c r="H149" s="3"/>
      <c r="I149" s="98"/>
    </row>
    <row r="150" spans="1:9" x14ac:dyDescent="0.2">
      <c r="B150" s="215" t="s">
        <v>1249</v>
      </c>
      <c r="C150" s="62" t="s">
        <v>177</v>
      </c>
      <c r="D150" s="68">
        <v>0</v>
      </c>
      <c r="E150" s="68">
        <v>0</v>
      </c>
      <c r="F150" s="68">
        <v>0</v>
      </c>
      <c r="G150" s="218">
        <f>SUMIF('Staff Details'!J:J,RIGHT(LEFT($A$2,7),2)&amp;"-"&amp;LEFT(A149,4),'Staff Details'!S:S)</f>
        <v>0</v>
      </c>
      <c r="H150" s="70">
        <v>0</v>
      </c>
      <c r="I150" s="242">
        <f>SUM(G150+H150)</f>
        <v>0</v>
      </c>
    </row>
    <row r="151" spans="1:9" x14ac:dyDescent="0.2">
      <c r="B151" s="215" t="s">
        <v>1249</v>
      </c>
      <c r="C151" s="62" t="s">
        <v>400</v>
      </c>
      <c r="D151" s="68">
        <v>0</v>
      </c>
      <c r="E151" s="68">
        <v>0</v>
      </c>
      <c r="F151" s="68">
        <v>0</v>
      </c>
      <c r="G151" s="68">
        <v>0</v>
      </c>
      <c r="H151" s="70">
        <v>0</v>
      </c>
      <c r="I151" s="242">
        <f>SUM(G151+H151)</f>
        <v>0</v>
      </c>
    </row>
    <row r="152" spans="1:9" x14ac:dyDescent="0.2">
      <c r="A152" s="62"/>
      <c r="B152" s="215" t="s">
        <v>1250</v>
      </c>
      <c r="C152" s="62" t="s">
        <v>684</v>
      </c>
      <c r="D152" s="68">
        <v>0</v>
      </c>
      <c r="E152" s="68">
        <v>0</v>
      </c>
      <c r="F152" s="68">
        <v>0</v>
      </c>
      <c r="G152" s="219">
        <f>SUMIF('Staff Details'!J:J,RIGHT(LEFT($A$2,7),2)&amp;"-"&amp;LEFT(A149,4),'Staff Details'!AA:AA)</f>
        <v>0</v>
      </c>
      <c r="H152" s="70">
        <v>0</v>
      </c>
      <c r="I152" s="242">
        <f>SUM(G152+H152)</f>
        <v>0</v>
      </c>
    </row>
    <row r="153" spans="1:9" x14ac:dyDescent="0.2">
      <c r="A153" s="62"/>
      <c r="B153" s="215" t="s">
        <v>1250</v>
      </c>
      <c r="C153" s="62" t="s">
        <v>401</v>
      </c>
      <c r="D153" s="68">
        <v>0</v>
      </c>
      <c r="E153" s="68">
        <v>0</v>
      </c>
      <c r="F153" s="68">
        <v>0</v>
      </c>
      <c r="G153" s="68">
        <v>0</v>
      </c>
      <c r="H153" s="70">
        <v>0</v>
      </c>
      <c r="I153" s="242">
        <f>SUM(G153+H153)</f>
        <v>0</v>
      </c>
    </row>
    <row r="154" spans="1:9" x14ac:dyDescent="0.2">
      <c r="A154" s="62"/>
      <c r="B154" s="215" t="s">
        <v>1251</v>
      </c>
      <c r="C154" s="62" t="s">
        <v>76</v>
      </c>
      <c r="D154" s="65">
        <v>0</v>
      </c>
      <c r="E154" s="65">
        <v>0</v>
      </c>
      <c r="F154" s="65">
        <v>0</v>
      </c>
      <c r="G154" s="108">
        <v>0</v>
      </c>
      <c r="H154" s="70">
        <v>0</v>
      </c>
      <c r="I154" s="242">
        <f t="shared" ref="I154:I183" si="4">SUM(G154+H154)</f>
        <v>0</v>
      </c>
    </row>
    <row r="155" spans="1:9" x14ac:dyDescent="0.2">
      <c r="A155" s="62"/>
      <c r="B155" s="215" t="s">
        <v>1252</v>
      </c>
      <c r="C155" s="62" t="s">
        <v>77</v>
      </c>
      <c r="D155" s="65">
        <v>0</v>
      </c>
      <c r="E155" s="65">
        <v>0</v>
      </c>
      <c r="F155" s="65">
        <v>0</v>
      </c>
      <c r="G155" s="108">
        <v>0</v>
      </c>
      <c r="H155" s="70">
        <v>0</v>
      </c>
      <c r="I155" s="242">
        <f t="shared" si="4"/>
        <v>0</v>
      </c>
    </row>
    <row r="156" spans="1:9" x14ac:dyDescent="0.2">
      <c r="A156" s="62"/>
      <c r="B156" s="215" t="s">
        <v>78</v>
      </c>
      <c r="C156" s="62" t="s">
        <v>79</v>
      </c>
      <c r="D156" s="65">
        <v>0</v>
      </c>
      <c r="E156" s="65">
        <v>0</v>
      </c>
      <c r="F156" s="65">
        <v>0</v>
      </c>
      <c r="G156" s="108">
        <v>0</v>
      </c>
      <c r="H156" s="70">
        <v>0</v>
      </c>
      <c r="I156" s="242">
        <f t="shared" si="4"/>
        <v>0</v>
      </c>
    </row>
    <row r="157" spans="1:9" x14ac:dyDescent="0.2">
      <c r="A157" s="62"/>
      <c r="B157" s="215" t="s">
        <v>80</v>
      </c>
      <c r="C157" s="62" t="s">
        <v>81</v>
      </c>
      <c r="D157" s="65">
        <v>0</v>
      </c>
      <c r="E157" s="65">
        <v>0</v>
      </c>
      <c r="F157" s="65">
        <v>0</v>
      </c>
      <c r="G157" s="108">
        <v>0</v>
      </c>
      <c r="H157" s="70">
        <v>0</v>
      </c>
      <c r="I157" s="242">
        <f t="shared" si="4"/>
        <v>0</v>
      </c>
    </row>
    <row r="158" spans="1:9" x14ac:dyDescent="0.2">
      <c r="A158" s="62"/>
      <c r="B158" s="215" t="s">
        <v>1253</v>
      </c>
      <c r="C158" s="62" t="s">
        <v>82</v>
      </c>
      <c r="D158" s="65">
        <v>0</v>
      </c>
      <c r="E158" s="65">
        <v>0</v>
      </c>
      <c r="F158" s="65">
        <v>0</v>
      </c>
      <c r="G158" s="108">
        <v>0</v>
      </c>
      <c r="H158" s="70">
        <v>0</v>
      </c>
      <c r="I158" s="242">
        <f t="shared" si="4"/>
        <v>0</v>
      </c>
    </row>
    <row r="159" spans="1:9" x14ac:dyDescent="0.2">
      <c r="A159" s="62"/>
      <c r="B159" s="215" t="s">
        <v>85</v>
      </c>
      <c r="C159" s="62" t="s">
        <v>92</v>
      </c>
      <c r="D159" s="65">
        <v>0</v>
      </c>
      <c r="E159" s="65">
        <v>0</v>
      </c>
      <c r="F159" s="65">
        <v>0</v>
      </c>
      <c r="G159" s="108">
        <v>0</v>
      </c>
      <c r="H159" s="70">
        <v>0</v>
      </c>
      <c r="I159" s="242">
        <f t="shared" si="4"/>
        <v>0</v>
      </c>
    </row>
    <row r="160" spans="1:9" x14ac:dyDescent="0.2">
      <c r="A160" s="62"/>
      <c r="B160" s="215" t="s">
        <v>90</v>
      </c>
      <c r="C160" s="62" t="s">
        <v>1282</v>
      </c>
      <c r="D160" s="65">
        <v>0</v>
      </c>
      <c r="E160" s="65">
        <v>0</v>
      </c>
      <c r="F160" s="65">
        <v>0</v>
      </c>
      <c r="G160" s="108">
        <v>0</v>
      </c>
      <c r="H160" s="70">
        <v>0</v>
      </c>
      <c r="I160" s="242">
        <f t="shared" si="4"/>
        <v>0</v>
      </c>
    </row>
    <row r="161" spans="1:9" x14ac:dyDescent="0.2">
      <c r="A161" s="62"/>
      <c r="B161" s="342" t="s">
        <v>535</v>
      </c>
      <c r="C161" s="297" t="s">
        <v>558</v>
      </c>
      <c r="D161" s="65">
        <v>0</v>
      </c>
      <c r="E161" s="65">
        <v>0</v>
      </c>
      <c r="F161" s="65">
        <v>0</v>
      </c>
      <c r="G161" s="108">
        <v>0</v>
      </c>
      <c r="H161" s="70">
        <v>0</v>
      </c>
      <c r="I161" s="242">
        <f t="shared" si="4"/>
        <v>0</v>
      </c>
    </row>
    <row r="162" spans="1:9" x14ac:dyDescent="0.2">
      <c r="A162" s="62"/>
      <c r="B162" s="215" t="s">
        <v>1283</v>
      </c>
      <c r="C162" s="62" t="s">
        <v>644</v>
      </c>
      <c r="D162" s="65">
        <v>0</v>
      </c>
      <c r="E162" s="65">
        <v>0</v>
      </c>
      <c r="F162" s="65">
        <v>0</v>
      </c>
      <c r="G162" s="108">
        <v>0</v>
      </c>
      <c r="H162" s="70">
        <v>0</v>
      </c>
      <c r="I162" s="242">
        <f t="shared" si="4"/>
        <v>0</v>
      </c>
    </row>
    <row r="163" spans="1:9" x14ac:dyDescent="0.2">
      <c r="A163" s="62"/>
      <c r="B163" s="215" t="s">
        <v>1284</v>
      </c>
      <c r="C163" s="62" t="s">
        <v>138</v>
      </c>
      <c r="D163" s="65">
        <v>0</v>
      </c>
      <c r="E163" s="65">
        <v>0</v>
      </c>
      <c r="F163" s="65">
        <v>0</v>
      </c>
      <c r="G163" s="108">
        <v>0</v>
      </c>
      <c r="H163" s="70">
        <v>0</v>
      </c>
      <c r="I163" s="242">
        <f t="shared" si="4"/>
        <v>0</v>
      </c>
    </row>
    <row r="164" spans="1:9" x14ac:dyDescent="0.2">
      <c r="A164" s="62"/>
      <c r="B164" s="215" t="s">
        <v>1285</v>
      </c>
      <c r="C164" s="62" t="s">
        <v>646</v>
      </c>
      <c r="D164" s="65">
        <v>0</v>
      </c>
      <c r="E164" s="65">
        <v>0</v>
      </c>
      <c r="F164" s="65">
        <v>0</v>
      </c>
      <c r="G164" s="108">
        <v>0</v>
      </c>
      <c r="H164" s="70">
        <v>0</v>
      </c>
      <c r="I164" s="242">
        <f t="shared" si="4"/>
        <v>0</v>
      </c>
    </row>
    <row r="165" spans="1:9" x14ac:dyDescent="0.2">
      <c r="A165" s="62"/>
      <c r="B165" s="215" t="s">
        <v>1286</v>
      </c>
      <c r="C165" s="62" t="s">
        <v>647</v>
      </c>
      <c r="D165" s="65">
        <v>0</v>
      </c>
      <c r="E165" s="65">
        <v>0</v>
      </c>
      <c r="F165" s="65">
        <v>0</v>
      </c>
      <c r="G165" s="108">
        <v>0</v>
      </c>
      <c r="H165" s="70">
        <v>0</v>
      </c>
      <c r="I165" s="242">
        <f t="shared" si="4"/>
        <v>0</v>
      </c>
    </row>
    <row r="166" spans="1:9" x14ac:dyDescent="0.2">
      <c r="A166" s="62"/>
      <c r="B166" s="215" t="s">
        <v>1287</v>
      </c>
      <c r="C166" s="62" t="s">
        <v>143</v>
      </c>
      <c r="D166" s="65">
        <v>0</v>
      </c>
      <c r="E166" s="65">
        <v>0</v>
      </c>
      <c r="F166" s="65">
        <v>0</v>
      </c>
      <c r="G166" s="108">
        <v>0</v>
      </c>
      <c r="H166" s="70">
        <v>0</v>
      </c>
      <c r="I166" s="242">
        <f t="shared" si="4"/>
        <v>0</v>
      </c>
    </row>
    <row r="167" spans="1:9" x14ac:dyDescent="0.2">
      <c r="A167" s="62"/>
      <c r="B167" s="215" t="s">
        <v>1288</v>
      </c>
      <c r="C167" s="62" t="s">
        <v>144</v>
      </c>
      <c r="D167" s="65">
        <v>0</v>
      </c>
      <c r="E167" s="65">
        <v>0</v>
      </c>
      <c r="F167" s="65">
        <v>0</v>
      </c>
      <c r="G167" s="108">
        <v>0</v>
      </c>
      <c r="H167" s="70">
        <v>0</v>
      </c>
      <c r="I167" s="242">
        <f t="shared" si="4"/>
        <v>0</v>
      </c>
    </row>
    <row r="168" spans="1:9" x14ac:dyDescent="0.2">
      <c r="A168" s="62"/>
      <c r="B168" s="215" t="s">
        <v>1289</v>
      </c>
      <c r="C168" s="62" t="s">
        <v>648</v>
      </c>
      <c r="D168" s="65">
        <v>0</v>
      </c>
      <c r="E168" s="65">
        <v>0</v>
      </c>
      <c r="F168" s="65">
        <v>0</v>
      </c>
      <c r="G168" s="108">
        <v>0</v>
      </c>
      <c r="H168" s="70">
        <v>0</v>
      </c>
      <c r="I168" s="242">
        <f t="shared" si="4"/>
        <v>0</v>
      </c>
    </row>
    <row r="169" spans="1:9" x14ac:dyDescent="0.2">
      <c r="A169" s="62"/>
      <c r="B169" s="215" t="s">
        <v>1290</v>
      </c>
      <c r="C169" s="62" t="s">
        <v>650</v>
      </c>
      <c r="D169" s="65">
        <v>0</v>
      </c>
      <c r="E169" s="65">
        <v>0</v>
      </c>
      <c r="F169" s="65">
        <v>0</v>
      </c>
      <c r="G169" s="108">
        <v>0</v>
      </c>
      <c r="H169" s="70">
        <v>0</v>
      </c>
      <c r="I169" s="242">
        <f t="shared" si="4"/>
        <v>0</v>
      </c>
    </row>
    <row r="170" spans="1:9" x14ac:dyDescent="0.2">
      <c r="A170" s="62"/>
      <c r="B170" s="215" t="s">
        <v>651</v>
      </c>
      <c r="C170" s="62" t="s">
        <v>656</v>
      </c>
      <c r="D170" s="65">
        <v>0</v>
      </c>
      <c r="E170" s="65">
        <v>0</v>
      </c>
      <c r="F170" s="65">
        <v>0</v>
      </c>
      <c r="G170" s="108">
        <v>0</v>
      </c>
      <c r="H170" s="70">
        <v>0</v>
      </c>
      <c r="I170" s="242">
        <f t="shared" si="4"/>
        <v>0</v>
      </c>
    </row>
    <row r="171" spans="1:9" x14ac:dyDescent="0.2">
      <c r="A171" s="62"/>
      <c r="B171" s="215" t="s">
        <v>652</v>
      </c>
      <c r="C171" s="62" t="s">
        <v>139</v>
      </c>
      <c r="D171" s="65">
        <v>0</v>
      </c>
      <c r="E171" s="65">
        <v>0</v>
      </c>
      <c r="F171" s="65">
        <v>0</v>
      </c>
      <c r="G171" s="108">
        <v>0</v>
      </c>
      <c r="H171" s="70">
        <v>0</v>
      </c>
      <c r="I171" s="242">
        <f t="shared" si="4"/>
        <v>0</v>
      </c>
    </row>
    <row r="172" spans="1:9" x14ac:dyDescent="0.2">
      <c r="A172" s="62"/>
      <c r="B172" s="215" t="s">
        <v>653</v>
      </c>
      <c r="C172" s="62" t="s">
        <v>112</v>
      </c>
      <c r="D172" s="65">
        <v>0</v>
      </c>
      <c r="E172" s="65">
        <v>0</v>
      </c>
      <c r="F172" s="65">
        <v>0</v>
      </c>
      <c r="G172" s="108">
        <v>0</v>
      </c>
      <c r="H172" s="70">
        <v>0</v>
      </c>
      <c r="I172" s="242">
        <f t="shared" si="4"/>
        <v>0</v>
      </c>
    </row>
    <row r="173" spans="1:9" x14ac:dyDescent="0.2">
      <c r="A173" s="62"/>
      <c r="B173" s="215" t="s">
        <v>654</v>
      </c>
      <c r="C173" s="62" t="s">
        <v>113</v>
      </c>
      <c r="D173" s="65">
        <v>0</v>
      </c>
      <c r="E173" s="65">
        <v>0</v>
      </c>
      <c r="F173" s="65">
        <v>0</v>
      </c>
      <c r="G173" s="108">
        <v>0</v>
      </c>
      <c r="H173" s="70">
        <v>0</v>
      </c>
      <c r="I173" s="242">
        <f t="shared" si="4"/>
        <v>0</v>
      </c>
    </row>
    <row r="174" spans="1:9" x14ac:dyDescent="0.2">
      <c r="A174" s="62"/>
      <c r="B174" s="215" t="s">
        <v>1254</v>
      </c>
      <c r="C174" s="62" t="s">
        <v>114</v>
      </c>
      <c r="D174" s="65">
        <v>0</v>
      </c>
      <c r="E174" s="65">
        <v>0</v>
      </c>
      <c r="F174" s="65">
        <v>0</v>
      </c>
      <c r="G174" s="108">
        <v>0</v>
      </c>
      <c r="H174" s="70">
        <v>0</v>
      </c>
      <c r="I174" s="242">
        <f t="shared" si="4"/>
        <v>0</v>
      </c>
    </row>
    <row r="175" spans="1:9" x14ac:dyDescent="0.2">
      <c r="A175" s="62"/>
      <c r="B175" s="215" t="s">
        <v>655</v>
      </c>
      <c r="C175" s="62" t="s">
        <v>115</v>
      </c>
      <c r="D175" s="65">
        <v>0</v>
      </c>
      <c r="E175" s="65">
        <v>0</v>
      </c>
      <c r="F175" s="65">
        <v>0</v>
      </c>
      <c r="G175" s="108">
        <v>0</v>
      </c>
      <c r="H175" s="70">
        <v>0</v>
      </c>
      <c r="I175" s="242">
        <f t="shared" si="4"/>
        <v>0</v>
      </c>
    </row>
    <row r="176" spans="1:9" x14ac:dyDescent="0.2">
      <c r="A176" s="62"/>
      <c r="B176" s="215" t="s">
        <v>1255</v>
      </c>
      <c r="C176" s="62" t="s">
        <v>118</v>
      </c>
      <c r="D176" s="65">
        <v>0</v>
      </c>
      <c r="E176" s="65">
        <v>0</v>
      </c>
      <c r="F176" s="65">
        <v>0</v>
      </c>
      <c r="G176" s="108">
        <v>0</v>
      </c>
      <c r="H176" s="70">
        <v>0</v>
      </c>
      <c r="I176" s="242">
        <f t="shared" si="4"/>
        <v>0</v>
      </c>
    </row>
    <row r="177" spans="1:9" x14ac:dyDescent="0.2">
      <c r="A177" s="62"/>
      <c r="B177" s="215" t="s">
        <v>500</v>
      </c>
      <c r="C177" s="62" t="s">
        <v>123</v>
      </c>
      <c r="D177" s="65">
        <v>0</v>
      </c>
      <c r="E177" s="65">
        <v>0</v>
      </c>
      <c r="F177" s="65">
        <v>0</v>
      </c>
      <c r="G177" s="108">
        <v>0</v>
      </c>
      <c r="H177" s="70">
        <v>0</v>
      </c>
      <c r="I177" s="242">
        <f t="shared" si="4"/>
        <v>0</v>
      </c>
    </row>
    <row r="178" spans="1:9" x14ac:dyDescent="0.2">
      <c r="A178" s="62"/>
      <c r="B178" s="215" t="s">
        <v>496</v>
      </c>
      <c r="C178" s="62" t="s">
        <v>125</v>
      </c>
      <c r="D178" s="65">
        <v>0</v>
      </c>
      <c r="E178" s="65">
        <v>0</v>
      </c>
      <c r="F178" s="65">
        <v>0</v>
      </c>
      <c r="G178" s="108">
        <v>0</v>
      </c>
      <c r="H178" s="70">
        <v>0</v>
      </c>
      <c r="I178" s="242">
        <f t="shared" si="4"/>
        <v>0</v>
      </c>
    </row>
    <row r="179" spans="1:9" x14ac:dyDescent="0.2">
      <c r="A179" s="62"/>
      <c r="B179" s="215" t="s">
        <v>1256</v>
      </c>
      <c r="C179" s="62" t="s">
        <v>131</v>
      </c>
      <c r="D179" s="65">
        <v>0</v>
      </c>
      <c r="E179" s="65">
        <v>0</v>
      </c>
      <c r="F179" s="65">
        <v>0</v>
      </c>
      <c r="G179" s="108">
        <v>0</v>
      </c>
      <c r="H179" s="70">
        <v>0</v>
      </c>
      <c r="I179" s="242">
        <f t="shared" si="4"/>
        <v>0</v>
      </c>
    </row>
    <row r="180" spans="1:9" x14ac:dyDescent="0.2">
      <c r="A180" s="62"/>
      <c r="B180" s="215" t="s">
        <v>127</v>
      </c>
      <c r="C180" s="62" t="s">
        <v>132</v>
      </c>
      <c r="D180" s="65">
        <v>0</v>
      </c>
      <c r="E180" s="65">
        <v>0</v>
      </c>
      <c r="F180" s="65">
        <v>0</v>
      </c>
      <c r="G180" s="108">
        <v>0</v>
      </c>
      <c r="H180" s="70">
        <v>0</v>
      </c>
      <c r="I180" s="242">
        <f t="shared" si="4"/>
        <v>0</v>
      </c>
    </row>
    <row r="181" spans="1:9" x14ac:dyDescent="0.2">
      <c r="A181" s="62"/>
      <c r="B181" s="215" t="s">
        <v>128</v>
      </c>
      <c r="C181" s="62" t="s">
        <v>133</v>
      </c>
      <c r="D181" s="65">
        <v>0</v>
      </c>
      <c r="E181" s="65">
        <v>0</v>
      </c>
      <c r="F181" s="65">
        <v>0</v>
      </c>
      <c r="G181" s="108">
        <v>0</v>
      </c>
      <c r="H181" s="70">
        <v>0</v>
      </c>
      <c r="I181" s="242">
        <f t="shared" si="4"/>
        <v>0</v>
      </c>
    </row>
    <row r="182" spans="1:9" ht="10.8" thickBot="1" x14ac:dyDescent="0.25">
      <c r="A182" s="62"/>
      <c r="B182" s="215" t="s">
        <v>129</v>
      </c>
      <c r="C182" s="62" t="s">
        <v>134</v>
      </c>
      <c r="D182" s="65">
        <v>0</v>
      </c>
      <c r="E182" s="65">
        <v>0</v>
      </c>
      <c r="F182" s="65">
        <v>0</v>
      </c>
      <c r="G182" s="108">
        <v>0</v>
      </c>
      <c r="H182" s="70">
        <v>0</v>
      </c>
      <c r="I182" s="242">
        <f t="shared" si="4"/>
        <v>0</v>
      </c>
    </row>
    <row r="183" spans="1:9" ht="11.4" thickTop="1" thickBot="1" x14ac:dyDescent="0.25">
      <c r="A183" s="62"/>
      <c r="B183" s="215"/>
      <c r="C183" s="62" t="s">
        <v>171</v>
      </c>
      <c r="D183" s="82">
        <f>SUM(D150:D182)</f>
        <v>0</v>
      </c>
      <c r="E183" s="82">
        <f>SUM(E150:E182)</f>
        <v>0</v>
      </c>
      <c r="F183" s="82">
        <f>SUM(F150:F182)</f>
        <v>0</v>
      </c>
      <c r="G183" s="82">
        <f>SUM(G150:G182)</f>
        <v>0</v>
      </c>
      <c r="H183" s="82">
        <f>SUM(H150:H182)</f>
        <v>0</v>
      </c>
      <c r="I183" s="82">
        <f t="shared" si="4"/>
        <v>0</v>
      </c>
    </row>
    <row r="184" spans="1:9" ht="10.8" thickTop="1" x14ac:dyDescent="0.2">
      <c r="A184" s="212"/>
      <c r="B184" s="62"/>
      <c r="C184" s="62"/>
      <c r="D184" s="3"/>
      <c r="E184" s="3"/>
      <c r="F184" s="3"/>
      <c r="G184" s="3"/>
      <c r="H184" s="3"/>
      <c r="I184" s="98"/>
    </row>
    <row r="185" spans="1:9" x14ac:dyDescent="0.2">
      <c r="A185" s="212" t="s">
        <v>209</v>
      </c>
      <c r="B185" s="62"/>
      <c r="C185" s="62"/>
      <c r="D185" s="3"/>
      <c r="E185" s="3"/>
      <c r="F185" s="3"/>
      <c r="G185" s="3"/>
      <c r="H185" s="3"/>
      <c r="I185" s="98"/>
    </row>
    <row r="186" spans="1:9" x14ac:dyDescent="0.2">
      <c r="B186" s="215" t="s">
        <v>1249</v>
      </c>
      <c r="C186" s="62" t="s">
        <v>177</v>
      </c>
      <c r="D186" s="68">
        <v>0</v>
      </c>
      <c r="E186" s="68">
        <v>0</v>
      </c>
      <c r="F186" s="68">
        <v>0</v>
      </c>
      <c r="G186" s="218">
        <f>SUMIF('Staff Details'!J:J,RIGHT(LEFT($A$2,7),2)&amp;"-"&amp;LEFT(A185,4),'Staff Details'!S:S)</f>
        <v>0</v>
      </c>
      <c r="H186" s="70">
        <v>0</v>
      </c>
      <c r="I186" s="242">
        <f>SUM(G186+H186)</f>
        <v>0</v>
      </c>
    </row>
    <row r="187" spans="1:9" x14ac:dyDescent="0.2">
      <c r="B187" s="215" t="s">
        <v>1249</v>
      </c>
      <c r="C187" s="62" t="s">
        <v>400</v>
      </c>
      <c r="D187" s="68">
        <v>0</v>
      </c>
      <c r="E187" s="68">
        <v>0</v>
      </c>
      <c r="F187" s="68">
        <v>0</v>
      </c>
      <c r="G187" s="68">
        <v>0</v>
      </c>
      <c r="H187" s="70">
        <v>0</v>
      </c>
      <c r="I187" s="242">
        <f>SUM(G187+H187)</f>
        <v>0</v>
      </c>
    </row>
    <row r="188" spans="1:9" x14ac:dyDescent="0.2">
      <c r="A188" s="62"/>
      <c r="B188" s="215" t="s">
        <v>1250</v>
      </c>
      <c r="C188" s="62" t="s">
        <v>684</v>
      </c>
      <c r="D188" s="68">
        <v>0</v>
      </c>
      <c r="E188" s="68">
        <v>0</v>
      </c>
      <c r="F188" s="68">
        <v>0</v>
      </c>
      <c r="G188" s="219">
        <f>SUMIF('Staff Details'!J:J,RIGHT(LEFT($A$2,7),2)&amp;"-"&amp;LEFT(A185,4),'Staff Details'!AA:AA)</f>
        <v>0</v>
      </c>
      <c r="H188" s="70">
        <v>0</v>
      </c>
      <c r="I188" s="242">
        <f>SUM(G188+H188)</f>
        <v>0</v>
      </c>
    </row>
    <row r="189" spans="1:9" x14ac:dyDescent="0.2">
      <c r="A189" s="62"/>
      <c r="B189" s="215" t="s">
        <v>1250</v>
      </c>
      <c r="C189" s="62" t="s">
        <v>401</v>
      </c>
      <c r="D189" s="68">
        <v>0</v>
      </c>
      <c r="E189" s="68">
        <v>0</v>
      </c>
      <c r="F189" s="68">
        <v>0</v>
      </c>
      <c r="G189" s="68">
        <v>0</v>
      </c>
      <c r="H189" s="70">
        <v>0</v>
      </c>
      <c r="I189" s="242">
        <f>SUM(G189+H189)</f>
        <v>0</v>
      </c>
    </row>
    <row r="190" spans="1:9" x14ac:dyDescent="0.2">
      <c r="A190" s="62"/>
      <c r="B190" s="215" t="s">
        <v>1251</v>
      </c>
      <c r="C190" s="62" t="s">
        <v>76</v>
      </c>
      <c r="D190" s="65">
        <v>0</v>
      </c>
      <c r="E190" s="65">
        <v>0</v>
      </c>
      <c r="F190" s="65">
        <v>0</v>
      </c>
      <c r="G190" s="108">
        <v>0</v>
      </c>
      <c r="H190" s="70">
        <v>0</v>
      </c>
      <c r="I190" s="242">
        <f t="shared" ref="I190:I217" si="5">SUM(G190+H190)</f>
        <v>0</v>
      </c>
    </row>
    <row r="191" spans="1:9" x14ac:dyDescent="0.2">
      <c r="A191" s="62"/>
      <c r="B191" s="215" t="s">
        <v>1252</v>
      </c>
      <c r="C191" s="62" t="s">
        <v>77</v>
      </c>
      <c r="D191" s="65">
        <v>0</v>
      </c>
      <c r="E191" s="65">
        <v>0</v>
      </c>
      <c r="F191" s="65">
        <v>0</v>
      </c>
      <c r="G191" s="108">
        <v>0</v>
      </c>
      <c r="H191" s="70">
        <v>0</v>
      </c>
      <c r="I191" s="242">
        <f t="shared" si="5"/>
        <v>0</v>
      </c>
    </row>
    <row r="192" spans="1:9" x14ac:dyDescent="0.2">
      <c r="A192" s="62"/>
      <c r="B192" s="215" t="s">
        <v>78</v>
      </c>
      <c r="C192" s="62" t="s">
        <v>79</v>
      </c>
      <c r="D192" s="65">
        <v>0</v>
      </c>
      <c r="E192" s="65">
        <v>0</v>
      </c>
      <c r="F192" s="65">
        <v>0</v>
      </c>
      <c r="G192" s="108">
        <v>0</v>
      </c>
      <c r="H192" s="70">
        <v>0</v>
      </c>
      <c r="I192" s="242">
        <f t="shared" si="5"/>
        <v>0</v>
      </c>
    </row>
    <row r="193" spans="1:9" x14ac:dyDescent="0.2">
      <c r="A193" s="62"/>
      <c r="B193" s="215" t="s">
        <v>80</v>
      </c>
      <c r="C193" s="62" t="s">
        <v>81</v>
      </c>
      <c r="D193" s="65">
        <v>0</v>
      </c>
      <c r="E193" s="65">
        <v>0</v>
      </c>
      <c r="F193" s="65">
        <v>0</v>
      </c>
      <c r="G193" s="108">
        <v>0</v>
      </c>
      <c r="H193" s="70">
        <v>0</v>
      </c>
      <c r="I193" s="242">
        <f t="shared" si="5"/>
        <v>0</v>
      </c>
    </row>
    <row r="194" spans="1:9" x14ac:dyDescent="0.2">
      <c r="A194" s="62"/>
      <c r="B194" s="215" t="s">
        <v>1253</v>
      </c>
      <c r="C194" s="62" t="s">
        <v>82</v>
      </c>
      <c r="D194" s="65">
        <v>0</v>
      </c>
      <c r="E194" s="65">
        <v>0</v>
      </c>
      <c r="F194" s="65">
        <v>0</v>
      </c>
      <c r="G194" s="108">
        <v>0</v>
      </c>
      <c r="H194" s="70">
        <v>0</v>
      </c>
      <c r="I194" s="242">
        <f t="shared" si="5"/>
        <v>0</v>
      </c>
    </row>
    <row r="195" spans="1:9" x14ac:dyDescent="0.2">
      <c r="A195" s="62"/>
      <c r="B195" s="215" t="s">
        <v>85</v>
      </c>
      <c r="C195" s="62" t="s">
        <v>92</v>
      </c>
      <c r="D195" s="65">
        <v>0</v>
      </c>
      <c r="E195" s="65">
        <v>0</v>
      </c>
      <c r="F195" s="65">
        <v>0</v>
      </c>
      <c r="G195" s="108">
        <v>0</v>
      </c>
      <c r="H195" s="70">
        <v>0</v>
      </c>
      <c r="I195" s="242">
        <f t="shared" si="5"/>
        <v>0</v>
      </c>
    </row>
    <row r="196" spans="1:9" x14ac:dyDescent="0.2">
      <c r="A196" s="62"/>
      <c r="B196" s="215" t="s">
        <v>90</v>
      </c>
      <c r="C196" s="62" t="s">
        <v>1282</v>
      </c>
      <c r="D196" s="65">
        <v>0</v>
      </c>
      <c r="E196" s="65">
        <v>0</v>
      </c>
      <c r="F196" s="65">
        <v>0</v>
      </c>
      <c r="G196" s="108">
        <v>0</v>
      </c>
      <c r="H196" s="70">
        <v>0</v>
      </c>
      <c r="I196" s="242">
        <f t="shared" si="5"/>
        <v>0</v>
      </c>
    </row>
    <row r="197" spans="1:9" x14ac:dyDescent="0.2">
      <c r="A197" s="62"/>
      <c r="B197" s="342" t="s">
        <v>535</v>
      </c>
      <c r="C197" s="297" t="s">
        <v>558</v>
      </c>
      <c r="D197" s="65">
        <v>0</v>
      </c>
      <c r="E197" s="65">
        <v>0</v>
      </c>
      <c r="F197" s="65">
        <v>0</v>
      </c>
      <c r="G197" s="108">
        <v>0</v>
      </c>
      <c r="H197" s="70">
        <v>0</v>
      </c>
      <c r="I197" s="242">
        <f t="shared" si="5"/>
        <v>0</v>
      </c>
    </row>
    <row r="198" spans="1:9" x14ac:dyDescent="0.2">
      <c r="A198" s="62"/>
      <c r="B198" s="215" t="s">
        <v>1283</v>
      </c>
      <c r="C198" s="62" t="s">
        <v>644</v>
      </c>
      <c r="D198" s="65">
        <v>0</v>
      </c>
      <c r="E198" s="65">
        <v>0</v>
      </c>
      <c r="F198" s="65">
        <v>0</v>
      </c>
      <c r="G198" s="108">
        <v>0</v>
      </c>
      <c r="H198" s="70">
        <v>0</v>
      </c>
      <c r="I198" s="242">
        <f t="shared" si="5"/>
        <v>0</v>
      </c>
    </row>
    <row r="199" spans="1:9" x14ac:dyDescent="0.2">
      <c r="A199" s="62"/>
      <c r="B199" s="215" t="s">
        <v>1284</v>
      </c>
      <c r="C199" s="62" t="s">
        <v>138</v>
      </c>
      <c r="D199" s="65">
        <v>0</v>
      </c>
      <c r="E199" s="65">
        <v>0</v>
      </c>
      <c r="F199" s="65">
        <v>0</v>
      </c>
      <c r="G199" s="108">
        <v>0</v>
      </c>
      <c r="H199" s="70">
        <v>0</v>
      </c>
      <c r="I199" s="242">
        <f t="shared" si="5"/>
        <v>0</v>
      </c>
    </row>
    <row r="200" spans="1:9" x14ac:dyDescent="0.2">
      <c r="A200" s="62"/>
      <c r="B200" s="215" t="s">
        <v>1285</v>
      </c>
      <c r="C200" s="62" t="s">
        <v>646</v>
      </c>
      <c r="D200" s="65">
        <v>0</v>
      </c>
      <c r="E200" s="65">
        <v>0</v>
      </c>
      <c r="F200" s="65">
        <v>0</v>
      </c>
      <c r="G200" s="108">
        <v>0</v>
      </c>
      <c r="H200" s="70">
        <v>0</v>
      </c>
      <c r="I200" s="242">
        <f t="shared" si="5"/>
        <v>0</v>
      </c>
    </row>
    <row r="201" spans="1:9" x14ac:dyDescent="0.2">
      <c r="A201" s="62"/>
      <c r="B201" s="215" t="s">
        <v>1286</v>
      </c>
      <c r="C201" s="62" t="s">
        <v>647</v>
      </c>
      <c r="D201" s="65">
        <v>0</v>
      </c>
      <c r="E201" s="65">
        <v>0</v>
      </c>
      <c r="F201" s="65">
        <v>0</v>
      </c>
      <c r="G201" s="108">
        <v>0</v>
      </c>
      <c r="H201" s="70">
        <v>0</v>
      </c>
      <c r="I201" s="242">
        <f t="shared" si="5"/>
        <v>0</v>
      </c>
    </row>
    <row r="202" spans="1:9" x14ac:dyDescent="0.2">
      <c r="A202" s="62"/>
      <c r="B202" s="215" t="s">
        <v>1287</v>
      </c>
      <c r="C202" s="62" t="s">
        <v>143</v>
      </c>
      <c r="D202" s="65">
        <v>0</v>
      </c>
      <c r="E202" s="65">
        <v>0</v>
      </c>
      <c r="F202" s="65">
        <v>0</v>
      </c>
      <c r="G202" s="108">
        <v>0</v>
      </c>
      <c r="H202" s="70">
        <v>0</v>
      </c>
      <c r="I202" s="242">
        <f t="shared" si="5"/>
        <v>0</v>
      </c>
    </row>
    <row r="203" spans="1:9" x14ac:dyDescent="0.2">
      <c r="A203" s="62"/>
      <c r="B203" s="215" t="s">
        <v>1289</v>
      </c>
      <c r="C203" s="62" t="s">
        <v>648</v>
      </c>
      <c r="D203" s="65">
        <v>0</v>
      </c>
      <c r="E203" s="65">
        <v>0</v>
      </c>
      <c r="F203" s="65">
        <v>0</v>
      </c>
      <c r="G203" s="108">
        <v>0</v>
      </c>
      <c r="H203" s="70">
        <v>0</v>
      </c>
      <c r="I203" s="242">
        <f t="shared" si="5"/>
        <v>0</v>
      </c>
    </row>
    <row r="204" spans="1:9" x14ac:dyDescent="0.2">
      <c r="A204" s="62"/>
      <c r="B204" s="215" t="s">
        <v>1290</v>
      </c>
      <c r="C204" s="62" t="s">
        <v>650</v>
      </c>
      <c r="D204" s="65">
        <v>0</v>
      </c>
      <c r="E204" s="65">
        <v>0</v>
      </c>
      <c r="F204" s="65">
        <v>0</v>
      </c>
      <c r="G204" s="108">
        <v>0</v>
      </c>
      <c r="H204" s="70">
        <v>0</v>
      </c>
      <c r="I204" s="242">
        <f t="shared" si="5"/>
        <v>0</v>
      </c>
    </row>
    <row r="205" spans="1:9" x14ac:dyDescent="0.2">
      <c r="A205" s="62"/>
      <c r="B205" s="215" t="s">
        <v>651</v>
      </c>
      <c r="C205" s="62" t="s">
        <v>656</v>
      </c>
      <c r="D205" s="65">
        <v>0</v>
      </c>
      <c r="E205" s="65">
        <v>0</v>
      </c>
      <c r="F205" s="65">
        <v>0</v>
      </c>
      <c r="G205" s="108">
        <v>0</v>
      </c>
      <c r="H205" s="70">
        <v>0</v>
      </c>
      <c r="I205" s="242">
        <f t="shared" si="5"/>
        <v>0</v>
      </c>
    </row>
    <row r="206" spans="1:9" x14ac:dyDescent="0.2">
      <c r="A206" s="62"/>
      <c r="B206" s="215" t="s">
        <v>652</v>
      </c>
      <c r="C206" s="62" t="s">
        <v>139</v>
      </c>
      <c r="D206" s="65">
        <v>0</v>
      </c>
      <c r="E206" s="65">
        <v>0</v>
      </c>
      <c r="F206" s="65">
        <v>0</v>
      </c>
      <c r="G206" s="108">
        <v>0</v>
      </c>
      <c r="H206" s="70">
        <v>0</v>
      </c>
      <c r="I206" s="242">
        <f t="shared" si="5"/>
        <v>0</v>
      </c>
    </row>
    <row r="207" spans="1:9" x14ac:dyDescent="0.2">
      <c r="A207" s="62"/>
      <c r="B207" s="215" t="s">
        <v>653</v>
      </c>
      <c r="C207" s="62" t="s">
        <v>112</v>
      </c>
      <c r="D207" s="65">
        <v>0</v>
      </c>
      <c r="E207" s="65">
        <v>0</v>
      </c>
      <c r="F207" s="65">
        <v>0</v>
      </c>
      <c r="G207" s="108">
        <v>0</v>
      </c>
      <c r="H207" s="70">
        <v>0</v>
      </c>
      <c r="I207" s="242">
        <f t="shared" si="5"/>
        <v>0</v>
      </c>
    </row>
    <row r="208" spans="1:9" x14ac:dyDescent="0.2">
      <c r="A208" s="62"/>
      <c r="B208" s="215" t="s">
        <v>654</v>
      </c>
      <c r="C208" s="62" t="s">
        <v>113</v>
      </c>
      <c r="D208" s="65">
        <v>0</v>
      </c>
      <c r="E208" s="65">
        <v>0</v>
      </c>
      <c r="F208" s="65">
        <v>0</v>
      </c>
      <c r="G208" s="108">
        <v>0</v>
      </c>
      <c r="H208" s="70">
        <v>0</v>
      </c>
      <c r="I208" s="242">
        <f t="shared" si="5"/>
        <v>0</v>
      </c>
    </row>
    <row r="209" spans="1:9" x14ac:dyDescent="0.2">
      <c r="A209" s="62"/>
      <c r="B209" s="215" t="s">
        <v>1254</v>
      </c>
      <c r="C209" s="62" t="s">
        <v>114</v>
      </c>
      <c r="D209" s="65">
        <v>0</v>
      </c>
      <c r="E209" s="65">
        <v>0</v>
      </c>
      <c r="F209" s="65">
        <v>0</v>
      </c>
      <c r="G209" s="108">
        <v>0</v>
      </c>
      <c r="H209" s="70">
        <v>0</v>
      </c>
      <c r="I209" s="242">
        <f t="shared" si="5"/>
        <v>0</v>
      </c>
    </row>
    <row r="210" spans="1:9" x14ac:dyDescent="0.2">
      <c r="A210" s="62"/>
      <c r="B210" s="215" t="s">
        <v>655</v>
      </c>
      <c r="C210" s="62" t="s">
        <v>115</v>
      </c>
      <c r="D210" s="65">
        <v>0</v>
      </c>
      <c r="E210" s="65">
        <v>0</v>
      </c>
      <c r="F210" s="65">
        <v>0</v>
      </c>
      <c r="G210" s="108">
        <v>0</v>
      </c>
      <c r="H210" s="70">
        <v>0</v>
      </c>
      <c r="I210" s="242">
        <f t="shared" si="5"/>
        <v>0</v>
      </c>
    </row>
    <row r="211" spans="1:9" x14ac:dyDescent="0.2">
      <c r="A211" s="62"/>
      <c r="B211" s="215" t="s">
        <v>1255</v>
      </c>
      <c r="C211" s="62" t="s">
        <v>118</v>
      </c>
      <c r="D211" s="65">
        <v>0</v>
      </c>
      <c r="E211" s="65">
        <v>0</v>
      </c>
      <c r="F211" s="65">
        <v>0</v>
      </c>
      <c r="G211" s="108">
        <v>0</v>
      </c>
      <c r="H211" s="70">
        <v>0</v>
      </c>
      <c r="I211" s="242">
        <f t="shared" si="5"/>
        <v>0</v>
      </c>
    </row>
    <row r="212" spans="1:9" x14ac:dyDescent="0.2">
      <c r="A212" s="62"/>
      <c r="B212" s="215" t="s">
        <v>500</v>
      </c>
      <c r="C212" s="62" t="s">
        <v>123</v>
      </c>
      <c r="D212" s="65">
        <v>0</v>
      </c>
      <c r="E212" s="65">
        <v>0</v>
      </c>
      <c r="F212" s="65">
        <v>0</v>
      </c>
      <c r="G212" s="108">
        <v>0</v>
      </c>
      <c r="H212" s="70">
        <v>0</v>
      </c>
      <c r="I212" s="242">
        <f t="shared" si="5"/>
        <v>0</v>
      </c>
    </row>
    <row r="213" spans="1:9" x14ac:dyDescent="0.2">
      <c r="A213" s="62"/>
      <c r="B213" s="215" t="s">
        <v>496</v>
      </c>
      <c r="C213" s="62" t="s">
        <v>125</v>
      </c>
      <c r="D213" s="65">
        <v>0</v>
      </c>
      <c r="E213" s="65">
        <v>0</v>
      </c>
      <c r="F213" s="65">
        <v>0</v>
      </c>
      <c r="G213" s="108">
        <v>0</v>
      </c>
      <c r="H213" s="70">
        <v>0</v>
      </c>
      <c r="I213" s="242">
        <f t="shared" si="5"/>
        <v>0</v>
      </c>
    </row>
    <row r="214" spans="1:9" x14ac:dyDescent="0.2">
      <c r="A214" s="62"/>
      <c r="B214" s="215" t="s">
        <v>1256</v>
      </c>
      <c r="C214" s="62" t="s">
        <v>131</v>
      </c>
      <c r="D214" s="65">
        <v>0</v>
      </c>
      <c r="E214" s="65">
        <v>0</v>
      </c>
      <c r="F214" s="65">
        <v>0</v>
      </c>
      <c r="G214" s="108">
        <v>0</v>
      </c>
      <c r="H214" s="70">
        <v>0</v>
      </c>
      <c r="I214" s="242">
        <f t="shared" si="5"/>
        <v>0</v>
      </c>
    </row>
    <row r="215" spans="1:9" x14ac:dyDescent="0.2">
      <c r="A215" s="62"/>
      <c r="B215" s="215" t="s">
        <v>127</v>
      </c>
      <c r="C215" s="62" t="s">
        <v>132</v>
      </c>
      <c r="D215" s="65">
        <v>0</v>
      </c>
      <c r="E215" s="65">
        <v>0</v>
      </c>
      <c r="F215" s="65">
        <v>0</v>
      </c>
      <c r="G215" s="108">
        <v>0</v>
      </c>
      <c r="H215" s="70">
        <v>0</v>
      </c>
      <c r="I215" s="242">
        <f t="shared" si="5"/>
        <v>0</v>
      </c>
    </row>
    <row r="216" spans="1:9" x14ac:dyDescent="0.2">
      <c r="A216" s="62"/>
      <c r="B216" s="215" t="s">
        <v>128</v>
      </c>
      <c r="C216" s="62" t="s">
        <v>133</v>
      </c>
      <c r="D216" s="65">
        <v>0</v>
      </c>
      <c r="E216" s="65">
        <v>0</v>
      </c>
      <c r="F216" s="65">
        <v>0</v>
      </c>
      <c r="G216" s="108">
        <v>0</v>
      </c>
      <c r="H216" s="70">
        <v>0</v>
      </c>
      <c r="I216" s="242">
        <f t="shared" si="5"/>
        <v>0</v>
      </c>
    </row>
    <row r="217" spans="1:9" ht="10.8" thickBot="1" x14ac:dyDescent="0.25">
      <c r="A217" s="62"/>
      <c r="B217" s="215" t="s">
        <v>129</v>
      </c>
      <c r="C217" s="62" t="s">
        <v>134</v>
      </c>
      <c r="D217" s="65">
        <v>0</v>
      </c>
      <c r="E217" s="65">
        <v>0</v>
      </c>
      <c r="F217" s="65">
        <v>0</v>
      </c>
      <c r="G217" s="108">
        <v>0</v>
      </c>
      <c r="H217" s="70">
        <v>0</v>
      </c>
      <c r="I217" s="242">
        <f t="shared" si="5"/>
        <v>0</v>
      </c>
    </row>
    <row r="218" spans="1:9" ht="11.4" thickTop="1" thickBot="1" x14ac:dyDescent="0.25">
      <c r="A218" s="62"/>
      <c r="B218" s="215"/>
      <c r="C218" s="62" t="s">
        <v>210</v>
      </c>
      <c r="D218" s="82">
        <f>SUM(D186:D217)</f>
        <v>0</v>
      </c>
      <c r="E218" s="82">
        <f>SUM(E186:E217)</f>
        <v>0</v>
      </c>
      <c r="F218" s="82">
        <f>SUM(F186:F217)</f>
        <v>0</v>
      </c>
      <c r="G218" s="82">
        <f>SUM(G186:G217)</f>
        <v>0</v>
      </c>
      <c r="H218" s="82">
        <f>SUM(H186:H217)</f>
        <v>0</v>
      </c>
      <c r="I218" s="82">
        <f>SUM(G219+H218)</f>
        <v>0</v>
      </c>
    </row>
    <row r="219" spans="1:9" ht="10.8" thickTop="1" x14ac:dyDescent="0.2">
      <c r="A219" s="212"/>
      <c r="B219" s="62"/>
      <c r="C219" s="62"/>
      <c r="D219" s="3"/>
      <c r="E219" s="3"/>
      <c r="F219" s="3"/>
      <c r="G219" s="3"/>
      <c r="H219" s="77"/>
      <c r="I219" s="77"/>
    </row>
    <row r="220" spans="1:9" x14ac:dyDescent="0.2">
      <c r="A220" s="212" t="s">
        <v>172</v>
      </c>
      <c r="B220" s="212"/>
      <c r="C220" s="212"/>
      <c r="D220" s="3"/>
      <c r="E220" s="3"/>
      <c r="F220" s="3"/>
      <c r="G220" s="3"/>
      <c r="H220" s="3"/>
      <c r="I220" s="98"/>
    </row>
    <row r="221" spans="1:9" x14ac:dyDescent="0.2">
      <c r="B221" s="215" t="s">
        <v>1249</v>
      </c>
      <c r="C221" s="62" t="s">
        <v>177</v>
      </c>
      <c r="D221" s="68">
        <v>0</v>
      </c>
      <c r="E221" s="68">
        <v>0</v>
      </c>
      <c r="F221" s="68">
        <v>0</v>
      </c>
      <c r="G221" s="218">
        <f>SUMIF('Staff Details'!J:J,RIGHT(LEFT($A$2,7),2)&amp;"-"&amp;LEFT(A220,4),'Staff Details'!S:S)</f>
        <v>0</v>
      </c>
      <c r="H221" s="70">
        <v>0</v>
      </c>
      <c r="I221" s="242">
        <f t="shared" ref="I221:I254" si="6">SUM(G221+H221)</f>
        <v>0</v>
      </c>
    </row>
    <row r="222" spans="1:9" x14ac:dyDescent="0.2">
      <c r="B222" s="215" t="s">
        <v>1249</v>
      </c>
      <c r="C222" s="62" t="s">
        <v>400</v>
      </c>
      <c r="D222" s="68">
        <v>0</v>
      </c>
      <c r="E222" s="68">
        <v>0</v>
      </c>
      <c r="F222" s="68">
        <v>0</v>
      </c>
      <c r="G222" s="68">
        <v>0</v>
      </c>
      <c r="H222" s="70">
        <v>0</v>
      </c>
      <c r="I222" s="242">
        <f t="shared" si="6"/>
        <v>0</v>
      </c>
    </row>
    <row r="223" spans="1:9" x14ac:dyDescent="0.2">
      <c r="A223" s="62"/>
      <c r="B223" s="215" t="s">
        <v>1250</v>
      </c>
      <c r="C223" s="62" t="s">
        <v>684</v>
      </c>
      <c r="D223" s="68">
        <v>0</v>
      </c>
      <c r="E223" s="68">
        <v>0</v>
      </c>
      <c r="F223" s="68">
        <v>0</v>
      </c>
      <c r="G223" s="219">
        <f>SUMIF('Staff Details'!J:J,RIGHT(LEFT($A$2,7),2)&amp;"-"&amp;LEFT(A220,4),'Staff Details'!AA:AA)</f>
        <v>0</v>
      </c>
      <c r="H223" s="70">
        <v>0</v>
      </c>
      <c r="I223" s="242">
        <f t="shared" si="6"/>
        <v>0</v>
      </c>
    </row>
    <row r="224" spans="1:9" x14ac:dyDescent="0.2">
      <c r="A224" s="62"/>
      <c r="B224" s="215" t="s">
        <v>1250</v>
      </c>
      <c r="C224" s="62" t="s">
        <v>401</v>
      </c>
      <c r="D224" s="68">
        <v>0</v>
      </c>
      <c r="E224" s="68">
        <v>0</v>
      </c>
      <c r="F224" s="68">
        <v>0</v>
      </c>
      <c r="G224" s="68">
        <v>0</v>
      </c>
      <c r="H224" s="70">
        <v>0</v>
      </c>
      <c r="I224" s="242">
        <f t="shared" si="6"/>
        <v>0</v>
      </c>
    </row>
    <row r="225" spans="1:9" x14ac:dyDescent="0.2">
      <c r="A225" s="62"/>
      <c r="B225" s="215" t="s">
        <v>1251</v>
      </c>
      <c r="C225" s="62" t="s">
        <v>76</v>
      </c>
      <c r="D225" s="65">
        <v>0</v>
      </c>
      <c r="E225" s="65">
        <v>0</v>
      </c>
      <c r="F225" s="65">
        <v>0</v>
      </c>
      <c r="G225" s="108">
        <v>0</v>
      </c>
      <c r="H225" s="70">
        <v>0</v>
      </c>
      <c r="I225" s="242">
        <f t="shared" si="6"/>
        <v>0</v>
      </c>
    </row>
    <row r="226" spans="1:9" x14ac:dyDescent="0.2">
      <c r="A226" s="62"/>
      <c r="B226" s="215" t="s">
        <v>1252</v>
      </c>
      <c r="C226" s="62" t="s">
        <v>77</v>
      </c>
      <c r="D226" s="65">
        <v>0</v>
      </c>
      <c r="E226" s="65">
        <v>0</v>
      </c>
      <c r="F226" s="65">
        <v>0</v>
      </c>
      <c r="G226" s="108">
        <v>0</v>
      </c>
      <c r="H226" s="70">
        <v>0</v>
      </c>
      <c r="I226" s="242">
        <f t="shared" si="6"/>
        <v>0</v>
      </c>
    </row>
    <row r="227" spans="1:9" x14ac:dyDescent="0.2">
      <c r="A227" s="62"/>
      <c r="B227" s="215" t="s">
        <v>78</v>
      </c>
      <c r="C227" s="62" t="s">
        <v>79</v>
      </c>
      <c r="D227" s="65">
        <v>0</v>
      </c>
      <c r="E227" s="65">
        <v>0</v>
      </c>
      <c r="F227" s="65">
        <v>0</v>
      </c>
      <c r="G227" s="108">
        <v>0</v>
      </c>
      <c r="H227" s="70">
        <v>0</v>
      </c>
      <c r="I227" s="242">
        <f t="shared" si="6"/>
        <v>0</v>
      </c>
    </row>
    <row r="228" spans="1:9" x14ac:dyDescent="0.2">
      <c r="A228" s="62"/>
      <c r="B228" s="215" t="s">
        <v>80</v>
      </c>
      <c r="C228" s="62" t="s">
        <v>81</v>
      </c>
      <c r="D228" s="65">
        <v>0</v>
      </c>
      <c r="E228" s="65">
        <v>0</v>
      </c>
      <c r="F228" s="65">
        <v>0</v>
      </c>
      <c r="G228" s="108">
        <v>0</v>
      </c>
      <c r="H228" s="70">
        <v>0</v>
      </c>
      <c r="I228" s="242">
        <f t="shared" si="6"/>
        <v>0</v>
      </c>
    </row>
    <row r="229" spans="1:9" x14ac:dyDescent="0.2">
      <c r="A229" s="62"/>
      <c r="B229" s="215" t="s">
        <v>1253</v>
      </c>
      <c r="C229" s="62" t="s">
        <v>82</v>
      </c>
      <c r="D229" s="65">
        <v>0</v>
      </c>
      <c r="E229" s="65">
        <v>0</v>
      </c>
      <c r="F229" s="65">
        <v>0</v>
      </c>
      <c r="G229" s="108">
        <v>0</v>
      </c>
      <c r="H229" s="70">
        <v>0</v>
      </c>
      <c r="I229" s="242">
        <f t="shared" si="6"/>
        <v>0</v>
      </c>
    </row>
    <row r="230" spans="1:9" x14ac:dyDescent="0.2">
      <c r="A230" s="62"/>
      <c r="B230" s="215" t="s">
        <v>85</v>
      </c>
      <c r="C230" s="62" t="s">
        <v>92</v>
      </c>
      <c r="D230" s="65">
        <v>0</v>
      </c>
      <c r="E230" s="65">
        <v>0</v>
      </c>
      <c r="F230" s="65">
        <v>0</v>
      </c>
      <c r="G230" s="108">
        <v>0</v>
      </c>
      <c r="H230" s="70">
        <v>0</v>
      </c>
      <c r="I230" s="242">
        <f t="shared" si="6"/>
        <v>0</v>
      </c>
    </row>
    <row r="231" spans="1:9" x14ac:dyDescent="0.2">
      <c r="A231" s="62"/>
      <c r="B231" s="215" t="s">
        <v>90</v>
      </c>
      <c r="C231" s="62" t="s">
        <v>1282</v>
      </c>
      <c r="D231" s="65">
        <v>0</v>
      </c>
      <c r="E231" s="65">
        <v>0</v>
      </c>
      <c r="F231" s="65">
        <v>0</v>
      </c>
      <c r="G231" s="108">
        <v>0</v>
      </c>
      <c r="H231" s="70">
        <v>0</v>
      </c>
      <c r="I231" s="242">
        <f t="shared" si="6"/>
        <v>0</v>
      </c>
    </row>
    <row r="232" spans="1:9" x14ac:dyDescent="0.2">
      <c r="A232" s="62"/>
      <c r="B232" s="342" t="s">
        <v>535</v>
      </c>
      <c r="C232" s="297" t="s">
        <v>558</v>
      </c>
      <c r="D232" s="65">
        <v>0</v>
      </c>
      <c r="E232" s="65">
        <v>0</v>
      </c>
      <c r="F232" s="65">
        <v>0</v>
      </c>
      <c r="G232" s="108">
        <v>0</v>
      </c>
      <c r="H232" s="70">
        <v>0</v>
      </c>
      <c r="I232" s="242">
        <f t="shared" si="6"/>
        <v>0</v>
      </c>
    </row>
    <row r="233" spans="1:9" x14ac:dyDescent="0.2">
      <c r="A233" s="62"/>
      <c r="B233" s="215" t="s">
        <v>1283</v>
      </c>
      <c r="C233" s="62" t="s">
        <v>644</v>
      </c>
      <c r="D233" s="65">
        <v>0</v>
      </c>
      <c r="E233" s="65">
        <v>0</v>
      </c>
      <c r="F233" s="65">
        <v>0</v>
      </c>
      <c r="G233" s="108">
        <v>0</v>
      </c>
      <c r="H233" s="70">
        <v>0</v>
      </c>
      <c r="I233" s="242">
        <f t="shared" si="6"/>
        <v>0</v>
      </c>
    </row>
    <row r="234" spans="1:9" x14ac:dyDescent="0.2">
      <c r="A234" s="62"/>
      <c r="B234" s="215" t="s">
        <v>1284</v>
      </c>
      <c r="C234" s="62" t="s">
        <v>138</v>
      </c>
      <c r="D234" s="65">
        <v>0</v>
      </c>
      <c r="E234" s="65">
        <v>0</v>
      </c>
      <c r="F234" s="65">
        <v>0</v>
      </c>
      <c r="G234" s="108">
        <v>0</v>
      </c>
      <c r="H234" s="70">
        <v>0</v>
      </c>
      <c r="I234" s="242">
        <f t="shared" si="6"/>
        <v>0</v>
      </c>
    </row>
    <row r="235" spans="1:9" x14ac:dyDescent="0.2">
      <c r="A235" s="62"/>
      <c r="B235" s="215" t="s">
        <v>1285</v>
      </c>
      <c r="C235" s="62" t="s">
        <v>646</v>
      </c>
      <c r="D235" s="65">
        <v>0</v>
      </c>
      <c r="E235" s="65">
        <v>0</v>
      </c>
      <c r="F235" s="65">
        <v>0</v>
      </c>
      <c r="G235" s="108">
        <v>0</v>
      </c>
      <c r="H235" s="70">
        <v>0</v>
      </c>
      <c r="I235" s="242">
        <f t="shared" si="6"/>
        <v>0</v>
      </c>
    </row>
    <row r="236" spans="1:9" x14ac:dyDescent="0.2">
      <c r="A236" s="62"/>
      <c r="B236" s="215" t="s">
        <v>1286</v>
      </c>
      <c r="C236" s="62" t="s">
        <v>647</v>
      </c>
      <c r="D236" s="65">
        <v>0</v>
      </c>
      <c r="E236" s="65">
        <v>0</v>
      </c>
      <c r="F236" s="65">
        <v>0</v>
      </c>
      <c r="G236" s="108">
        <v>0</v>
      </c>
      <c r="H236" s="70">
        <v>0</v>
      </c>
      <c r="I236" s="242">
        <f t="shared" si="6"/>
        <v>0</v>
      </c>
    </row>
    <row r="237" spans="1:9" x14ac:dyDescent="0.2">
      <c r="A237" s="62"/>
      <c r="B237" s="215" t="s">
        <v>1287</v>
      </c>
      <c r="C237" s="62" t="s">
        <v>143</v>
      </c>
      <c r="D237" s="65">
        <v>0</v>
      </c>
      <c r="E237" s="65">
        <v>0</v>
      </c>
      <c r="F237" s="65">
        <v>0</v>
      </c>
      <c r="G237" s="108">
        <v>0</v>
      </c>
      <c r="H237" s="70">
        <v>0</v>
      </c>
      <c r="I237" s="242">
        <f t="shared" si="6"/>
        <v>0</v>
      </c>
    </row>
    <row r="238" spans="1:9" x14ac:dyDescent="0.2">
      <c r="A238" s="62"/>
      <c r="B238" s="215" t="s">
        <v>1288</v>
      </c>
      <c r="C238" s="62" t="s">
        <v>144</v>
      </c>
      <c r="D238" s="65">
        <v>0</v>
      </c>
      <c r="E238" s="65">
        <v>0</v>
      </c>
      <c r="F238" s="65">
        <v>0</v>
      </c>
      <c r="G238" s="108">
        <v>0</v>
      </c>
      <c r="H238" s="70">
        <v>0</v>
      </c>
      <c r="I238" s="242">
        <f t="shared" si="6"/>
        <v>0</v>
      </c>
    </row>
    <row r="239" spans="1:9" x14ac:dyDescent="0.2">
      <c r="A239" s="62"/>
      <c r="B239" s="215" t="s">
        <v>1289</v>
      </c>
      <c r="C239" s="62" t="s">
        <v>648</v>
      </c>
      <c r="D239" s="65">
        <v>0</v>
      </c>
      <c r="E239" s="65">
        <v>0</v>
      </c>
      <c r="F239" s="65">
        <v>0</v>
      </c>
      <c r="G239" s="108">
        <v>0</v>
      </c>
      <c r="H239" s="70">
        <v>0</v>
      </c>
      <c r="I239" s="242">
        <f t="shared" si="6"/>
        <v>0</v>
      </c>
    </row>
    <row r="240" spans="1:9" x14ac:dyDescent="0.2">
      <c r="A240" s="62"/>
      <c r="B240" s="215" t="s">
        <v>1290</v>
      </c>
      <c r="C240" s="62" t="s">
        <v>650</v>
      </c>
      <c r="D240" s="65">
        <v>0</v>
      </c>
      <c r="E240" s="65">
        <v>0</v>
      </c>
      <c r="F240" s="65">
        <v>0</v>
      </c>
      <c r="G240" s="108">
        <v>0</v>
      </c>
      <c r="H240" s="70">
        <v>0</v>
      </c>
      <c r="I240" s="242">
        <f t="shared" si="6"/>
        <v>0</v>
      </c>
    </row>
    <row r="241" spans="1:9" x14ac:dyDescent="0.2">
      <c r="A241" s="62"/>
      <c r="B241" s="215" t="s">
        <v>651</v>
      </c>
      <c r="C241" s="62" t="s">
        <v>656</v>
      </c>
      <c r="D241" s="65">
        <v>0</v>
      </c>
      <c r="E241" s="65">
        <v>0</v>
      </c>
      <c r="F241" s="65">
        <v>0</v>
      </c>
      <c r="G241" s="108">
        <v>0</v>
      </c>
      <c r="H241" s="70">
        <v>0</v>
      </c>
      <c r="I241" s="242">
        <f t="shared" si="6"/>
        <v>0</v>
      </c>
    </row>
    <row r="242" spans="1:9" x14ac:dyDescent="0.2">
      <c r="A242" s="62"/>
      <c r="B242" s="215" t="s">
        <v>652</v>
      </c>
      <c r="C242" s="62" t="s">
        <v>139</v>
      </c>
      <c r="D242" s="65">
        <v>0</v>
      </c>
      <c r="E242" s="65">
        <v>0</v>
      </c>
      <c r="F242" s="65">
        <v>0</v>
      </c>
      <c r="G242" s="108">
        <v>0</v>
      </c>
      <c r="H242" s="70">
        <v>0</v>
      </c>
      <c r="I242" s="242">
        <f t="shared" si="6"/>
        <v>0</v>
      </c>
    </row>
    <row r="243" spans="1:9" x14ac:dyDescent="0.2">
      <c r="A243" s="62"/>
      <c r="B243" s="215" t="s">
        <v>653</v>
      </c>
      <c r="C243" s="62" t="s">
        <v>112</v>
      </c>
      <c r="D243" s="65">
        <v>0</v>
      </c>
      <c r="E243" s="65">
        <v>0</v>
      </c>
      <c r="F243" s="65">
        <v>0</v>
      </c>
      <c r="G243" s="108">
        <v>0</v>
      </c>
      <c r="H243" s="70">
        <v>0</v>
      </c>
      <c r="I243" s="242">
        <f t="shared" si="6"/>
        <v>0</v>
      </c>
    </row>
    <row r="244" spans="1:9" x14ac:dyDescent="0.2">
      <c r="A244" s="62"/>
      <c r="B244" s="215" t="s">
        <v>654</v>
      </c>
      <c r="C244" s="62" t="s">
        <v>113</v>
      </c>
      <c r="D244" s="65">
        <v>0</v>
      </c>
      <c r="E244" s="65">
        <v>0</v>
      </c>
      <c r="F244" s="65">
        <v>0</v>
      </c>
      <c r="G244" s="108">
        <v>0</v>
      </c>
      <c r="H244" s="70">
        <v>0</v>
      </c>
      <c r="I244" s="242">
        <f t="shared" si="6"/>
        <v>0</v>
      </c>
    </row>
    <row r="245" spans="1:9" x14ac:dyDescent="0.2">
      <c r="A245" s="62"/>
      <c r="B245" s="215" t="s">
        <v>1254</v>
      </c>
      <c r="C245" s="62" t="s">
        <v>114</v>
      </c>
      <c r="D245" s="65">
        <v>0</v>
      </c>
      <c r="E245" s="65">
        <v>0</v>
      </c>
      <c r="F245" s="65">
        <v>0</v>
      </c>
      <c r="G245" s="108">
        <v>0</v>
      </c>
      <c r="H245" s="70">
        <v>0</v>
      </c>
      <c r="I245" s="242">
        <f t="shared" si="6"/>
        <v>0</v>
      </c>
    </row>
    <row r="246" spans="1:9" x14ac:dyDescent="0.2">
      <c r="A246" s="62"/>
      <c r="B246" s="215" t="s">
        <v>655</v>
      </c>
      <c r="C246" s="62" t="s">
        <v>115</v>
      </c>
      <c r="D246" s="65">
        <v>0</v>
      </c>
      <c r="E246" s="65">
        <v>0</v>
      </c>
      <c r="F246" s="65">
        <v>0</v>
      </c>
      <c r="G246" s="108">
        <v>0</v>
      </c>
      <c r="H246" s="70">
        <v>0</v>
      </c>
      <c r="I246" s="242">
        <f t="shared" si="6"/>
        <v>0</v>
      </c>
    </row>
    <row r="247" spans="1:9" x14ac:dyDescent="0.2">
      <c r="A247" s="62"/>
      <c r="B247" s="215" t="s">
        <v>1255</v>
      </c>
      <c r="C247" s="62" t="s">
        <v>118</v>
      </c>
      <c r="D247" s="65">
        <v>0</v>
      </c>
      <c r="E247" s="65">
        <v>0</v>
      </c>
      <c r="F247" s="65">
        <v>0</v>
      </c>
      <c r="G247" s="108">
        <v>0</v>
      </c>
      <c r="H247" s="70">
        <v>0</v>
      </c>
      <c r="I247" s="242">
        <f t="shared" si="6"/>
        <v>0</v>
      </c>
    </row>
    <row r="248" spans="1:9" x14ac:dyDescent="0.2">
      <c r="A248" s="62"/>
      <c r="B248" s="215" t="s">
        <v>500</v>
      </c>
      <c r="C248" s="62" t="s">
        <v>123</v>
      </c>
      <c r="D248" s="65">
        <v>0</v>
      </c>
      <c r="E248" s="65">
        <v>0</v>
      </c>
      <c r="F248" s="65">
        <v>0</v>
      </c>
      <c r="G248" s="108">
        <v>0</v>
      </c>
      <c r="H248" s="70">
        <v>0</v>
      </c>
      <c r="I248" s="242">
        <f t="shared" si="6"/>
        <v>0</v>
      </c>
    </row>
    <row r="249" spans="1:9" x14ac:dyDescent="0.2">
      <c r="A249" s="62"/>
      <c r="B249" s="215" t="s">
        <v>496</v>
      </c>
      <c r="C249" s="62" t="s">
        <v>125</v>
      </c>
      <c r="D249" s="65">
        <v>0</v>
      </c>
      <c r="E249" s="65">
        <v>0</v>
      </c>
      <c r="F249" s="65">
        <v>0</v>
      </c>
      <c r="G249" s="108">
        <v>0</v>
      </c>
      <c r="H249" s="70">
        <v>0</v>
      </c>
      <c r="I249" s="242">
        <f t="shared" si="6"/>
        <v>0</v>
      </c>
    </row>
    <row r="250" spans="1:9" x14ac:dyDescent="0.2">
      <c r="A250" s="62"/>
      <c r="B250" s="215" t="s">
        <v>1256</v>
      </c>
      <c r="C250" s="62" t="s">
        <v>131</v>
      </c>
      <c r="D250" s="65">
        <v>0</v>
      </c>
      <c r="E250" s="65">
        <v>0</v>
      </c>
      <c r="F250" s="65">
        <v>0</v>
      </c>
      <c r="G250" s="108">
        <v>0</v>
      </c>
      <c r="H250" s="70">
        <v>0</v>
      </c>
      <c r="I250" s="242">
        <f t="shared" si="6"/>
        <v>0</v>
      </c>
    </row>
    <row r="251" spans="1:9" x14ac:dyDescent="0.2">
      <c r="A251" s="62"/>
      <c r="B251" s="215" t="s">
        <v>127</v>
      </c>
      <c r="C251" s="62" t="s">
        <v>132</v>
      </c>
      <c r="D251" s="65">
        <v>0</v>
      </c>
      <c r="E251" s="65">
        <v>0</v>
      </c>
      <c r="F251" s="65">
        <v>0</v>
      </c>
      <c r="G251" s="108">
        <v>0</v>
      </c>
      <c r="H251" s="70">
        <v>0</v>
      </c>
      <c r="I251" s="242">
        <f t="shared" si="6"/>
        <v>0</v>
      </c>
    </row>
    <row r="252" spans="1:9" x14ac:dyDescent="0.2">
      <c r="A252" s="62"/>
      <c r="B252" s="215" t="s">
        <v>128</v>
      </c>
      <c r="C252" s="62" t="s">
        <v>133</v>
      </c>
      <c r="D252" s="65">
        <v>0</v>
      </c>
      <c r="E252" s="65">
        <v>0</v>
      </c>
      <c r="F252" s="65">
        <v>0</v>
      </c>
      <c r="G252" s="108">
        <v>0</v>
      </c>
      <c r="H252" s="70">
        <v>0</v>
      </c>
      <c r="I252" s="242">
        <f t="shared" si="6"/>
        <v>0</v>
      </c>
    </row>
    <row r="253" spans="1:9" ht="10.8" thickBot="1" x14ac:dyDescent="0.25">
      <c r="A253" s="62"/>
      <c r="B253" s="215" t="s">
        <v>129</v>
      </c>
      <c r="C253" s="62" t="s">
        <v>134</v>
      </c>
      <c r="D253" s="65">
        <v>0</v>
      </c>
      <c r="E253" s="65">
        <v>0</v>
      </c>
      <c r="F253" s="65">
        <v>0</v>
      </c>
      <c r="G253" s="108">
        <v>0</v>
      </c>
      <c r="H253" s="70">
        <v>0</v>
      </c>
      <c r="I253" s="242">
        <f t="shared" si="6"/>
        <v>0</v>
      </c>
    </row>
    <row r="254" spans="1:9" ht="11.4" thickTop="1" thickBot="1" x14ac:dyDescent="0.25">
      <c r="A254" s="62"/>
      <c r="B254" s="215"/>
      <c r="C254" s="62" t="s">
        <v>173</v>
      </c>
      <c r="D254" s="82">
        <f>SUM(D221:D253)</f>
        <v>0</v>
      </c>
      <c r="E254" s="82">
        <f>SUM(E221:E253)</f>
        <v>0</v>
      </c>
      <c r="F254" s="82">
        <f>SUM(F221:F253)</f>
        <v>0</v>
      </c>
      <c r="G254" s="82">
        <f>SUM(G221:G253)</f>
        <v>0</v>
      </c>
      <c r="H254" s="82">
        <f>SUM(H221:H253)</f>
        <v>0</v>
      </c>
      <c r="I254" s="82">
        <f t="shared" si="6"/>
        <v>0</v>
      </c>
    </row>
    <row r="255" spans="1:9" ht="10.8" thickTop="1" x14ac:dyDescent="0.2">
      <c r="A255" s="212"/>
      <c r="B255" s="212"/>
      <c r="C255" s="212"/>
      <c r="D255" s="3"/>
      <c r="E255" s="3"/>
      <c r="F255" s="3"/>
      <c r="G255" s="3"/>
      <c r="H255" s="3"/>
      <c r="I255" s="98"/>
    </row>
    <row r="256" spans="1:9" x14ac:dyDescent="0.2">
      <c r="A256" s="212" t="s">
        <v>511</v>
      </c>
      <c r="B256" s="62"/>
      <c r="C256" s="62"/>
      <c r="D256" s="3"/>
      <c r="E256" s="3"/>
      <c r="F256" s="3"/>
      <c r="G256" s="3"/>
      <c r="H256" s="3"/>
      <c r="I256" s="98"/>
    </row>
    <row r="257" spans="1:9" x14ac:dyDescent="0.2">
      <c r="B257" s="215" t="s">
        <v>1249</v>
      </c>
      <c r="C257" s="62" t="s">
        <v>177</v>
      </c>
      <c r="D257" s="68">
        <v>0</v>
      </c>
      <c r="E257" s="68">
        <v>0</v>
      </c>
      <c r="F257" s="68">
        <v>0</v>
      </c>
      <c r="G257" s="218">
        <f>SUMIF('Staff Details'!J:J,RIGHT(LEFT($A$2,7),2)&amp;"-"&amp;LEFT(A256,4),'Staff Details'!S:S)</f>
        <v>0</v>
      </c>
      <c r="H257" s="70">
        <v>0</v>
      </c>
      <c r="I257" s="242">
        <f t="shared" ref="I257:I290" si="7">SUM(G257+H257)</f>
        <v>0</v>
      </c>
    </row>
    <row r="258" spans="1:9" x14ac:dyDescent="0.2">
      <c r="B258" s="215" t="s">
        <v>1249</v>
      </c>
      <c r="C258" s="62" t="s">
        <v>400</v>
      </c>
      <c r="D258" s="68">
        <v>0</v>
      </c>
      <c r="E258" s="68">
        <v>0</v>
      </c>
      <c r="F258" s="68">
        <v>0</v>
      </c>
      <c r="G258" s="68">
        <v>0</v>
      </c>
      <c r="H258" s="70">
        <v>0</v>
      </c>
      <c r="I258" s="242">
        <f t="shared" si="7"/>
        <v>0</v>
      </c>
    </row>
    <row r="259" spans="1:9" x14ac:dyDescent="0.2">
      <c r="A259" s="62"/>
      <c r="B259" s="215" t="s">
        <v>1250</v>
      </c>
      <c r="C259" s="62" t="s">
        <v>684</v>
      </c>
      <c r="D259" s="68">
        <v>0</v>
      </c>
      <c r="E259" s="68">
        <v>0</v>
      </c>
      <c r="F259" s="68">
        <v>0</v>
      </c>
      <c r="G259" s="219">
        <f>SUMIF('Staff Details'!J:J,RIGHT(LEFT($A$2,7),2)&amp;"-"&amp;LEFT(A256,4),'Staff Details'!AA:AA)</f>
        <v>0</v>
      </c>
      <c r="H259" s="70">
        <v>0</v>
      </c>
      <c r="I259" s="242">
        <f t="shared" si="7"/>
        <v>0</v>
      </c>
    </row>
    <row r="260" spans="1:9" x14ac:dyDescent="0.2">
      <c r="A260" s="62"/>
      <c r="B260" s="215" t="s">
        <v>1250</v>
      </c>
      <c r="C260" s="62" t="s">
        <v>401</v>
      </c>
      <c r="D260" s="68">
        <v>0</v>
      </c>
      <c r="E260" s="68">
        <v>0</v>
      </c>
      <c r="F260" s="68">
        <v>0</v>
      </c>
      <c r="G260" s="68">
        <v>0</v>
      </c>
      <c r="H260" s="70">
        <v>0</v>
      </c>
      <c r="I260" s="242">
        <f t="shared" si="7"/>
        <v>0</v>
      </c>
    </row>
    <row r="261" spans="1:9" x14ac:dyDescent="0.2">
      <c r="A261" s="62"/>
      <c r="B261" s="215" t="s">
        <v>1251</v>
      </c>
      <c r="C261" s="62" t="s">
        <v>76</v>
      </c>
      <c r="D261" s="65">
        <v>0</v>
      </c>
      <c r="E261" s="65">
        <v>0</v>
      </c>
      <c r="F261" s="65">
        <v>0</v>
      </c>
      <c r="G261" s="108">
        <v>0</v>
      </c>
      <c r="H261" s="70">
        <v>0</v>
      </c>
      <c r="I261" s="242">
        <f t="shared" si="7"/>
        <v>0</v>
      </c>
    </row>
    <row r="262" spans="1:9" x14ac:dyDescent="0.2">
      <c r="A262" s="62"/>
      <c r="B262" s="215" t="s">
        <v>1252</v>
      </c>
      <c r="C262" s="62" t="s">
        <v>77</v>
      </c>
      <c r="D262" s="65">
        <v>0</v>
      </c>
      <c r="E262" s="65">
        <v>0</v>
      </c>
      <c r="F262" s="65">
        <v>0</v>
      </c>
      <c r="G262" s="108">
        <v>0</v>
      </c>
      <c r="H262" s="70">
        <v>0</v>
      </c>
      <c r="I262" s="242">
        <f t="shared" si="7"/>
        <v>0</v>
      </c>
    </row>
    <row r="263" spans="1:9" x14ac:dyDescent="0.2">
      <c r="A263" s="62"/>
      <c r="B263" s="215" t="s">
        <v>78</v>
      </c>
      <c r="C263" s="62" t="s">
        <v>79</v>
      </c>
      <c r="D263" s="65">
        <v>0</v>
      </c>
      <c r="E263" s="65">
        <v>0</v>
      </c>
      <c r="F263" s="65">
        <v>0</v>
      </c>
      <c r="G263" s="108">
        <v>0</v>
      </c>
      <c r="H263" s="70">
        <v>0</v>
      </c>
      <c r="I263" s="242">
        <f t="shared" si="7"/>
        <v>0</v>
      </c>
    </row>
    <row r="264" spans="1:9" x14ac:dyDescent="0.2">
      <c r="A264" s="62"/>
      <c r="B264" s="215" t="s">
        <v>80</v>
      </c>
      <c r="C264" s="62" t="s">
        <v>81</v>
      </c>
      <c r="D264" s="65">
        <v>0</v>
      </c>
      <c r="E264" s="65">
        <v>0</v>
      </c>
      <c r="F264" s="65">
        <v>0</v>
      </c>
      <c r="G264" s="108">
        <v>0</v>
      </c>
      <c r="H264" s="70">
        <v>0</v>
      </c>
      <c r="I264" s="242">
        <f t="shared" si="7"/>
        <v>0</v>
      </c>
    </row>
    <row r="265" spans="1:9" x14ac:dyDescent="0.2">
      <c r="A265" s="62"/>
      <c r="B265" s="215" t="s">
        <v>1253</v>
      </c>
      <c r="C265" s="62" t="s">
        <v>82</v>
      </c>
      <c r="D265" s="65">
        <v>0</v>
      </c>
      <c r="E265" s="65">
        <v>0</v>
      </c>
      <c r="F265" s="65">
        <v>0</v>
      </c>
      <c r="G265" s="108">
        <v>0</v>
      </c>
      <c r="H265" s="70">
        <v>0</v>
      </c>
      <c r="I265" s="242">
        <f t="shared" si="7"/>
        <v>0</v>
      </c>
    </row>
    <row r="266" spans="1:9" x14ac:dyDescent="0.2">
      <c r="A266" s="62"/>
      <c r="B266" s="215" t="s">
        <v>85</v>
      </c>
      <c r="C266" s="62" t="s">
        <v>92</v>
      </c>
      <c r="D266" s="65">
        <v>0</v>
      </c>
      <c r="E266" s="65">
        <v>0</v>
      </c>
      <c r="F266" s="65">
        <v>0</v>
      </c>
      <c r="G266" s="108">
        <v>0</v>
      </c>
      <c r="H266" s="70">
        <v>0</v>
      </c>
      <c r="I266" s="242">
        <f t="shared" si="7"/>
        <v>0</v>
      </c>
    </row>
    <row r="267" spans="1:9" x14ac:dyDescent="0.2">
      <c r="A267" s="62"/>
      <c r="B267" s="215" t="s">
        <v>90</v>
      </c>
      <c r="C267" s="62" t="s">
        <v>1282</v>
      </c>
      <c r="D267" s="65">
        <v>0</v>
      </c>
      <c r="E267" s="65">
        <v>0</v>
      </c>
      <c r="F267" s="65">
        <v>0</v>
      </c>
      <c r="G267" s="108">
        <v>0</v>
      </c>
      <c r="H267" s="70">
        <v>0</v>
      </c>
      <c r="I267" s="242">
        <f t="shared" si="7"/>
        <v>0</v>
      </c>
    </row>
    <row r="268" spans="1:9" x14ac:dyDescent="0.2">
      <c r="A268" s="62"/>
      <c r="B268" s="342" t="s">
        <v>535</v>
      </c>
      <c r="C268" s="297" t="s">
        <v>558</v>
      </c>
      <c r="D268" s="65">
        <v>0</v>
      </c>
      <c r="E268" s="65">
        <v>0</v>
      </c>
      <c r="F268" s="65">
        <v>0</v>
      </c>
      <c r="G268" s="108">
        <v>0</v>
      </c>
      <c r="H268" s="70">
        <v>0</v>
      </c>
      <c r="I268" s="242">
        <f t="shared" si="7"/>
        <v>0</v>
      </c>
    </row>
    <row r="269" spans="1:9" x14ac:dyDescent="0.2">
      <c r="A269" s="62"/>
      <c r="B269" s="215" t="s">
        <v>1283</v>
      </c>
      <c r="C269" s="62" t="s">
        <v>644</v>
      </c>
      <c r="D269" s="65">
        <v>0</v>
      </c>
      <c r="E269" s="65">
        <v>0</v>
      </c>
      <c r="F269" s="65">
        <v>0</v>
      </c>
      <c r="G269" s="108">
        <v>0</v>
      </c>
      <c r="H269" s="70">
        <v>0</v>
      </c>
      <c r="I269" s="242">
        <f t="shared" si="7"/>
        <v>0</v>
      </c>
    </row>
    <row r="270" spans="1:9" x14ac:dyDescent="0.2">
      <c r="A270" s="62"/>
      <c r="B270" s="215" t="s">
        <v>1284</v>
      </c>
      <c r="C270" s="62" t="s">
        <v>138</v>
      </c>
      <c r="D270" s="65">
        <v>0</v>
      </c>
      <c r="E270" s="65">
        <v>0</v>
      </c>
      <c r="F270" s="65">
        <v>0</v>
      </c>
      <c r="G270" s="108">
        <v>0</v>
      </c>
      <c r="H270" s="70">
        <v>0</v>
      </c>
      <c r="I270" s="242">
        <f t="shared" si="7"/>
        <v>0</v>
      </c>
    </row>
    <row r="271" spans="1:9" x14ac:dyDescent="0.2">
      <c r="A271" s="62"/>
      <c r="B271" s="215" t="s">
        <v>1285</v>
      </c>
      <c r="C271" s="62" t="s">
        <v>646</v>
      </c>
      <c r="D271" s="65">
        <v>0</v>
      </c>
      <c r="E271" s="65">
        <v>0</v>
      </c>
      <c r="F271" s="65">
        <v>0</v>
      </c>
      <c r="G271" s="108">
        <v>0</v>
      </c>
      <c r="H271" s="70">
        <v>0</v>
      </c>
      <c r="I271" s="242">
        <f t="shared" si="7"/>
        <v>0</v>
      </c>
    </row>
    <row r="272" spans="1:9" x14ac:dyDescent="0.2">
      <c r="A272" s="62"/>
      <c r="B272" s="215" t="s">
        <v>1286</v>
      </c>
      <c r="C272" s="62" t="s">
        <v>647</v>
      </c>
      <c r="D272" s="65">
        <v>0</v>
      </c>
      <c r="E272" s="65">
        <v>0</v>
      </c>
      <c r="F272" s="65">
        <v>0</v>
      </c>
      <c r="G272" s="108">
        <v>0</v>
      </c>
      <c r="H272" s="70">
        <v>0</v>
      </c>
      <c r="I272" s="242">
        <f t="shared" si="7"/>
        <v>0</v>
      </c>
    </row>
    <row r="273" spans="1:9" x14ac:dyDescent="0.2">
      <c r="A273" s="62"/>
      <c r="B273" s="215" t="s">
        <v>1287</v>
      </c>
      <c r="C273" s="62" t="s">
        <v>143</v>
      </c>
      <c r="D273" s="65">
        <v>0</v>
      </c>
      <c r="E273" s="65">
        <v>0</v>
      </c>
      <c r="F273" s="65">
        <v>0</v>
      </c>
      <c r="G273" s="108">
        <v>0</v>
      </c>
      <c r="H273" s="70">
        <v>0</v>
      </c>
      <c r="I273" s="242">
        <f t="shared" si="7"/>
        <v>0</v>
      </c>
    </row>
    <row r="274" spans="1:9" x14ac:dyDescent="0.2">
      <c r="A274" s="62"/>
      <c r="B274" s="215" t="s">
        <v>1288</v>
      </c>
      <c r="C274" s="62" t="s">
        <v>144</v>
      </c>
      <c r="D274" s="65">
        <v>0</v>
      </c>
      <c r="E274" s="65">
        <v>0</v>
      </c>
      <c r="F274" s="65">
        <v>0</v>
      </c>
      <c r="G274" s="108">
        <v>0</v>
      </c>
      <c r="H274" s="70">
        <v>0</v>
      </c>
      <c r="I274" s="242">
        <f t="shared" si="7"/>
        <v>0</v>
      </c>
    </row>
    <row r="275" spans="1:9" x14ac:dyDescent="0.2">
      <c r="A275" s="62"/>
      <c r="B275" s="215" t="s">
        <v>1289</v>
      </c>
      <c r="C275" s="62" t="s">
        <v>648</v>
      </c>
      <c r="D275" s="65">
        <v>0</v>
      </c>
      <c r="E275" s="65">
        <v>0</v>
      </c>
      <c r="F275" s="65">
        <v>0</v>
      </c>
      <c r="G275" s="108">
        <v>0</v>
      </c>
      <c r="H275" s="70">
        <v>0</v>
      </c>
      <c r="I275" s="242">
        <f t="shared" si="7"/>
        <v>0</v>
      </c>
    </row>
    <row r="276" spans="1:9" x14ac:dyDescent="0.2">
      <c r="A276" s="62"/>
      <c r="B276" s="215" t="s">
        <v>1290</v>
      </c>
      <c r="C276" s="62" t="s">
        <v>650</v>
      </c>
      <c r="D276" s="65">
        <v>0</v>
      </c>
      <c r="E276" s="65">
        <v>0</v>
      </c>
      <c r="F276" s="65">
        <v>0</v>
      </c>
      <c r="G276" s="108">
        <v>0</v>
      </c>
      <c r="H276" s="70">
        <v>0</v>
      </c>
      <c r="I276" s="242">
        <f t="shared" si="7"/>
        <v>0</v>
      </c>
    </row>
    <row r="277" spans="1:9" x14ac:dyDescent="0.2">
      <c r="A277" s="62"/>
      <c r="B277" s="215" t="s">
        <v>651</v>
      </c>
      <c r="C277" s="62" t="s">
        <v>656</v>
      </c>
      <c r="D277" s="65">
        <v>0</v>
      </c>
      <c r="E277" s="65">
        <v>0</v>
      </c>
      <c r="F277" s="65">
        <v>0</v>
      </c>
      <c r="G277" s="108">
        <v>0</v>
      </c>
      <c r="H277" s="70">
        <v>0</v>
      </c>
      <c r="I277" s="242">
        <f t="shared" si="7"/>
        <v>0</v>
      </c>
    </row>
    <row r="278" spans="1:9" x14ac:dyDescent="0.2">
      <c r="A278" s="62"/>
      <c r="B278" s="215" t="s">
        <v>652</v>
      </c>
      <c r="C278" s="62" t="s">
        <v>139</v>
      </c>
      <c r="D278" s="65">
        <v>0</v>
      </c>
      <c r="E278" s="65">
        <v>0</v>
      </c>
      <c r="F278" s="65">
        <v>0</v>
      </c>
      <c r="G278" s="108">
        <v>0</v>
      </c>
      <c r="H278" s="70">
        <v>0</v>
      </c>
      <c r="I278" s="242">
        <f t="shared" si="7"/>
        <v>0</v>
      </c>
    </row>
    <row r="279" spans="1:9" x14ac:dyDescent="0.2">
      <c r="A279" s="62"/>
      <c r="B279" s="215" t="s">
        <v>653</v>
      </c>
      <c r="C279" s="62" t="s">
        <v>112</v>
      </c>
      <c r="D279" s="65">
        <v>0</v>
      </c>
      <c r="E279" s="65">
        <v>0</v>
      </c>
      <c r="F279" s="65">
        <v>0</v>
      </c>
      <c r="G279" s="108">
        <v>0</v>
      </c>
      <c r="H279" s="70">
        <v>0</v>
      </c>
      <c r="I279" s="242">
        <f t="shared" si="7"/>
        <v>0</v>
      </c>
    </row>
    <row r="280" spans="1:9" x14ac:dyDescent="0.2">
      <c r="A280" s="62"/>
      <c r="B280" s="215" t="s">
        <v>654</v>
      </c>
      <c r="C280" s="62" t="s">
        <v>113</v>
      </c>
      <c r="D280" s="65">
        <v>0</v>
      </c>
      <c r="E280" s="65">
        <v>0</v>
      </c>
      <c r="F280" s="65">
        <v>0</v>
      </c>
      <c r="G280" s="108">
        <v>0</v>
      </c>
      <c r="H280" s="70">
        <v>0</v>
      </c>
      <c r="I280" s="242">
        <f t="shared" si="7"/>
        <v>0</v>
      </c>
    </row>
    <row r="281" spans="1:9" x14ac:dyDescent="0.2">
      <c r="A281" s="62"/>
      <c r="B281" s="215" t="s">
        <v>1254</v>
      </c>
      <c r="C281" s="62" t="s">
        <v>114</v>
      </c>
      <c r="D281" s="65">
        <v>0</v>
      </c>
      <c r="E281" s="65">
        <v>0</v>
      </c>
      <c r="F281" s="65">
        <v>0</v>
      </c>
      <c r="G281" s="108">
        <v>0</v>
      </c>
      <c r="H281" s="70">
        <v>0</v>
      </c>
      <c r="I281" s="242">
        <f t="shared" si="7"/>
        <v>0</v>
      </c>
    </row>
    <row r="282" spans="1:9" x14ac:dyDescent="0.2">
      <c r="A282" s="62"/>
      <c r="B282" s="215" t="s">
        <v>655</v>
      </c>
      <c r="C282" s="62" t="s">
        <v>115</v>
      </c>
      <c r="D282" s="65">
        <v>0</v>
      </c>
      <c r="E282" s="65">
        <v>0</v>
      </c>
      <c r="F282" s="65">
        <v>0</v>
      </c>
      <c r="G282" s="108">
        <v>0</v>
      </c>
      <c r="H282" s="70">
        <v>0</v>
      </c>
      <c r="I282" s="242">
        <f t="shared" si="7"/>
        <v>0</v>
      </c>
    </row>
    <row r="283" spans="1:9" x14ac:dyDescent="0.2">
      <c r="A283" s="62"/>
      <c r="B283" s="215" t="s">
        <v>1255</v>
      </c>
      <c r="C283" s="62" t="s">
        <v>118</v>
      </c>
      <c r="D283" s="65">
        <v>0</v>
      </c>
      <c r="E283" s="65">
        <v>0</v>
      </c>
      <c r="F283" s="65">
        <v>0</v>
      </c>
      <c r="G283" s="108">
        <v>0</v>
      </c>
      <c r="H283" s="70">
        <v>0</v>
      </c>
      <c r="I283" s="242">
        <f t="shared" si="7"/>
        <v>0</v>
      </c>
    </row>
    <row r="284" spans="1:9" x14ac:dyDescent="0.2">
      <c r="A284" s="62"/>
      <c r="B284" s="215" t="s">
        <v>500</v>
      </c>
      <c r="C284" s="62" t="s">
        <v>123</v>
      </c>
      <c r="D284" s="65">
        <v>0</v>
      </c>
      <c r="E284" s="65">
        <v>0</v>
      </c>
      <c r="F284" s="65">
        <v>0</v>
      </c>
      <c r="G284" s="108">
        <v>0</v>
      </c>
      <c r="H284" s="70">
        <v>0</v>
      </c>
      <c r="I284" s="242">
        <f t="shared" si="7"/>
        <v>0</v>
      </c>
    </row>
    <row r="285" spans="1:9" x14ac:dyDescent="0.2">
      <c r="A285" s="62"/>
      <c r="B285" s="215" t="s">
        <v>496</v>
      </c>
      <c r="C285" s="62" t="s">
        <v>125</v>
      </c>
      <c r="D285" s="65">
        <v>0</v>
      </c>
      <c r="E285" s="65">
        <v>0</v>
      </c>
      <c r="F285" s="65">
        <v>0</v>
      </c>
      <c r="G285" s="108">
        <v>0</v>
      </c>
      <c r="H285" s="70">
        <v>0</v>
      </c>
      <c r="I285" s="242">
        <f t="shared" si="7"/>
        <v>0</v>
      </c>
    </row>
    <row r="286" spans="1:9" x14ac:dyDescent="0.2">
      <c r="A286" s="62"/>
      <c r="B286" s="215" t="s">
        <v>1256</v>
      </c>
      <c r="C286" s="62" t="s">
        <v>131</v>
      </c>
      <c r="D286" s="65">
        <v>0</v>
      </c>
      <c r="E286" s="65">
        <v>0</v>
      </c>
      <c r="F286" s="65">
        <v>0</v>
      </c>
      <c r="G286" s="108">
        <v>0</v>
      </c>
      <c r="H286" s="70">
        <v>0</v>
      </c>
      <c r="I286" s="242">
        <f t="shared" si="7"/>
        <v>0</v>
      </c>
    </row>
    <row r="287" spans="1:9" x14ac:dyDescent="0.2">
      <c r="A287" s="62"/>
      <c r="B287" s="215" t="s">
        <v>127</v>
      </c>
      <c r="C287" s="62" t="s">
        <v>132</v>
      </c>
      <c r="D287" s="65">
        <v>0</v>
      </c>
      <c r="E287" s="65">
        <v>0</v>
      </c>
      <c r="F287" s="65">
        <v>0</v>
      </c>
      <c r="G287" s="108">
        <v>0</v>
      </c>
      <c r="H287" s="70">
        <v>0</v>
      </c>
      <c r="I287" s="242">
        <f t="shared" si="7"/>
        <v>0</v>
      </c>
    </row>
    <row r="288" spans="1:9" x14ac:dyDescent="0.2">
      <c r="A288" s="62"/>
      <c r="B288" s="215" t="s">
        <v>128</v>
      </c>
      <c r="C288" s="62" t="s">
        <v>133</v>
      </c>
      <c r="D288" s="65">
        <v>0</v>
      </c>
      <c r="E288" s="65">
        <v>0</v>
      </c>
      <c r="F288" s="65">
        <v>0</v>
      </c>
      <c r="G288" s="108">
        <v>0</v>
      </c>
      <c r="H288" s="70">
        <v>0</v>
      </c>
      <c r="I288" s="242">
        <f t="shared" si="7"/>
        <v>0</v>
      </c>
    </row>
    <row r="289" spans="1:9" ht="10.8" thickBot="1" x14ac:dyDescent="0.25">
      <c r="A289" s="62"/>
      <c r="B289" s="215" t="s">
        <v>129</v>
      </c>
      <c r="C289" s="62" t="s">
        <v>134</v>
      </c>
      <c r="D289" s="65">
        <v>0</v>
      </c>
      <c r="E289" s="65">
        <v>0</v>
      </c>
      <c r="F289" s="65">
        <v>0</v>
      </c>
      <c r="G289" s="108">
        <v>0</v>
      </c>
      <c r="H289" s="70">
        <v>0</v>
      </c>
      <c r="I289" s="242">
        <f t="shared" si="7"/>
        <v>0</v>
      </c>
    </row>
    <row r="290" spans="1:9" ht="11.4" thickTop="1" thickBot="1" x14ac:dyDescent="0.25">
      <c r="A290" s="62"/>
      <c r="B290" s="215"/>
      <c r="C290" s="62" t="s">
        <v>175</v>
      </c>
      <c r="D290" s="82">
        <f>SUM(D257:D289)</f>
        <v>0</v>
      </c>
      <c r="E290" s="82">
        <f>SUM(E257:E289)</f>
        <v>0</v>
      </c>
      <c r="F290" s="82">
        <f>SUM(F257:F289)</f>
        <v>0</v>
      </c>
      <c r="G290" s="82">
        <f>SUM(G257:G289)</f>
        <v>0</v>
      </c>
      <c r="H290" s="82">
        <f>SUM(H257:H289)</f>
        <v>0</v>
      </c>
      <c r="I290" s="82">
        <f t="shared" si="7"/>
        <v>0</v>
      </c>
    </row>
    <row r="291" spans="1:9" ht="10.8" thickTop="1" x14ac:dyDescent="0.2">
      <c r="A291" s="62"/>
      <c r="B291" s="62"/>
      <c r="C291" s="62"/>
      <c r="D291" s="3"/>
      <c r="E291" s="3"/>
      <c r="F291" s="3"/>
      <c r="G291" s="3"/>
      <c r="H291" s="3"/>
      <c r="I291" s="98"/>
    </row>
    <row r="292" spans="1:9" x14ac:dyDescent="0.2">
      <c r="A292" s="212" t="s">
        <v>174</v>
      </c>
      <c r="B292" s="62"/>
      <c r="C292" s="62"/>
      <c r="D292" s="3"/>
      <c r="E292" s="3"/>
      <c r="F292" s="3"/>
      <c r="G292" s="3"/>
      <c r="H292" s="3"/>
      <c r="I292" s="98"/>
    </row>
    <row r="293" spans="1:9" x14ac:dyDescent="0.2">
      <c r="B293" s="215" t="s">
        <v>1249</v>
      </c>
      <c r="C293" s="62" t="s">
        <v>177</v>
      </c>
      <c r="D293" s="68">
        <v>0</v>
      </c>
      <c r="E293" s="68">
        <v>0</v>
      </c>
      <c r="F293" s="68">
        <v>0</v>
      </c>
      <c r="G293" s="218">
        <f>SUMIF('Staff Details'!J:J,RIGHT(LEFT($A$2,7),2)&amp;"-"&amp;LEFT(A292,4),'Staff Details'!S:S)</f>
        <v>0</v>
      </c>
      <c r="H293" s="70">
        <v>0</v>
      </c>
      <c r="I293" s="242">
        <f t="shared" ref="I293:I326" si="8">SUM(G293+H293)</f>
        <v>0</v>
      </c>
    </row>
    <row r="294" spans="1:9" x14ac:dyDescent="0.2">
      <c r="B294" s="215" t="s">
        <v>1249</v>
      </c>
      <c r="C294" s="62" t="s">
        <v>400</v>
      </c>
      <c r="D294" s="68">
        <v>0</v>
      </c>
      <c r="E294" s="68">
        <v>0</v>
      </c>
      <c r="F294" s="68">
        <v>0</v>
      </c>
      <c r="G294" s="68">
        <v>0</v>
      </c>
      <c r="H294" s="70">
        <v>0</v>
      </c>
      <c r="I294" s="242">
        <f t="shared" si="8"/>
        <v>0</v>
      </c>
    </row>
    <row r="295" spans="1:9" x14ac:dyDescent="0.2">
      <c r="A295" s="62"/>
      <c r="B295" s="215" t="s">
        <v>1250</v>
      </c>
      <c r="C295" s="62" t="s">
        <v>684</v>
      </c>
      <c r="D295" s="68">
        <v>0</v>
      </c>
      <c r="E295" s="68">
        <v>0</v>
      </c>
      <c r="F295" s="68">
        <v>0</v>
      </c>
      <c r="G295" s="219">
        <f>SUMIF('Staff Details'!J:J,RIGHT(LEFT($A$2,7),2)&amp;"-"&amp;LEFT(A292,4),'Staff Details'!AA:AA)</f>
        <v>0</v>
      </c>
      <c r="H295" s="70">
        <v>0</v>
      </c>
      <c r="I295" s="242">
        <f t="shared" si="8"/>
        <v>0</v>
      </c>
    </row>
    <row r="296" spans="1:9" x14ac:dyDescent="0.2">
      <c r="A296" s="62"/>
      <c r="B296" s="215" t="s">
        <v>1250</v>
      </c>
      <c r="C296" s="62" t="s">
        <v>401</v>
      </c>
      <c r="D296" s="68">
        <v>0</v>
      </c>
      <c r="E296" s="68">
        <v>0</v>
      </c>
      <c r="F296" s="68">
        <v>0</v>
      </c>
      <c r="G296" s="68">
        <v>0</v>
      </c>
      <c r="H296" s="70">
        <v>0</v>
      </c>
      <c r="I296" s="242">
        <f t="shared" si="8"/>
        <v>0</v>
      </c>
    </row>
    <row r="297" spans="1:9" x14ac:dyDescent="0.2">
      <c r="A297" s="62"/>
      <c r="B297" s="215" t="s">
        <v>1251</v>
      </c>
      <c r="C297" s="62" t="s">
        <v>76</v>
      </c>
      <c r="D297" s="65">
        <v>0</v>
      </c>
      <c r="E297" s="65">
        <v>0</v>
      </c>
      <c r="F297" s="65">
        <v>0</v>
      </c>
      <c r="G297" s="108">
        <v>0</v>
      </c>
      <c r="H297" s="70">
        <v>0</v>
      </c>
      <c r="I297" s="242">
        <f t="shared" si="8"/>
        <v>0</v>
      </c>
    </row>
    <row r="298" spans="1:9" x14ac:dyDescent="0.2">
      <c r="A298" s="62"/>
      <c r="B298" s="215" t="s">
        <v>1252</v>
      </c>
      <c r="C298" s="62" t="s">
        <v>77</v>
      </c>
      <c r="D298" s="65">
        <v>0</v>
      </c>
      <c r="E298" s="65">
        <v>0</v>
      </c>
      <c r="F298" s="65">
        <v>0</v>
      </c>
      <c r="G298" s="108">
        <v>0</v>
      </c>
      <c r="H298" s="70">
        <v>0</v>
      </c>
      <c r="I298" s="242">
        <f t="shared" si="8"/>
        <v>0</v>
      </c>
    </row>
    <row r="299" spans="1:9" x14ac:dyDescent="0.2">
      <c r="A299" s="62"/>
      <c r="B299" s="215" t="s">
        <v>78</v>
      </c>
      <c r="C299" s="62" t="s">
        <v>79</v>
      </c>
      <c r="D299" s="65">
        <v>0</v>
      </c>
      <c r="E299" s="65">
        <v>0</v>
      </c>
      <c r="F299" s="65">
        <v>0</v>
      </c>
      <c r="G299" s="108">
        <v>0</v>
      </c>
      <c r="H299" s="70">
        <v>0</v>
      </c>
      <c r="I299" s="242">
        <f t="shared" si="8"/>
        <v>0</v>
      </c>
    </row>
    <row r="300" spans="1:9" x14ac:dyDescent="0.2">
      <c r="A300" s="62"/>
      <c r="B300" s="215" t="s">
        <v>80</v>
      </c>
      <c r="C300" s="62" t="s">
        <v>81</v>
      </c>
      <c r="D300" s="65">
        <v>0</v>
      </c>
      <c r="E300" s="65">
        <v>0</v>
      </c>
      <c r="F300" s="65">
        <v>0</v>
      </c>
      <c r="G300" s="108">
        <v>0</v>
      </c>
      <c r="H300" s="70">
        <v>0</v>
      </c>
      <c r="I300" s="242">
        <f t="shared" si="8"/>
        <v>0</v>
      </c>
    </row>
    <row r="301" spans="1:9" x14ac:dyDescent="0.2">
      <c r="A301" s="62"/>
      <c r="B301" s="215" t="s">
        <v>1253</v>
      </c>
      <c r="C301" s="62" t="s">
        <v>82</v>
      </c>
      <c r="D301" s="65">
        <v>0</v>
      </c>
      <c r="E301" s="65">
        <v>0</v>
      </c>
      <c r="F301" s="65">
        <v>0</v>
      </c>
      <c r="G301" s="108">
        <v>0</v>
      </c>
      <c r="H301" s="70">
        <v>0</v>
      </c>
      <c r="I301" s="242">
        <f t="shared" si="8"/>
        <v>0</v>
      </c>
    </row>
    <row r="302" spans="1:9" x14ac:dyDescent="0.2">
      <c r="A302" s="62"/>
      <c r="B302" s="215" t="s">
        <v>85</v>
      </c>
      <c r="C302" s="62" t="s">
        <v>92</v>
      </c>
      <c r="D302" s="65">
        <v>0</v>
      </c>
      <c r="E302" s="65">
        <v>0</v>
      </c>
      <c r="F302" s="65">
        <v>0</v>
      </c>
      <c r="G302" s="108">
        <v>0</v>
      </c>
      <c r="H302" s="70">
        <v>0</v>
      </c>
      <c r="I302" s="242">
        <f t="shared" si="8"/>
        <v>0</v>
      </c>
    </row>
    <row r="303" spans="1:9" x14ac:dyDescent="0.2">
      <c r="A303" s="62"/>
      <c r="B303" s="215" t="s">
        <v>90</v>
      </c>
      <c r="C303" s="62" t="s">
        <v>1282</v>
      </c>
      <c r="D303" s="65">
        <v>0</v>
      </c>
      <c r="E303" s="65">
        <v>0</v>
      </c>
      <c r="F303" s="65">
        <v>0</v>
      </c>
      <c r="G303" s="108">
        <v>0</v>
      </c>
      <c r="H303" s="70">
        <v>0</v>
      </c>
      <c r="I303" s="242">
        <f t="shared" si="8"/>
        <v>0</v>
      </c>
    </row>
    <row r="304" spans="1:9" x14ac:dyDescent="0.2">
      <c r="A304" s="62"/>
      <c r="B304" s="342" t="s">
        <v>535</v>
      </c>
      <c r="C304" s="297" t="s">
        <v>558</v>
      </c>
      <c r="D304" s="65">
        <v>0</v>
      </c>
      <c r="E304" s="65">
        <v>0</v>
      </c>
      <c r="F304" s="65">
        <v>0</v>
      </c>
      <c r="G304" s="108">
        <v>0</v>
      </c>
      <c r="H304" s="70">
        <v>0</v>
      </c>
      <c r="I304" s="242">
        <f t="shared" si="8"/>
        <v>0</v>
      </c>
    </row>
    <row r="305" spans="1:9" x14ac:dyDescent="0.2">
      <c r="A305" s="62"/>
      <c r="B305" s="215" t="s">
        <v>1283</v>
      </c>
      <c r="C305" s="62" t="s">
        <v>644</v>
      </c>
      <c r="D305" s="65">
        <v>0</v>
      </c>
      <c r="E305" s="65">
        <v>0</v>
      </c>
      <c r="F305" s="65">
        <v>0</v>
      </c>
      <c r="G305" s="108">
        <v>0</v>
      </c>
      <c r="H305" s="70">
        <v>0</v>
      </c>
      <c r="I305" s="242">
        <f t="shared" si="8"/>
        <v>0</v>
      </c>
    </row>
    <row r="306" spans="1:9" x14ac:dyDescent="0.2">
      <c r="A306" s="62"/>
      <c r="B306" s="215" t="s">
        <v>1284</v>
      </c>
      <c r="C306" s="62" t="s">
        <v>138</v>
      </c>
      <c r="D306" s="65">
        <v>0</v>
      </c>
      <c r="E306" s="65">
        <v>0</v>
      </c>
      <c r="F306" s="65">
        <v>0</v>
      </c>
      <c r="G306" s="108">
        <v>0</v>
      </c>
      <c r="H306" s="70">
        <v>0</v>
      </c>
      <c r="I306" s="242">
        <f t="shared" si="8"/>
        <v>0</v>
      </c>
    </row>
    <row r="307" spans="1:9" x14ac:dyDescent="0.2">
      <c r="A307" s="62"/>
      <c r="B307" s="215" t="s">
        <v>1285</v>
      </c>
      <c r="C307" s="62" t="s">
        <v>646</v>
      </c>
      <c r="D307" s="65">
        <v>0</v>
      </c>
      <c r="E307" s="65">
        <v>0</v>
      </c>
      <c r="F307" s="65">
        <v>0</v>
      </c>
      <c r="G307" s="108">
        <v>0</v>
      </c>
      <c r="H307" s="70">
        <v>0</v>
      </c>
      <c r="I307" s="242">
        <f t="shared" si="8"/>
        <v>0</v>
      </c>
    </row>
    <row r="308" spans="1:9" x14ac:dyDescent="0.2">
      <c r="A308" s="62"/>
      <c r="B308" s="215" t="s">
        <v>1286</v>
      </c>
      <c r="C308" s="62" t="s">
        <v>647</v>
      </c>
      <c r="D308" s="65">
        <v>0</v>
      </c>
      <c r="E308" s="65">
        <v>0</v>
      </c>
      <c r="F308" s="65">
        <v>0</v>
      </c>
      <c r="G308" s="108">
        <v>0</v>
      </c>
      <c r="H308" s="70">
        <v>0</v>
      </c>
      <c r="I308" s="242">
        <f t="shared" si="8"/>
        <v>0</v>
      </c>
    </row>
    <row r="309" spans="1:9" x14ac:dyDescent="0.2">
      <c r="A309" s="62"/>
      <c r="B309" s="215" t="s">
        <v>1287</v>
      </c>
      <c r="C309" s="62" t="s">
        <v>143</v>
      </c>
      <c r="D309" s="65">
        <v>0</v>
      </c>
      <c r="E309" s="65">
        <v>0</v>
      </c>
      <c r="F309" s="65">
        <v>0</v>
      </c>
      <c r="G309" s="108">
        <v>0</v>
      </c>
      <c r="H309" s="70">
        <v>0</v>
      </c>
      <c r="I309" s="242">
        <f t="shared" si="8"/>
        <v>0</v>
      </c>
    </row>
    <row r="310" spans="1:9" x14ac:dyDescent="0.2">
      <c r="A310" s="62"/>
      <c r="B310" s="215" t="s">
        <v>1288</v>
      </c>
      <c r="C310" s="62" t="s">
        <v>144</v>
      </c>
      <c r="D310" s="65">
        <v>0</v>
      </c>
      <c r="E310" s="65">
        <v>0</v>
      </c>
      <c r="F310" s="65">
        <v>0</v>
      </c>
      <c r="G310" s="108">
        <v>0</v>
      </c>
      <c r="H310" s="70">
        <v>0</v>
      </c>
      <c r="I310" s="242">
        <f t="shared" si="8"/>
        <v>0</v>
      </c>
    </row>
    <row r="311" spans="1:9" x14ac:dyDescent="0.2">
      <c r="A311" s="62"/>
      <c r="B311" s="215" t="s">
        <v>1289</v>
      </c>
      <c r="C311" s="62" t="s">
        <v>648</v>
      </c>
      <c r="D311" s="65">
        <v>0</v>
      </c>
      <c r="E311" s="65">
        <v>0</v>
      </c>
      <c r="F311" s="65">
        <v>0</v>
      </c>
      <c r="G311" s="108">
        <v>0</v>
      </c>
      <c r="H311" s="70">
        <v>0</v>
      </c>
      <c r="I311" s="242">
        <f t="shared" si="8"/>
        <v>0</v>
      </c>
    </row>
    <row r="312" spans="1:9" x14ac:dyDescent="0.2">
      <c r="A312" s="62"/>
      <c r="B312" s="215" t="s">
        <v>1290</v>
      </c>
      <c r="C312" s="62" t="s">
        <v>650</v>
      </c>
      <c r="D312" s="65">
        <v>0</v>
      </c>
      <c r="E312" s="65">
        <v>0</v>
      </c>
      <c r="F312" s="65">
        <v>0</v>
      </c>
      <c r="G312" s="108">
        <v>0</v>
      </c>
      <c r="H312" s="70">
        <v>0</v>
      </c>
      <c r="I312" s="242">
        <f t="shared" si="8"/>
        <v>0</v>
      </c>
    </row>
    <row r="313" spans="1:9" x14ac:dyDescent="0.2">
      <c r="A313" s="62"/>
      <c r="B313" s="215" t="s">
        <v>651</v>
      </c>
      <c r="C313" s="62" t="s">
        <v>656</v>
      </c>
      <c r="D313" s="65">
        <v>0</v>
      </c>
      <c r="E313" s="65">
        <v>0</v>
      </c>
      <c r="F313" s="65">
        <v>0</v>
      </c>
      <c r="G313" s="108">
        <v>0</v>
      </c>
      <c r="H313" s="70">
        <v>0</v>
      </c>
      <c r="I313" s="242">
        <f t="shared" si="8"/>
        <v>0</v>
      </c>
    </row>
    <row r="314" spans="1:9" x14ac:dyDescent="0.2">
      <c r="A314" s="62"/>
      <c r="B314" s="215" t="s">
        <v>652</v>
      </c>
      <c r="C314" s="62" t="s">
        <v>139</v>
      </c>
      <c r="D314" s="65">
        <v>0</v>
      </c>
      <c r="E314" s="65">
        <v>0</v>
      </c>
      <c r="F314" s="65">
        <v>0</v>
      </c>
      <c r="G314" s="108">
        <v>0</v>
      </c>
      <c r="H314" s="70">
        <v>0</v>
      </c>
      <c r="I314" s="242">
        <f t="shared" si="8"/>
        <v>0</v>
      </c>
    </row>
    <row r="315" spans="1:9" x14ac:dyDescent="0.2">
      <c r="A315" s="62"/>
      <c r="B315" s="215" t="s">
        <v>653</v>
      </c>
      <c r="C315" s="62" t="s">
        <v>112</v>
      </c>
      <c r="D315" s="65">
        <v>0</v>
      </c>
      <c r="E315" s="65">
        <v>0</v>
      </c>
      <c r="F315" s="65">
        <v>0</v>
      </c>
      <c r="G315" s="108">
        <v>0</v>
      </c>
      <c r="H315" s="70">
        <v>0</v>
      </c>
      <c r="I315" s="242">
        <f t="shared" si="8"/>
        <v>0</v>
      </c>
    </row>
    <row r="316" spans="1:9" x14ac:dyDescent="0.2">
      <c r="A316" s="62"/>
      <c r="B316" s="215" t="s">
        <v>654</v>
      </c>
      <c r="C316" s="62" t="s">
        <v>113</v>
      </c>
      <c r="D316" s="65">
        <v>0</v>
      </c>
      <c r="E316" s="65">
        <v>0</v>
      </c>
      <c r="F316" s="65">
        <v>0</v>
      </c>
      <c r="G316" s="108">
        <v>0</v>
      </c>
      <c r="H316" s="70">
        <v>0</v>
      </c>
      <c r="I316" s="242">
        <f t="shared" si="8"/>
        <v>0</v>
      </c>
    </row>
    <row r="317" spans="1:9" x14ac:dyDescent="0.2">
      <c r="A317" s="62"/>
      <c r="B317" s="215" t="s">
        <v>1254</v>
      </c>
      <c r="C317" s="62" t="s">
        <v>114</v>
      </c>
      <c r="D317" s="65">
        <v>0</v>
      </c>
      <c r="E317" s="65">
        <v>0</v>
      </c>
      <c r="F317" s="65">
        <v>0</v>
      </c>
      <c r="G317" s="108">
        <v>0</v>
      </c>
      <c r="H317" s="70">
        <v>0</v>
      </c>
      <c r="I317" s="242">
        <f t="shared" si="8"/>
        <v>0</v>
      </c>
    </row>
    <row r="318" spans="1:9" x14ac:dyDescent="0.2">
      <c r="A318" s="62"/>
      <c r="B318" s="215" t="s">
        <v>655</v>
      </c>
      <c r="C318" s="62" t="s">
        <v>115</v>
      </c>
      <c r="D318" s="65">
        <v>0</v>
      </c>
      <c r="E318" s="65">
        <v>0</v>
      </c>
      <c r="F318" s="65">
        <v>0</v>
      </c>
      <c r="G318" s="108">
        <v>0</v>
      </c>
      <c r="H318" s="70">
        <v>0</v>
      </c>
      <c r="I318" s="242">
        <f t="shared" si="8"/>
        <v>0</v>
      </c>
    </row>
    <row r="319" spans="1:9" x14ac:dyDescent="0.2">
      <c r="A319" s="62"/>
      <c r="B319" s="215" t="s">
        <v>1255</v>
      </c>
      <c r="C319" s="62" t="s">
        <v>118</v>
      </c>
      <c r="D319" s="65">
        <v>0</v>
      </c>
      <c r="E319" s="65">
        <v>0</v>
      </c>
      <c r="F319" s="65">
        <v>0</v>
      </c>
      <c r="G319" s="108">
        <v>0</v>
      </c>
      <c r="H319" s="70">
        <v>0</v>
      </c>
      <c r="I319" s="242">
        <f t="shared" si="8"/>
        <v>0</v>
      </c>
    </row>
    <row r="320" spans="1:9" x14ac:dyDescent="0.2">
      <c r="A320" s="62"/>
      <c r="B320" s="215" t="s">
        <v>500</v>
      </c>
      <c r="C320" s="62" t="s">
        <v>123</v>
      </c>
      <c r="D320" s="65">
        <v>0</v>
      </c>
      <c r="E320" s="65">
        <v>0</v>
      </c>
      <c r="F320" s="65">
        <v>0</v>
      </c>
      <c r="G320" s="108">
        <v>0</v>
      </c>
      <c r="H320" s="70">
        <v>0</v>
      </c>
      <c r="I320" s="242">
        <f t="shared" si="8"/>
        <v>0</v>
      </c>
    </row>
    <row r="321" spans="1:9" x14ac:dyDescent="0.2">
      <c r="A321" s="62"/>
      <c r="B321" s="215" t="s">
        <v>496</v>
      </c>
      <c r="C321" s="62" t="s">
        <v>125</v>
      </c>
      <c r="D321" s="65">
        <v>0</v>
      </c>
      <c r="E321" s="65">
        <v>0</v>
      </c>
      <c r="F321" s="65">
        <v>0</v>
      </c>
      <c r="G321" s="108">
        <v>0</v>
      </c>
      <c r="H321" s="70">
        <v>0</v>
      </c>
      <c r="I321" s="242">
        <f t="shared" si="8"/>
        <v>0</v>
      </c>
    </row>
    <row r="322" spans="1:9" x14ac:dyDescent="0.2">
      <c r="A322" s="62"/>
      <c r="B322" s="215" t="s">
        <v>1256</v>
      </c>
      <c r="C322" s="62" t="s">
        <v>131</v>
      </c>
      <c r="D322" s="65">
        <v>0</v>
      </c>
      <c r="E322" s="65">
        <v>0</v>
      </c>
      <c r="F322" s="65">
        <v>0</v>
      </c>
      <c r="G322" s="108">
        <v>0</v>
      </c>
      <c r="H322" s="70">
        <v>0</v>
      </c>
      <c r="I322" s="242">
        <f t="shared" si="8"/>
        <v>0</v>
      </c>
    </row>
    <row r="323" spans="1:9" x14ac:dyDescent="0.2">
      <c r="A323" s="62"/>
      <c r="B323" s="215" t="s">
        <v>127</v>
      </c>
      <c r="C323" s="62" t="s">
        <v>132</v>
      </c>
      <c r="D323" s="65">
        <v>0</v>
      </c>
      <c r="E323" s="65">
        <v>0</v>
      </c>
      <c r="F323" s="65">
        <v>0</v>
      </c>
      <c r="G323" s="108">
        <v>0</v>
      </c>
      <c r="H323" s="70">
        <v>0</v>
      </c>
      <c r="I323" s="242">
        <f t="shared" si="8"/>
        <v>0</v>
      </c>
    </row>
    <row r="324" spans="1:9" x14ac:dyDescent="0.2">
      <c r="A324" s="62"/>
      <c r="B324" s="215" t="s">
        <v>128</v>
      </c>
      <c r="C324" s="62" t="s">
        <v>133</v>
      </c>
      <c r="D324" s="65">
        <v>0</v>
      </c>
      <c r="E324" s="65">
        <v>0</v>
      </c>
      <c r="F324" s="65">
        <v>0</v>
      </c>
      <c r="G324" s="108">
        <v>0</v>
      </c>
      <c r="H324" s="70">
        <v>0</v>
      </c>
      <c r="I324" s="242">
        <f t="shared" si="8"/>
        <v>0</v>
      </c>
    </row>
    <row r="325" spans="1:9" ht="10.8" thickBot="1" x14ac:dyDescent="0.25">
      <c r="A325" s="62"/>
      <c r="B325" s="215" t="s">
        <v>129</v>
      </c>
      <c r="C325" s="62" t="s">
        <v>134</v>
      </c>
      <c r="D325" s="65">
        <v>0</v>
      </c>
      <c r="E325" s="65">
        <v>0</v>
      </c>
      <c r="F325" s="65">
        <v>0</v>
      </c>
      <c r="G325" s="108">
        <v>0</v>
      </c>
      <c r="H325" s="70">
        <v>0</v>
      </c>
      <c r="I325" s="242">
        <f t="shared" si="8"/>
        <v>0</v>
      </c>
    </row>
    <row r="326" spans="1:9" ht="11.4" thickTop="1" thickBot="1" x14ac:dyDescent="0.25">
      <c r="A326" s="62"/>
      <c r="B326" s="215"/>
      <c r="C326" s="62" t="s">
        <v>176</v>
      </c>
      <c r="D326" s="82">
        <f>SUM(D293:D325)</f>
        <v>0</v>
      </c>
      <c r="E326" s="82">
        <f>SUM(E293:E325)</f>
        <v>0</v>
      </c>
      <c r="F326" s="82">
        <f>SUM(F293:F325)</f>
        <v>0</v>
      </c>
      <c r="G326" s="82">
        <f>SUM(G293:G325)</f>
        <v>0</v>
      </c>
      <c r="H326" s="82">
        <f>SUM(H293:H325)</f>
        <v>0</v>
      </c>
      <c r="I326" s="82">
        <f t="shared" si="8"/>
        <v>0</v>
      </c>
    </row>
    <row r="327" spans="1:9" ht="10.8" thickTop="1" x14ac:dyDescent="0.2">
      <c r="A327" s="62"/>
      <c r="B327" s="62"/>
      <c r="C327" s="62"/>
      <c r="D327" s="3"/>
      <c r="E327" s="3"/>
      <c r="F327" s="3"/>
      <c r="G327" s="3"/>
      <c r="H327" s="3"/>
      <c r="I327" s="98"/>
    </row>
    <row r="328" spans="1:9" x14ac:dyDescent="0.2">
      <c r="A328" s="212" t="s">
        <v>184</v>
      </c>
      <c r="B328" s="62"/>
      <c r="C328" s="62"/>
      <c r="D328" s="3"/>
      <c r="E328" s="3"/>
      <c r="F328" s="3"/>
      <c r="G328" s="3"/>
      <c r="H328" s="3"/>
      <c r="I328" s="98"/>
    </row>
    <row r="329" spans="1:9" x14ac:dyDescent="0.2">
      <c r="B329" s="215" t="s">
        <v>1249</v>
      </c>
      <c r="C329" s="62" t="s">
        <v>177</v>
      </c>
      <c r="D329" s="68">
        <v>0</v>
      </c>
      <c r="E329" s="68">
        <v>0</v>
      </c>
      <c r="F329" s="68">
        <v>0</v>
      </c>
      <c r="G329" s="218">
        <f>SUMIF('Staff Details'!J:J,RIGHT(LEFT($A$2,7),2)&amp;"-"&amp;LEFT(A328,4),'Staff Details'!S:S)</f>
        <v>0</v>
      </c>
      <c r="H329" s="70">
        <v>0</v>
      </c>
      <c r="I329" s="242">
        <f t="shared" ref="I329:I362" si="9">SUM(G329+H329)</f>
        <v>0</v>
      </c>
    </row>
    <row r="330" spans="1:9" x14ac:dyDescent="0.2">
      <c r="B330" s="215" t="s">
        <v>1249</v>
      </c>
      <c r="C330" s="62" t="s">
        <v>400</v>
      </c>
      <c r="D330" s="68">
        <v>0</v>
      </c>
      <c r="E330" s="68">
        <v>0</v>
      </c>
      <c r="F330" s="68">
        <v>0</v>
      </c>
      <c r="G330" s="68">
        <v>0</v>
      </c>
      <c r="H330" s="70">
        <v>0</v>
      </c>
      <c r="I330" s="242">
        <f t="shared" si="9"/>
        <v>0</v>
      </c>
    </row>
    <row r="331" spans="1:9" x14ac:dyDescent="0.2">
      <c r="A331" s="62"/>
      <c r="B331" s="215" t="s">
        <v>1250</v>
      </c>
      <c r="C331" s="62" t="s">
        <v>684</v>
      </c>
      <c r="D331" s="68">
        <v>0</v>
      </c>
      <c r="E331" s="68">
        <v>0</v>
      </c>
      <c r="F331" s="68">
        <v>0</v>
      </c>
      <c r="G331" s="219">
        <f>SUMIF('Staff Details'!J:J,RIGHT(LEFT($A$2,7),2)&amp;"-"&amp;LEFT(A328,4),'Staff Details'!AA:AA)</f>
        <v>0</v>
      </c>
      <c r="H331" s="70">
        <v>0</v>
      </c>
      <c r="I331" s="242">
        <f t="shared" si="9"/>
        <v>0</v>
      </c>
    </row>
    <row r="332" spans="1:9" x14ac:dyDescent="0.2">
      <c r="A332" s="62"/>
      <c r="B332" s="215" t="s">
        <v>1250</v>
      </c>
      <c r="C332" s="62" t="s">
        <v>401</v>
      </c>
      <c r="D332" s="68">
        <v>0</v>
      </c>
      <c r="E332" s="68">
        <v>0</v>
      </c>
      <c r="F332" s="68">
        <v>0</v>
      </c>
      <c r="G332" s="68">
        <v>0</v>
      </c>
      <c r="H332" s="70">
        <v>0</v>
      </c>
      <c r="I332" s="242">
        <f t="shared" si="9"/>
        <v>0</v>
      </c>
    </row>
    <row r="333" spans="1:9" x14ac:dyDescent="0.2">
      <c r="A333" s="62"/>
      <c r="B333" s="215" t="s">
        <v>1251</v>
      </c>
      <c r="C333" s="62" t="s">
        <v>76</v>
      </c>
      <c r="D333" s="65">
        <v>0</v>
      </c>
      <c r="E333" s="65">
        <v>0</v>
      </c>
      <c r="F333" s="65">
        <v>0</v>
      </c>
      <c r="G333" s="108">
        <v>0</v>
      </c>
      <c r="H333" s="70">
        <v>0</v>
      </c>
      <c r="I333" s="242">
        <f t="shared" si="9"/>
        <v>0</v>
      </c>
    </row>
    <row r="334" spans="1:9" x14ac:dyDescent="0.2">
      <c r="A334" s="62"/>
      <c r="B334" s="215" t="s">
        <v>1252</v>
      </c>
      <c r="C334" s="62" t="s">
        <v>77</v>
      </c>
      <c r="D334" s="65">
        <v>0</v>
      </c>
      <c r="E334" s="65">
        <v>0</v>
      </c>
      <c r="F334" s="65">
        <v>0</v>
      </c>
      <c r="G334" s="108">
        <v>0</v>
      </c>
      <c r="H334" s="70">
        <v>0</v>
      </c>
      <c r="I334" s="242">
        <f t="shared" si="9"/>
        <v>0</v>
      </c>
    </row>
    <row r="335" spans="1:9" x14ac:dyDescent="0.2">
      <c r="A335" s="62"/>
      <c r="B335" s="215" t="s">
        <v>78</v>
      </c>
      <c r="C335" s="62" t="s">
        <v>79</v>
      </c>
      <c r="D335" s="65">
        <v>0</v>
      </c>
      <c r="E335" s="65">
        <v>0</v>
      </c>
      <c r="F335" s="65">
        <v>0</v>
      </c>
      <c r="G335" s="108">
        <v>0</v>
      </c>
      <c r="H335" s="70">
        <v>0</v>
      </c>
      <c r="I335" s="242">
        <f t="shared" si="9"/>
        <v>0</v>
      </c>
    </row>
    <row r="336" spans="1:9" x14ac:dyDescent="0.2">
      <c r="A336" s="62"/>
      <c r="B336" s="215" t="s">
        <v>80</v>
      </c>
      <c r="C336" s="62" t="s">
        <v>81</v>
      </c>
      <c r="D336" s="65">
        <v>0</v>
      </c>
      <c r="E336" s="65">
        <v>0</v>
      </c>
      <c r="F336" s="65">
        <v>0</v>
      </c>
      <c r="G336" s="108">
        <v>0</v>
      </c>
      <c r="H336" s="70">
        <v>0</v>
      </c>
      <c r="I336" s="242">
        <f t="shared" si="9"/>
        <v>0</v>
      </c>
    </row>
    <row r="337" spans="1:9" x14ac:dyDescent="0.2">
      <c r="A337" s="62"/>
      <c r="B337" s="215" t="s">
        <v>1253</v>
      </c>
      <c r="C337" s="62" t="s">
        <v>82</v>
      </c>
      <c r="D337" s="65">
        <v>0</v>
      </c>
      <c r="E337" s="65">
        <v>0</v>
      </c>
      <c r="F337" s="65">
        <v>0</v>
      </c>
      <c r="G337" s="108">
        <v>0</v>
      </c>
      <c r="H337" s="70">
        <v>0</v>
      </c>
      <c r="I337" s="242">
        <f t="shared" si="9"/>
        <v>0</v>
      </c>
    </row>
    <row r="338" spans="1:9" x14ac:dyDescent="0.2">
      <c r="A338" s="62"/>
      <c r="B338" s="215" t="s">
        <v>85</v>
      </c>
      <c r="C338" s="62" t="s">
        <v>92</v>
      </c>
      <c r="D338" s="65">
        <v>0</v>
      </c>
      <c r="E338" s="65">
        <v>0</v>
      </c>
      <c r="F338" s="65">
        <v>0</v>
      </c>
      <c r="G338" s="108">
        <v>0</v>
      </c>
      <c r="H338" s="70">
        <v>0</v>
      </c>
      <c r="I338" s="242">
        <f t="shared" si="9"/>
        <v>0</v>
      </c>
    </row>
    <row r="339" spans="1:9" x14ac:dyDescent="0.2">
      <c r="A339" s="62"/>
      <c r="B339" s="215" t="s">
        <v>90</v>
      </c>
      <c r="C339" s="62" t="s">
        <v>1282</v>
      </c>
      <c r="D339" s="65">
        <v>0</v>
      </c>
      <c r="E339" s="65">
        <v>0</v>
      </c>
      <c r="F339" s="65">
        <v>0</v>
      </c>
      <c r="G339" s="108">
        <v>0</v>
      </c>
      <c r="H339" s="70">
        <v>0</v>
      </c>
      <c r="I339" s="242">
        <f t="shared" si="9"/>
        <v>0</v>
      </c>
    </row>
    <row r="340" spans="1:9" x14ac:dyDescent="0.2">
      <c r="A340" s="62"/>
      <c r="B340" s="342" t="s">
        <v>535</v>
      </c>
      <c r="C340" s="297" t="s">
        <v>558</v>
      </c>
      <c r="D340" s="65">
        <v>0</v>
      </c>
      <c r="E340" s="65">
        <v>0</v>
      </c>
      <c r="F340" s="65">
        <v>0</v>
      </c>
      <c r="G340" s="108">
        <v>0</v>
      </c>
      <c r="H340" s="70">
        <v>0</v>
      </c>
      <c r="I340" s="242">
        <f t="shared" si="9"/>
        <v>0</v>
      </c>
    </row>
    <row r="341" spans="1:9" x14ac:dyDescent="0.2">
      <c r="A341" s="62"/>
      <c r="B341" s="215" t="s">
        <v>1283</v>
      </c>
      <c r="C341" s="62" t="s">
        <v>644</v>
      </c>
      <c r="D341" s="65">
        <v>0</v>
      </c>
      <c r="E341" s="65">
        <v>0</v>
      </c>
      <c r="F341" s="65">
        <v>0</v>
      </c>
      <c r="G341" s="108">
        <v>0</v>
      </c>
      <c r="H341" s="70">
        <v>0</v>
      </c>
      <c r="I341" s="242">
        <f t="shared" si="9"/>
        <v>0</v>
      </c>
    </row>
    <row r="342" spans="1:9" x14ac:dyDescent="0.2">
      <c r="A342" s="62"/>
      <c r="B342" s="215" t="s">
        <v>1284</v>
      </c>
      <c r="C342" s="62" t="s">
        <v>138</v>
      </c>
      <c r="D342" s="65">
        <v>0</v>
      </c>
      <c r="E342" s="65">
        <v>0</v>
      </c>
      <c r="F342" s="65">
        <v>0</v>
      </c>
      <c r="G342" s="108">
        <v>0</v>
      </c>
      <c r="H342" s="70">
        <v>0</v>
      </c>
      <c r="I342" s="242">
        <f t="shared" si="9"/>
        <v>0</v>
      </c>
    </row>
    <row r="343" spans="1:9" x14ac:dyDescent="0.2">
      <c r="A343" s="62"/>
      <c r="B343" s="215" t="s">
        <v>1285</v>
      </c>
      <c r="C343" s="62" t="s">
        <v>646</v>
      </c>
      <c r="D343" s="65">
        <v>0</v>
      </c>
      <c r="E343" s="65">
        <v>0</v>
      </c>
      <c r="F343" s="65">
        <v>0</v>
      </c>
      <c r="G343" s="108">
        <v>0</v>
      </c>
      <c r="H343" s="70">
        <v>0</v>
      </c>
      <c r="I343" s="242">
        <f t="shared" si="9"/>
        <v>0</v>
      </c>
    </row>
    <row r="344" spans="1:9" x14ac:dyDescent="0.2">
      <c r="A344" s="62"/>
      <c r="B344" s="215" t="s">
        <v>1286</v>
      </c>
      <c r="C344" s="62" t="s">
        <v>647</v>
      </c>
      <c r="D344" s="65">
        <v>0</v>
      </c>
      <c r="E344" s="65">
        <v>0</v>
      </c>
      <c r="F344" s="65">
        <v>0</v>
      </c>
      <c r="G344" s="108">
        <v>0</v>
      </c>
      <c r="H344" s="70">
        <v>0</v>
      </c>
      <c r="I344" s="242">
        <f t="shared" si="9"/>
        <v>0</v>
      </c>
    </row>
    <row r="345" spans="1:9" x14ac:dyDescent="0.2">
      <c r="A345" s="62"/>
      <c r="B345" s="215" t="s">
        <v>1287</v>
      </c>
      <c r="C345" s="62" t="s">
        <v>143</v>
      </c>
      <c r="D345" s="65">
        <v>0</v>
      </c>
      <c r="E345" s="65">
        <v>0</v>
      </c>
      <c r="F345" s="65">
        <v>0</v>
      </c>
      <c r="G345" s="108">
        <v>0</v>
      </c>
      <c r="H345" s="70">
        <v>0</v>
      </c>
      <c r="I345" s="242">
        <f t="shared" si="9"/>
        <v>0</v>
      </c>
    </row>
    <row r="346" spans="1:9" x14ac:dyDescent="0.2">
      <c r="A346" s="62"/>
      <c r="B346" s="215" t="s">
        <v>1288</v>
      </c>
      <c r="C346" s="62" t="s">
        <v>144</v>
      </c>
      <c r="D346" s="65">
        <v>0</v>
      </c>
      <c r="E346" s="65">
        <v>0</v>
      </c>
      <c r="F346" s="65">
        <v>0</v>
      </c>
      <c r="G346" s="108">
        <v>0</v>
      </c>
      <c r="H346" s="70">
        <v>0</v>
      </c>
      <c r="I346" s="242">
        <f t="shared" si="9"/>
        <v>0</v>
      </c>
    </row>
    <row r="347" spans="1:9" x14ac:dyDescent="0.2">
      <c r="A347" s="62"/>
      <c r="B347" s="215" t="s">
        <v>1289</v>
      </c>
      <c r="C347" s="62" t="s">
        <v>648</v>
      </c>
      <c r="D347" s="65">
        <v>0</v>
      </c>
      <c r="E347" s="65">
        <v>0</v>
      </c>
      <c r="F347" s="65">
        <v>0</v>
      </c>
      <c r="G347" s="108">
        <v>0</v>
      </c>
      <c r="H347" s="70">
        <v>0</v>
      </c>
      <c r="I347" s="242">
        <f t="shared" si="9"/>
        <v>0</v>
      </c>
    </row>
    <row r="348" spans="1:9" x14ac:dyDescent="0.2">
      <c r="A348" s="62"/>
      <c r="B348" s="215" t="s">
        <v>1290</v>
      </c>
      <c r="C348" s="62" t="s">
        <v>650</v>
      </c>
      <c r="D348" s="65">
        <v>0</v>
      </c>
      <c r="E348" s="65">
        <v>0</v>
      </c>
      <c r="F348" s="65">
        <v>0</v>
      </c>
      <c r="G348" s="108">
        <v>0</v>
      </c>
      <c r="H348" s="70">
        <v>0</v>
      </c>
      <c r="I348" s="242">
        <f t="shared" si="9"/>
        <v>0</v>
      </c>
    </row>
    <row r="349" spans="1:9" x14ac:dyDescent="0.2">
      <c r="A349" s="62"/>
      <c r="B349" s="215" t="s">
        <v>651</v>
      </c>
      <c r="C349" s="62" t="s">
        <v>656</v>
      </c>
      <c r="D349" s="65">
        <v>0</v>
      </c>
      <c r="E349" s="65">
        <v>0</v>
      </c>
      <c r="F349" s="65">
        <v>0</v>
      </c>
      <c r="G349" s="108">
        <v>0</v>
      </c>
      <c r="H349" s="70">
        <v>0</v>
      </c>
      <c r="I349" s="242">
        <f t="shared" si="9"/>
        <v>0</v>
      </c>
    </row>
    <row r="350" spans="1:9" x14ac:dyDescent="0.2">
      <c r="A350" s="62"/>
      <c r="B350" s="215" t="s">
        <v>652</v>
      </c>
      <c r="C350" s="62" t="s">
        <v>139</v>
      </c>
      <c r="D350" s="65">
        <v>0</v>
      </c>
      <c r="E350" s="65">
        <v>0</v>
      </c>
      <c r="F350" s="65">
        <v>0</v>
      </c>
      <c r="G350" s="108">
        <v>0</v>
      </c>
      <c r="H350" s="70">
        <v>0</v>
      </c>
      <c r="I350" s="242">
        <f t="shared" si="9"/>
        <v>0</v>
      </c>
    </row>
    <row r="351" spans="1:9" x14ac:dyDescent="0.2">
      <c r="A351" s="62"/>
      <c r="B351" s="215" t="s">
        <v>653</v>
      </c>
      <c r="C351" s="62" t="s">
        <v>112</v>
      </c>
      <c r="D351" s="65">
        <v>0</v>
      </c>
      <c r="E351" s="65">
        <v>0</v>
      </c>
      <c r="F351" s="65">
        <v>0</v>
      </c>
      <c r="G351" s="108">
        <v>0</v>
      </c>
      <c r="H351" s="70">
        <v>0</v>
      </c>
      <c r="I351" s="242">
        <f t="shared" si="9"/>
        <v>0</v>
      </c>
    </row>
    <row r="352" spans="1:9" x14ac:dyDescent="0.2">
      <c r="A352" s="62"/>
      <c r="B352" s="215" t="s">
        <v>654</v>
      </c>
      <c r="C352" s="62" t="s">
        <v>113</v>
      </c>
      <c r="D352" s="65">
        <v>0</v>
      </c>
      <c r="E352" s="65">
        <v>0</v>
      </c>
      <c r="F352" s="65">
        <v>0</v>
      </c>
      <c r="G352" s="108">
        <v>0</v>
      </c>
      <c r="H352" s="70">
        <v>0</v>
      </c>
      <c r="I352" s="242">
        <f t="shared" si="9"/>
        <v>0</v>
      </c>
    </row>
    <row r="353" spans="1:9" x14ac:dyDescent="0.2">
      <c r="A353" s="62"/>
      <c r="B353" s="215" t="s">
        <v>1254</v>
      </c>
      <c r="C353" s="62" t="s">
        <v>114</v>
      </c>
      <c r="D353" s="65">
        <v>0</v>
      </c>
      <c r="E353" s="65">
        <v>0</v>
      </c>
      <c r="F353" s="65">
        <v>0</v>
      </c>
      <c r="G353" s="108">
        <v>0</v>
      </c>
      <c r="H353" s="70">
        <v>0</v>
      </c>
      <c r="I353" s="242">
        <f t="shared" si="9"/>
        <v>0</v>
      </c>
    </row>
    <row r="354" spans="1:9" x14ac:dyDescent="0.2">
      <c r="A354" s="62"/>
      <c r="B354" s="215" t="s">
        <v>655</v>
      </c>
      <c r="C354" s="62" t="s">
        <v>115</v>
      </c>
      <c r="D354" s="65">
        <v>0</v>
      </c>
      <c r="E354" s="65">
        <v>0</v>
      </c>
      <c r="F354" s="65">
        <v>0</v>
      </c>
      <c r="G354" s="108">
        <v>0</v>
      </c>
      <c r="H354" s="70">
        <v>0</v>
      </c>
      <c r="I354" s="242">
        <f t="shared" si="9"/>
        <v>0</v>
      </c>
    </row>
    <row r="355" spans="1:9" x14ac:dyDescent="0.2">
      <c r="A355" s="62"/>
      <c r="B355" s="215" t="s">
        <v>1255</v>
      </c>
      <c r="C355" s="62" t="s">
        <v>118</v>
      </c>
      <c r="D355" s="65">
        <v>0</v>
      </c>
      <c r="E355" s="65">
        <v>0</v>
      </c>
      <c r="F355" s="65">
        <v>0</v>
      </c>
      <c r="G355" s="108">
        <v>0</v>
      </c>
      <c r="H355" s="70">
        <v>0</v>
      </c>
      <c r="I355" s="242">
        <f t="shared" si="9"/>
        <v>0</v>
      </c>
    </row>
    <row r="356" spans="1:9" x14ac:dyDescent="0.2">
      <c r="A356" s="62"/>
      <c r="B356" s="215" t="s">
        <v>500</v>
      </c>
      <c r="C356" s="62" t="s">
        <v>123</v>
      </c>
      <c r="D356" s="65">
        <v>0</v>
      </c>
      <c r="E356" s="65">
        <v>0</v>
      </c>
      <c r="F356" s="65">
        <v>0</v>
      </c>
      <c r="G356" s="108">
        <v>0</v>
      </c>
      <c r="H356" s="70">
        <v>0</v>
      </c>
      <c r="I356" s="242">
        <f t="shared" si="9"/>
        <v>0</v>
      </c>
    </row>
    <row r="357" spans="1:9" x14ac:dyDescent="0.2">
      <c r="A357" s="62"/>
      <c r="B357" s="215" t="s">
        <v>496</v>
      </c>
      <c r="C357" s="62" t="s">
        <v>125</v>
      </c>
      <c r="D357" s="65">
        <v>0</v>
      </c>
      <c r="E357" s="65">
        <v>0</v>
      </c>
      <c r="F357" s="65">
        <v>0</v>
      </c>
      <c r="G357" s="108">
        <v>0</v>
      </c>
      <c r="H357" s="70">
        <v>0</v>
      </c>
      <c r="I357" s="242">
        <f t="shared" si="9"/>
        <v>0</v>
      </c>
    </row>
    <row r="358" spans="1:9" x14ac:dyDescent="0.2">
      <c r="A358" s="62"/>
      <c r="B358" s="215" t="s">
        <v>1256</v>
      </c>
      <c r="C358" s="62" t="s">
        <v>131</v>
      </c>
      <c r="D358" s="65">
        <v>0</v>
      </c>
      <c r="E358" s="65">
        <v>0</v>
      </c>
      <c r="F358" s="65">
        <v>0</v>
      </c>
      <c r="G358" s="108">
        <v>0</v>
      </c>
      <c r="H358" s="70">
        <v>0</v>
      </c>
      <c r="I358" s="242">
        <f t="shared" si="9"/>
        <v>0</v>
      </c>
    </row>
    <row r="359" spans="1:9" x14ac:dyDescent="0.2">
      <c r="A359" s="62"/>
      <c r="B359" s="215" t="s">
        <v>127</v>
      </c>
      <c r="C359" s="62" t="s">
        <v>132</v>
      </c>
      <c r="D359" s="65">
        <v>0</v>
      </c>
      <c r="E359" s="65">
        <v>0</v>
      </c>
      <c r="F359" s="65">
        <v>0</v>
      </c>
      <c r="G359" s="108">
        <v>0</v>
      </c>
      <c r="H359" s="70">
        <v>0</v>
      </c>
      <c r="I359" s="242">
        <f t="shared" si="9"/>
        <v>0</v>
      </c>
    </row>
    <row r="360" spans="1:9" x14ac:dyDescent="0.2">
      <c r="A360" s="62"/>
      <c r="B360" s="215" t="s">
        <v>128</v>
      </c>
      <c r="C360" s="62" t="s">
        <v>133</v>
      </c>
      <c r="D360" s="65">
        <v>0</v>
      </c>
      <c r="E360" s="65">
        <v>0</v>
      </c>
      <c r="F360" s="65">
        <v>0</v>
      </c>
      <c r="G360" s="108">
        <v>0</v>
      </c>
      <c r="H360" s="70">
        <v>0</v>
      </c>
      <c r="I360" s="242">
        <f t="shared" si="9"/>
        <v>0</v>
      </c>
    </row>
    <row r="361" spans="1:9" ht="10.8" thickBot="1" x14ac:dyDescent="0.25">
      <c r="A361" s="62"/>
      <c r="B361" s="215" t="s">
        <v>129</v>
      </c>
      <c r="C361" s="62" t="s">
        <v>134</v>
      </c>
      <c r="D361" s="65">
        <v>0</v>
      </c>
      <c r="E361" s="65">
        <v>0</v>
      </c>
      <c r="F361" s="65">
        <v>0</v>
      </c>
      <c r="G361" s="108">
        <v>0</v>
      </c>
      <c r="H361" s="70">
        <v>0</v>
      </c>
      <c r="I361" s="242">
        <f t="shared" si="9"/>
        <v>0</v>
      </c>
    </row>
    <row r="362" spans="1:9" ht="11.4" thickTop="1" thickBot="1" x14ac:dyDescent="0.25">
      <c r="A362" s="62"/>
      <c r="B362" s="215"/>
      <c r="C362" s="62" t="s">
        <v>185</v>
      </c>
      <c r="D362" s="82">
        <f>SUM(D329:D361)</f>
        <v>0</v>
      </c>
      <c r="E362" s="82">
        <f>SUM(E329:E361)</f>
        <v>0</v>
      </c>
      <c r="F362" s="82">
        <f>SUM(F329:F361)</f>
        <v>0</v>
      </c>
      <c r="G362" s="82">
        <f>SUM(G329:G361)</f>
        <v>0</v>
      </c>
      <c r="H362" s="82">
        <f>SUM(H329:H361)</f>
        <v>0</v>
      </c>
      <c r="I362" s="82">
        <f t="shared" si="9"/>
        <v>0</v>
      </c>
    </row>
    <row r="363" spans="1:9" ht="10.8" thickTop="1" x14ac:dyDescent="0.2">
      <c r="A363" s="62"/>
      <c r="B363" s="215"/>
      <c r="C363" s="62"/>
      <c r="D363" s="3"/>
      <c r="E363" s="3"/>
      <c r="F363" s="3"/>
      <c r="G363" s="3"/>
      <c r="H363" s="3"/>
      <c r="I363" s="98"/>
    </row>
    <row r="364" spans="1:9" x14ac:dyDescent="0.2">
      <c r="A364" s="212" t="s">
        <v>188</v>
      </c>
      <c r="B364" s="62"/>
      <c r="C364" s="62"/>
      <c r="D364" s="3"/>
      <c r="E364" s="3"/>
      <c r="F364" s="3"/>
      <c r="G364" s="3"/>
      <c r="H364" s="3"/>
      <c r="I364" s="98"/>
    </row>
    <row r="365" spans="1:9" x14ac:dyDescent="0.2">
      <c r="A365" s="216" t="s">
        <v>187</v>
      </c>
      <c r="B365" s="62"/>
      <c r="C365" s="62"/>
      <c r="D365" s="3"/>
      <c r="E365" s="3"/>
      <c r="F365" s="3"/>
      <c r="G365" s="3"/>
      <c r="H365" s="3"/>
      <c r="I365" s="98"/>
    </row>
    <row r="366" spans="1:9" x14ac:dyDescent="0.2">
      <c r="B366" s="215" t="s">
        <v>1249</v>
      </c>
      <c r="C366" s="62" t="s">
        <v>177</v>
      </c>
      <c r="D366" s="68">
        <v>0</v>
      </c>
      <c r="E366" s="68">
        <v>0</v>
      </c>
      <c r="F366" s="68">
        <v>0</v>
      </c>
      <c r="G366" s="218">
        <f>SUMIF('Staff Details'!J:J,RIGHT(LEFT($A$2,7),2)&amp;"-"&amp;LEFT(A365,4),'Staff Details'!S:S)</f>
        <v>0</v>
      </c>
      <c r="H366" s="70">
        <v>0</v>
      </c>
      <c r="I366" s="242">
        <f t="shared" ref="I366:I400" si="10">SUM(G366+H366)</f>
        <v>0</v>
      </c>
    </row>
    <row r="367" spans="1:9" x14ac:dyDescent="0.2">
      <c r="B367" s="215" t="s">
        <v>1249</v>
      </c>
      <c r="C367" s="62" t="s">
        <v>400</v>
      </c>
      <c r="D367" s="68">
        <v>0</v>
      </c>
      <c r="E367" s="68">
        <v>0</v>
      </c>
      <c r="F367" s="68">
        <v>0</v>
      </c>
      <c r="G367" s="68">
        <v>0</v>
      </c>
      <c r="H367" s="70">
        <v>0</v>
      </c>
      <c r="I367" s="242">
        <f t="shared" si="10"/>
        <v>0</v>
      </c>
    </row>
    <row r="368" spans="1:9" x14ac:dyDescent="0.2">
      <c r="A368" s="62"/>
      <c r="B368" s="215" t="s">
        <v>1250</v>
      </c>
      <c r="C368" s="62" t="s">
        <v>684</v>
      </c>
      <c r="D368" s="68">
        <v>0</v>
      </c>
      <c r="E368" s="68">
        <v>0</v>
      </c>
      <c r="F368" s="68">
        <v>0</v>
      </c>
      <c r="G368" s="219">
        <f>SUMIF('Staff Details'!J:J,RIGHT(LEFT($A$2,7),2)&amp;"-"&amp;LEFT(A365,4),'Staff Details'!AA:AA)</f>
        <v>0</v>
      </c>
      <c r="H368" s="70">
        <v>0</v>
      </c>
      <c r="I368" s="242">
        <f t="shared" si="10"/>
        <v>0</v>
      </c>
    </row>
    <row r="369" spans="1:9" x14ac:dyDescent="0.2">
      <c r="A369" s="62"/>
      <c r="B369" s="215" t="s">
        <v>1250</v>
      </c>
      <c r="C369" s="62" t="s">
        <v>401</v>
      </c>
      <c r="D369" s="68">
        <v>0</v>
      </c>
      <c r="E369" s="68">
        <v>0</v>
      </c>
      <c r="F369" s="68">
        <v>0</v>
      </c>
      <c r="G369" s="68">
        <v>0</v>
      </c>
      <c r="H369" s="70">
        <v>0</v>
      </c>
      <c r="I369" s="242">
        <f t="shared" si="10"/>
        <v>0</v>
      </c>
    </row>
    <row r="370" spans="1:9" x14ac:dyDescent="0.2">
      <c r="A370" s="62"/>
      <c r="B370" s="215" t="s">
        <v>1251</v>
      </c>
      <c r="C370" s="62" t="s">
        <v>76</v>
      </c>
      <c r="D370" s="65">
        <v>0</v>
      </c>
      <c r="E370" s="65">
        <v>0</v>
      </c>
      <c r="F370" s="65">
        <v>0</v>
      </c>
      <c r="G370" s="108">
        <v>0</v>
      </c>
      <c r="H370" s="70">
        <v>0</v>
      </c>
      <c r="I370" s="242">
        <f t="shared" si="10"/>
        <v>0</v>
      </c>
    </row>
    <row r="371" spans="1:9" x14ac:dyDescent="0.2">
      <c r="A371" s="62"/>
      <c r="B371" s="215" t="s">
        <v>1252</v>
      </c>
      <c r="C371" s="62" t="s">
        <v>77</v>
      </c>
      <c r="D371" s="65">
        <v>0</v>
      </c>
      <c r="E371" s="65">
        <v>0</v>
      </c>
      <c r="F371" s="65">
        <v>0</v>
      </c>
      <c r="G371" s="108">
        <v>0</v>
      </c>
      <c r="H371" s="70">
        <v>0</v>
      </c>
      <c r="I371" s="242">
        <f t="shared" si="10"/>
        <v>0</v>
      </c>
    </row>
    <row r="372" spans="1:9" x14ac:dyDescent="0.2">
      <c r="A372" s="62"/>
      <c r="B372" s="215" t="s">
        <v>78</v>
      </c>
      <c r="C372" s="62" t="s">
        <v>79</v>
      </c>
      <c r="D372" s="65">
        <v>0</v>
      </c>
      <c r="E372" s="65">
        <v>0</v>
      </c>
      <c r="F372" s="65">
        <v>0</v>
      </c>
      <c r="G372" s="108">
        <v>0</v>
      </c>
      <c r="H372" s="70">
        <v>0</v>
      </c>
      <c r="I372" s="242">
        <f t="shared" si="10"/>
        <v>0</v>
      </c>
    </row>
    <row r="373" spans="1:9" x14ac:dyDescent="0.2">
      <c r="A373" s="62"/>
      <c r="B373" s="215" t="s">
        <v>80</v>
      </c>
      <c r="C373" s="62" t="s">
        <v>81</v>
      </c>
      <c r="D373" s="65">
        <v>0</v>
      </c>
      <c r="E373" s="65">
        <v>0</v>
      </c>
      <c r="F373" s="65">
        <v>0</v>
      </c>
      <c r="G373" s="108">
        <v>0</v>
      </c>
      <c r="H373" s="70">
        <v>0</v>
      </c>
      <c r="I373" s="242">
        <f t="shared" si="10"/>
        <v>0</v>
      </c>
    </row>
    <row r="374" spans="1:9" x14ac:dyDescent="0.2">
      <c r="A374" s="62"/>
      <c r="B374" s="215" t="s">
        <v>1253</v>
      </c>
      <c r="C374" s="62" t="s">
        <v>82</v>
      </c>
      <c r="D374" s="65">
        <v>0</v>
      </c>
      <c r="E374" s="65">
        <v>0</v>
      </c>
      <c r="F374" s="65">
        <v>0</v>
      </c>
      <c r="G374" s="108">
        <v>0</v>
      </c>
      <c r="H374" s="70">
        <v>0</v>
      </c>
      <c r="I374" s="242">
        <f t="shared" si="10"/>
        <v>0</v>
      </c>
    </row>
    <row r="375" spans="1:9" x14ac:dyDescent="0.2">
      <c r="A375" s="62"/>
      <c r="B375" s="215" t="s">
        <v>85</v>
      </c>
      <c r="C375" s="62" t="s">
        <v>92</v>
      </c>
      <c r="D375" s="65">
        <v>0</v>
      </c>
      <c r="E375" s="65">
        <v>0</v>
      </c>
      <c r="F375" s="65">
        <v>0</v>
      </c>
      <c r="G375" s="108">
        <v>0</v>
      </c>
      <c r="H375" s="70">
        <v>0</v>
      </c>
      <c r="I375" s="242">
        <f t="shared" si="10"/>
        <v>0</v>
      </c>
    </row>
    <row r="376" spans="1:9" x14ac:dyDescent="0.2">
      <c r="A376" s="62"/>
      <c r="B376" s="215" t="s">
        <v>86</v>
      </c>
      <c r="C376" s="62" t="s">
        <v>93</v>
      </c>
      <c r="D376" s="65">
        <v>0</v>
      </c>
      <c r="E376" s="65">
        <v>0</v>
      </c>
      <c r="F376" s="65">
        <v>0</v>
      </c>
      <c r="G376" s="108">
        <v>0</v>
      </c>
      <c r="H376" s="70">
        <v>0</v>
      </c>
      <c r="I376" s="242">
        <f t="shared" si="10"/>
        <v>0</v>
      </c>
    </row>
    <row r="377" spans="1:9" x14ac:dyDescent="0.2">
      <c r="A377" s="62"/>
      <c r="B377" s="215" t="s">
        <v>90</v>
      </c>
      <c r="C377" s="62" t="s">
        <v>1282</v>
      </c>
      <c r="D377" s="65">
        <v>0</v>
      </c>
      <c r="E377" s="65">
        <v>0</v>
      </c>
      <c r="F377" s="65">
        <v>0</v>
      </c>
      <c r="G377" s="108">
        <v>0</v>
      </c>
      <c r="H377" s="70">
        <v>0</v>
      </c>
      <c r="I377" s="242">
        <f t="shared" si="10"/>
        <v>0</v>
      </c>
    </row>
    <row r="378" spans="1:9" x14ac:dyDescent="0.2">
      <c r="A378" s="62"/>
      <c r="B378" s="342" t="s">
        <v>535</v>
      </c>
      <c r="C378" s="297" t="s">
        <v>558</v>
      </c>
      <c r="D378" s="65">
        <v>0</v>
      </c>
      <c r="E378" s="65">
        <v>0</v>
      </c>
      <c r="F378" s="65">
        <v>0</v>
      </c>
      <c r="G378" s="108">
        <v>0</v>
      </c>
      <c r="H378" s="70">
        <v>0</v>
      </c>
      <c r="I378" s="242">
        <f t="shared" si="10"/>
        <v>0</v>
      </c>
    </row>
    <row r="379" spans="1:9" x14ac:dyDescent="0.2">
      <c r="A379" s="62"/>
      <c r="B379" s="215" t="s">
        <v>1283</v>
      </c>
      <c r="C379" s="62" t="s">
        <v>644</v>
      </c>
      <c r="D379" s="65">
        <v>0</v>
      </c>
      <c r="E379" s="65">
        <v>0</v>
      </c>
      <c r="F379" s="65">
        <v>0</v>
      </c>
      <c r="G379" s="108">
        <v>0</v>
      </c>
      <c r="H379" s="70">
        <v>0</v>
      </c>
      <c r="I379" s="242">
        <f t="shared" si="10"/>
        <v>0</v>
      </c>
    </row>
    <row r="380" spans="1:9" x14ac:dyDescent="0.2">
      <c r="A380" s="62"/>
      <c r="B380" s="215" t="s">
        <v>1284</v>
      </c>
      <c r="C380" s="62" t="s">
        <v>645</v>
      </c>
      <c r="D380" s="65">
        <v>0</v>
      </c>
      <c r="E380" s="65">
        <v>0</v>
      </c>
      <c r="F380" s="65">
        <v>0</v>
      </c>
      <c r="G380" s="108">
        <v>0</v>
      </c>
      <c r="H380" s="70">
        <v>0</v>
      </c>
      <c r="I380" s="242">
        <f t="shared" si="10"/>
        <v>0</v>
      </c>
    </row>
    <row r="381" spans="1:9" x14ac:dyDescent="0.2">
      <c r="A381" s="62"/>
      <c r="B381" s="215" t="s">
        <v>1285</v>
      </c>
      <c r="C381" s="62" t="s">
        <v>646</v>
      </c>
      <c r="D381" s="65">
        <v>0</v>
      </c>
      <c r="E381" s="65">
        <v>0</v>
      </c>
      <c r="F381" s="65">
        <v>0</v>
      </c>
      <c r="G381" s="108">
        <v>0</v>
      </c>
      <c r="H381" s="70">
        <v>0</v>
      </c>
      <c r="I381" s="242">
        <f t="shared" si="10"/>
        <v>0</v>
      </c>
    </row>
    <row r="382" spans="1:9" x14ac:dyDescent="0.2">
      <c r="A382" s="62"/>
      <c r="B382" s="215" t="s">
        <v>1286</v>
      </c>
      <c r="C382" s="62" t="s">
        <v>647</v>
      </c>
      <c r="D382" s="65">
        <v>0</v>
      </c>
      <c r="E382" s="65">
        <v>0</v>
      </c>
      <c r="F382" s="65">
        <v>0</v>
      </c>
      <c r="G382" s="108">
        <v>0</v>
      </c>
      <c r="H382" s="70">
        <v>0</v>
      </c>
      <c r="I382" s="242">
        <f t="shared" si="10"/>
        <v>0</v>
      </c>
    </row>
    <row r="383" spans="1:9" x14ac:dyDescent="0.2">
      <c r="A383" s="62"/>
      <c r="B383" s="215" t="s">
        <v>1287</v>
      </c>
      <c r="C383" s="62" t="s">
        <v>143</v>
      </c>
      <c r="D383" s="65">
        <v>0</v>
      </c>
      <c r="E383" s="65">
        <v>0</v>
      </c>
      <c r="F383" s="65">
        <v>0</v>
      </c>
      <c r="G383" s="108">
        <v>0</v>
      </c>
      <c r="H383" s="70">
        <v>0</v>
      </c>
      <c r="I383" s="242">
        <f t="shared" si="10"/>
        <v>0</v>
      </c>
    </row>
    <row r="384" spans="1:9" x14ac:dyDescent="0.2">
      <c r="A384" s="62"/>
      <c r="B384" s="215" t="s">
        <v>1288</v>
      </c>
      <c r="C384" s="62" t="s">
        <v>144</v>
      </c>
      <c r="D384" s="65">
        <v>0</v>
      </c>
      <c r="E384" s="65">
        <v>0</v>
      </c>
      <c r="F384" s="65">
        <v>0</v>
      </c>
      <c r="G384" s="108">
        <v>0</v>
      </c>
      <c r="H384" s="70">
        <v>0</v>
      </c>
      <c r="I384" s="242">
        <f t="shared" si="10"/>
        <v>0</v>
      </c>
    </row>
    <row r="385" spans="1:9" x14ac:dyDescent="0.2">
      <c r="A385" s="62"/>
      <c r="B385" s="215" t="s">
        <v>1289</v>
      </c>
      <c r="C385" s="62" t="s">
        <v>648</v>
      </c>
      <c r="D385" s="65">
        <v>0</v>
      </c>
      <c r="E385" s="65">
        <v>0</v>
      </c>
      <c r="F385" s="65">
        <v>0</v>
      </c>
      <c r="G385" s="108">
        <v>0</v>
      </c>
      <c r="H385" s="70">
        <v>0</v>
      </c>
      <c r="I385" s="242">
        <f t="shared" si="10"/>
        <v>0</v>
      </c>
    </row>
    <row r="386" spans="1:9" x14ac:dyDescent="0.2">
      <c r="A386" s="62"/>
      <c r="B386" s="215" t="s">
        <v>1290</v>
      </c>
      <c r="C386" s="62" t="s">
        <v>650</v>
      </c>
      <c r="D386" s="65">
        <v>0</v>
      </c>
      <c r="E386" s="65">
        <v>0</v>
      </c>
      <c r="F386" s="65">
        <v>0</v>
      </c>
      <c r="G386" s="108">
        <v>0</v>
      </c>
      <c r="H386" s="70">
        <v>0</v>
      </c>
      <c r="I386" s="242">
        <f t="shared" si="10"/>
        <v>0</v>
      </c>
    </row>
    <row r="387" spans="1:9" x14ac:dyDescent="0.2">
      <c r="A387" s="62"/>
      <c r="B387" s="215" t="s">
        <v>651</v>
      </c>
      <c r="C387" s="62" t="s">
        <v>656</v>
      </c>
      <c r="D387" s="65">
        <v>0</v>
      </c>
      <c r="E387" s="65">
        <v>0</v>
      </c>
      <c r="F387" s="65">
        <v>0</v>
      </c>
      <c r="G387" s="108">
        <v>0</v>
      </c>
      <c r="H387" s="70">
        <v>0</v>
      </c>
      <c r="I387" s="242">
        <f t="shared" si="10"/>
        <v>0</v>
      </c>
    </row>
    <row r="388" spans="1:9" x14ac:dyDescent="0.2">
      <c r="A388" s="62"/>
      <c r="B388" s="215" t="s">
        <v>652</v>
      </c>
      <c r="C388" s="62" t="s">
        <v>111</v>
      </c>
      <c r="D388" s="65">
        <v>0</v>
      </c>
      <c r="E388" s="65">
        <v>0</v>
      </c>
      <c r="F388" s="65">
        <v>0</v>
      </c>
      <c r="G388" s="108">
        <v>0</v>
      </c>
      <c r="H388" s="70">
        <v>0</v>
      </c>
      <c r="I388" s="242">
        <f t="shared" si="10"/>
        <v>0</v>
      </c>
    </row>
    <row r="389" spans="1:9" x14ac:dyDescent="0.2">
      <c r="A389" s="62"/>
      <c r="B389" s="215" t="s">
        <v>653</v>
      </c>
      <c r="C389" s="62" t="s">
        <v>112</v>
      </c>
      <c r="D389" s="65">
        <v>0</v>
      </c>
      <c r="E389" s="65">
        <v>0</v>
      </c>
      <c r="F389" s="65">
        <v>0</v>
      </c>
      <c r="G389" s="108">
        <v>0</v>
      </c>
      <c r="H389" s="70">
        <v>0</v>
      </c>
      <c r="I389" s="242">
        <f t="shared" si="10"/>
        <v>0</v>
      </c>
    </row>
    <row r="390" spans="1:9" x14ac:dyDescent="0.2">
      <c r="A390" s="62"/>
      <c r="B390" s="215" t="s">
        <v>654</v>
      </c>
      <c r="C390" s="62" t="s">
        <v>113</v>
      </c>
      <c r="D390" s="65">
        <v>0</v>
      </c>
      <c r="E390" s="65">
        <v>0</v>
      </c>
      <c r="F390" s="65">
        <v>0</v>
      </c>
      <c r="G390" s="108">
        <v>0</v>
      </c>
      <c r="H390" s="70">
        <v>0</v>
      </c>
      <c r="I390" s="242">
        <f t="shared" si="10"/>
        <v>0</v>
      </c>
    </row>
    <row r="391" spans="1:9" x14ac:dyDescent="0.2">
      <c r="A391" s="62"/>
      <c r="B391" s="215" t="s">
        <v>1254</v>
      </c>
      <c r="C391" s="62" t="s">
        <v>114</v>
      </c>
      <c r="D391" s="65">
        <v>0</v>
      </c>
      <c r="E391" s="65">
        <v>0</v>
      </c>
      <c r="F391" s="65">
        <v>0</v>
      </c>
      <c r="G391" s="108">
        <v>0</v>
      </c>
      <c r="H391" s="70">
        <v>0</v>
      </c>
      <c r="I391" s="242">
        <f t="shared" si="10"/>
        <v>0</v>
      </c>
    </row>
    <row r="392" spans="1:9" x14ac:dyDescent="0.2">
      <c r="A392" s="62"/>
      <c r="B392" s="215" t="s">
        <v>655</v>
      </c>
      <c r="C392" s="62" t="s">
        <v>115</v>
      </c>
      <c r="D392" s="65">
        <v>0</v>
      </c>
      <c r="E392" s="65">
        <v>0</v>
      </c>
      <c r="F392" s="65">
        <v>0</v>
      </c>
      <c r="G392" s="108">
        <v>0</v>
      </c>
      <c r="H392" s="70">
        <v>0</v>
      </c>
      <c r="I392" s="242">
        <f t="shared" si="10"/>
        <v>0</v>
      </c>
    </row>
    <row r="393" spans="1:9" x14ac:dyDescent="0.2">
      <c r="A393" s="62"/>
      <c r="B393" s="215" t="s">
        <v>1255</v>
      </c>
      <c r="C393" s="62" t="s">
        <v>118</v>
      </c>
      <c r="D393" s="65">
        <v>0</v>
      </c>
      <c r="E393" s="65">
        <v>0</v>
      </c>
      <c r="F393" s="65">
        <v>0</v>
      </c>
      <c r="G393" s="108">
        <v>0</v>
      </c>
      <c r="H393" s="70">
        <v>0</v>
      </c>
      <c r="I393" s="242">
        <f t="shared" si="10"/>
        <v>0</v>
      </c>
    </row>
    <row r="394" spans="1:9" x14ac:dyDescent="0.2">
      <c r="A394" s="62"/>
      <c r="B394" s="215" t="s">
        <v>500</v>
      </c>
      <c r="C394" s="62" t="s">
        <v>123</v>
      </c>
      <c r="D394" s="65">
        <v>0</v>
      </c>
      <c r="E394" s="65">
        <v>0</v>
      </c>
      <c r="F394" s="65">
        <v>0</v>
      </c>
      <c r="G394" s="108">
        <v>0</v>
      </c>
      <c r="H394" s="70">
        <v>0</v>
      </c>
      <c r="I394" s="242">
        <f t="shared" si="10"/>
        <v>0</v>
      </c>
    </row>
    <row r="395" spans="1:9" x14ac:dyDescent="0.2">
      <c r="A395" s="62"/>
      <c r="B395" s="215" t="s">
        <v>496</v>
      </c>
      <c r="C395" s="62" t="s">
        <v>125</v>
      </c>
      <c r="D395" s="65">
        <v>0</v>
      </c>
      <c r="E395" s="65">
        <v>0</v>
      </c>
      <c r="F395" s="65">
        <v>0</v>
      </c>
      <c r="G395" s="108">
        <v>0</v>
      </c>
      <c r="H395" s="70">
        <v>0</v>
      </c>
      <c r="I395" s="242">
        <f t="shared" si="10"/>
        <v>0</v>
      </c>
    </row>
    <row r="396" spans="1:9" x14ac:dyDescent="0.2">
      <c r="A396" s="62"/>
      <c r="B396" s="215" t="s">
        <v>1256</v>
      </c>
      <c r="C396" s="62" t="s">
        <v>131</v>
      </c>
      <c r="D396" s="65">
        <v>0</v>
      </c>
      <c r="E396" s="65">
        <v>0</v>
      </c>
      <c r="F396" s="65">
        <v>0</v>
      </c>
      <c r="G396" s="108">
        <v>0</v>
      </c>
      <c r="H396" s="70">
        <v>0</v>
      </c>
      <c r="I396" s="242">
        <f t="shared" si="10"/>
        <v>0</v>
      </c>
    </row>
    <row r="397" spans="1:9" x14ac:dyDescent="0.2">
      <c r="A397" s="62"/>
      <c r="B397" s="215" t="s">
        <v>127</v>
      </c>
      <c r="C397" s="62" t="s">
        <v>132</v>
      </c>
      <c r="D397" s="65">
        <v>0</v>
      </c>
      <c r="E397" s="65">
        <v>0</v>
      </c>
      <c r="F397" s="65">
        <v>0</v>
      </c>
      <c r="G397" s="108">
        <v>0</v>
      </c>
      <c r="H397" s="70">
        <v>0</v>
      </c>
      <c r="I397" s="242">
        <f t="shared" si="10"/>
        <v>0</v>
      </c>
    </row>
    <row r="398" spans="1:9" x14ac:dyDescent="0.2">
      <c r="A398" s="62"/>
      <c r="B398" s="215" t="s">
        <v>128</v>
      </c>
      <c r="C398" s="62" t="s">
        <v>133</v>
      </c>
      <c r="D398" s="65">
        <v>0</v>
      </c>
      <c r="E398" s="65">
        <v>0</v>
      </c>
      <c r="F398" s="65">
        <v>0</v>
      </c>
      <c r="G398" s="108">
        <v>0</v>
      </c>
      <c r="H398" s="70">
        <v>0</v>
      </c>
      <c r="I398" s="242">
        <f t="shared" si="10"/>
        <v>0</v>
      </c>
    </row>
    <row r="399" spans="1:9" ht="10.8" thickBot="1" x14ac:dyDescent="0.25">
      <c r="A399" s="62"/>
      <c r="B399" s="215" t="s">
        <v>129</v>
      </c>
      <c r="C399" s="62" t="s">
        <v>134</v>
      </c>
      <c r="D399" s="65">
        <v>0</v>
      </c>
      <c r="E399" s="65">
        <v>0</v>
      </c>
      <c r="F399" s="65">
        <v>0</v>
      </c>
      <c r="G399" s="108">
        <v>0</v>
      </c>
      <c r="H399" s="70">
        <v>0</v>
      </c>
      <c r="I399" s="242">
        <f t="shared" si="10"/>
        <v>0</v>
      </c>
    </row>
    <row r="400" spans="1:9" ht="11.4" thickTop="1" thickBot="1" x14ac:dyDescent="0.25">
      <c r="A400" s="62"/>
      <c r="B400" s="215"/>
      <c r="C400" s="62" t="s">
        <v>186</v>
      </c>
      <c r="D400" s="82">
        <f>SUM(D366:D399)</f>
        <v>0</v>
      </c>
      <c r="E400" s="82">
        <f>SUM(E366:E399)</f>
        <v>0</v>
      </c>
      <c r="F400" s="82">
        <f>SUM(F366:F399)</f>
        <v>0</v>
      </c>
      <c r="G400" s="82">
        <f>SUM(G366:G399)</f>
        <v>0</v>
      </c>
      <c r="H400" s="82">
        <f>SUM(H366:H399)</f>
        <v>0</v>
      </c>
      <c r="I400" s="82">
        <f t="shared" si="10"/>
        <v>0</v>
      </c>
    </row>
    <row r="401" spans="1:9" ht="10.8" thickTop="1" x14ac:dyDescent="0.2">
      <c r="A401" s="62"/>
      <c r="B401" s="62"/>
      <c r="C401" s="62"/>
      <c r="D401" s="3"/>
      <c r="E401" s="3"/>
      <c r="F401" s="3"/>
      <c r="G401" s="3"/>
      <c r="H401" s="3"/>
      <c r="I401" s="98"/>
    </row>
    <row r="402" spans="1:9" x14ac:dyDescent="0.2">
      <c r="A402" s="216" t="s">
        <v>189</v>
      </c>
      <c r="B402" s="62"/>
      <c r="C402" s="62"/>
      <c r="D402" s="3"/>
      <c r="E402" s="3"/>
      <c r="F402" s="3"/>
      <c r="G402" s="3"/>
      <c r="H402" s="3"/>
      <c r="I402" s="98"/>
    </row>
    <row r="403" spans="1:9" x14ac:dyDescent="0.2">
      <c r="B403" s="215" t="s">
        <v>1249</v>
      </c>
      <c r="C403" s="62" t="s">
        <v>177</v>
      </c>
      <c r="D403" s="68">
        <v>0</v>
      </c>
      <c r="E403" s="68">
        <v>0</v>
      </c>
      <c r="F403" s="68">
        <v>0</v>
      </c>
      <c r="G403" s="218">
        <f>SUMIF('Staff Details'!J:J,RIGHT(LEFT($A$2,7),2)&amp;"-"&amp;LEFT(A402,4),'Staff Details'!S:S)</f>
        <v>0</v>
      </c>
      <c r="H403" s="70">
        <v>0</v>
      </c>
      <c r="I403" s="242">
        <f t="shared" ref="I403:I437" si="11">SUM(G403+H403)</f>
        <v>0</v>
      </c>
    </row>
    <row r="404" spans="1:9" x14ac:dyDescent="0.2">
      <c r="B404" s="215" t="s">
        <v>1249</v>
      </c>
      <c r="C404" s="62" t="s">
        <v>400</v>
      </c>
      <c r="D404" s="68">
        <v>0</v>
      </c>
      <c r="E404" s="68">
        <v>0</v>
      </c>
      <c r="F404" s="68">
        <v>0</v>
      </c>
      <c r="G404" s="68">
        <v>0</v>
      </c>
      <c r="H404" s="70">
        <v>0</v>
      </c>
      <c r="I404" s="242">
        <f t="shared" si="11"/>
        <v>0</v>
      </c>
    </row>
    <row r="405" spans="1:9" x14ac:dyDescent="0.2">
      <c r="A405" s="62"/>
      <c r="B405" s="215" t="s">
        <v>1250</v>
      </c>
      <c r="C405" s="62" t="s">
        <v>684</v>
      </c>
      <c r="D405" s="68">
        <v>0</v>
      </c>
      <c r="E405" s="68">
        <v>0</v>
      </c>
      <c r="F405" s="68">
        <v>0</v>
      </c>
      <c r="G405" s="219">
        <f>SUMIF('Staff Details'!J:J,RIGHT(LEFT($A$2,7),2)&amp;"-"&amp;LEFT(A402,4),'Staff Details'!AA:AA)</f>
        <v>0</v>
      </c>
      <c r="H405" s="70">
        <v>0</v>
      </c>
      <c r="I405" s="242">
        <f t="shared" si="11"/>
        <v>0</v>
      </c>
    </row>
    <row r="406" spans="1:9" x14ac:dyDescent="0.2">
      <c r="A406" s="62"/>
      <c r="B406" s="215" t="s">
        <v>1250</v>
      </c>
      <c r="C406" s="62" t="s">
        <v>401</v>
      </c>
      <c r="D406" s="68">
        <v>0</v>
      </c>
      <c r="E406" s="68">
        <v>0</v>
      </c>
      <c r="F406" s="68">
        <v>0</v>
      </c>
      <c r="G406" s="68">
        <v>0</v>
      </c>
      <c r="H406" s="70">
        <v>0</v>
      </c>
      <c r="I406" s="242">
        <f t="shared" si="11"/>
        <v>0</v>
      </c>
    </row>
    <row r="407" spans="1:9" x14ac:dyDescent="0.2">
      <c r="A407" s="62"/>
      <c r="B407" s="215" t="s">
        <v>1251</v>
      </c>
      <c r="C407" s="62" t="s">
        <v>76</v>
      </c>
      <c r="D407" s="65">
        <v>0</v>
      </c>
      <c r="E407" s="65">
        <v>0</v>
      </c>
      <c r="F407" s="65">
        <v>0</v>
      </c>
      <c r="G407" s="108">
        <v>0</v>
      </c>
      <c r="H407" s="70">
        <v>0</v>
      </c>
      <c r="I407" s="242">
        <f t="shared" si="11"/>
        <v>0</v>
      </c>
    </row>
    <row r="408" spans="1:9" x14ac:dyDescent="0.2">
      <c r="A408" s="62"/>
      <c r="B408" s="215" t="s">
        <v>1252</v>
      </c>
      <c r="C408" s="62" t="s">
        <v>77</v>
      </c>
      <c r="D408" s="65">
        <v>0</v>
      </c>
      <c r="E408" s="65">
        <v>0</v>
      </c>
      <c r="F408" s="65">
        <v>0</v>
      </c>
      <c r="G408" s="108">
        <v>0</v>
      </c>
      <c r="H408" s="70">
        <v>0</v>
      </c>
      <c r="I408" s="242">
        <f t="shared" si="11"/>
        <v>0</v>
      </c>
    </row>
    <row r="409" spans="1:9" x14ac:dyDescent="0.2">
      <c r="A409" s="62"/>
      <c r="B409" s="215" t="s">
        <v>78</v>
      </c>
      <c r="C409" s="62" t="s">
        <v>79</v>
      </c>
      <c r="D409" s="65">
        <v>0</v>
      </c>
      <c r="E409" s="65">
        <v>0</v>
      </c>
      <c r="F409" s="65">
        <v>0</v>
      </c>
      <c r="G409" s="108">
        <v>0</v>
      </c>
      <c r="H409" s="70">
        <v>0</v>
      </c>
      <c r="I409" s="242">
        <f t="shared" si="11"/>
        <v>0</v>
      </c>
    </row>
    <row r="410" spans="1:9" x14ac:dyDescent="0.2">
      <c r="A410" s="62"/>
      <c r="B410" s="215" t="s">
        <v>80</v>
      </c>
      <c r="C410" s="62" t="s">
        <v>81</v>
      </c>
      <c r="D410" s="65">
        <v>0</v>
      </c>
      <c r="E410" s="65">
        <v>0</v>
      </c>
      <c r="F410" s="65">
        <v>0</v>
      </c>
      <c r="G410" s="108">
        <v>0</v>
      </c>
      <c r="H410" s="70">
        <v>0</v>
      </c>
      <c r="I410" s="242">
        <f t="shared" si="11"/>
        <v>0</v>
      </c>
    </row>
    <row r="411" spans="1:9" x14ac:dyDescent="0.2">
      <c r="A411" s="62"/>
      <c r="B411" s="215" t="s">
        <v>1253</v>
      </c>
      <c r="C411" s="62" t="s">
        <v>82</v>
      </c>
      <c r="D411" s="65">
        <v>0</v>
      </c>
      <c r="E411" s="65">
        <v>0</v>
      </c>
      <c r="F411" s="65">
        <v>0</v>
      </c>
      <c r="G411" s="108">
        <v>0</v>
      </c>
      <c r="H411" s="70">
        <v>0</v>
      </c>
      <c r="I411" s="242">
        <f t="shared" si="11"/>
        <v>0</v>
      </c>
    </row>
    <row r="412" spans="1:9" x14ac:dyDescent="0.2">
      <c r="A412" s="62"/>
      <c r="B412" s="215" t="s">
        <v>85</v>
      </c>
      <c r="C412" s="62" t="s">
        <v>92</v>
      </c>
      <c r="D412" s="65">
        <v>0</v>
      </c>
      <c r="E412" s="65">
        <v>0</v>
      </c>
      <c r="F412" s="65">
        <v>0</v>
      </c>
      <c r="G412" s="108">
        <v>0</v>
      </c>
      <c r="H412" s="70">
        <v>0</v>
      </c>
      <c r="I412" s="242">
        <f t="shared" si="11"/>
        <v>0</v>
      </c>
    </row>
    <row r="413" spans="1:9" x14ac:dyDescent="0.2">
      <c r="A413" s="62"/>
      <c r="B413" s="215" t="s">
        <v>86</v>
      </c>
      <c r="C413" s="62" t="s">
        <v>93</v>
      </c>
      <c r="D413" s="65">
        <v>0</v>
      </c>
      <c r="E413" s="65">
        <v>0</v>
      </c>
      <c r="F413" s="65">
        <v>0</v>
      </c>
      <c r="G413" s="108">
        <v>0</v>
      </c>
      <c r="H413" s="70">
        <v>0</v>
      </c>
      <c r="I413" s="242">
        <f t="shared" si="11"/>
        <v>0</v>
      </c>
    </row>
    <row r="414" spans="1:9" x14ac:dyDescent="0.2">
      <c r="A414" s="62"/>
      <c r="B414" s="215" t="s">
        <v>90</v>
      </c>
      <c r="C414" s="62" t="s">
        <v>1282</v>
      </c>
      <c r="D414" s="65">
        <v>0</v>
      </c>
      <c r="E414" s="65">
        <v>0</v>
      </c>
      <c r="F414" s="65">
        <v>0</v>
      </c>
      <c r="G414" s="108">
        <v>0</v>
      </c>
      <c r="H414" s="70">
        <v>0</v>
      </c>
      <c r="I414" s="242">
        <f t="shared" si="11"/>
        <v>0</v>
      </c>
    </row>
    <row r="415" spans="1:9" x14ac:dyDescent="0.2">
      <c r="A415" s="62"/>
      <c r="B415" s="342" t="s">
        <v>535</v>
      </c>
      <c r="C415" s="297" t="s">
        <v>558</v>
      </c>
      <c r="D415" s="65">
        <v>0</v>
      </c>
      <c r="E415" s="65">
        <v>0</v>
      </c>
      <c r="F415" s="65">
        <v>0</v>
      </c>
      <c r="G415" s="108">
        <v>0</v>
      </c>
      <c r="H415" s="70">
        <v>0</v>
      </c>
      <c r="I415" s="242">
        <f t="shared" si="11"/>
        <v>0</v>
      </c>
    </row>
    <row r="416" spans="1:9" x14ac:dyDescent="0.2">
      <c r="A416" s="62"/>
      <c r="B416" s="215" t="s">
        <v>1283</v>
      </c>
      <c r="C416" s="62" t="s">
        <v>644</v>
      </c>
      <c r="D416" s="65">
        <v>0</v>
      </c>
      <c r="E416" s="65">
        <v>0</v>
      </c>
      <c r="F416" s="65">
        <v>0</v>
      </c>
      <c r="G416" s="108">
        <v>0</v>
      </c>
      <c r="H416" s="70">
        <v>0</v>
      </c>
      <c r="I416" s="242">
        <f t="shared" si="11"/>
        <v>0</v>
      </c>
    </row>
    <row r="417" spans="1:9" x14ac:dyDescent="0.2">
      <c r="A417" s="62"/>
      <c r="B417" s="215" t="s">
        <v>1284</v>
      </c>
      <c r="C417" s="62" t="s">
        <v>645</v>
      </c>
      <c r="D417" s="65">
        <v>0</v>
      </c>
      <c r="E417" s="65">
        <v>0</v>
      </c>
      <c r="F417" s="65">
        <v>0</v>
      </c>
      <c r="G417" s="108">
        <v>0</v>
      </c>
      <c r="H417" s="70">
        <v>0</v>
      </c>
      <c r="I417" s="242">
        <f t="shared" si="11"/>
        <v>0</v>
      </c>
    </row>
    <row r="418" spans="1:9" x14ac:dyDescent="0.2">
      <c r="A418" s="62"/>
      <c r="B418" s="215" t="s">
        <v>1285</v>
      </c>
      <c r="C418" s="62" t="s">
        <v>646</v>
      </c>
      <c r="D418" s="65">
        <v>0</v>
      </c>
      <c r="E418" s="65">
        <v>0</v>
      </c>
      <c r="F418" s="65">
        <v>0</v>
      </c>
      <c r="G418" s="108">
        <v>0</v>
      </c>
      <c r="H418" s="70">
        <v>0</v>
      </c>
      <c r="I418" s="242">
        <f t="shared" si="11"/>
        <v>0</v>
      </c>
    </row>
    <row r="419" spans="1:9" x14ac:dyDescent="0.2">
      <c r="A419" s="62"/>
      <c r="B419" s="215" t="s">
        <v>1286</v>
      </c>
      <c r="C419" s="62" t="s">
        <v>647</v>
      </c>
      <c r="D419" s="65">
        <v>0</v>
      </c>
      <c r="E419" s="65">
        <v>0</v>
      </c>
      <c r="F419" s="65">
        <v>0</v>
      </c>
      <c r="G419" s="108">
        <v>0</v>
      </c>
      <c r="H419" s="70">
        <v>0</v>
      </c>
      <c r="I419" s="242">
        <f t="shared" si="11"/>
        <v>0</v>
      </c>
    </row>
    <row r="420" spans="1:9" x14ac:dyDescent="0.2">
      <c r="A420" s="62"/>
      <c r="B420" s="215" t="s">
        <v>1287</v>
      </c>
      <c r="C420" s="62" t="s">
        <v>143</v>
      </c>
      <c r="D420" s="65">
        <v>0</v>
      </c>
      <c r="E420" s="65">
        <v>0</v>
      </c>
      <c r="F420" s="65">
        <v>0</v>
      </c>
      <c r="G420" s="108">
        <v>0</v>
      </c>
      <c r="H420" s="70">
        <v>0</v>
      </c>
      <c r="I420" s="242">
        <f t="shared" si="11"/>
        <v>0</v>
      </c>
    </row>
    <row r="421" spans="1:9" x14ac:dyDescent="0.2">
      <c r="A421" s="62"/>
      <c r="B421" s="215" t="s">
        <v>1288</v>
      </c>
      <c r="C421" s="62" t="s">
        <v>144</v>
      </c>
      <c r="D421" s="65">
        <v>0</v>
      </c>
      <c r="E421" s="65">
        <v>0</v>
      </c>
      <c r="F421" s="65">
        <v>0</v>
      </c>
      <c r="G421" s="108">
        <v>0</v>
      </c>
      <c r="H421" s="70">
        <v>0</v>
      </c>
      <c r="I421" s="242">
        <f t="shared" si="11"/>
        <v>0</v>
      </c>
    </row>
    <row r="422" spans="1:9" x14ac:dyDescent="0.2">
      <c r="A422" s="62"/>
      <c r="B422" s="215" t="s">
        <v>1289</v>
      </c>
      <c r="C422" s="62" t="s">
        <v>648</v>
      </c>
      <c r="D422" s="65">
        <v>0</v>
      </c>
      <c r="E422" s="65">
        <v>0</v>
      </c>
      <c r="F422" s="65">
        <v>0</v>
      </c>
      <c r="G422" s="108">
        <v>0</v>
      </c>
      <c r="H422" s="70">
        <v>0</v>
      </c>
      <c r="I422" s="242">
        <f t="shared" si="11"/>
        <v>0</v>
      </c>
    </row>
    <row r="423" spans="1:9" x14ac:dyDescent="0.2">
      <c r="A423" s="62"/>
      <c r="B423" s="215" t="s">
        <v>1290</v>
      </c>
      <c r="C423" s="62" t="s">
        <v>650</v>
      </c>
      <c r="D423" s="65">
        <v>0</v>
      </c>
      <c r="E423" s="65">
        <v>0</v>
      </c>
      <c r="F423" s="65">
        <v>0</v>
      </c>
      <c r="G423" s="108">
        <v>0</v>
      </c>
      <c r="H423" s="70">
        <v>0</v>
      </c>
      <c r="I423" s="242">
        <f t="shared" si="11"/>
        <v>0</v>
      </c>
    </row>
    <row r="424" spans="1:9" x14ac:dyDescent="0.2">
      <c r="A424" s="62"/>
      <c r="B424" s="215" t="s">
        <v>651</v>
      </c>
      <c r="C424" s="62" t="s">
        <v>656</v>
      </c>
      <c r="D424" s="65">
        <v>0</v>
      </c>
      <c r="E424" s="65">
        <v>0</v>
      </c>
      <c r="F424" s="65">
        <v>0</v>
      </c>
      <c r="G424" s="108">
        <v>0</v>
      </c>
      <c r="H424" s="70">
        <v>0</v>
      </c>
      <c r="I424" s="242">
        <f t="shared" si="11"/>
        <v>0</v>
      </c>
    </row>
    <row r="425" spans="1:9" x14ac:dyDescent="0.2">
      <c r="A425" s="62"/>
      <c r="B425" s="215" t="s">
        <v>652</v>
      </c>
      <c r="C425" s="62" t="s">
        <v>111</v>
      </c>
      <c r="D425" s="65">
        <v>0</v>
      </c>
      <c r="E425" s="65">
        <v>0</v>
      </c>
      <c r="F425" s="65">
        <v>0</v>
      </c>
      <c r="G425" s="108">
        <v>0</v>
      </c>
      <c r="H425" s="70">
        <v>0</v>
      </c>
      <c r="I425" s="242">
        <f t="shared" si="11"/>
        <v>0</v>
      </c>
    </row>
    <row r="426" spans="1:9" x14ac:dyDescent="0.2">
      <c r="A426" s="62"/>
      <c r="B426" s="215" t="s">
        <v>653</v>
      </c>
      <c r="C426" s="62" t="s">
        <v>112</v>
      </c>
      <c r="D426" s="65">
        <v>0</v>
      </c>
      <c r="E426" s="65">
        <v>0</v>
      </c>
      <c r="F426" s="65">
        <v>0</v>
      </c>
      <c r="G426" s="108">
        <v>0</v>
      </c>
      <c r="H426" s="70">
        <v>0</v>
      </c>
      <c r="I426" s="242">
        <f t="shared" si="11"/>
        <v>0</v>
      </c>
    </row>
    <row r="427" spans="1:9" x14ac:dyDescent="0.2">
      <c r="A427" s="62"/>
      <c r="B427" s="215" t="s">
        <v>654</v>
      </c>
      <c r="C427" s="62" t="s">
        <v>113</v>
      </c>
      <c r="D427" s="65">
        <v>0</v>
      </c>
      <c r="E427" s="65">
        <v>0</v>
      </c>
      <c r="F427" s="65">
        <v>0</v>
      </c>
      <c r="G427" s="108">
        <v>0</v>
      </c>
      <c r="H427" s="70">
        <v>0</v>
      </c>
      <c r="I427" s="242">
        <f t="shared" si="11"/>
        <v>0</v>
      </c>
    </row>
    <row r="428" spans="1:9" x14ac:dyDescent="0.2">
      <c r="A428" s="62"/>
      <c r="B428" s="215" t="s">
        <v>1254</v>
      </c>
      <c r="C428" s="62" t="s">
        <v>114</v>
      </c>
      <c r="D428" s="65">
        <v>0</v>
      </c>
      <c r="E428" s="65">
        <v>0</v>
      </c>
      <c r="F428" s="65">
        <v>0</v>
      </c>
      <c r="G428" s="108">
        <v>0</v>
      </c>
      <c r="H428" s="70">
        <v>0</v>
      </c>
      <c r="I428" s="242">
        <f t="shared" si="11"/>
        <v>0</v>
      </c>
    </row>
    <row r="429" spans="1:9" x14ac:dyDescent="0.2">
      <c r="A429" s="62"/>
      <c r="B429" s="215" t="s">
        <v>655</v>
      </c>
      <c r="C429" s="62" t="s">
        <v>115</v>
      </c>
      <c r="D429" s="65">
        <v>0</v>
      </c>
      <c r="E429" s="65">
        <v>0</v>
      </c>
      <c r="F429" s="65">
        <v>0</v>
      </c>
      <c r="G429" s="108">
        <v>0</v>
      </c>
      <c r="H429" s="70">
        <v>0</v>
      </c>
      <c r="I429" s="242">
        <f t="shared" si="11"/>
        <v>0</v>
      </c>
    </row>
    <row r="430" spans="1:9" x14ac:dyDescent="0.2">
      <c r="A430" s="62"/>
      <c r="B430" s="215" t="s">
        <v>1255</v>
      </c>
      <c r="C430" s="62" t="s">
        <v>118</v>
      </c>
      <c r="D430" s="65">
        <v>0</v>
      </c>
      <c r="E430" s="65">
        <v>0</v>
      </c>
      <c r="F430" s="65">
        <v>0</v>
      </c>
      <c r="G430" s="108">
        <v>0</v>
      </c>
      <c r="H430" s="70">
        <v>0</v>
      </c>
      <c r="I430" s="242">
        <f t="shared" si="11"/>
        <v>0</v>
      </c>
    </row>
    <row r="431" spans="1:9" x14ac:dyDescent="0.2">
      <c r="A431" s="62"/>
      <c r="B431" s="215" t="s">
        <v>500</v>
      </c>
      <c r="C431" s="62" t="s">
        <v>123</v>
      </c>
      <c r="D431" s="65">
        <v>0</v>
      </c>
      <c r="E431" s="65">
        <v>0</v>
      </c>
      <c r="F431" s="65">
        <v>0</v>
      </c>
      <c r="G431" s="108">
        <v>0</v>
      </c>
      <c r="H431" s="70">
        <v>0</v>
      </c>
      <c r="I431" s="242">
        <f t="shared" si="11"/>
        <v>0</v>
      </c>
    </row>
    <row r="432" spans="1:9" x14ac:dyDescent="0.2">
      <c r="A432" s="62"/>
      <c r="B432" s="215" t="s">
        <v>496</v>
      </c>
      <c r="C432" s="62" t="s">
        <v>125</v>
      </c>
      <c r="D432" s="65">
        <v>0</v>
      </c>
      <c r="E432" s="65">
        <v>0</v>
      </c>
      <c r="F432" s="65">
        <v>0</v>
      </c>
      <c r="G432" s="108">
        <v>0</v>
      </c>
      <c r="H432" s="70">
        <v>0</v>
      </c>
      <c r="I432" s="242">
        <f t="shared" si="11"/>
        <v>0</v>
      </c>
    </row>
    <row r="433" spans="1:9" x14ac:dyDescent="0.2">
      <c r="A433" s="62"/>
      <c r="B433" s="215" t="s">
        <v>1256</v>
      </c>
      <c r="C433" s="62" t="s">
        <v>131</v>
      </c>
      <c r="D433" s="65">
        <v>0</v>
      </c>
      <c r="E433" s="65">
        <v>0</v>
      </c>
      <c r="F433" s="65">
        <v>0</v>
      </c>
      <c r="G433" s="108">
        <v>0</v>
      </c>
      <c r="H433" s="70">
        <v>0</v>
      </c>
      <c r="I433" s="242">
        <f t="shared" si="11"/>
        <v>0</v>
      </c>
    </row>
    <row r="434" spans="1:9" x14ac:dyDescent="0.2">
      <c r="A434" s="62"/>
      <c r="B434" s="215" t="s">
        <v>127</v>
      </c>
      <c r="C434" s="62" t="s">
        <v>132</v>
      </c>
      <c r="D434" s="65">
        <v>0</v>
      </c>
      <c r="E434" s="65">
        <v>0</v>
      </c>
      <c r="F434" s="65">
        <v>0</v>
      </c>
      <c r="G434" s="108">
        <v>0</v>
      </c>
      <c r="H434" s="70">
        <v>0</v>
      </c>
      <c r="I434" s="242">
        <f t="shared" si="11"/>
        <v>0</v>
      </c>
    </row>
    <row r="435" spans="1:9" x14ac:dyDescent="0.2">
      <c r="A435" s="62"/>
      <c r="B435" s="215" t="s">
        <v>128</v>
      </c>
      <c r="C435" s="62" t="s">
        <v>133</v>
      </c>
      <c r="D435" s="65">
        <v>0</v>
      </c>
      <c r="E435" s="65">
        <v>0</v>
      </c>
      <c r="F435" s="65">
        <v>0</v>
      </c>
      <c r="G435" s="108">
        <v>0</v>
      </c>
      <c r="H435" s="70">
        <v>0</v>
      </c>
      <c r="I435" s="242">
        <f t="shared" si="11"/>
        <v>0</v>
      </c>
    </row>
    <row r="436" spans="1:9" ht="10.8" thickBot="1" x14ac:dyDescent="0.25">
      <c r="A436" s="62"/>
      <c r="B436" s="215" t="s">
        <v>129</v>
      </c>
      <c r="C436" s="62" t="s">
        <v>134</v>
      </c>
      <c r="D436" s="65">
        <v>0</v>
      </c>
      <c r="E436" s="65">
        <v>0</v>
      </c>
      <c r="F436" s="65">
        <v>0</v>
      </c>
      <c r="G436" s="108">
        <v>0</v>
      </c>
      <c r="H436" s="70">
        <v>0</v>
      </c>
      <c r="I436" s="242">
        <f t="shared" si="11"/>
        <v>0</v>
      </c>
    </row>
    <row r="437" spans="1:9" ht="11.4" thickTop="1" thickBot="1" x14ac:dyDescent="0.25">
      <c r="A437" s="62"/>
      <c r="B437" s="215"/>
      <c r="C437" s="62" t="s">
        <v>190</v>
      </c>
      <c r="D437" s="82">
        <f>SUM(D403:D436)</f>
        <v>0</v>
      </c>
      <c r="E437" s="82">
        <f>SUM(E403:E436)</f>
        <v>0</v>
      </c>
      <c r="F437" s="82">
        <f>SUM(F403:F436)</f>
        <v>0</v>
      </c>
      <c r="G437" s="82">
        <f>SUM(G403:G436)</f>
        <v>0</v>
      </c>
      <c r="H437" s="82">
        <f>SUM(H403:H436)</f>
        <v>0</v>
      </c>
      <c r="I437" s="82">
        <f t="shared" si="11"/>
        <v>0</v>
      </c>
    </row>
    <row r="438" spans="1:9" ht="10.8" thickTop="1" x14ac:dyDescent="0.2">
      <c r="A438" s="62"/>
      <c r="B438" s="62"/>
      <c r="C438" s="62"/>
      <c r="D438" s="3"/>
      <c r="E438" s="3"/>
      <c r="F438" s="3"/>
      <c r="G438" s="3"/>
      <c r="H438" s="3"/>
      <c r="I438" s="98"/>
    </row>
    <row r="439" spans="1:9" x14ac:dyDescent="0.2">
      <c r="A439" s="216" t="s">
        <v>191</v>
      </c>
      <c r="B439" s="62"/>
      <c r="C439" s="62"/>
      <c r="D439" s="3"/>
      <c r="E439" s="3"/>
      <c r="F439" s="3"/>
      <c r="G439" s="3"/>
      <c r="H439" s="3"/>
      <c r="I439" s="98"/>
    </row>
    <row r="440" spans="1:9" x14ac:dyDescent="0.2">
      <c r="B440" s="215" t="s">
        <v>1249</v>
      </c>
      <c r="C440" s="62" t="s">
        <v>177</v>
      </c>
      <c r="D440" s="68">
        <v>0</v>
      </c>
      <c r="E440" s="68">
        <v>0</v>
      </c>
      <c r="F440" s="68">
        <v>0</v>
      </c>
      <c r="G440" s="218">
        <f>SUMIF('Staff Details'!J:J,RIGHT(LEFT($A$2,7),2)&amp;"-"&amp;LEFT(A439,4),'Staff Details'!S:S)</f>
        <v>0</v>
      </c>
      <c r="H440" s="70">
        <v>0</v>
      </c>
      <c r="I440" s="242">
        <f t="shared" ref="I440:I474" si="12">SUM(G440+H440)</f>
        <v>0</v>
      </c>
    </row>
    <row r="441" spans="1:9" x14ac:dyDescent="0.2">
      <c r="B441" s="215" t="s">
        <v>1249</v>
      </c>
      <c r="C441" s="62" t="s">
        <v>400</v>
      </c>
      <c r="D441" s="68">
        <v>0</v>
      </c>
      <c r="E441" s="68">
        <v>0</v>
      </c>
      <c r="F441" s="68">
        <v>0</v>
      </c>
      <c r="G441" s="68">
        <v>0</v>
      </c>
      <c r="H441" s="70">
        <v>0</v>
      </c>
      <c r="I441" s="242">
        <f t="shared" si="12"/>
        <v>0</v>
      </c>
    </row>
    <row r="442" spans="1:9" x14ac:dyDescent="0.2">
      <c r="A442" s="62"/>
      <c r="B442" s="215" t="s">
        <v>1250</v>
      </c>
      <c r="C442" s="62" t="s">
        <v>684</v>
      </c>
      <c r="D442" s="68">
        <v>0</v>
      </c>
      <c r="E442" s="68">
        <v>0</v>
      </c>
      <c r="F442" s="68">
        <v>0</v>
      </c>
      <c r="G442" s="219">
        <f>SUMIF('Staff Details'!J:J,RIGHT(LEFT($A$2,7),2)&amp;"-"&amp;LEFT(A439,4),'Staff Details'!AA:AA)</f>
        <v>0</v>
      </c>
      <c r="H442" s="70">
        <v>0</v>
      </c>
      <c r="I442" s="242">
        <f t="shared" si="12"/>
        <v>0</v>
      </c>
    </row>
    <row r="443" spans="1:9" x14ac:dyDescent="0.2">
      <c r="A443" s="62"/>
      <c r="B443" s="215" t="s">
        <v>1250</v>
      </c>
      <c r="C443" s="62" t="s">
        <v>401</v>
      </c>
      <c r="D443" s="68">
        <v>0</v>
      </c>
      <c r="E443" s="68">
        <v>0</v>
      </c>
      <c r="F443" s="68">
        <v>0</v>
      </c>
      <c r="G443" s="68">
        <v>0</v>
      </c>
      <c r="H443" s="70">
        <v>0</v>
      </c>
      <c r="I443" s="242">
        <f t="shared" si="12"/>
        <v>0</v>
      </c>
    </row>
    <row r="444" spans="1:9" x14ac:dyDescent="0.2">
      <c r="A444" s="62"/>
      <c r="B444" s="215" t="s">
        <v>1251</v>
      </c>
      <c r="C444" s="62" t="s">
        <v>76</v>
      </c>
      <c r="D444" s="65">
        <v>0</v>
      </c>
      <c r="E444" s="65">
        <v>0</v>
      </c>
      <c r="F444" s="65">
        <v>0</v>
      </c>
      <c r="G444" s="108">
        <v>0</v>
      </c>
      <c r="H444" s="70">
        <v>0</v>
      </c>
      <c r="I444" s="242">
        <f t="shared" si="12"/>
        <v>0</v>
      </c>
    </row>
    <row r="445" spans="1:9" x14ac:dyDescent="0.2">
      <c r="A445" s="62"/>
      <c r="B445" s="215" t="s">
        <v>1252</v>
      </c>
      <c r="C445" s="62" t="s">
        <v>77</v>
      </c>
      <c r="D445" s="65">
        <v>0</v>
      </c>
      <c r="E445" s="65">
        <v>0</v>
      </c>
      <c r="F445" s="65">
        <v>0</v>
      </c>
      <c r="G445" s="108">
        <v>0</v>
      </c>
      <c r="H445" s="70">
        <v>0</v>
      </c>
      <c r="I445" s="242">
        <f t="shared" si="12"/>
        <v>0</v>
      </c>
    </row>
    <row r="446" spans="1:9" x14ac:dyDescent="0.2">
      <c r="A446" s="62"/>
      <c r="B446" s="215" t="s">
        <v>78</v>
      </c>
      <c r="C446" s="62" t="s">
        <v>79</v>
      </c>
      <c r="D446" s="65">
        <v>0</v>
      </c>
      <c r="E446" s="65">
        <v>0</v>
      </c>
      <c r="F446" s="65">
        <v>0</v>
      </c>
      <c r="G446" s="108">
        <v>0</v>
      </c>
      <c r="H446" s="70">
        <v>0</v>
      </c>
      <c r="I446" s="242">
        <f t="shared" si="12"/>
        <v>0</v>
      </c>
    </row>
    <row r="447" spans="1:9" x14ac:dyDescent="0.2">
      <c r="A447" s="62"/>
      <c r="B447" s="215" t="s">
        <v>80</v>
      </c>
      <c r="C447" s="62" t="s">
        <v>81</v>
      </c>
      <c r="D447" s="65">
        <v>0</v>
      </c>
      <c r="E447" s="65">
        <v>0</v>
      </c>
      <c r="F447" s="65">
        <v>0</v>
      </c>
      <c r="G447" s="108">
        <v>0</v>
      </c>
      <c r="H447" s="70">
        <v>0</v>
      </c>
      <c r="I447" s="242">
        <f t="shared" si="12"/>
        <v>0</v>
      </c>
    </row>
    <row r="448" spans="1:9" x14ac:dyDescent="0.2">
      <c r="A448" s="62"/>
      <c r="B448" s="215" t="s">
        <v>1253</v>
      </c>
      <c r="C448" s="62" t="s">
        <v>82</v>
      </c>
      <c r="D448" s="65">
        <v>0</v>
      </c>
      <c r="E448" s="65">
        <v>0</v>
      </c>
      <c r="F448" s="65">
        <v>0</v>
      </c>
      <c r="G448" s="108">
        <v>0</v>
      </c>
      <c r="H448" s="70">
        <v>0</v>
      </c>
      <c r="I448" s="242">
        <f t="shared" si="12"/>
        <v>0</v>
      </c>
    </row>
    <row r="449" spans="1:9" x14ac:dyDescent="0.2">
      <c r="A449" s="62"/>
      <c r="B449" s="215" t="s">
        <v>85</v>
      </c>
      <c r="C449" s="62" t="s">
        <v>92</v>
      </c>
      <c r="D449" s="65">
        <v>0</v>
      </c>
      <c r="E449" s="65">
        <v>0</v>
      </c>
      <c r="F449" s="65">
        <v>0</v>
      </c>
      <c r="G449" s="108">
        <v>0</v>
      </c>
      <c r="H449" s="70">
        <v>0</v>
      </c>
      <c r="I449" s="242">
        <f t="shared" si="12"/>
        <v>0</v>
      </c>
    </row>
    <row r="450" spans="1:9" x14ac:dyDescent="0.2">
      <c r="A450" s="62"/>
      <c r="B450" s="215" t="s">
        <v>86</v>
      </c>
      <c r="C450" s="62" t="s">
        <v>93</v>
      </c>
      <c r="D450" s="65">
        <v>0</v>
      </c>
      <c r="E450" s="65">
        <v>0</v>
      </c>
      <c r="F450" s="65">
        <v>0</v>
      </c>
      <c r="G450" s="108">
        <v>0</v>
      </c>
      <c r="H450" s="70">
        <v>0</v>
      </c>
      <c r="I450" s="242">
        <f t="shared" si="12"/>
        <v>0</v>
      </c>
    </row>
    <row r="451" spans="1:9" x14ac:dyDescent="0.2">
      <c r="A451" s="62"/>
      <c r="B451" s="215" t="s">
        <v>90</v>
      </c>
      <c r="C451" s="62" t="s">
        <v>1282</v>
      </c>
      <c r="D451" s="65">
        <v>0</v>
      </c>
      <c r="E451" s="65">
        <v>0</v>
      </c>
      <c r="F451" s="65">
        <v>0</v>
      </c>
      <c r="G451" s="108">
        <v>0</v>
      </c>
      <c r="H451" s="70">
        <v>0</v>
      </c>
      <c r="I451" s="242">
        <f t="shared" si="12"/>
        <v>0</v>
      </c>
    </row>
    <row r="452" spans="1:9" x14ac:dyDescent="0.2">
      <c r="A452" s="62"/>
      <c r="B452" s="342" t="s">
        <v>535</v>
      </c>
      <c r="C452" s="297" t="s">
        <v>558</v>
      </c>
      <c r="D452" s="65">
        <v>0</v>
      </c>
      <c r="E452" s="65">
        <v>0</v>
      </c>
      <c r="F452" s="65">
        <v>0</v>
      </c>
      <c r="G452" s="108">
        <v>0</v>
      </c>
      <c r="H452" s="70">
        <v>0</v>
      </c>
      <c r="I452" s="242">
        <f t="shared" si="12"/>
        <v>0</v>
      </c>
    </row>
    <row r="453" spans="1:9" x14ac:dyDescent="0.2">
      <c r="A453" s="62"/>
      <c r="B453" s="215" t="s">
        <v>1283</v>
      </c>
      <c r="C453" s="62" t="s">
        <v>644</v>
      </c>
      <c r="D453" s="65">
        <v>0</v>
      </c>
      <c r="E453" s="65">
        <v>0</v>
      </c>
      <c r="F453" s="65">
        <v>0</v>
      </c>
      <c r="G453" s="108">
        <v>0</v>
      </c>
      <c r="H453" s="70">
        <v>0</v>
      </c>
      <c r="I453" s="242">
        <f t="shared" si="12"/>
        <v>0</v>
      </c>
    </row>
    <row r="454" spans="1:9" x14ac:dyDescent="0.2">
      <c r="A454" s="62"/>
      <c r="B454" s="215" t="s">
        <v>1284</v>
      </c>
      <c r="C454" s="62" t="s">
        <v>645</v>
      </c>
      <c r="D454" s="65">
        <v>0</v>
      </c>
      <c r="E454" s="65">
        <v>0</v>
      </c>
      <c r="F454" s="65">
        <v>0</v>
      </c>
      <c r="G454" s="108">
        <v>0</v>
      </c>
      <c r="H454" s="70">
        <v>0</v>
      </c>
      <c r="I454" s="242">
        <f t="shared" si="12"/>
        <v>0</v>
      </c>
    </row>
    <row r="455" spans="1:9" x14ac:dyDescent="0.2">
      <c r="A455" s="62"/>
      <c r="B455" s="215" t="s">
        <v>1285</v>
      </c>
      <c r="C455" s="62" t="s">
        <v>646</v>
      </c>
      <c r="D455" s="65">
        <v>0</v>
      </c>
      <c r="E455" s="65">
        <v>0</v>
      </c>
      <c r="F455" s="65">
        <v>0</v>
      </c>
      <c r="G455" s="108">
        <v>0</v>
      </c>
      <c r="H455" s="70">
        <v>0</v>
      </c>
      <c r="I455" s="242">
        <f t="shared" si="12"/>
        <v>0</v>
      </c>
    </row>
    <row r="456" spans="1:9" x14ac:dyDescent="0.2">
      <c r="A456" s="62"/>
      <c r="B456" s="215" t="s">
        <v>1286</v>
      </c>
      <c r="C456" s="62" t="s">
        <v>647</v>
      </c>
      <c r="D456" s="65">
        <v>0</v>
      </c>
      <c r="E456" s="65">
        <v>0</v>
      </c>
      <c r="F456" s="65">
        <v>0</v>
      </c>
      <c r="G456" s="108">
        <v>0</v>
      </c>
      <c r="H456" s="70">
        <v>0</v>
      </c>
      <c r="I456" s="242">
        <f t="shared" si="12"/>
        <v>0</v>
      </c>
    </row>
    <row r="457" spans="1:9" x14ac:dyDescent="0.2">
      <c r="A457" s="62"/>
      <c r="B457" s="215" t="s">
        <v>1287</v>
      </c>
      <c r="C457" s="62" t="s">
        <v>143</v>
      </c>
      <c r="D457" s="65">
        <v>0</v>
      </c>
      <c r="E457" s="65">
        <v>0</v>
      </c>
      <c r="F457" s="65">
        <v>0</v>
      </c>
      <c r="G457" s="108">
        <v>0</v>
      </c>
      <c r="H457" s="70">
        <v>0</v>
      </c>
      <c r="I457" s="242">
        <f t="shared" si="12"/>
        <v>0</v>
      </c>
    </row>
    <row r="458" spans="1:9" x14ac:dyDescent="0.2">
      <c r="A458" s="62"/>
      <c r="B458" s="215" t="s">
        <v>1288</v>
      </c>
      <c r="C458" s="62" t="s">
        <v>144</v>
      </c>
      <c r="D458" s="65">
        <v>0</v>
      </c>
      <c r="E458" s="65">
        <v>0</v>
      </c>
      <c r="F458" s="65">
        <v>0</v>
      </c>
      <c r="G458" s="108">
        <v>0</v>
      </c>
      <c r="H458" s="70">
        <v>0</v>
      </c>
      <c r="I458" s="242">
        <f t="shared" si="12"/>
        <v>0</v>
      </c>
    </row>
    <row r="459" spans="1:9" x14ac:dyDescent="0.2">
      <c r="A459" s="62"/>
      <c r="B459" s="215" t="s">
        <v>1289</v>
      </c>
      <c r="C459" s="62" t="s">
        <v>648</v>
      </c>
      <c r="D459" s="65">
        <v>0</v>
      </c>
      <c r="E459" s="65">
        <v>0</v>
      </c>
      <c r="F459" s="65">
        <v>0</v>
      </c>
      <c r="G459" s="108">
        <v>0</v>
      </c>
      <c r="H459" s="70">
        <v>0</v>
      </c>
      <c r="I459" s="242">
        <f t="shared" si="12"/>
        <v>0</v>
      </c>
    </row>
    <row r="460" spans="1:9" x14ac:dyDescent="0.2">
      <c r="A460" s="62"/>
      <c r="B460" s="215" t="s">
        <v>1290</v>
      </c>
      <c r="C460" s="62" t="s">
        <v>650</v>
      </c>
      <c r="D460" s="65">
        <v>0</v>
      </c>
      <c r="E460" s="65">
        <v>0</v>
      </c>
      <c r="F460" s="65">
        <v>0</v>
      </c>
      <c r="G460" s="108">
        <v>0</v>
      </c>
      <c r="H460" s="70">
        <v>0</v>
      </c>
      <c r="I460" s="242">
        <f t="shared" si="12"/>
        <v>0</v>
      </c>
    </row>
    <row r="461" spans="1:9" x14ac:dyDescent="0.2">
      <c r="A461" s="62"/>
      <c r="B461" s="215" t="s">
        <v>651</v>
      </c>
      <c r="C461" s="62" t="s">
        <v>656</v>
      </c>
      <c r="D461" s="65">
        <v>0</v>
      </c>
      <c r="E461" s="65">
        <v>0</v>
      </c>
      <c r="F461" s="65">
        <v>0</v>
      </c>
      <c r="G461" s="108">
        <v>0</v>
      </c>
      <c r="H461" s="70">
        <v>0</v>
      </c>
      <c r="I461" s="242">
        <f t="shared" si="12"/>
        <v>0</v>
      </c>
    </row>
    <row r="462" spans="1:9" x14ac:dyDescent="0.2">
      <c r="A462" s="62"/>
      <c r="B462" s="215" t="s">
        <v>652</v>
      </c>
      <c r="C462" s="62" t="s">
        <v>111</v>
      </c>
      <c r="D462" s="65">
        <v>0</v>
      </c>
      <c r="E462" s="65">
        <v>0</v>
      </c>
      <c r="F462" s="65">
        <v>0</v>
      </c>
      <c r="G462" s="108">
        <v>0</v>
      </c>
      <c r="H462" s="70">
        <v>0</v>
      </c>
      <c r="I462" s="242">
        <f t="shared" si="12"/>
        <v>0</v>
      </c>
    </row>
    <row r="463" spans="1:9" x14ac:dyDescent="0.2">
      <c r="A463" s="62"/>
      <c r="B463" s="215" t="s">
        <v>653</v>
      </c>
      <c r="C463" s="62" t="s">
        <v>112</v>
      </c>
      <c r="D463" s="65">
        <v>0</v>
      </c>
      <c r="E463" s="65">
        <v>0</v>
      </c>
      <c r="F463" s="65">
        <v>0</v>
      </c>
      <c r="G463" s="108">
        <v>0</v>
      </c>
      <c r="H463" s="70">
        <v>0</v>
      </c>
      <c r="I463" s="242">
        <f t="shared" si="12"/>
        <v>0</v>
      </c>
    </row>
    <row r="464" spans="1:9" x14ac:dyDescent="0.2">
      <c r="A464" s="62"/>
      <c r="B464" s="215" t="s">
        <v>654</v>
      </c>
      <c r="C464" s="62" t="s">
        <v>113</v>
      </c>
      <c r="D464" s="65">
        <v>0</v>
      </c>
      <c r="E464" s="65">
        <v>0</v>
      </c>
      <c r="F464" s="65">
        <v>0</v>
      </c>
      <c r="G464" s="108">
        <v>0</v>
      </c>
      <c r="H464" s="70">
        <v>0</v>
      </c>
      <c r="I464" s="242">
        <f t="shared" si="12"/>
        <v>0</v>
      </c>
    </row>
    <row r="465" spans="1:9" x14ac:dyDescent="0.2">
      <c r="A465" s="62"/>
      <c r="B465" s="215" t="s">
        <v>1254</v>
      </c>
      <c r="C465" s="62" t="s">
        <v>114</v>
      </c>
      <c r="D465" s="65">
        <v>0</v>
      </c>
      <c r="E465" s="65">
        <v>0</v>
      </c>
      <c r="F465" s="65">
        <v>0</v>
      </c>
      <c r="G465" s="108">
        <v>0</v>
      </c>
      <c r="H465" s="70">
        <v>0</v>
      </c>
      <c r="I465" s="242">
        <f t="shared" si="12"/>
        <v>0</v>
      </c>
    </row>
    <row r="466" spans="1:9" x14ac:dyDescent="0.2">
      <c r="A466" s="62"/>
      <c r="B466" s="215" t="s">
        <v>655</v>
      </c>
      <c r="C466" s="62" t="s">
        <v>115</v>
      </c>
      <c r="D466" s="65">
        <v>0</v>
      </c>
      <c r="E466" s="65">
        <v>0</v>
      </c>
      <c r="F466" s="65">
        <v>0</v>
      </c>
      <c r="G466" s="108">
        <v>0</v>
      </c>
      <c r="H466" s="70">
        <v>0</v>
      </c>
      <c r="I466" s="242">
        <f t="shared" si="12"/>
        <v>0</v>
      </c>
    </row>
    <row r="467" spans="1:9" x14ac:dyDescent="0.2">
      <c r="A467" s="62"/>
      <c r="B467" s="215" t="s">
        <v>1255</v>
      </c>
      <c r="C467" s="62" t="s">
        <v>118</v>
      </c>
      <c r="D467" s="65">
        <v>0</v>
      </c>
      <c r="E467" s="65">
        <v>0</v>
      </c>
      <c r="F467" s="65">
        <v>0</v>
      </c>
      <c r="G467" s="108">
        <v>0</v>
      </c>
      <c r="H467" s="70">
        <v>0</v>
      </c>
      <c r="I467" s="242">
        <f t="shared" si="12"/>
        <v>0</v>
      </c>
    </row>
    <row r="468" spans="1:9" x14ac:dyDescent="0.2">
      <c r="A468" s="62"/>
      <c r="B468" s="215" t="s">
        <v>500</v>
      </c>
      <c r="C468" s="62" t="s">
        <v>123</v>
      </c>
      <c r="D468" s="65">
        <v>0</v>
      </c>
      <c r="E468" s="65">
        <v>0</v>
      </c>
      <c r="F468" s="65">
        <v>0</v>
      </c>
      <c r="G468" s="108">
        <v>0</v>
      </c>
      <c r="H468" s="70">
        <v>0</v>
      </c>
      <c r="I468" s="242">
        <f t="shared" si="12"/>
        <v>0</v>
      </c>
    </row>
    <row r="469" spans="1:9" x14ac:dyDescent="0.2">
      <c r="A469" s="62"/>
      <c r="B469" s="215" t="s">
        <v>496</v>
      </c>
      <c r="C469" s="62" t="s">
        <v>125</v>
      </c>
      <c r="D469" s="65">
        <v>0</v>
      </c>
      <c r="E469" s="65">
        <v>0</v>
      </c>
      <c r="F469" s="65">
        <v>0</v>
      </c>
      <c r="G469" s="108">
        <v>0</v>
      </c>
      <c r="H469" s="70">
        <v>0</v>
      </c>
      <c r="I469" s="242">
        <f t="shared" si="12"/>
        <v>0</v>
      </c>
    </row>
    <row r="470" spans="1:9" x14ac:dyDescent="0.2">
      <c r="A470" s="62"/>
      <c r="B470" s="215" t="s">
        <v>1256</v>
      </c>
      <c r="C470" s="62" t="s">
        <v>131</v>
      </c>
      <c r="D470" s="65">
        <v>0</v>
      </c>
      <c r="E470" s="65">
        <v>0</v>
      </c>
      <c r="F470" s="65">
        <v>0</v>
      </c>
      <c r="G470" s="108">
        <v>0</v>
      </c>
      <c r="H470" s="70">
        <v>0</v>
      </c>
      <c r="I470" s="242">
        <f t="shared" si="12"/>
        <v>0</v>
      </c>
    </row>
    <row r="471" spans="1:9" x14ac:dyDescent="0.2">
      <c r="A471" s="62"/>
      <c r="B471" s="215" t="s">
        <v>127</v>
      </c>
      <c r="C471" s="62" t="s">
        <v>132</v>
      </c>
      <c r="D471" s="65">
        <v>0</v>
      </c>
      <c r="E471" s="65">
        <v>0</v>
      </c>
      <c r="F471" s="65">
        <v>0</v>
      </c>
      <c r="G471" s="108">
        <v>0</v>
      </c>
      <c r="H471" s="70">
        <v>0</v>
      </c>
      <c r="I471" s="242">
        <f t="shared" si="12"/>
        <v>0</v>
      </c>
    </row>
    <row r="472" spans="1:9" x14ac:dyDescent="0.2">
      <c r="A472" s="62"/>
      <c r="B472" s="215" t="s">
        <v>128</v>
      </c>
      <c r="C472" s="62" t="s">
        <v>133</v>
      </c>
      <c r="D472" s="65">
        <v>0</v>
      </c>
      <c r="E472" s="65">
        <v>0</v>
      </c>
      <c r="F472" s="65">
        <v>0</v>
      </c>
      <c r="G472" s="108">
        <v>0</v>
      </c>
      <c r="H472" s="70">
        <v>0</v>
      </c>
      <c r="I472" s="242">
        <f t="shared" si="12"/>
        <v>0</v>
      </c>
    </row>
    <row r="473" spans="1:9" ht="10.8" thickBot="1" x14ac:dyDescent="0.25">
      <c r="A473" s="62"/>
      <c r="B473" s="215" t="s">
        <v>129</v>
      </c>
      <c r="C473" s="62" t="s">
        <v>134</v>
      </c>
      <c r="D473" s="65">
        <v>0</v>
      </c>
      <c r="E473" s="65">
        <v>0</v>
      </c>
      <c r="F473" s="65">
        <v>0</v>
      </c>
      <c r="G473" s="108">
        <v>0</v>
      </c>
      <c r="H473" s="70">
        <v>0</v>
      </c>
      <c r="I473" s="242">
        <f t="shared" si="12"/>
        <v>0</v>
      </c>
    </row>
    <row r="474" spans="1:9" ht="11.4" thickTop="1" thickBot="1" x14ac:dyDescent="0.25">
      <c r="A474" s="62"/>
      <c r="B474" s="215"/>
      <c r="C474" s="62" t="s">
        <v>192</v>
      </c>
      <c r="D474" s="82">
        <f>SUM(D440:D473)</f>
        <v>0</v>
      </c>
      <c r="E474" s="82">
        <f>SUM(E440:E473)</f>
        <v>0</v>
      </c>
      <c r="F474" s="82">
        <f>SUM(F440:F473)</f>
        <v>0</v>
      </c>
      <c r="G474" s="82">
        <f>SUM(G440:G473)</f>
        <v>0</v>
      </c>
      <c r="H474" s="82">
        <f>SUM(H440:H473)</f>
        <v>0</v>
      </c>
      <c r="I474" s="82">
        <f t="shared" si="12"/>
        <v>0</v>
      </c>
    </row>
    <row r="475" spans="1:9" ht="10.8" thickTop="1" x14ac:dyDescent="0.2">
      <c r="A475" s="62"/>
      <c r="B475" s="62"/>
      <c r="C475" s="62"/>
      <c r="D475" s="3"/>
      <c r="E475" s="3"/>
      <c r="F475" s="3"/>
      <c r="G475" s="3"/>
      <c r="H475" s="3"/>
      <c r="I475" s="98"/>
    </row>
    <row r="476" spans="1:9" x14ac:dyDescent="0.2">
      <c r="A476" s="216" t="s">
        <v>193</v>
      </c>
      <c r="B476" s="62"/>
      <c r="C476" s="62"/>
      <c r="D476" s="3"/>
      <c r="E476" s="3"/>
      <c r="F476" s="3"/>
      <c r="G476" s="3"/>
      <c r="H476" s="3"/>
      <c r="I476" s="98"/>
    </row>
    <row r="477" spans="1:9" x14ac:dyDescent="0.2">
      <c r="B477" s="215" t="s">
        <v>1249</v>
      </c>
      <c r="C477" s="62" t="s">
        <v>177</v>
      </c>
      <c r="D477" s="68">
        <v>0</v>
      </c>
      <c r="E477" s="68">
        <v>0</v>
      </c>
      <c r="F477" s="68">
        <v>0</v>
      </c>
      <c r="G477" s="218">
        <f>SUMIF('Staff Details'!J:J,RIGHT(LEFT($A$2,7),2)&amp;"-"&amp;LEFT(A476,4),'Staff Details'!S:S)</f>
        <v>0</v>
      </c>
      <c r="H477" s="70">
        <v>0</v>
      </c>
      <c r="I477" s="242">
        <f t="shared" ref="I477:I511" si="13">SUM(G477+H477)</f>
        <v>0</v>
      </c>
    </row>
    <row r="478" spans="1:9" x14ac:dyDescent="0.2">
      <c r="B478" s="215" t="s">
        <v>1249</v>
      </c>
      <c r="C478" s="62" t="s">
        <v>400</v>
      </c>
      <c r="D478" s="68">
        <v>0</v>
      </c>
      <c r="E478" s="68">
        <v>0</v>
      </c>
      <c r="F478" s="68">
        <v>0</v>
      </c>
      <c r="G478" s="68">
        <v>0</v>
      </c>
      <c r="H478" s="70">
        <v>0</v>
      </c>
      <c r="I478" s="242">
        <f t="shared" si="13"/>
        <v>0</v>
      </c>
    </row>
    <row r="479" spans="1:9" x14ac:dyDescent="0.2">
      <c r="A479" s="62"/>
      <c r="B479" s="215" t="s">
        <v>1250</v>
      </c>
      <c r="C479" s="62" t="s">
        <v>684</v>
      </c>
      <c r="D479" s="68">
        <v>0</v>
      </c>
      <c r="E479" s="68">
        <v>0</v>
      </c>
      <c r="F479" s="68">
        <v>0</v>
      </c>
      <c r="G479" s="219">
        <f>SUMIF('Staff Details'!J:J,RIGHT(LEFT($A$2,7),2)&amp;"-"&amp;LEFT(A476,4),'Staff Details'!AA:AA)</f>
        <v>0</v>
      </c>
      <c r="H479" s="70">
        <v>0</v>
      </c>
      <c r="I479" s="242">
        <f t="shared" si="13"/>
        <v>0</v>
      </c>
    </row>
    <row r="480" spans="1:9" x14ac:dyDescent="0.2">
      <c r="A480" s="62"/>
      <c r="B480" s="215" t="s">
        <v>1250</v>
      </c>
      <c r="C480" s="62" t="s">
        <v>401</v>
      </c>
      <c r="D480" s="68">
        <v>0</v>
      </c>
      <c r="E480" s="68">
        <v>0</v>
      </c>
      <c r="F480" s="68">
        <v>0</v>
      </c>
      <c r="G480" s="68">
        <v>0</v>
      </c>
      <c r="H480" s="70">
        <v>0</v>
      </c>
      <c r="I480" s="242">
        <f t="shared" si="13"/>
        <v>0</v>
      </c>
    </row>
    <row r="481" spans="1:9" x14ac:dyDescent="0.2">
      <c r="A481" s="62"/>
      <c r="B481" s="215" t="s">
        <v>1251</v>
      </c>
      <c r="C481" s="62" t="s">
        <v>76</v>
      </c>
      <c r="D481" s="65">
        <v>0</v>
      </c>
      <c r="E481" s="65">
        <v>0</v>
      </c>
      <c r="F481" s="65">
        <v>0</v>
      </c>
      <c r="G481" s="108">
        <v>0</v>
      </c>
      <c r="H481" s="70">
        <v>0</v>
      </c>
      <c r="I481" s="242">
        <f t="shared" si="13"/>
        <v>0</v>
      </c>
    </row>
    <row r="482" spans="1:9" x14ac:dyDescent="0.2">
      <c r="A482" s="62"/>
      <c r="B482" s="215" t="s">
        <v>1252</v>
      </c>
      <c r="C482" s="62" t="s">
        <v>77</v>
      </c>
      <c r="D482" s="65">
        <v>0</v>
      </c>
      <c r="E482" s="65">
        <v>0</v>
      </c>
      <c r="F482" s="65">
        <v>0</v>
      </c>
      <c r="G482" s="108">
        <v>0</v>
      </c>
      <c r="H482" s="70">
        <v>0</v>
      </c>
      <c r="I482" s="242">
        <f t="shared" si="13"/>
        <v>0</v>
      </c>
    </row>
    <row r="483" spans="1:9" x14ac:dyDescent="0.2">
      <c r="A483" s="62"/>
      <c r="B483" s="215" t="s">
        <v>78</v>
      </c>
      <c r="C483" s="62" t="s">
        <v>79</v>
      </c>
      <c r="D483" s="65">
        <v>0</v>
      </c>
      <c r="E483" s="65">
        <v>0</v>
      </c>
      <c r="F483" s="65">
        <v>0</v>
      </c>
      <c r="G483" s="108">
        <v>0</v>
      </c>
      <c r="H483" s="70">
        <v>0</v>
      </c>
      <c r="I483" s="242">
        <f t="shared" si="13"/>
        <v>0</v>
      </c>
    </row>
    <row r="484" spans="1:9" x14ac:dyDescent="0.2">
      <c r="A484" s="62"/>
      <c r="B484" s="215" t="s">
        <v>80</v>
      </c>
      <c r="C484" s="62" t="s">
        <v>81</v>
      </c>
      <c r="D484" s="65">
        <v>0</v>
      </c>
      <c r="E484" s="65">
        <v>0</v>
      </c>
      <c r="F484" s="65">
        <v>0</v>
      </c>
      <c r="G484" s="108">
        <v>0</v>
      </c>
      <c r="H484" s="70">
        <v>0</v>
      </c>
      <c r="I484" s="242">
        <f t="shared" si="13"/>
        <v>0</v>
      </c>
    </row>
    <row r="485" spans="1:9" x14ac:dyDescent="0.2">
      <c r="A485" s="62"/>
      <c r="B485" s="215" t="s">
        <v>1253</v>
      </c>
      <c r="C485" s="62" t="s">
        <v>82</v>
      </c>
      <c r="D485" s="65">
        <v>0</v>
      </c>
      <c r="E485" s="65">
        <v>0</v>
      </c>
      <c r="F485" s="65">
        <v>0</v>
      </c>
      <c r="G485" s="108">
        <v>0</v>
      </c>
      <c r="H485" s="70">
        <v>0</v>
      </c>
      <c r="I485" s="242">
        <f t="shared" si="13"/>
        <v>0</v>
      </c>
    </row>
    <row r="486" spans="1:9" x14ac:dyDescent="0.2">
      <c r="A486" s="62"/>
      <c r="B486" s="215" t="s">
        <v>85</v>
      </c>
      <c r="C486" s="62" t="s">
        <v>92</v>
      </c>
      <c r="D486" s="65">
        <v>0</v>
      </c>
      <c r="E486" s="65">
        <v>0</v>
      </c>
      <c r="F486" s="65">
        <v>0</v>
      </c>
      <c r="G486" s="108">
        <v>0</v>
      </c>
      <c r="H486" s="70">
        <v>0</v>
      </c>
      <c r="I486" s="242">
        <f t="shared" si="13"/>
        <v>0</v>
      </c>
    </row>
    <row r="487" spans="1:9" x14ac:dyDescent="0.2">
      <c r="A487" s="62"/>
      <c r="B487" s="215" t="s">
        <v>86</v>
      </c>
      <c r="C487" s="62" t="s">
        <v>93</v>
      </c>
      <c r="D487" s="65">
        <v>0</v>
      </c>
      <c r="E487" s="65">
        <v>0</v>
      </c>
      <c r="F487" s="65">
        <v>0</v>
      </c>
      <c r="G487" s="108">
        <v>0</v>
      </c>
      <c r="H487" s="70">
        <v>0</v>
      </c>
      <c r="I487" s="242">
        <f t="shared" si="13"/>
        <v>0</v>
      </c>
    </row>
    <row r="488" spans="1:9" x14ac:dyDescent="0.2">
      <c r="A488" s="62"/>
      <c r="B488" s="215" t="s">
        <v>90</v>
      </c>
      <c r="C488" s="62" t="s">
        <v>1282</v>
      </c>
      <c r="D488" s="65">
        <v>0</v>
      </c>
      <c r="E488" s="65">
        <v>0</v>
      </c>
      <c r="F488" s="65">
        <v>0</v>
      </c>
      <c r="G488" s="108">
        <v>0</v>
      </c>
      <c r="H488" s="70">
        <v>0</v>
      </c>
      <c r="I488" s="242">
        <f t="shared" si="13"/>
        <v>0</v>
      </c>
    </row>
    <row r="489" spans="1:9" x14ac:dyDescent="0.2">
      <c r="A489" s="62"/>
      <c r="B489" s="342" t="s">
        <v>535</v>
      </c>
      <c r="C489" s="297" t="s">
        <v>558</v>
      </c>
      <c r="D489" s="65">
        <v>0</v>
      </c>
      <c r="E489" s="65">
        <v>0</v>
      </c>
      <c r="F489" s="65">
        <v>0</v>
      </c>
      <c r="G489" s="108">
        <v>0</v>
      </c>
      <c r="H489" s="70">
        <v>0</v>
      </c>
      <c r="I489" s="242">
        <f t="shared" si="13"/>
        <v>0</v>
      </c>
    </row>
    <row r="490" spans="1:9" x14ac:dyDescent="0.2">
      <c r="A490" s="62"/>
      <c r="B490" s="215" t="s">
        <v>1283</v>
      </c>
      <c r="C490" s="62" t="s">
        <v>644</v>
      </c>
      <c r="D490" s="65">
        <v>0</v>
      </c>
      <c r="E490" s="65">
        <v>0</v>
      </c>
      <c r="F490" s="65">
        <v>0</v>
      </c>
      <c r="G490" s="108">
        <v>0</v>
      </c>
      <c r="H490" s="70">
        <v>0</v>
      </c>
      <c r="I490" s="242">
        <f t="shared" si="13"/>
        <v>0</v>
      </c>
    </row>
    <row r="491" spans="1:9" x14ac:dyDescent="0.2">
      <c r="A491" s="62"/>
      <c r="B491" s="215" t="s">
        <v>1284</v>
      </c>
      <c r="C491" s="62" t="s">
        <v>645</v>
      </c>
      <c r="D491" s="65">
        <v>0</v>
      </c>
      <c r="E491" s="65">
        <v>0</v>
      </c>
      <c r="F491" s="65">
        <v>0</v>
      </c>
      <c r="G491" s="108">
        <v>0</v>
      </c>
      <c r="H491" s="70">
        <v>0</v>
      </c>
      <c r="I491" s="242">
        <f t="shared" si="13"/>
        <v>0</v>
      </c>
    </row>
    <row r="492" spans="1:9" x14ac:dyDescent="0.2">
      <c r="A492" s="62"/>
      <c r="B492" s="215" t="s">
        <v>1285</v>
      </c>
      <c r="C492" s="62" t="s">
        <v>646</v>
      </c>
      <c r="D492" s="65">
        <v>0</v>
      </c>
      <c r="E492" s="65">
        <v>0</v>
      </c>
      <c r="F492" s="65">
        <v>0</v>
      </c>
      <c r="G492" s="108">
        <v>0</v>
      </c>
      <c r="H492" s="70">
        <v>0</v>
      </c>
      <c r="I492" s="242">
        <f t="shared" si="13"/>
        <v>0</v>
      </c>
    </row>
    <row r="493" spans="1:9" x14ac:dyDescent="0.2">
      <c r="A493" s="62"/>
      <c r="B493" s="215" t="s">
        <v>1286</v>
      </c>
      <c r="C493" s="62" t="s">
        <v>647</v>
      </c>
      <c r="D493" s="65">
        <v>0</v>
      </c>
      <c r="E493" s="65">
        <v>0</v>
      </c>
      <c r="F493" s="65">
        <v>0</v>
      </c>
      <c r="G493" s="108">
        <v>0</v>
      </c>
      <c r="H493" s="70">
        <v>0</v>
      </c>
      <c r="I493" s="242">
        <f t="shared" si="13"/>
        <v>0</v>
      </c>
    </row>
    <row r="494" spans="1:9" x14ac:dyDescent="0.2">
      <c r="A494" s="62"/>
      <c r="B494" s="215" t="s">
        <v>1287</v>
      </c>
      <c r="C494" s="62" t="s">
        <v>143</v>
      </c>
      <c r="D494" s="65">
        <v>0</v>
      </c>
      <c r="E494" s="65">
        <v>0</v>
      </c>
      <c r="F494" s="65">
        <v>0</v>
      </c>
      <c r="G494" s="108">
        <v>0</v>
      </c>
      <c r="H494" s="70">
        <v>0</v>
      </c>
      <c r="I494" s="242">
        <f t="shared" si="13"/>
        <v>0</v>
      </c>
    </row>
    <row r="495" spans="1:9" x14ac:dyDescent="0.2">
      <c r="A495" s="62"/>
      <c r="B495" s="215" t="s">
        <v>1288</v>
      </c>
      <c r="C495" s="62" t="s">
        <v>144</v>
      </c>
      <c r="D495" s="65">
        <v>0</v>
      </c>
      <c r="E495" s="65">
        <v>0</v>
      </c>
      <c r="F495" s="65">
        <v>0</v>
      </c>
      <c r="G495" s="108">
        <v>0</v>
      </c>
      <c r="H495" s="70">
        <v>0</v>
      </c>
      <c r="I495" s="242">
        <f t="shared" si="13"/>
        <v>0</v>
      </c>
    </row>
    <row r="496" spans="1:9" x14ac:dyDescent="0.2">
      <c r="A496" s="62"/>
      <c r="B496" s="215" t="s">
        <v>1289</v>
      </c>
      <c r="C496" s="62" t="s">
        <v>648</v>
      </c>
      <c r="D496" s="65">
        <v>0</v>
      </c>
      <c r="E496" s="65">
        <v>0</v>
      </c>
      <c r="F496" s="65">
        <v>0</v>
      </c>
      <c r="G496" s="108">
        <v>0</v>
      </c>
      <c r="H496" s="70">
        <v>0</v>
      </c>
      <c r="I496" s="242">
        <f t="shared" si="13"/>
        <v>0</v>
      </c>
    </row>
    <row r="497" spans="1:9" x14ac:dyDescent="0.2">
      <c r="A497" s="62"/>
      <c r="B497" s="215" t="s">
        <v>1290</v>
      </c>
      <c r="C497" s="62" t="s">
        <v>650</v>
      </c>
      <c r="D497" s="65">
        <v>0</v>
      </c>
      <c r="E497" s="65">
        <v>0</v>
      </c>
      <c r="F497" s="65">
        <v>0</v>
      </c>
      <c r="G497" s="108">
        <v>0</v>
      </c>
      <c r="H497" s="70">
        <v>0</v>
      </c>
      <c r="I497" s="242">
        <f t="shared" si="13"/>
        <v>0</v>
      </c>
    </row>
    <row r="498" spans="1:9" x14ac:dyDescent="0.2">
      <c r="A498" s="62"/>
      <c r="B498" s="215" t="s">
        <v>651</v>
      </c>
      <c r="C498" s="62" t="s">
        <v>656</v>
      </c>
      <c r="D498" s="65">
        <v>0</v>
      </c>
      <c r="E498" s="65">
        <v>0</v>
      </c>
      <c r="F498" s="65">
        <v>0</v>
      </c>
      <c r="G498" s="108">
        <v>0</v>
      </c>
      <c r="H498" s="70">
        <v>0</v>
      </c>
      <c r="I498" s="242">
        <f t="shared" si="13"/>
        <v>0</v>
      </c>
    </row>
    <row r="499" spans="1:9" x14ac:dyDescent="0.2">
      <c r="A499" s="62"/>
      <c r="B499" s="215" t="s">
        <v>652</v>
      </c>
      <c r="C499" s="62" t="s">
        <v>111</v>
      </c>
      <c r="D499" s="65">
        <v>0</v>
      </c>
      <c r="E499" s="65">
        <v>0</v>
      </c>
      <c r="F499" s="65">
        <v>0</v>
      </c>
      <c r="G499" s="108">
        <v>0</v>
      </c>
      <c r="H499" s="70">
        <v>0</v>
      </c>
      <c r="I499" s="242">
        <f t="shared" si="13"/>
        <v>0</v>
      </c>
    </row>
    <row r="500" spans="1:9" x14ac:dyDescent="0.2">
      <c r="A500" s="62"/>
      <c r="B500" s="215" t="s">
        <v>653</v>
      </c>
      <c r="C500" s="62" t="s">
        <v>112</v>
      </c>
      <c r="D500" s="65">
        <v>0</v>
      </c>
      <c r="E500" s="65">
        <v>0</v>
      </c>
      <c r="F500" s="65">
        <v>0</v>
      </c>
      <c r="G500" s="108">
        <v>0</v>
      </c>
      <c r="H500" s="70">
        <v>0</v>
      </c>
      <c r="I500" s="242">
        <f t="shared" si="13"/>
        <v>0</v>
      </c>
    </row>
    <row r="501" spans="1:9" x14ac:dyDescent="0.2">
      <c r="A501" s="62"/>
      <c r="B501" s="215" t="s">
        <v>654</v>
      </c>
      <c r="C501" s="62" t="s">
        <v>113</v>
      </c>
      <c r="D501" s="65">
        <v>0</v>
      </c>
      <c r="E501" s="65">
        <v>0</v>
      </c>
      <c r="F501" s="65">
        <v>0</v>
      </c>
      <c r="G501" s="108">
        <v>0</v>
      </c>
      <c r="H501" s="70">
        <v>0</v>
      </c>
      <c r="I501" s="242">
        <f t="shared" si="13"/>
        <v>0</v>
      </c>
    </row>
    <row r="502" spans="1:9" x14ac:dyDescent="0.2">
      <c r="A502" s="62"/>
      <c r="B502" s="215" t="s">
        <v>1254</v>
      </c>
      <c r="C502" s="62" t="s">
        <v>114</v>
      </c>
      <c r="D502" s="65">
        <v>0</v>
      </c>
      <c r="E502" s="65">
        <v>0</v>
      </c>
      <c r="F502" s="65">
        <v>0</v>
      </c>
      <c r="G502" s="108">
        <v>0</v>
      </c>
      <c r="H502" s="70">
        <v>0</v>
      </c>
      <c r="I502" s="242">
        <f t="shared" si="13"/>
        <v>0</v>
      </c>
    </row>
    <row r="503" spans="1:9" x14ac:dyDescent="0.2">
      <c r="A503" s="62"/>
      <c r="B503" s="215" t="s">
        <v>655</v>
      </c>
      <c r="C503" s="62" t="s">
        <v>115</v>
      </c>
      <c r="D503" s="65">
        <v>0</v>
      </c>
      <c r="E503" s="65">
        <v>0</v>
      </c>
      <c r="F503" s="65">
        <v>0</v>
      </c>
      <c r="G503" s="108">
        <v>0</v>
      </c>
      <c r="H503" s="70">
        <v>0</v>
      </c>
      <c r="I503" s="242">
        <f t="shared" si="13"/>
        <v>0</v>
      </c>
    </row>
    <row r="504" spans="1:9" x14ac:dyDescent="0.2">
      <c r="A504" s="62"/>
      <c r="B504" s="215" t="s">
        <v>1255</v>
      </c>
      <c r="C504" s="62" t="s">
        <v>118</v>
      </c>
      <c r="D504" s="65">
        <v>0</v>
      </c>
      <c r="E504" s="65">
        <v>0</v>
      </c>
      <c r="F504" s="65">
        <v>0</v>
      </c>
      <c r="G504" s="108">
        <v>0</v>
      </c>
      <c r="H504" s="70">
        <v>0</v>
      </c>
      <c r="I504" s="242">
        <f t="shared" si="13"/>
        <v>0</v>
      </c>
    </row>
    <row r="505" spans="1:9" x14ac:dyDescent="0.2">
      <c r="A505" s="62"/>
      <c r="B505" s="215" t="s">
        <v>500</v>
      </c>
      <c r="C505" s="62" t="s">
        <v>123</v>
      </c>
      <c r="D505" s="65">
        <v>0</v>
      </c>
      <c r="E505" s="65">
        <v>0</v>
      </c>
      <c r="F505" s="65">
        <v>0</v>
      </c>
      <c r="G505" s="108">
        <v>0</v>
      </c>
      <c r="H505" s="70">
        <v>0</v>
      </c>
      <c r="I505" s="242">
        <f t="shared" si="13"/>
        <v>0</v>
      </c>
    </row>
    <row r="506" spans="1:9" x14ac:dyDescent="0.2">
      <c r="A506" s="62"/>
      <c r="B506" s="215" t="s">
        <v>496</v>
      </c>
      <c r="C506" s="62" t="s">
        <v>125</v>
      </c>
      <c r="D506" s="65">
        <v>0</v>
      </c>
      <c r="E506" s="65">
        <v>0</v>
      </c>
      <c r="F506" s="65">
        <v>0</v>
      </c>
      <c r="G506" s="108">
        <v>0</v>
      </c>
      <c r="H506" s="70">
        <v>0</v>
      </c>
      <c r="I506" s="242">
        <f t="shared" si="13"/>
        <v>0</v>
      </c>
    </row>
    <row r="507" spans="1:9" x14ac:dyDescent="0.2">
      <c r="A507" s="62"/>
      <c r="B507" s="215" t="s">
        <v>1256</v>
      </c>
      <c r="C507" s="62" t="s">
        <v>131</v>
      </c>
      <c r="D507" s="65">
        <v>0</v>
      </c>
      <c r="E507" s="65">
        <v>0</v>
      </c>
      <c r="F507" s="65">
        <v>0</v>
      </c>
      <c r="G507" s="108">
        <v>0</v>
      </c>
      <c r="H507" s="70">
        <v>0</v>
      </c>
      <c r="I507" s="242">
        <f t="shared" si="13"/>
        <v>0</v>
      </c>
    </row>
    <row r="508" spans="1:9" x14ac:dyDescent="0.2">
      <c r="A508" s="62"/>
      <c r="B508" s="215" t="s">
        <v>127</v>
      </c>
      <c r="C508" s="62" t="s">
        <v>132</v>
      </c>
      <c r="D508" s="65">
        <v>0</v>
      </c>
      <c r="E508" s="65">
        <v>0</v>
      </c>
      <c r="F508" s="65">
        <v>0</v>
      </c>
      <c r="G508" s="108">
        <v>0</v>
      </c>
      <c r="H508" s="70">
        <v>0</v>
      </c>
      <c r="I508" s="242">
        <f t="shared" si="13"/>
        <v>0</v>
      </c>
    </row>
    <row r="509" spans="1:9" x14ac:dyDescent="0.2">
      <c r="A509" s="62"/>
      <c r="B509" s="215" t="s">
        <v>128</v>
      </c>
      <c r="C509" s="62" t="s">
        <v>133</v>
      </c>
      <c r="D509" s="65">
        <v>0</v>
      </c>
      <c r="E509" s="65">
        <v>0</v>
      </c>
      <c r="F509" s="65">
        <v>0</v>
      </c>
      <c r="G509" s="108">
        <v>0</v>
      </c>
      <c r="H509" s="70">
        <v>0</v>
      </c>
      <c r="I509" s="242">
        <f t="shared" si="13"/>
        <v>0</v>
      </c>
    </row>
    <row r="510" spans="1:9" ht="10.8" thickBot="1" x14ac:dyDescent="0.25">
      <c r="A510" s="62"/>
      <c r="B510" s="215" t="s">
        <v>129</v>
      </c>
      <c r="C510" s="62" t="s">
        <v>134</v>
      </c>
      <c r="D510" s="65">
        <v>0</v>
      </c>
      <c r="E510" s="65">
        <v>0</v>
      </c>
      <c r="F510" s="65">
        <v>0</v>
      </c>
      <c r="G510" s="108">
        <v>0</v>
      </c>
      <c r="H510" s="70">
        <v>0</v>
      </c>
      <c r="I510" s="242">
        <f t="shared" si="13"/>
        <v>0</v>
      </c>
    </row>
    <row r="511" spans="1:9" ht="11.4" thickTop="1" thickBot="1" x14ac:dyDescent="0.25">
      <c r="A511" s="62"/>
      <c r="B511" s="215"/>
      <c r="C511" s="62" t="s">
        <v>194</v>
      </c>
      <c r="D511" s="82">
        <f>SUM(D477:D510)</f>
        <v>0</v>
      </c>
      <c r="E511" s="82">
        <f>SUM(E477:E510)</f>
        <v>0</v>
      </c>
      <c r="F511" s="82">
        <f>SUM(F477:F510)</f>
        <v>0</v>
      </c>
      <c r="G511" s="82">
        <f>SUM(G477:G510)</f>
        <v>0</v>
      </c>
      <c r="H511" s="82">
        <f>SUM(H477:H510)</f>
        <v>0</v>
      </c>
      <c r="I511" s="82">
        <f t="shared" si="13"/>
        <v>0</v>
      </c>
    </row>
    <row r="512" spans="1:9" ht="10.8" thickTop="1" x14ac:dyDescent="0.2">
      <c r="A512" s="62"/>
      <c r="B512" s="62"/>
      <c r="C512" s="62"/>
      <c r="D512" s="3"/>
      <c r="E512" s="3"/>
      <c r="F512" s="3"/>
      <c r="G512" s="3"/>
      <c r="H512" s="3"/>
      <c r="I512" s="98"/>
    </row>
    <row r="513" spans="1:9" x14ac:dyDescent="0.2">
      <c r="A513" s="216" t="s">
        <v>195</v>
      </c>
      <c r="B513" s="62"/>
      <c r="C513" s="62"/>
      <c r="D513" s="3"/>
      <c r="E513" s="3"/>
      <c r="F513" s="3"/>
      <c r="G513" s="3"/>
      <c r="H513" s="3"/>
      <c r="I513" s="98"/>
    </row>
    <row r="514" spans="1:9" x14ac:dyDescent="0.2">
      <c r="B514" s="215" t="s">
        <v>1249</v>
      </c>
      <c r="C514" s="62" t="s">
        <v>177</v>
      </c>
      <c r="D514" s="68">
        <v>0</v>
      </c>
      <c r="E514" s="68">
        <v>0</v>
      </c>
      <c r="F514" s="68">
        <v>0</v>
      </c>
      <c r="G514" s="218">
        <f>SUMIF('Staff Details'!J:J,RIGHT(LEFT($A$2,7),2)&amp;"-"&amp;LEFT(A513,4),'Staff Details'!S:S)</f>
        <v>0</v>
      </c>
      <c r="H514" s="70">
        <v>0</v>
      </c>
      <c r="I514" s="242">
        <f t="shared" ref="I514:I548" si="14">SUM(G514+H514)</f>
        <v>0</v>
      </c>
    </row>
    <row r="515" spans="1:9" x14ac:dyDescent="0.2">
      <c r="B515" s="215" t="s">
        <v>1249</v>
      </c>
      <c r="C515" s="62" t="s">
        <v>400</v>
      </c>
      <c r="D515" s="68">
        <v>0</v>
      </c>
      <c r="E515" s="68">
        <v>0</v>
      </c>
      <c r="F515" s="68">
        <v>0</v>
      </c>
      <c r="G515" s="68">
        <v>0</v>
      </c>
      <c r="H515" s="70">
        <v>0</v>
      </c>
      <c r="I515" s="242">
        <f t="shared" si="14"/>
        <v>0</v>
      </c>
    </row>
    <row r="516" spans="1:9" x14ac:dyDescent="0.2">
      <c r="A516" s="62"/>
      <c r="B516" s="215" t="s">
        <v>1250</v>
      </c>
      <c r="C516" s="62" t="s">
        <v>684</v>
      </c>
      <c r="D516" s="68">
        <v>0</v>
      </c>
      <c r="E516" s="68">
        <v>0</v>
      </c>
      <c r="F516" s="68">
        <v>0</v>
      </c>
      <c r="G516" s="219">
        <f>SUMIF('Staff Details'!J:J,RIGHT(LEFT($A$2,7),2)&amp;"-"&amp;LEFT(A513,4),'Staff Details'!AA:AA)</f>
        <v>0</v>
      </c>
      <c r="H516" s="70">
        <v>0</v>
      </c>
      <c r="I516" s="242">
        <f t="shared" si="14"/>
        <v>0</v>
      </c>
    </row>
    <row r="517" spans="1:9" x14ac:dyDescent="0.2">
      <c r="A517" s="62"/>
      <c r="B517" s="215" t="s">
        <v>1250</v>
      </c>
      <c r="C517" s="62" t="s">
        <v>401</v>
      </c>
      <c r="D517" s="68">
        <v>0</v>
      </c>
      <c r="E517" s="68">
        <v>0</v>
      </c>
      <c r="F517" s="68">
        <v>0</v>
      </c>
      <c r="G517" s="68">
        <v>0</v>
      </c>
      <c r="H517" s="70">
        <v>0</v>
      </c>
      <c r="I517" s="242">
        <f t="shared" si="14"/>
        <v>0</v>
      </c>
    </row>
    <row r="518" spans="1:9" x14ac:dyDescent="0.2">
      <c r="A518" s="62"/>
      <c r="B518" s="215" t="s">
        <v>1251</v>
      </c>
      <c r="C518" s="62" t="s">
        <v>76</v>
      </c>
      <c r="D518" s="65">
        <v>0</v>
      </c>
      <c r="E518" s="65">
        <v>0</v>
      </c>
      <c r="F518" s="65">
        <v>0</v>
      </c>
      <c r="G518" s="108">
        <v>0</v>
      </c>
      <c r="H518" s="70">
        <v>0</v>
      </c>
      <c r="I518" s="242">
        <f t="shared" si="14"/>
        <v>0</v>
      </c>
    </row>
    <row r="519" spans="1:9" x14ac:dyDescent="0.2">
      <c r="A519" s="62"/>
      <c r="B519" s="215" t="s">
        <v>1252</v>
      </c>
      <c r="C519" s="62" t="s">
        <v>77</v>
      </c>
      <c r="D519" s="65">
        <v>0</v>
      </c>
      <c r="E519" s="65">
        <v>0</v>
      </c>
      <c r="F519" s="65">
        <v>0</v>
      </c>
      <c r="G519" s="108">
        <v>0</v>
      </c>
      <c r="H519" s="70">
        <v>0</v>
      </c>
      <c r="I519" s="242">
        <f t="shared" si="14"/>
        <v>0</v>
      </c>
    </row>
    <row r="520" spans="1:9" x14ac:dyDescent="0.2">
      <c r="A520" s="62"/>
      <c r="B520" s="215" t="s">
        <v>78</v>
      </c>
      <c r="C520" s="62" t="s">
        <v>79</v>
      </c>
      <c r="D520" s="65">
        <v>0</v>
      </c>
      <c r="E520" s="65">
        <v>0</v>
      </c>
      <c r="F520" s="65">
        <v>0</v>
      </c>
      <c r="G520" s="108">
        <v>0</v>
      </c>
      <c r="H520" s="70">
        <v>0</v>
      </c>
      <c r="I520" s="242">
        <f t="shared" si="14"/>
        <v>0</v>
      </c>
    </row>
    <row r="521" spans="1:9" x14ac:dyDescent="0.2">
      <c r="A521" s="62"/>
      <c r="B521" s="215" t="s">
        <v>80</v>
      </c>
      <c r="C521" s="62" t="s">
        <v>81</v>
      </c>
      <c r="D521" s="65">
        <v>0</v>
      </c>
      <c r="E521" s="65">
        <v>0</v>
      </c>
      <c r="F521" s="65">
        <v>0</v>
      </c>
      <c r="G521" s="108">
        <v>0</v>
      </c>
      <c r="H521" s="70">
        <v>0</v>
      </c>
      <c r="I521" s="242">
        <f t="shared" si="14"/>
        <v>0</v>
      </c>
    </row>
    <row r="522" spans="1:9" x14ac:dyDescent="0.2">
      <c r="A522" s="62"/>
      <c r="B522" s="215" t="s">
        <v>1253</v>
      </c>
      <c r="C522" s="62" t="s">
        <v>82</v>
      </c>
      <c r="D522" s="65">
        <v>0</v>
      </c>
      <c r="E522" s="65">
        <v>0</v>
      </c>
      <c r="F522" s="65">
        <v>0</v>
      </c>
      <c r="G522" s="108">
        <v>0</v>
      </c>
      <c r="H522" s="70">
        <v>0</v>
      </c>
      <c r="I522" s="242">
        <f t="shared" si="14"/>
        <v>0</v>
      </c>
    </row>
    <row r="523" spans="1:9" x14ac:dyDescent="0.2">
      <c r="A523" s="62"/>
      <c r="B523" s="215" t="s">
        <v>85</v>
      </c>
      <c r="C523" s="62" t="s">
        <v>92</v>
      </c>
      <c r="D523" s="65">
        <v>0</v>
      </c>
      <c r="E523" s="65">
        <v>0</v>
      </c>
      <c r="F523" s="65">
        <v>0</v>
      </c>
      <c r="G523" s="108">
        <v>0</v>
      </c>
      <c r="H523" s="70">
        <v>0</v>
      </c>
      <c r="I523" s="242">
        <f t="shared" si="14"/>
        <v>0</v>
      </c>
    </row>
    <row r="524" spans="1:9" x14ac:dyDescent="0.2">
      <c r="A524" s="62"/>
      <c r="B524" s="215" t="s">
        <v>86</v>
      </c>
      <c r="C524" s="62" t="s">
        <v>93</v>
      </c>
      <c r="D524" s="65">
        <v>0</v>
      </c>
      <c r="E524" s="65">
        <v>0</v>
      </c>
      <c r="F524" s="65">
        <v>0</v>
      </c>
      <c r="G524" s="108">
        <v>0</v>
      </c>
      <c r="H524" s="70">
        <v>0</v>
      </c>
      <c r="I524" s="242">
        <f t="shared" si="14"/>
        <v>0</v>
      </c>
    </row>
    <row r="525" spans="1:9" x14ac:dyDescent="0.2">
      <c r="A525" s="62"/>
      <c r="B525" s="215" t="s">
        <v>90</v>
      </c>
      <c r="C525" s="62" t="s">
        <v>1282</v>
      </c>
      <c r="D525" s="65">
        <v>0</v>
      </c>
      <c r="E525" s="65">
        <v>0</v>
      </c>
      <c r="F525" s="65">
        <v>0</v>
      </c>
      <c r="G525" s="108">
        <v>0</v>
      </c>
      <c r="H525" s="70">
        <v>0</v>
      </c>
      <c r="I525" s="242">
        <f t="shared" si="14"/>
        <v>0</v>
      </c>
    </row>
    <row r="526" spans="1:9" x14ac:dyDescent="0.2">
      <c r="A526" s="62"/>
      <c r="B526" s="342" t="s">
        <v>535</v>
      </c>
      <c r="C526" s="297" t="s">
        <v>558</v>
      </c>
      <c r="D526" s="65">
        <v>0</v>
      </c>
      <c r="E526" s="65">
        <v>0</v>
      </c>
      <c r="F526" s="65">
        <v>0</v>
      </c>
      <c r="G526" s="108">
        <v>0</v>
      </c>
      <c r="H526" s="70">
        <v>0</v>
      </c>
      <c r="I526" s="242">
        <f t="shared" si="14"/>
        <v>0</v>
      </c>
    </row>
    <row r="527" spans="1:9" x14ac:dyDescent="0.2">
      <c r="A527" s="62"/>
      <c r="B527" s="215" t="s">
        <v>1283</v>
      </c>
      <c r="C527" s="62" t="s">
        <v>644</v>
      </c>
      <c r="D527" s="65">
        <v>0</v>
      </c>
      <c r="E527" s="65">
        <v>0</v>
      </c>
      <c r="F527" s="65">
        <v>0</v>
      </c>
      <c r="G527" s="108">
        <v>0</v>
      </c>
      <c r="H527" s="70">
        <v>0</v>
      </c>
      <c r="I527" s="242">
        <f t="shared" si="14"/>
        <v>0</v>
      </c>
    </row>
    <row r="528" spans="1:9" x14ac:dyDescent="0.2">
      <c r="A528" s="62"/>
      <c r="B528" s="215" t="s">
        <v>1284</v>
      </c>
      <c r="C528" s="62" t="s">
        <v>645</v>
      </c>
      <c r="D528" s="65">
        <v>0</v>
      </c>
      <c r="E528" s="65">
        <v>0</v>
      </c>
      <c r="F528" s="65">
        <v>0</v>
      </c>
      <c r="G528" s="108">
        <v>0</v>
      </c>
      <c r="H528" s="70">
        <v>0</v>
      </c>
      <c r="I528" s="242">
        <f t="shared" si="14"/>
        <v>0</v>
      </c>
    </row>
    <row r="529" spans="1:9" x14ac:dyDescent="0.2">
      <c r="A529" s="62"/>
      <c r="B529" s="215" t="s">
        <v>1285</v>
      </c>
      <c r="C529" s="62" t="s">
        <v>646</v>
      </c>
      <c r="D529" s="65">
        <v>0</v>
      </c>
      <c r="E529" s="65">
        <v>0</v>
      </c>
      <c r="F529" s="65">
        <v>0</v>
      </c>
      <c r="G529" s="108">
        <v>0</v>
      </c>
      <c r="H529" s="70">
        <v>0</v>
      </c>
      <c r="I529" s="242">
        <f t="shared" si="14"/>
        <v>0</v>
      </c>
    </row>
    <row r="530" spans="1:9" x14ac:dyDescent="0.2">
      <c r="A530" s="62"/>
      <c r="B530" s="215" t="s">
        <v>1286</v>
      </c>
      <c r="C530" s="62" t="s">
        <v>647</v>
      </c>
      <c r="D530" s="65">
        <v>0</v>
      </c>
      <c r="E530" s="65">
        <v>0</v>
      </c>
      <c r="F530" s="65">
        <v>0</v>
      </c>
      <c r="G530" s="108">
        <v>0</v>
      </c>
      <c r="H530" s="70">
        <v>0</v>
      </c>
      <c r="I530" s="242">
        <f t="shared" si="14"/>
        <v>0</v>
      </c>
    </row>
    <row r="531" spans="1:9" x14ac:dyDescent="0.2">
      <c r="A531" s="62"/>
      <c r="B531" s="215" t="s">
        <v>1287</v>
      </c>
      <c r="C531" s="62" t="s">
        <v>143</v>
      </c>
      <c r="D531" s="65">
        <v>0</v>
      </c>
      <c r="E531" s="65">
        <v>0</v>
      </c>
      <c r="F531" s="65">
        <v>0</v>
      </c>
      <c r="G531" s="108">
        <v>0</v>
      </c>
      <c r="H531" s="70">
        <v>0</v>
      </c>
      <c r="I531" s="242">
        <f t="shared" si="14"/>
        <v>0</v>
      </c>
    </row>
    <row r="532" spans="1:9" x14ac:dyDescent="0.2">
      <c r="A532" s="62"/>
      <c r="B532" s="215" t="s">
        <v>1288</v>
      </c>
      <c r="C532" s="62" t="s">
        <v>144</v>
      </c>
      <c r="D532" s="65">
        <v>0</v>
      </c>
      <c r="E532" s="65">
        <v>0</v>
      </c>
      <c r="F532" s="65">
        <v>0</v>
      </c>
      <c r="G532" s="108">
        <v>0</v>
      </c>
      <c r="H532" s="70">
        <v>0</v>
      </c>
      <c r="I532" s="242">
        <f t="shared" si="14"/>
        <v>0</v>
      </c>
    </row>
    <row r="533" spans="1:9" x14ac:dyDescent="0.2">
      <c r="A533" s="62"/>
      <c r="B533" s="215" t="s">
        <v>1289</v>
      </c>
      <c r="C533" s="62" t="s">
        <v>648</v>
      </c>
      <c r="D533" s="65">
        <v>0</v>
      </c>
      <c r="E533" s="65">
        <v>0</v>
      </c>
      <c r="F533" s="65">
        <v>0</v>
      </c>
      <c r="G533" s="108">
        <v>0</v>
      </c>
      <c r="H533" s="70">
        <v>0</v>
      </c>
      <c r="I533" s="242">
        <f t="shared" si="14"/>
        <v>0</v>
      </c>
    </row>
    <row r="534" spans="1:9" x14ac:dyDescent="0.2">
      <c r="A534" s="62"/>
      <c r="B534" s="215" t="s">
        <v>1290</v>
      </c>
      <c r="C534" s="62" t="s">
        <v>650</v>
      </c>
      <c r="D534" s="65">
        <v>0</v>
      </c>
      <c r="E534" s="65">
        <v>0</v>
      </c>
      <c r="F534" s="65">
        <v>0</v>
      </c>
      <c r="G534" s="108">
        <v>0</v>
      </c>
      <c r="H534" s="70">
        <v>0</v>
      </c>
      <c r="I534" s="242">
        <f t="shared" si="14"/>
        <v>0</v>
      </c>
    </row>
    <row r="535" spans="1:9" x14ac:dyDescent="0.2">
      <c r="A535" s="62"/>
      <c r="B535" s="215" t="s">
        <v>651</v>
      </c>
      <c r="C535" s="62" t="s">
        <v>656</v>
      </c>
      <c r="D535" s="65">
        <v>0</v>
      </c>
      <c r="E535" s="65">
        <v>0</v>
      </c>
      <c r="F535" s="65">
        <v>0</v>
      </c>
      <c r="G535" s="108">
        <v>0</v>
      </c>
      <c r="H535" s="70">
        <v>0</v>
      </c>
      <c r="I535" s="242">
        <f t="shared" si="14"/>
        <v>0</v>
      </c>
    </row>
    <row r="536" spans="1:9" x14ac:dyDescent="0.2">
      <c r="A536" s="62"/>
      <c r="B536" s="215" t="s">
        <v>652</v>
      </c>
      <c r="C536" s="62" t="s">
        <v>111</v>
      </c>
      <c r="D536" s="65">
        <v>0</v>
      </c>
      <c r="E536" s="65">
        <v>0</v>
      </c>
      <c r="F536" s="65">
        <v>0</v>
      </c>
      <c r="G536" s="108">
        <v>0</v>
      </c>
      <c r="H536" s="70">
        <v>0</v>
      </c>
      <c r="I536" s="242">
        <f t="shared" si="14"/>
        <v>0</v>
      </c>
    </row>
    <row r="537" spans="1:9" x14ac:dyDescent="0.2">
      <c r="A537" s="62"/>
      <c r="B537" s="215" t="s">
        <v>653</v>
      </c>
      <c r="C537" s="62" t="s">
        <v>112</v>
      </c>
      <c r="D537" s="65">
        <v>0</v>
      </c>
      <c r="E537" s="65">
        <v>0</v>
      </c>
      <c r="F537" s="65">
        <v>0</v>
      </c>
      <c r="G537" s="108">
        <v>0</v>
      </c>
      <c r="H537" s="70">
        <v>0</v>
      </c>
      <c r="I537" s="242">
        <f t="shared" si="14"/>
        <v>0</v>
      </c>
    </row>
    <row r="538" spans="1:9" x14ac:dyDescent="0.2">
      <c r="A538" s="62"/>
      <c r="B538" s="215" t="s">
        <v>654</v>
      </c>
      <c r="C538" s="62" t="s">
        <v>113</v>
      </c>
      <c r="D538" s="65">
        <v>0</v>
      </c>
      <c r="E538" s="65">
        <v>0</v>
      </c>
      <c r="F538" s="65">
        <v>0</v>
      </c>
      <c r="G538" s="108">
        <v>0</v>
      </c>
      <c r="H538" s="70">
        <v>0</v>
      </c>
      <c r="I538" s="242">
        <f t="shared" si="14"/>
        <v>0</v>
      </c>
    </row>
    <row r="539" spans="1:9" x14ac:dyDescent="0.2">
      <c r="A539" s="62"/>
      <c r="B539" s="215" t="s">
        <v>1254</v>
      </c>
      <c r="C539" s="62" t="s">
        <v>114</v>
      </c>
      <c r="D539" s="65">
        <v>0</v>
      </c>
      <c r="E539" s="65">
        <v>0</v>
      </c>
      <c r="F539" s="65">
        <v>0</v>
      </c>
      <c r="G539" s="108">
        <v>0</v>
      </c>
      <c r="H539" s="70">
        <v>0</v>
      </c>
      <c r="I539" s="242">
        <f t="shared" si="14"/>
        <v>0</v>
      </c>
    </row>
    <row r="540" spans="1:9" x14ac:dyDescent="0.2">
      <c r="A540" s="62"/>
      <c r="B540" s="215" t="s">
        <v>655</v>
      </c>
      <c r="C540" s="62" t="s">
        <v>115</v>
      </c>
      <c r="D540" s="65">
        <v>0</v>
      </c>
      <c r="E540" s="65">
        <v>0</v>
      </c>
      <c r="F540" s="65">
        <v>0</v>
      </c>
      <c r="G540" s="108">
        <v>0</v>
      </c>
      <c r="H540" s="70">
        <v>0</v>
      </c>
      <c r="I540" s="242">
        <f t="shared" si="14"/>
        <v>0</v>
      </c>
    </row>
    <row r="541" spans="1:9" x14ac:dyDescent="0.2">
      <c r="A541" s="62"/>
      <c r="B541" s="215" t="s">
        <v>1255</v>
      </c>
      <c r="C541" s="62" t="s">
        <v>118</v>
      </c>
      <c r="D541" s="65">
        <v>0</v>
      </c>
      <c r="E541" s="65">
        <v>0</v>
      </c>
      <c r="F541" s="65">
        <v>0</v>
      </c>
      <c r="G541" s="108">
        <v>0</v>
      </c>
      <c r="H541" s="70">
        <v>0</v>
      </c>
      <c r="I541" s="242">
        <f t="shared" si="14"/>
        <v>0</v>
      </c>
    </row>
    <row r="542" spans="1:9" x14ac:dyDescent="0.2">
      <c r="A542" s="62"/>
      <c r="B542" s="215" t="s">
        <v>500</v>
      </c>
      <c r="C542" s="62" t="s">
        <v>123</v>
      </c>
      <c r="D542" s="65">
        <v>0</v>
      </c>
      <c r="E542" s="65">
        <v>0</v>
      </c>
      <c r="F542" s="65">
        <v>0</v>
      </c>
      <c r="G542" s="108">
        <v>0</v>
      </c>
      <c r="H542" s="70">
        <v>0</v>
      </c>
      <c r="I542" s="242">
        <f t="shared" si="14"/>
        <v>0</v>
      </c>
    </row>
    <row r="543" spans="1:9" x14ac:dyDescent="0.2">
      <c r="A543" s="62"/>
      <c r="B543" s="215" t="s">
        <v>496</v>
      </c>
      <c r="C543" s="62" t="s">
        <v>125</v>
      </c>
      <c r="D543" s="65">
        <v>0</v>
      </c>
      <c r="E543" s="65">
        <v>0</v>
      </c>
      <c r="F543" s="65">
        <v>0</v>
      </c>
      <c r="G543" s="108">
        <v>0</v>
      </c>
      <c r="H543" s="70">
        <v>0</v>
      </c>
      <c r="I543" s="242">
        <f t="shared" si="14"/>
        <v>0</v>
      </c>
    </row>
    <row r="544" spans="1:9" x14ac:dyDescent="0.2">
      <c r="A544" s="62"/>
      <c r="B544" s="215" t="s">
        <v>1256</v>
      </c>
      <c r="C544" s="62" t="s">
        <v>131</v>
      </c>
      <c r="D544" s="65">
        <v>0</v>
      </c>
      <c r="E544" s="65">
        <v>0</v>
      </c>
      <c r="F544" s="65">
        <v>0</v>
      </c>
      <c r="G544" s="108">
        <v>0</v>
      </c>
      <c r="H544" s="70">
        <v>0</v>
      </c>
      <c r="I544" s="242">
        <f t="shared" si="14"/>
        <v>0</v>
      </c>
    </row>
    <row r="545" spans="1:9" x14ac:dyDescent="0.2">
      <c r="A545" s="62"/>
      <c r="B545" s="215" t="s">
        <v>127</v>
      </c>
      <c r="C545" s="62" t="s">
        <v>132</v>
      </c>
      <c r="D545" s="65">
        <v>0</v>
      </c>
      <c r="E545" s="65">
        <v>0</v>
      </c>
      <c r="F545" s="65">
        <v>0</v>
      </c>
      <c r="G545" s="108">
        <v>0</v>
      </c>
      <c r="H545" s="70">
        <v>0</v>
      </c>
      <c r="I545" s="242">
        <f t="shared" si="14"/>
        <v>0</v>
      </c>
    </row>
    <row r="546" spans="1:9" x14ac:dyDescent="0.2">
      <c r="A546" s="62"/>
      <c r="B546" s="215" t="s">
        <v>128</v>
      </c>
      <c r="C546" s="62" t="s">
        <v>133</v>
      </c>
      <c r="D546" s="65">
        <v>0</v>
      </c>
      <c r="E546" s="65">
        <v>0</v>
      </c>
      <c r="F546" s="65">
        <v>0</v>
      </c>
      <c r="G546" s="108">
        <v>0</v>
      </c>
      <c r="H546" s="70">
        <v>0</v>
      </c>
      <c r="I546" s="242">
        <f t="shared" si="14"/>
        <v>0</v>
      </c>
    </row>
    <row r="547" spans="1:9" ht="10.8" thickBot="1" x14ac:dyDescent="0.25">
      <c r="A547" s="62"/>
      <c r="B547" s="215" t="s">
        <v>129</v>
      </c>
      <c r="C547" s="62" t="s">
        <v>134</v>
      </c>
      <c r="D547" s="65">
        <v>0</v>
      </c>
      <c r="E547" s="65">
        <v>0</v>
      </c>
      <c r="F547" s="65">
        <v>0</v>
      </c>
      <c r="G547" s="108">
        <v>0</v>
      </c>
      <c r="H547" s="70">
        <v>0</v>
      </c>
      <c r="I547" s="242">
        <f t="shared" si="14"/>
        <v>0</v>
      </c>
    </row>
    <row r="548" spans="1:9" ht="11.4" thickTop="1" thickBot="1" x14ac:dyDescent="0.25">
      <c r="A548" s="62"/>
      <c r="B548" s="215"/>
      <c r="C548" s="62" t="s">
        <v>96</v>
      </c>
      <c r="D548" s="266">
        <f>SUM(D514:D547)</f>
        <v>0</v>
      </c>
      <c r="E548" s="266">
        <f>SUM(E514:E547)</f>
        <v>0</v>
      </c>
      <c r="F548" s="266">
        <f>SUM(F514:F547)</f>
        <v>0</v>
      </c>
      <c r="G548" s="266">
        <f>SUM(G514:G547)</f>
        <v>0</v>
      </c>
      <c r="H548" s="266">
        <f>SUM(H514:H547)</f>
        <v>0</v>
      </c>
      <c r="I548" s="82">
        <f t="shared" si="14"/>
        <v>0</v>
      </c>
    </row>
    <row r="549" spans="1:9" ht="10.8" thickTop="1" x14ac:dyDescent="0.2">
      <c r="A549" s="62"/>
      <c r="B549" s="62"/>
      <c r="C549" s="62"/>
      <c r="D549" s="3"/>
      <c r="E549" s="3"/>
      <c r="F549" s="3"/>
      <c r="G549" s="3"/>
      <c r="H549" s="3"/>
      <c r="I549" s="98"/>
    </row>
    <row r="550" spans="1:9" x14ac:dyDescent="0.2">
      <c r="A550" s="216" t="s">
        <v>97</v>
      </c>
      <c r="B550" s="62"/>
      <c r="C550" s="62"/>
      <c r="D550" s="3"/>
      <c r="E550" s="3"/>
      <c r="F550" s="3"/>
      <c r="G550" s="3"/>
      <c r="H550" s="3"/>
      <c r="I550" s="98"/>
    </row>
    <row r="551" spans="1:9" x14ac:dyDescent="0.2">
      <c r="B551" s="215" t="s">
        <v>1249</v>
      </c>
      <c r="C551" s="62" t="s">
        <v>177</v>
      </c>
      <c r="D551" s="68">
        <v>0</v>
      </c>
      <c r="E551" s="68">
        <v>0</v>
      </c>
      <c r="F551" s="68">
        <v>0</v>
      </c>
      <c r="G551" s="218">
        <f>SUMIF('Staff Details'!J:J,RIGHT(LEFT($A$2,7),2)&amp;"-"&amp;LEFT(A550,4),'Staff Details'!S:S)</f>
        <v>0</v>
      </c>
      <c r="H551" s="70">
        <v>0</v>
      </c>
      <c r="I551" s="242">
        <f t="shared" ref="I551:I584" si="15">SUM(G551+H551)</f>
        <v>0</v>
      </c>
    </row>
    <row r="552" spans="1:9" x14ac:dyDescent="0.2">
      <c r="B552" s="215" t="s">
        <v>1249</v>
      </c>
      <c r="C552" s="62" t="s">
        <v>400</v>
      </c>
      <c r="D552" s="68">
        <v>0</v>
      </c>
      <c r="E552" s="68">
        <v>0</v>
      </c>
      <c r="F552" s="68">
        <v>0</v>
      </c>
      <c r="G552" s="68">
        <v>0</v>
      </c>
      <c r="H552" s="70">
        <v>0</v>
      </c>
      <c r="I552" s="242">
        <f t="shared" si="15"/>
        <v>0</v>
      </c>
    </row>
    <row r="553" spans="1:9" x14ac:dyDescent="0.2">
      <c r="A553" s="62"/>
      <c r="B553" s="215" t="s">
        <v>1250</v>
      </c>
      <c r="C553" s="62" t="s">
        <v>684</v>
      </c>
      <c r="D553" s="68">
        <v>0</v>
      </c>
      <c r="E553" s="68">
        <v>0</v>
      </c>
      <c r="F553" s="68">
        <v>0</v>
      </c>
      <c r="G553" s="219">
        <f>SUMIF('Staff Details'!J:J,RIGHT(LEFT($A$2,7),2)&amp;"-"&amp;LEFT(A550,4),'Staff Details'!AA:AA)</f>
        <v>0</v>
      </c>
      <c r="H553" s="70">
        <v>0</v>
      </c>
      <c r="I553" s="242">
        <f t="shared" si="15"/>
        <v>0</v>
      </c>
    </row>
    <row r="554" spans="1:9" x14ac:dyDescent="0.2">
      <c r="A554" s="62"/>
      <c r="B554" s="215" t="s">
        <v>1250</v>
      </c>
      <c r="C554" s="62" t="s">
        <v>401</v>
      </c>
      <c r="D554" s="68">
        <v>0</v>
      </c>
      <c r="E554" s="68">
        <v>0</v>
      </c>
      <c r="F554" s="68">
        <v>0</v>
      </c>
      <c r="G554" s="68">
        <v>0</v>
      </c>
      <c r="H554" s="70">
        <v>0</v>
      </c>
      <c r="I554" s="242">
        <f t="shared" si="15"/>
        <v>0</v>
      </c>
    </row>
    <row r="555" spans="1:9" x14ac:dyDescent="0.2">
      <c r="A555" s="62"/>
      <c r="B555" s="215" t="s">
        <v>1251</v>
      </c>
      <c r="C555" s="62" t="s">
        <v>76</v>
      </c>
      <c r="D555" s="65">
        <v>0</v>
      </c>
      <c r="E555" s="65">
        <v>0</v>
      </c>
      <c r="F555" s="65">
        <v>0</v>
      </c>
      <c r="G555" s="108">
        <v>0</v>
      </c>
      <c r="H555" s="70">
        <v>0</v>
      </c>
      <c r="I555" s="242">
        <f t="shared" si="15"/>
        <v>0</v>
      </c>
    </row>
    <row r="556" spans="1:9" x14ac:dyDescent="0.2">
      <c r="A556" s="62"/>
      <c r="B556" s="215" t="s">
        <v>1252</v>
      </c>
      <c r="C556" s="62" t="s">
        <v>77</v>
      </c>
      <c r="D556" s="65">
        <v>0</v>
      </c>
      <c r="E556" s="65">
        <v>0</v>
      </c>
      <c r="F556" s="65">
        <v>0</v>
      </c>
      <c r="G556" s="108">
        <v>0</v>
      </c>
      <c r="H556" s="70">
        <v>0</v>
      </c>
      <c r="I556" s="242">
        <f t="shared" si="15"/>
        <v>0</v>
      </c>
    </row>
    <row r="557" spans="1:9" x14ac:dyDescent="0.2">
      <c r="A557" s="62"/>
      <c r="B557" s="215" t="s">
        <v>78</v>
      </c>
      <c r="C557" s="62" t="s">
        <v>79</v>
      </c>
      <c r="D557" s="65">
        <v>0</v>
      </c>
      <c r="E557" s="65">
        <v>0</v>
      </c>
      <c r="F557" s="65">
        <v>0</v>
      </c>
      <c r="G557" s="108">
        <v>0</v>
      </c>
      <c r="H557" s="70">
        <v>0</v>
      </c>
      <c r="I557" s="242">
        <f t="shared" si="15"/>
        <v>0</v>
      </c>
    </row>
    <row r="558" spans="1:9" x14ac:dyDescent="0.2">
      <c r="A558" s="62"/>
      <c r="B558" s="215" t="s">
        <v>80</v>
      </c>
      <c r="C558" s="62" t="s">
        <v>81</v>
      </c>
      <c r="D558" s="65">
        <v>0</v>
      </c>
      <c r="E558" s="65">
        <v>0</v>
      </c>
      <c r="F558" s="65">
        <v>0</v>
      </c>
      <c r="G558" s="108">
        <v>0</v>
      </c>
      <c r="H558" s="70">
        <v>0</v>
      </c>
      <c r="I558" s="242">
        <f t="shared" si="15"/>
        <v>0</v>
      </c>
    </row>
    <row r="559" spans="1:9" x14ac:dyDescent="0.2">
      <c r="A559" s="62"/>
      <c r="B559" s="215" t="s">
        <v>1253</v>
      </c>
      <c r="C559" s="62" t="s">
        <v>82</v>
      </c>
      <c r="D559" s="65">
        <v>0</v>
      </c>
      <c r="E559" s="65">
        <v>0</v>
      </c>
      <c r="F559" s="65">
        <v>0</v>
      </c>
      <c r="G559" s="108">
        <v>0</v>
      </c>
      <c r="H559" s="70">
        <v>0</v>
      </c>
      <c r="I559" s="242">
        <f t="shared" si="15"/>
        <v>0</v>
      </c>
    </row>
    <row r="560" spans="1:9" x14ac:dyDescent="0.2">
      <c r="A560" s="62"/>
      <c r="B560" s="215" t="s">
        <v>85</v>
      </c>
      <c r="C560" s="62" t="s">
        <v>92</v>
      </c>
      <c r="D560" s="65">
        <v>0</v>
      </c>
      <c r="E560" s="65">
        <v>0</v>
      </c>
      <c r="F560" s="65">
        <v>0</v>
      </c>
      <c r="G560" s="108">
        <v>0</v>
      </c>
      <c r="H560" s="70">
        <v>0</v>
      </c>
      <c r="I560" s="242">
        <f t="shared" si="15"/>
        <v>0</v>
      </c>
    </row>
    <row r="561" spans="1:9" x14ac:dyDescent="0.2">
      <c r="A561" s="62"/>
      <c r="B561" s="215" t="s">
        <v>86</v>
      </c>
      <c r="C561" s="62" t="s">
        <v>93</v>
      </c>
      <c r="D561" s="65">
        <v>0</v>
      </c>
      <c r="E561" s="65">
        <v>0</v>
      </c>
      <c r="F561" s="65">
        <v>0</v>
      </c>
      <c r="G561" s="108">
        <v>0</v>
      </c>
      <c r="H561" s="70">
        <v>0</v>
      </c>
      <c r="I561" s="242">
        <f t="shared" si="15"/>
        <v>0</v>
      </c>
    </row>
    <row r="562" spans="1:9" x14ac:dyDescent="0.2">
      <c r="A562" s="62"/>
      <c r="B562" s="215" t="s">
        <v>90</v>
      </c>
      <c r="C562" s="62" t="s">
        <v>1282</v>
      </c>
      <c r="D562" s="65">
        <v>0</v>
      </c>
      <c r="E562" s="65">
        <v>0</v>
      </c>
      <c r="F562" s="65">
        <v>0</v>
      </c>
      <c r="G562" s="108">
        <v>0</v>
      </c>
      <c r="H562" s="70">
        <v>0</v>
      </c>
      <c r="I562" s="242">
        <f t="shared" si="15"/>
        <v>0</v>
      </c>
    </row>
    <row r="563" spans="1:9" x14ac:dyDescent="0.2">
      <c r="A563" s="62"/>
      <c r="B563" s="342" t="s">
        <v>535</v>
      </c>
      <c r="C563" s="297" t="s">
        <v>558</v>
      </c>
      <c r="D563" s="65">
        <v>0</v>
      </c>
      <c r="E563" s="65">
        <v>0</v>
      </c>
      <c r="F563" s="65">
        <v>0</v>
      </c>
      <c r="G563" s="108">
        <v>0</v>
      </c>
      <c r="H563" s="70">
        <v>0</v>
      </c>
      <c r="I563" s="242">
        <f t="shared" si="15"/>
        <v>0</v>
      </c>
    </row>
    <row r="564" spans="1:9" x14ac:dyDescent="0.2">
      <c r="A564" s="62"/>
      <c r="B564" s="215" t="s">
        <v>1283</v>
      </c>
      <c r="C564" s="62" t="s">
        <v>644</v>
      </c>
      <c r="D564" s="65">
        <v>0</v>
      </c>
      <c r="E564" s="65">
        <v>0</v>
      </c>
      <c r="F564" s="65">
        <v>0</v>
      </c>
      <c r="G564" s="108">
        <v>0</v>
      </c>
      <c r="H564" s="70">
        <v>0</v>
      </c>
      <c r="I564" s="242">
        <f t="shared" si="15"/>
        <v>0</v>
      </c>
    </row>
    <row r="565" spans="1:9" x14ac:dyDescent="0.2">
      <c r="A565" s="62"/>
      <c r="B565" s="215" t="s">
        <v>1284</v>
      </c>
      <c r="C565" s="62" t="s">
        <v>645</v>
      </c>
      <c r="D565" s="65">
        <v>0</v>
      </c>
      <c r="E565" s="65">
        <v>0</v>
      </c>
      <c r="F565" s="65">
        <v>0</v>
      </c>
      <c r="G565" s="108">
        <v>0</v>
      </c>
      <c r="H565" s="70">
        <v>0</v>
      </c>
      <c r="I565" s="242">
        <f t="shared" si="15"/>
        <v>0</v>
      </c>
    </row>
    <row r="566" spans="1:9" x14ac:dyDescent="0.2">
      <c r="A566" s="62"/>
      <c r="B566" s="215" t="s">
        <v>1285</v>
      </c>
      <c r="C566" s="62" t="s">
        <v>646</v>
      </c>
      <c r="D566" s="65">
        <v>0</v>
      </c>
      <c r="E566" s="65">
        <v>0</v>
      </c>
      <c r="F566" s="65">
        <v>0</v>
      </c>
      <c r="G566" s="108">
        <v>0</v>
      </c>
      <c r="H566" s="70">
        <v>0</v>
      </c>
      <c r="I566" s="242">
        <f t="shared" si="15"/>
        <v>0</v>
      </c>
    </row>
    <row r="567" spans="1:9" x14ac:dyDescent="0.2">
      <c r="A567" s="62"/>
      <c r="B567" s="215" t="s">
        <v>1286</v>
      </c>
      <c r="C567" s="62" t="s">
        <v>647</v>
      </c>
      <c r="D567" s="65">
        <v>0</v>
      </c>
      <c r="E567" s="65">
        <v>0</v>
      </c>
      <c r="F567" s="65">
        <v>0</v>
      </c>
      <c r="G567" s="108">
        <v>0</v>
      </c>
      <c r="H567" s="70">
        <v>0</v>
      </c>
      <c r="I567" s="242">
        <f t="shared" si="15"/>
        <v>0</v>
      </c>
    </row>
    <row r="568" spans="1:9" x14ac:dyDescent="0.2">
      <c r="A568" s="62"/>
      <c r="B568" s="215" t="s">
        <v>1287</v>
      </c>
      <c r="C568" s="62" t="s">
        <v>143</v>
      </c>
      <c r="D568" s="65">
        <v>0</v>
      </c>
      <c r="E568" s="65">
        <v>0</v>
      </c>
      <c r="F568" s="65">
        <v>0</v>
      </c>
      <c r="G568" s="108">
        <v>0</v>
      </c>
      <c r="H568" s="70">
        <v>0</v>
      </c>
      <c r="I568" s="242">
        <f t="shared" si="15"/>
        <v>0</v>
      </c>
    </row>
    <row r="569" spans="1:9" x14ac:dyDescent="0.2">
      <c r="A569" s="62"/>
      <c r="B569" s="215" t="s">
        <v>1288</v>
      </c>
      <c r="C569" s="62" t="s">
        <v>144</v>
      </c>
      <c r="D569" s="65">
        <v>0</v>
      </c>
      <c r="E569" s="65">
        <v>0</v>
      </c>
      <c r="F569" s="65">
        <v>0</v>
      </c>
      <c r="G569" s="108">
        <v>0</v>
      </c>
      <c r="H569" s="70">
        <v>0</v>
      </c>
      <c r="I569" s="242">
        <f t="shared" si="15"/>
        <v>0</v>
      </c>
    </row>
    <row r="570" spans="1:9" x14ac:dyDescent="0.2">
      <c r="A570" s="62"/>
      <c r="B570" s="215" t="s">
        <v>1289</v>
      </c>
      <c r="C570" s="62" t="s">
        <v>648</v>
      </c>
      <c r="D570" s="65">
        <v>0</v>
      </c>
      <c r="E570" s="65">
        <v>0</v>
      </c>
      <c r="F570" s="65">
        <v>0</v>
      </c>
      <c r="G570" s="108">
        <v>0</v>
      </c>
      <c r="H570" s="70">
        <v>0</v>
      </c>
      <c r="I570" s="242">
        <f t="shared" si="15"/>
        <v>0</v>
      </c>
    </row>
    <row r="571" spans="1:9" x14ac:dyDescent="0.2">
      <c r="A571" s="62"/>
      <c r="B571" s="215" t="s">
        <v>1290</v>
      </c>
      <c r="C571" s="62" t="s">
        <v>650</v>
      </c>
      <c r="D571" s="65">
        <v>0</v>
      </c>
      <c r="E571" s="65">
        <v>0</v>
      </c>
      <c r="F571" s="65">
        <v>0</v>
      </c>
      <c r="G571" s="108">
        <v>0</v>
      </c>
      <c r="H571" s="70">
        <v>0</v>
      </c>
      <c r="I571" s="242">
        <f t="shared" si="15"/>
        <v>0</v>
      </c>
    </row>
    <row r="572" spans="1:9" x14ac:dyDescent="0.2">
      <c r="A572" s="62"/>
      <c r="B572" s="215" t="s">
        <v>651</v>
      </c>
      <c r="C572" s="62" t="s">
        <v>656</v>
      </c>
      <c r="D572" s="65">
        <v>0</v>
      </c>
      <c r="E572" s="65">
        <v>0</v>
      </c>
      <c r="F572" s="65">
        <v>0</v>
      </c>
      <c r="G572" s="108">
        <v>0</v>
      </c>
      <c r="H572" s="70">
        <v>0</v>
      </c>
      <c r="I572" s="242">
        <f t="shared" si="15"/>
        <v>0</v>
      </c>
    </row>
    <row r="573" spans="1:9" x14ac:dyDescent="0.2">
      <c r="A573" s="62"/>
      <c r="B573" s="215" t="s">
        <v>652</v>
      </c>
      <c r="C573" s="62" t="s">
        <v>111</v>
      </c>
      <c r="D573" s="65">
        <v>0</v>
      </c>
      <c r="E573" s="65">
        <v>0</v>
      </c>
      <c r="F573" s="65">
        <v>0</v>
      </c>
      <c r="G573" s="108">
        <v>0</v>
      </c>
      <c r="H573" s="70">
        <v>0</v>
      </c>
      <c r="I573" s="242">
        <f t="shared" si="15"/>
        <v>0</v>
      </c>
    </row>
    <row r="574" spans="1:9" x14ac:dyDescent="0.2">
      <c r="A574" s="62"/>
      <c r="B574" s="215" t="s">
        <v>653</v>
      </c>
      <c r="C574" s="62" t="s">
        <v>112</v>
      </c>
      <c r="D574" s="65">
        <v>0</v>
      </c>
      <c r="E574" s="65">
        <v>0</v>
      </c>
      <c r="F574" s="65">
        <v>0</v>
      </c>
      <c r="G574" s="108">
        <v>0</v>
      </c>
      <c r="H574" s="70">
        <v>0</v>
      </c>
      <c r="I574" s="242">
        <f t="shared" si="15"/>
        <v>0</v>
      </c>
    </row>
    <row r="575" spans="1:9" x14ac:dyDescent="0.2">
      <c r="A575" s="62"/>
      <c r="B575" s="215" t="s">
        <v>654</v>
      </c>
      <c r="C575" s="62" t="s">
        <v>113</v>
      </c>
      <c r="D575" s="65">
        <v>0</v>
      </c>
      <c r="E575" s="65">
        <v>0</v>
      </c>
      <c r="F575" s="65">
        <v>0</v>
      </c>
      <c r="G575" s="108">
        <v>0</v>
      </c>
      <c r="H575" s="70">
        <v>0</v>
      </c>
      <c r="I575" s="242">
        <f t="shared" si="15"/>
        <v>0</v>
      </c>
    </row>
    <row r="576" spans="1:9" x14ac:dyDescent="0.2">
      <c r="A576" s="62"/>
      <c r="B576" s="215" t="s">
        <v>1254</v>
      </c>
      <c r="C576" s="62" t="s">
        <v>114</v>
      </c>
      <c r="D576" s="65">
        <v>0</v>
      </c>
      <c r="E576" s="65">
        <v>0</v>
      </c>
      <c r="F576" s="65">
        <v>0</v>
      </c>
      <c r="G576" s="108">
        <v>0</v>
      </c>
      <c r="H576" s="70">
        <v>0</v>
      </c>
      <c r="I576" s="242">
        <f t="shared" si="15"/>
        <v>0</v>
      </c>
    </row>
    <row r="577" spans="1:9" x14ac:dyDescent="0.2">
      <c r="A577" s="62"/>
      <c r="B577" s="215" t="s">
        <v>655</v>
      </c>
      <c r="C577" s="62" t="s">
        <v>115</v>
      </c>
      <c r="D577" s="65">
        <v>0</v>
      </c>
      <c r="E577" s="65">
        <v>0</v>
      </c>
      <c r="F577" s="65">
        <v>0</v>
      </c>
      <c r="G577" s="108">
        <v>0</v>
      </c>
      <c r="H577" s="70">
        <v>0</v>
      </c>
      <c r="I577" s="242">
        <f t="shared" si="15"/>
        <v>0</v>
      </c>
    </row>
    <row r="578" spans="1:9" x14ac:dyDescent="0.2">
      <c r="A578" s="62"/>
      <c r="B578" s="215" t="s">
        <v>1255</v>
      </c>
      <c r="C578" s="62" t="s">
        <v>118</v>
      </c>
      <c r="D578" s="65">
        <v>0</v>
      </c>
      <c r="E578" s="65">
        <v>0</v>
      </c>
      <c r="F578" s="65">
        <v>0</v>
      </c>
      <c r="G578" s="108">
        <v>0</v>
      </c>
      <c r="H578" s="70">
        <v>0</v>
      </c>
      <c r="I578" s="242">
        <f t="shared" si="15"/>
        <v>0</v>
      </c>
    </row>
    <row r="579" spans="1:9" x14ac:dyDescent="0.2">
      <c r="A579" s="62"/>
      <c r="B579" s="215" t="s">
        <v>500</v>
      </c>
      <c r="C579" s="62" t="s">
        <v>123</v>
      </c>
      <c r="D579" s="65">
        <v>0</v>
      </c>
      <c r="E579" s="65">
        <v>0</v>
      </c>
      <c r="F579" s="65">
        <v>0</v>
      </c>
      <c r="G579" s="108">
        <v>0</v>
      </c>
      <c r="H579" s="70">
        <v>0</v>
      </c>
      <c r="I579" s="242">
        <f t="shared" si="15"/>
        <v>0</v>
      </c>
    </row>
    <row r="580" spans="1:9" x14ac:dyDescent="0.2">
      <c r="A580" s="62"/>
      <c r="B580" s="215" t="s">
        <v>496</v>
      </c>
      <c r="C580" s="62" t="s">
        <v>125</v>
      </c>
      <c r="D580" s="65">
        <v>0</v>
      </c>
      <c r="E580" s="65">
        <v>0</v>
      </c>
      <c r="F580" s="65">
        <v>0</v>
      </c>
      <c r="G580" s="108">
        <v>0</v>
      </c>
      <c r="H580" s="70">
        <v>0</v>
      </c>
      <c r="I580" s="242">
        <f t="shared" si="15"/>
        <v>0</v>
      </c>
    </row>
    <row r="581" spans="1:9" x14ac:dyDescent="0.2">
      <c r="A581" s="62"/>
      <c r="B581" s="215" t="s">
        <v>1256</v>
      </c>
      <c r="C581" s="62" t="s">
        <v>131</v>
      </c>
      <c r="D581" s="65">
        <v>0</v>
      </c>
      <c r="E581" s="65">
        <v>0</v>
      </c>
      <c r="F581" s="65">
        <v>0</v>
      </c>
      <c r="G581" s="108">
        <v>0</v>
      </c>
      <c r="H581" s="70">
        <v>0</v>
      </c>
      <c r="I581" s="242">
        <f t="shared" si="15"/>
        <v>0</v>
      </c>
    </row>
    <row r="582" spans="1:9" x14ac:dyDescent="0.2">
      <c r="A582" s="62"/>
      <c r="B582" s="215" t="s">
        <v>127</v>
      </c>
      <c r="C582" s="62" t="s">
        <v>132</v>
      </c>
      <c r="D582" s="65">
        <v>0</v>
      </c>
      <c r="E582" s="65">
        <v>0</v>
      </c>
      <c r="F582" s="65">
        <v>0</v>
      </c>
      <c r="G582" s="108">
        <v>0</v>
      </c>
      <c r="H582" s="70">
        <v>0</v>
      </c>
      <c r="I582" s="242">
        <f t="shared" si="15"/>
        <v>0</v>
      </c>
    </row>
    <row r="583" spans="1:9" x14ac:dyDescent="0.2">
      <c r="A583" s="62"/>
      <c r="B583" s="215" t="s">
        <v>128</v>
      </c>
      <c r="C583" s="62" t="s">
        <v>133</v>
      </c>
      <c r="D583" s="65">
        <v>0</v>
      </c>
      <c r="E583" s="65">
        <v>0</v>
      </c>
      <c r="F583" s="65">
        <v>0</v>
      </c>
      <c r="G583" s="108">
        <v>0</v>
      </c>
      <c r="H583" s="70">
        <v>0</v>
      </c>
      <c r="I583" s="242">
        <f t="shared" si="15"/>
        <v>0</v>
      </c>
    </row>
    <row r="584" spans="1:9" ht="10.8" thickBot="1" x14ac:dyDescent="0.25">
      <c r="A584" s="62"/>
      <c r="B584" s="215" t="s">
        <v>129</v>
      </c>
      <c r="C584" s="62" t="s">
        <v>134</v>
      </c>
      <c r="D584" s="65">
        <v>0</v>
      </c>
      <c r="E584" s="65">
        <v>0</v>
      </c>
      <c r="F584" s="65">
        <v>0</v>
      </c>
      <c r="G584" s="108">
        <v>0</v>
      </c>
      <c r="H584" s="70">
        <v>0</v>
      </c>
      <c r="I584" s="242">
        <f t="shared" si="15"/>
        <v>0</v>
      </c>
    </row>
    <row r="585" spans="1:9" ht="11.4" thickTop="1" thickBot="1" x14ac:dyDescent="0.25">
      <c r="A585" s="62"/>
      <c r="B585" s="215"/>
      <c r="C585" s="62" t="s">
        <v>98</v>
      </c>
      <c r="D585" s="82">
        <f>SUM(D551:D584)</f>
        <v>0</v>
      </c>
      <c r="E585" s="82">
        <f>SUM(E551:E584)</f>
        <v>0</v>
      </c>
      <c r="F585" s="82">
        <f>SUM(F551:F584)</f>
        <v>0</v>
      </c>
      <c r="G585" s="82">
        <f>SUM(G551:G584)</f>
        <v>0</v>
      </c>
      <c r="H585" s="82">
        <f>SUM(H551:H584)</f>
        <v>0</v>
      </c>
      <c r="I585" s="82">
        <f>SUM(G585+H585)</f>
        <v>0</v>
      </c>
    </row>
    <row r="586" spans="1:9" ht="10.8" thickTop="1" x14ac:dyDescent="0.2">
      <c r="A586" s="62"/>
      <c r="B586" s="62"/>
      <c r="C586" s="62"/>
      <c r="D586" s="3"/>
      <c r="E586" s="3"/>
      <c r="F586" s="3"/>
      <c r="G586" s="3"/>
      <c r="H586" s="3"/>
      <c r="I586" s="98"/>
    </row>
    <row r="587" spans="1:9" x14ac:dyDescent="0.2">
      <c r="A587" s="216" t="s">
        <v>99</v>
      </c>
      <c r="B587" s="62"/>
      <c r="C587" s="62"/>
      <c r="D587" s="3"/>
      <c r="E587" s="3"/>
      <c r="F587" s="3"/>
      <c r="G587" s="3"/>
      <c r="H587" s="3"/>
      <c r="I587" s="98"/>
    </row>
    <row r="588" spans="1:9" x14ac:dyDescent="0.2">
      <c r="B588" s="215" t="s">
        <v>1249</v>
      </c>
      <c r="C588" s="62" t="s">
        <v>177</v>
      </c>
      <c r="D588" s="68">
        <v>0</v>
      </c>
      <c r="E588" s="68">
        <v>0</v>
      </c>
      <c r="F588" s="68">
        <v>0</v>
      </c>
      <c r="G588" s="218">
        <f>SUMIF('Staff Details'!J:J,RIGHT(LEFT($A$2,7),2)&amp;"-"&amp;LEFT(A587,4),'Staff Details'!S:S)</f>
        <v>0</v>
      </c>
      <c r="H588" s="70">
        <v>0</v>
      </c>
      <c r="I588" s="242">
        <f t="shared" ref="I588:I622" si="16">SUM(G588+H588)</f>
        <v>0</v>
      </c>
    </row>
    <row r="589" spans="1:9" x14ac:dyDescent="0.2">
      <c r="B589" s="215" t="s">
        <v>1249</v>
      </c>
      <c r="C589" s="62" t="s">
        <v>400</v>
      </c>
      <c r="D589" s="68">
        <v>0</v>
      </c>
      <c r="E589" s="68">
        <v>0</v>
      </c>
      <c r="F589" s="68">
        <v>0</v>
      </c>
      <c r="G589" s="68">
        <v>0</v>
      </c>
      <c r="H589" s="70">
        <v>0</v>
      </c>
      <c r="I589" s="242">
        <f t="shared" si="16"/>
        <v>0</v>
      </c>
    </row>
    <row r="590" spans="1:9" x14ac:dyDescent="0.2">
      <c r="A590" s="62"/>
      <c r="B590" s="215" t="s">
        <v>1250</v>
      </c>
      <c r="C590" s="62" t="s">
        <v>684</v>
      </c>
      <c r="D590" s="68">
        <v>0</v>
      </c>
      <c r="E590" s="68">
        <v>0</v>
      </c>
      <c r="F590" s="68">
        <v>0</v>
      </c>
      <c r="G590" s="219">
        <f>SUMIF('Staff Details'!J:J,RIGHT(LEFT($A$2,7),2)&amp;"-"&amp;LEFT(A587,4),'Staff Details'!AA:AA)</f>
        <v>0</v>
      </c>
      <c r="H590" s="70">
        <v>0</v>
      </c>
      <c r="I590" s="242">
        <f t="shared" si="16"/>
        <v>0</v>
      </c>
    </row>
    <row r="591" spans="1:9" x14ac:dyDescent="0.2">
      <c r="A591" s="62"/>
      <c r="B591" s="215" t="s">
        <v>1250</v>
      </c>
      <c r="C591" s="62" t="s">
        <v>401</v>
      </c>
      <c r="D591" s="68">
        <v>0</v>
      </c>
      <c r="E591" s="68">
        <v>0</v>
      </c>
      <c r="F591" s="68">
        <v>0</v>
      </c>
      <c r="G591" s="68">
        <v>0</v>
      </c>
      <c r="H591" s="70">
        <v>0</v>
      </c>
      <c r="I591" s="242">
        <f t="shared" si="16"/>
        <v>0</v>
      </c>
    </row>
    <row r="592" spans="1:9" x14ac:dyDescent="0.2">
      <c r="A592" s="62"/>
      <c r="B592" s="215" t="s">
        <v>1251</v>
      </c>
      <c r="C592" s="62" t="s">
        <v>76</v>
      </c>
      <c r="D592" s="65">
        <v>0</v>
      </c>
      <c r="E592" s="65">
        <v>0</v>
      </c>
      <c r="F592" s="65">
        <v>0</v>
      </c>
      <c r="G592" s="108">
        <v>0</v>
      </c>
      <c r="H592" s="70">
        <v>0</v>
      </c>
      <c r="I592" s="242">
        <f t="shared" si="16"/>
        <v>0</v>
      </c>
    </row>
    <row r="593" spans="1:9" x14ac:dyDescent="0.2">
      <c r="A593" s="62"/>
      <c r="B593" s="215" t="s">
        <v>1252</v>
      </c>
      <c r="C593" s="62" t="s">
        <v>77</v>
      </c>
      <c r="D593" s="65">
        <v>0</v>
      </c>
      <c r="E593" s="65">
        <v>0</v>
      </c>
      <c r="F593" s="65">
        <v>0</v>
      </c>
      <c r="G593" s="108">
        <v>0</v>
      </c>
      <c r="H593" s="70">
        <v>0</v>
      </c>
      <c r="I593" s="242">
        <f t="shared" si="16"/>
        <v>0</v>
      </c>
    </row>
    <row r="594" spans="1:9" x14ac:dyDescent="0.2">
      <c r="A594" s="62"/>
      <c r="B594" s="215" t="s">
        <v>78</v>
      </c>
      <c r="C594" s="62" t="s">
        <v>79</v>
      </c>
      <c r="D594" s="65">
        <v>0</v>
      </c>
      <c r="E594" s="65">
        <v>0</v>
      </c>
      <c r="F594" s="65">
        <v>0</v>
      </c>
      <c r="G594" s="108">
        <v>0</v>
      </c>
      <c r="H594" s="70">
        <v>0</v>
      </c>
      <c r="I594" s="242">
        <f t="shared" si="16"/>
        <v>0</v>
      </c>
    </row>
    <row r="595" spans="1:9" x14ac:dyDescent="0.2">
      <c r="A595" s="62"/>
      <c r="B595" s="215" t="s">
        <v>80</v>
      </c>
      <c r="C595" s="62" t="s">
        <v>81</v>
      </c>
      <c r="D595" s="65">
        <v>0</v>
      </c>
      <c r="E595" s="65">
        <v>0</v>
      </c>
      <c r="F595" s="65">
        <v>0</v>
      </c>
      <c r="G595" s="108">
        <v>0</v>
      </c>
      <c r="H595" s="70">
        <v>0</v>
      </c>
      <c r="I595" s="242">
        <f t="shared" si="16"/>
        <v>0</v>
      </c>
    </row>
    <row r="596" spans="1:9" x14ac:dyDescent="0.2">
      <c r="A596" s="62"/>
      <c r="B596" s="215" t="s">
        <v>1253</v>
      </c>
      <c r="C596" s="62" t="s">
        <v>82</v>
      </c>
      <c r="D596" s="65">
        <v>0</v>
      </c>
      <c r="E596" s="65">
        <v>0</v>
      </c>
      <c r="F596" s="65">
        <v>0</v>
      </c>
      <c r="G596" s="108">
        <v>0</v>
      </c>
      <c r="H596" s="70">
        <v>0</v>
      </c>
      <c r="I596" s="242">
        <f t="shared" si="16"/>
        <v>0</v>
      </c>
    </row>
    <row r="597" spans="1:9" x14ac:dyDescent="0.2">
      <c r="A597" s="62"/>
      <c r="B597" s="215" t="s">
        <v>85</v>
      </c>
      <c r="C597" s="62" t="s">
        <v>92</v>
      </c>
      <c r="D597" s="65">
        <v>0</v>
      </c>
      <c r="E597" s="65">
        <v>0</v>
      </c>
      <c r="F597" s="65">
        <v>0</v>
      </c>
      <c r="G597" s="108">
        <v>0</v>
      </c>
      <c r="H597" s="70">
        <v>0</v>
      </c>
      <c r="I597" s="242">
        <f t="shared" si="16"/>
        <v>0</v>
      </c>
    </row>
    <row r="598" spans="1:9" x14ac:dyDescent="0.2">
      <c r="A598" s="62"/>
      <c r="B598" s="215" t="s">
        <v>86</v>
      </c>
      <c r="C598" s="62" t="s">
        <v>93</v>
      </c>
      <c r="D598" s="65">
        <v>0</v>
      </c>
      <c r="E598" s="65">
        <v>0</v>
      </c>
      <c r="F598" s="65">
        <v>0</v>
      </c>
      <c r="G598" s="108">
        <v>0</v>
      </c>
      <c r="H598" s="70">
        <v>0</v>
      </c>
      <c r="I598" s="242">
        <f t="shared" si="16"/>
        <v>0</v>
      </c>
    </row>
    <row r="599" spans="1:9" x14ac:dyDescent="0.2">
      <c r="A599" s="62"/>
      <c r="B599" s="215" t="s">
        <v>90</v>
      </c>
      <c r="C599" s="62" t="s">
        <v>1282</v>
      </c>
      <c r="D599" s="65">
        <v>0</v>
      </c>
      <c r="E599" s="65">
        <v>0</v>
      </c>
      <c r="F599" s="65">
        <v>0</v>
      </c>
      <c r="G599" s="108">
        <v>0</v>
      </c>
      <c r="H599" s="70">
        <v>0</v>
      </c>
      <c r="I599" s="242">
        <f t="shared" si="16"/>
        <v>0</v>
      </c>
    </row>
    <row r="600" spans="1:9" x14ac:dyDescent="0.2">
      <c r="A600" s="62"/>
      <c r="B600" s="342" t="s">
        <v>535</v>
      </c>
      <c r="C600" s="297" t="s">
        <v>558</v>
      </c>
      <c r="D600" s="65">
        <v>0</v>
      </c>
      <c r="E600" s="65">
        <v>0</v>
      </c>
      <c r="F600" s="65">
        <v>0</v>
      </c>
      <c r="G600" s="108">
        <v>0</v>
      </c>
      <c r="H600" s="70">
        <v>0</v>
      </c>
      <c r="I600" s="242">
        <f t="shared" si="16"/>
        <v>0</v>
      </c>
    </row>
    <row r="601" spans="1:9" x14ac:dyDescent="0.2">
      <c r="A601" s="62"/>
      <c r="B601" s="215" t="s">
        <v>1283</v>
      </c>
      <c r="C601" s="62" t="s">
        <v>644</v>
      </c>
      <c r="D601" s="65">
        <v>0</v>
      </c>
      <c r="E601" s="65">
        <v>0</v>
      </c>
      <c r="F601" s="65">
        <v>0</v>
      </c>
      <c r="G601" s="108">
        <v>0</v>
      </c>
      <c r="H601" s="70">
        <v>0</v>
      </c>
      <c r="I601" s="242">
        <f t="shared" si="16"/>
        <v>0</v>
      </c>
    </row>
    <row r="602" spans="1:9" x14ac:dyDescent="0.2">
      <c r="A602" s="62"/>
      <c r="B602" s="215" t="s">
        <v>1284</v>
      </c>
      <c r="C602" s="62" t="s">
        <v>645</v>
      </c>
      <c r="D602" s="65">
        <v>0</v>
      </c>
      <c r="E602" s="65">
        <v>0</v>
      </c>
      <c r="F602" s="65">
        <v>0</v>
      </c>
      <c r="G602" s="108">
        <v>0</v>
      </c>
      <c r="H602" s="70">
        <v>0</v>
      </c>
      <c r="I602" s="242">
        <f t="shared" si="16"/>
        <v>0</v>
      </c>
    </row>
    <row r="603" spans="1:9" x14ac:dyDescent="0.2">
      <c r="A603" s="62"/>
      <c r="B603" s="215" t="s">
        <v>1285</v>
      </c>
      <c r="C603" s="62" t="s">
        <v>646</v>
      </c>
      <c r="D603" s="65">
        <v>0</v>
      </c>
      <c r="E603" s="65">
        <v>0</v>
      </c>
      <c r="F603" s="65">
        <v>0</v>
      </c>
      <c r="G603" s="108">
        <v>0</v>
      </c>
      <c r="H603" s="70">
        <v>0</v>
      </c>
      <c r="I603" s="242">
        <f t="shared" si="16"/>
        <v>0</v>
      </c>
    </row>
    <row r="604" spans="1:9" x14ac:dyDescent="0.2">
      <c r="A604" s="62"/>
      <c r="B604" s="215" t="s">
        <v>1286</v>
      </c>
      <c r="C604" s="62" t="s">
        <v>647</v>
      </c>
      <c r="D604" s="65">
        <v>0</v>
      </c>
      <c r="E604" s="65">
        <v>0</v>
      </c>
      <c r="F604" s="65">
        <v>0</v>
      </c>
      <c r="G604" s="108">
        <v>0</v>
      </c>
      <c r="H604" s="70">
        <v>0</v>
      </c>
      <c r="I604" s="242">
        <f t="shared" si="16"/>
        <v>0</v>
      </c>
    </row>
    <row r="605" spans="1:9" x14ac:dyDescent="0.2">
      <c r="A605" s="62"/>
      <c r="B605" s="215" t="s">
        <v>1287</v>
      </c>
      <c r="C605" s="62" t="s">
        <v>143</v>
      </c>
      <c r="D605" s="65">
        <v>0</v>
      </c>
      <c r="E605" s="65">
        <v>0</v>
      </c>
      <c r="F605" s="65">
        <v>0</v>
      </c>
      <c r="G605" s="108">
        <v>0</v>
      </c>
      <c r="H605" s="70">
        <v>0</v>
      </c>
      <c r="I605" s="242">
        <f t="shared" si="16"/>
        <v>0</v>
      </c>
    </row>
    <row r="606" spans="1:9" x14ac:dyDescent="0.2">
      <c r="A606" s="62"/>
      <c r="B606" s="215" t="s">
        <v>1288</v>
      </c>
      <c r="C606" s="62" t="s">
        <v>144</v>
      </c>
      <c r="D606" s="65">
        <v>0</v>
      </c>
      <c r="E606" s="65">
        <v>0</v>
      </c>
      <c r="F606" s="65">
        <v>0</v>
      </c>
      <c r="G606" s="108">
        <v>0</v>
      </c>
      <c r="H606" s="70">
        <v>0</v>
      </c>
      <c r="I606" s="242">
        <f t="shared" si="16"/>
        <v>0</v>
      </c>
    </row>
    <row r="607" spans="1:9" x14ac:dyDescent="0.2">
      <c r="A607" s="62"/>
      <c r="B607" s="215" t="s">
        <v>1289</v>
      </c>
      <c r="C607" s="62" t="s">
        <v>648</v>
      </c>
      <c r="D607" s="65">
        <v>0</v>
      </c>
      <c r="E607" s="65">
        <v>0</v>
      </c>
      <c r="F607" s="65">
        <v>0</v>
      </c>
      <c r="G607" s="108">
        <v>0</v>
      </c>
      <c r="H607" s="70">
        <v>0</v>
      </c>
      <c r="I607" s="242">
        <f t="shared" si="16"/>
        <v>0</v>
      </c>
    </row>
    <row r="608" spans="1:9" x14ac:dyDescent="0.2">
      <c r="A608" s="62"/>
      <c r="B608" s="215" t="s">
        <v>1290</v>
      </c>
      <c r="C608" s="62" t="s">
        <v>650</v>
      </c>
      <c r="D608" s="65">
        <v>0</v>
      </c>
      <c r="E608" s="65">
        <v>0</v>
      </c>
      <c r="F608" s="65">
        <v>0</v>
      </c>
      <c r="G608" s="108">
        <v>0</v>
      </c>
      <c r="H608" s="70">
        <v>0</v>
      </c>
      <c r="I608" s="242">
        <f t="shared" si="16"/>
        <v>0</v>
      </c>
    </row>
    <row r="609" spans="1:9" x14ac:dyDescent="0.2">
      <c r="A609" s="62"/>
      <c r="B609" s="215" t="s">
        <v>651</v>
      </c>
      <c r="C609" s="62" t="s">
        <v>656</v>
      </c>
      <c r="D609" s="65">
        <v>0</v>
      </c>
      <c r="E609" s="65">
        <v>0</v>
      </c>
      <c r="F609" s="65">
        <v>0</v>
      </c>
      <c r="G609" s="108">
        <v>0</v>
      </c>
      <c r="H609" s="70">
        <v>0</v>
      </c>
      <c r="I609" s="242">
        <f t="shared" si="16"/>
        <v>0</v>
      </c>
    </row>
    <row r="610" spans="1:9" x14ac:dyDescent="0.2">
      <c r="A610" s="62"/>
      <c r="B610" s="215" t="s">
        <v>652</v>
      </c>
      <c r="C610" s="62" t="s">
        <v>111</v>
      </c>
      <c r="D610" s="65">
        <v>0</v>
      </c>
      <c r="E610" s="65">
        <v>0</v>
      </c>
      <c r="F610" s="65">
        <v>0</v>
      </c>
      <c r="G610" s="108">
        <v>0</v>
      </c>
      <c r="H610" s="70">
        <v>0</v>
      </c>
      <c r="I610" s="242">
        <f t="shared" si="16"/>
        <v>0</v>
      </c>
    </row>
    <row r="611" spans="1:9" x14ac:dyDescent="0.2">
      <c r="A611" s="62"/>
      <c r="B611" s="215" t="s">
        <v>653</v>
      </c>
      <c r="C611" s="62" t="s">
        <v>112</v>
      </c>
      <c r="D611" s="65">
        <v>0</v>
      </c>
      <c r="E611" s="65">
        <v>0</v>
      </c>
      <c r="F611" s="65">
        <v>0</v>
      </c>
      <c r="G611" s="108">
        <v>0</v>
      </c>
      <c r="H611" s="70">
        <v>0</v>
      </c>
      <c r="I611" s="242">
        <f t="shared" si="16"/>
        <v>0</v>
      </c>
    </row>
    <row r="612" spans="1:9" x14ac:dyDescent="0.2">
      <c r="A612" s="62"/>
      <c r="B612" s="215" t="s">
        <v>654</v>
      </c>
      <c r="C612" s="62" t="s">
        <v>113</v>
      </c>
      <c r="D612" s="65">
        <v>0</v>
      </c>
      <c r="E612" s="65">
        <v>0</v>
      </c>
      <c r="F612" s="65">
        <v>0</v>
      </c>
      <c r="G612" s="108">
        <v>0</v>
      </c>
      <c r="H612" s="70">
        <v>0</v>
      </c>
      <c r="I612" s="242">
        <f t="shared" si="16"/>
        <v>0</v>
      </c>
    </row>
    <row r="613" spans="1:9" x14ac:dyDescent="0.2">
      <c r="A613" s="62"/>
      <c r="B613" s="215" t="s">
        <v>1254</v>
      </c>
      <c r="C613" s="62" t="s">
        <v>114</v>
      </c>
      <c r="D613" s="65">
        <v>0</v>
      </c>
      <c r="E613" s="65">
        <v>0</v>
      </c>
      <c r="F613" s="65">
        <v>0</v>
      </c>
      <c r="G613" s="108">
        <v>0</v>
      </c>
      <c r="H613" s="70">
        <v>0</v>
      </c>
      <c r="I613" s="242">
        <f t="shared" si="16"/>
        <v>0</v>
      </c>
    </row>
    <row r="614" spans="1:9" x14ac:dyDescent="0.2">
      <c r="A614" s="62"/>
      <c r="B614" s="215" t="s">
        <v>655</v>
      </c>
      <c r="C614" s="62" t="s">
        <v>115</v>
      </c>
      <c r="D614" s="65">
        <v>0</v>
      </c>
      <c r="E614" s="65">
        <v>0</v>
      </c>
      <c r="F614" s="65">
        <v>0</v>
      </c>
      <c r="G614" s="108">
        <v>0</v>
      </c>
      <c r="H614" s="70">
        <v>0</v>
      </c>
      <c r="I614" s="242">
        <f t="shared" si="16"/>
        <v>0</v>
      </c>
    </row>
    <row r="615" spans="1:9" x14ac:dyDescent="0.2">
      <c r="A615" s="62"/>
      <c r="B615" s="215" t="s">
        <v>1255</v>
      </c>
      <c r="C615" s="62" t="s">
        <v>118</v>
      </c>
      <c r="D615" s="65">
        <v>0</v>
      </c>
      <c r="E615" s="65">
        <v>0</v>
      </c>
      <c r="F615" s="65">
        <v>0</v>
      </c>
      <c r="G615" s="108">
        <v>0</v>
      </c>
      <c r="H615" s="70">
        <v>0</v>
      </c>
      <c r="I615" s="242">
        <f t="shared" si="16"/>
        <v>0</v>
      </c>
    </row>
    <row r="616" spans="1:9" x14ac:dyDescent="0.2">
      <c r="A616" s="62"/>
      <c r="B616" s="215" t="s">
        <v>500</v>
      </c>
      <c r="C616" s="62" t="s">
        <v>123</v>
      </c>
      <c r="D616" s="65">
        <v>0</v>
      </c>
      <c r="E616" s="65">
        <v>0</v>
      </c>
      <c r="F616" s="65">
        <v>0</v>
      </c>
      <c r="G616" s="108">
        <v>0</v>
      </c>
      <c r="H616" s="70">
        <v>0</v>
      </c>
      <c r="I616" s="242">
        <f t="shared" si="16"/>
        <v>0</v>
      </c>
    </row>
    <row r="617" spans="1:9" x14ac:dyDescent="0.2">
      <c r="A617" s="62"/>
      <c r="B617" s="215" t="s">
        <v>496</v>
      </c>
      <c r="C617" s="62" t="s">
        <v>125</v>
      </c>
      <c r="D617" s="65">
        <v>0</v>
      </c>
      <c r="E617" s="65">
        <v>0</v>
      </c>
      <c r="F617" s="65">
        <v>0</v>
      </c>
      <c r="G617" s="108">
        <v>0</v>
      </c>
      <c r="H617" s="70">
        <v>0</v>
      </c>
      <c r="I617" s="242">
        <f t="shared" si="16"/>
        <v>0</v>
      </c>
    </row>
    <row r="618" spans="1:9" x14ac:dyDescent="0.2">
      <c r="A618" s="62"/>
      <c r="B618" s="215" t="s">
        <v>1256</v>
      </c>
      <c r="C618" s="62" t="s">
        <v>131</v>
      </c>
      <c r="D618" s="65">
        <v>0</v>
      </c>
      <c r="E618" s="65">
        <v>0</v>
      </c>
      <c r="F618" s="65">
        <v>0</v>
      </c>
      <c r="G618" s="108">
        <v>0</v>
      </c>
      <c r="H618" s="70">
        <v>0</v>
      </c>
      <c r="I618" s="242">
        <f t="shared" si="16"/>
        <v>0</v>
      </c>
    </row>
    <row r="619" spans="1:9" x14ac:dyDescent="0.2">
      <c r="A619" s="62"/>
      <c r="B619" s="215" t="s">
        <v>127</v>
      </c>
      <c r="C619" s="62" t="s">
        <v>132</v>
      </c>
      <c r="D619" s="65">
        <v>0</v>
      </c>
      <c r="E619" s="65">
        <v>0</v>
      </c>
      <c r="F619" s="65">
        <v>0</v>
      </c>
      <c r="G619" s="108">
        <v>0</v>
      </c>
      <c r="H619" s="70">
        <v>0</v>
      </c>
      <c r="I619" s="242">
        <f t="shared" si="16"/>
        <v>0</v>
      </c>
    </row>
    <row r="620" spans="1:9" x14ac:dyDescent="0.2">
      <c r="A620" s="62"/>
      <c r="B620" s="215" t="s">
        <v>128</v>
      </c>
      <c r="C620" s="62" t="s">
        <v>133</v>
      </c>
      <c r="D620" s="65">
        <v>0</v>
      </c>
      <c r="E620" s="65">
        <v>0</v>
      </c>
      <c r="F620" s="65">
        <v>0</v>
      </c>
      <c r="G620" s="108">
        <v>0</v>
      </c>
      <c r="H620" s="70">
        <v>0</v>
      </c>
      <c r="I620" s="242">
        <f t="shared" si="16"/>
        <v>0</v>
      </c>
    </row>
    <row r="621" spans="1:9" ht="10.8" thickBot="1" x14ac:dyDescent="0.25">
      <c r="A621" s="62"/>
      <c r="B621" s="215" t="s">
        <v>129</v>
      </c>
      <c r="C621" s="62" t="s">
        <v>134</v>
      </c>
      <c r="D621" s="65">
        <v>0</v>
      </c>
      <c r="E621" s="65">
        <v>0</v>
      </c>
      <c r="F621" s="65">
        <v>0</v>
      </c>
      <c r="G621" s="108">
        <v>0</v>
      </c>
      <c r="H621" s="70">
        <v>0</v>
      </c>
      <c r="I621" s="242">
        <f t="shared" si="16"/>
        <v>0</v>
      </c>
    </row>
    <row r="622" spans="1:9" ht="11.4" thickTop="1" thickBot="1" x14ac:dyDescent="0.25">
      <c r="A622" s="62"/>
      <c r="B622" s="215"/>
      <c r="C622" s="62" t="s">
        <v>100</v>
      </c>
      <c r="D622" s="82">
        <f>SUM(D588:D621)</f>
        <v>0</v>
      </c>
      <c r="E622" s="82">
        <f>SUM(E588:E621)</f>
        <v>0</v>
      </c>
      <c r="F622" s="82">
        <f>SUM(F588:F621)</f>
        <v>0</v>
      </c>
      <c r="G622" s="82">
        <f>SUM(G588:G621)</f>
        <v>0</v>
      </c>
      <c r="H622" s="82">
        <f>SUM(H588:H621)</f>
        <v>0</v>
      </c>
      <c r="I622" s="82">
        <f t="shared" si="16"/>
        <v>0</v>
      </c>
    </row>
    <row r="623" spans="1:9" ht="10.8" thickTop="1" x14ac:dyDescent="0.2">
      <c r="A623" s="62"/>
      <c r="B623" s="62"/>
      <c r="C623" s="62"/>
      <c r="D623" s="3"/>
      <c r="E623" s="3"/>
      <c r="F623" s="3"/>
      <c r="G623" s="3"/>
      <c r="H623" s="3"/>
      <c r="I623" s="98"/>
    </row>
    <row r="624" spans="1:9" x14ac:dyDescent="0.2">
      <c r="A624" s="216" t="s">
        <v>101</v>
      </c>
      <c r="B624" s="62"/>
      <c r="C624" s="62"/>
      <c r="D624" s="3"/>
      <c r="E624" s="3"/>
      <c r="F624" s="3"/>
      <c r="G624" s="3"/>
      <c r="H624" s="3"/>
      <c r="I624" s="98"/>
    </row>
    <row r="625" spans="1:9" x14ac:dyDescent="0.2">
      <c r="B625" s="215" t="s">
        <v>1249</v>
      </c>
      <c r="C625" s="62" t="s">
        <v>177</v>
      </c>
      <c r="D625" s="68">
        <v>0</v>
      </c>
      <c r="E625" s="68">
        <v>0</v>
      </c>
      <c r="F625" s="68">
        <v>0</v>
      </c>
      <c r="G625" s="218">
        <f>SUMIF('Staff Details'!J:J,RIGHT(LEFT($A$2,7),2)&amp;"-"&amp;LEFT(A624,4),'Staff Details'!S:S)</f>
        <v>0</v>
      </c>
      <c r="H625" s="70">
        <v>0</v>
      </c>
      <c r="I625" s="242">
        <f t="shared" ref="I625:I660" si="17">SUM(G625+H625)</f>
        <v>0</v>
      </c>
    </row>
    <row r="626" spans="1:9" x14ac:dyDescent="0.2">
      <c r="B626" s="215" t="s">
        <v>1249</v>
      </c>
      <c r="C626" s="62" t="s">
        <v>400</v>
      </c>
      <c r="D626" s="68">
        <v>0</v>
      </c>
      <c r="E626" s="68">
        <v>0</v>
      </c>
      <c r="F626" s="68">
        <v>0</v>
      </c>
      <c r="G626" s="68">
        <v>0</v>
      </c>
      <c r="H626" s="70">
        <v>0</v>
      </c>
      <c r="I626" s="242">
        <f t="shared" si="17"/>
        <v>0</v>
      </c>
    </row>
    <row r="627" spans="1:9" x14ac:dyDescent="0.2">
      <c r="A627" s="62"/>
      <c r="B627" s="215" t="s">
        <v>1250</v>
      </c>
      <c r="C627" s="62" t="s">
        <v>684</v>
      </c>
      <c r="D627" s="68">
        <v>0</v>
      </c>
      <c r="E627" s="68">
        <v>0</v>
      </c>
      <c r="F627" s="68">
        <v>0</v>
      </c>
      <c r="G627" s="219">
        <f>SUMIF('Staff Details'!J:J,RIGHT(LEFT($A$2,7),2)&amp;"-"&amp;LEFT(A624,4),'Staff Details'!AA:AA)</f>
        <v>0</v>
      </c>
      <c r="H627" s="70">
        <v>0</v>
      </c>
      <c r="I627" s="242">
        <f t="shared" si="17"/>
        <v>0</v>
      </c>
    </row>
    <row r="628" spans="1:9" x14ac:dyDescent="0.2">
      <c r="A628" s="62"/>
      <c r="B628" s="215" t="s">
        <v>1250</v>
      </c>
      <c r="C628" s="62" t="s">
        <v>401</v>
      </c>
      <c r="D628" s="68">
        <v>0</v>
      </c>
      <c r="E628" s="68">
        <v>0</v>
      </c>
      <c r="F628" s="68">
        <v>0</v>
      </c>
      <c r="G628" s="68">
        <v>0</v>
      </c>
      <c r="H628" s="70">
        <v>0</v>
      </c>
      <c r="I628" s="242">
        <f t="shared" si="17"/>
        <v>0</v>
      </c>
    </row>
    <row r="629" spans="1:9" x14ac:dyDescent="0.2">
      <c r="A629" s="62"/>
      <c r="B629" s="215" t="s">
        <v>1251</v>
      </c>
      <c r="C629" s="62" t="s">
        <v>76</v>
      </c>
      <c r="D629" s="65">
        <v>0</v>
      </c>
      <c r="E629" s="65">
        <v>0</v>
      </c>
      <c r="F629" s="65">
        <v>0</v>
      </c>
      <c r="G629" s="108">
        <v>0</v>
      </c>
      <c r="H629" s="70">
        <v>0</v>
      </c>
      <c r="I629" s="242">
        <f t="shared" si="17"/>
        <v>0</v>
      </c>
    </row>
    <row r="630" spans="1:9" x14ac:dyDescent="0.2">
      <c r="A630" s="62"/>
      <c r="B630" s="215" t="s">
        <v>1252</v>
      </c>
      <c r="C630" s="62" t="s">
        <v>77</v>
      </c>
      <c r="D630" s="65">
        <v>0</v>
      </c>
      <c r="E630" s="65">
        <v>0</v>
      </c>
      <c r="F630" s="65">
        <v>0</v>
      </c>
      <c r="G630" s="108">
        <v>0</v>
      </c>
      <c r="H630" s="70">
        <v>0</v>
      </c>
      <c r="I630" s="242">
        <f t="shared" si="17"/>
        <v>0</v>
      </c>
    </row>
    <row r="631" spans="1:9" x14ac:dyDescent="0.2">
      <c r="A631" s="62"/>
      <c r="B631" s="215" t="s">
        <v>78</v>
      </c>
      <c r="C631" s="62" t="s">
        <v>79</v>
      </c>
      <c r="D631" s="65">
        <v>0</v>
      </c>
      <c r="E631" s="65">
        <v>0</v>
      </c>
      <c r="F631" s="65">
        <v>0</v>
      </c>
      <c r="G631" s="108">
        <v>0</v>
      </c>
      <c r="H631" s="70">
        <v>0</v>
      </c>
      <c r="I631" s="242">
        <f t="shared" si="17"/>
        <v>0</v>
      </c>
    </row>
    <row r="632" spans="1:9" x14ac:dyDescent="0.2">
      <c r="A632" s="62"/>
      <c r="B632" s="215" t="s">
        <v>80</v>
      </c>
      <c r="C632" s="62" t="s">
        <v>81</v>
      </c>
      <c r="D632" s="65">
        <v>0</v>
      </c>
      <c r="E632" s="65">
        <v>0</v>
      </c>
      <c r="F632" s="65">
        <v>0</v>
      </c>
      <c r="G632" s="108">
        <v>0</v>
      </c>
      <c r="H632" s="70">
        <v>0</v>
      </c>
      <c r="I632" s="242">
        <f t="shared" si="17"/>
        <v>0</v>
      </c>
    </row>
    <row r="633" spans="1:9" x14ac:dyDescent="0.2">
      <c r="A633" s="62"/>
      <c r="B633" s="215" t="s">
        <v>1253</v>
      </c>
      <c r="C633" s="62" t="s">
        <v>82</v>
      </c>
      <c r="D633" s="65">
        <v>0</v>
      </c>
      <c r="E633" s="65">
        <v>0</v>
      </c>
      <c r="F633" s="65">
        <v>0</v>
      </c>
      <c r="G633" s="108">
        <v>0</v>
      </c>
      <c r="H633" s="70">
        <v>0</v>
      </c>
      <c r="I633" s="242">
        <f t="shared" si="17"/>
        <v>0</v>
      </c>
    </row>
    <row r="634" spans="1:9" x14ac:dyDescent="0.2">
      <c r="A634" s="62"/>
      <c r="B634" s="215" t="s">
        <v>85</v>
      </c>
      <c r="C634" s="62" t="s">
        <v>92</v>
      </c>
      <c r="D634" s="65">
        <v>0</v>
      </c>
      <c r="E634" s="65">
        <v>0</v>
      </c>
      <c r="F634" s="65">
        <v>0</v>
      </c>
      <c r="G634" s="108">
        <v>0</v>
      </c>
      <c r="H634" s="70">
        <v>0</v>
      </c>
      <c r="I634" s="242">
        <f t="shared" si="17"/>
        <v>0</v>
      </c>
    </row>
    <row r="635" spans="1:9" x14ac:dyDescent="0.2">
      <c r="A635" s="62"/>
      <c r="B635" s="215" t="s">
        <v>86</v>
      </c>
      <c r="C635" s="62" t="s">
        <v>93</v>
      </c>
      <c r="D635" s="65">
        <v>0</v>
      </c>
      <c r="E635" s="65">
        <v>0</v>
      </c>
      <c r="F635" s="65">
        <v>0</v>
      </c>
      <c r="G635" s="108">
        <v>0</v>
      </c>
      <c r="H635" s="70">
        <v>0</v>
      </c>
      <c r="I635" s="242">
        <f t="shared" si="17"/>
        <v>0</v>
      </c>
    </row>
    <row r="636" spans="1:9" x14ac:dyDescent="0.2">
      <c r="A636" s="62"/>
      <c r="B636" s="215" t="s">
        <v>90</v>
      </c>
      <c r="C636" s="62" t="s">
        <v>1282</v>
      </c>
      <c r="D636" s="65">
        <v>0</v>
      </c>
      <c r="E636" s="65">
        <v>0</v>
      </c>
      <c r="F636" s="65">
        <v>0</v>
      </c>
      <c r="G636" s="108">
        <v>0</v>
      </c>
      <c r="H636" s="70">
        <v>0</v>
      </c>
      <c r="I636" s="242">
        <f t="shared" si="17"/>
        <v>0</v>
      </c>
    </row>
    <row r="637" spans="1:9" x14ac:dyDescent="0.2">
      <c r="A637" s="62"/>
      <c r="B637" s="342" t="s">
        <v>535</v>
      </c>
      <c r="C637" s="297" t="s">
        <v>558</v>
      </c>
      <c r="D637" s="65">
        <v>0</v>
      </c>
      <c r="E637" s="65">
        <v>0</v>
      </c>
      <c r="F637" s="65">
        <v>0</v>
      </c>
      <c r="G637" s="108">
        <v>0</v>
      </c>
      <c r="H637" s="70">
        <v>0</v>
      </c>
      <c r="I637" s="242">
        <f t="shared" si="17"/>
        <v>0</v>
      </c>
    </row>
    <row r="638" spans="1:9" x14ac:dyDescent="0.2">
      <c r="A638" s="62"/>
      <c r="B638" s="215" t="s">
        <v>1283</v>
      </c>
      <c r="C638" s="62" t="s">
        <v>644</v>
      </c>
      <c r="D638" s="65">
        <v>0</v>
      </c>
      <c r="E638" s="65">
        <v>0</v>
      </c>
      <c r="F638" s="65">
        <v>0</v>
      </c>
      <c r="G638" s="108">
        <v>0</v>
      </c>
      <c r="H638" s="70">
        <v>0</v>
      </c>
      <c r="I638" s="242">
        <f t="shared" si="17"/>
        <v>0</v>
      </c>
    </row>
    <row r="639" spans="1:9" x14ac:dyDescent="0.2">
      <c r="A639" s="62"/>
      <c r="B639" s="215" t="s">
        <v>1284</v>
      </c>
      <c r="C639" s="62" t="s">
        <v>645</v>
      </c>
      <c r="D639" s="65">
        <v>0</v>
      </c>
      <c r="E639" s="65">
        <v>0</v>
      </c>
      <c r="F639" s="65">
        <v>0</v>
      </c>
      <c r="G639" s="108">
        <v>0</v>
      </c>
      <c r="H639" s="70">
        <v>0</v>
      </c>
      <c r="I639" s="242">
        <f t="shared" si="17"/>
        <v>0</v>
      </c>
    </row>
    <row r="640" spans="1:9" x14ac:dyDescent="0.2">
      <c r="A640" s="62"/>
      <c r="B640" s="215" t="s">
        <v>1285</v>
      </c>
      <c r="C640" s="62" t="s">
        <v>646</v>
      </c>
      <c r="D640" s="65">
        <v>0</v>
      </c>
      <c r="E640" s="65">
        <v>0</v>
      </c>
      <c r="F640" s="65">
        <v>0</v>
      </c>
      <c r="G640" s="108">
        <v>0</v>
      </c>
      <c r="H640" s="70">
        <v>0</v>
      </c>
      <c r="I640" s="242">
        <f t="shared" si="17"/>
        <v>0</v>
      </c>
    </row>
    <row r="641" spans="1:9" x14ac:dyDescent="0.2">
      <c r="A641" s="62"/>
      <c r="B641" s="215" t="s">
        <v>1286</v>
      </c>
      <c r="C641" s="62" t="s">
        <v>647</v>
      </c>
      <c r="D641" s="65">
        <v>0</v>
      </c>
      <c r="E641" s="65">
        <v>0</v>
      </c>
      <c r="F641" s="65">
        <v>0</v>
      </c>
      <c r="G641" s="108">
        <v>0</v>
      </c>
      <c r="H641" s="70">
        <v>0</v>
      </c>
      <c r="I641" s="242">
        <f t="shared" si="17"/>
        <v>0</v>
      </c>
    </row>
    <row r="642" spans="1:9" x14ac:dyDescent="0.2">
      <c r="A642" s="62"/>
      <c r="B642" s="215" t="s">
        <v>1287</v>
      </c>
      <c r="C642" s="62" t="s">
        <v>143</v>
      </c>
      <c r="D642" s="65">
        <v>0</v>
      </c>
      <c r="E642" s="65">
        <v>0</v>
      </c>
      <c r="F642" s="65">
        <v>0</v>
      </c>
      <c r="G642" s="108">
        <v>0</v>
      </c>
      <c r="H642" s="70">
        <v>0</v>
      </c>
      <c r="I642" s="242">
        <f t="shared" si="17"/>
        <v>0</v>
      </c>
    </row>
    <row r="643" spans="1:9" x14ac:dyDescent="0.2">
      <c r="A643" s="62"/>
      <c r="B643" s="215" t="s">
        <v>1288</v>
      </c>
      <c r="C643" s="62" t="s">
        <v>144</v>
      </c>
      <c r="D643" s="65">
        <v>0</v>
      </c>
      <c r="E643" s="65">
        <v>0</v>
      </c>
      <c r="F643" s="65">
        <v>0</v>
      </c>
      <c r="G643" s="108">
        <v>0</v>
      </c>
      <c r="H643" s="70">
        <v>0</v>
      </c>
      <c r="I643" s="242">
        <f t="shared" si="17"/>
        <v>0</v>
      </c>
    </row>
    <row r="644" spans="1:9" x14ac:dyDescent="0.2">
      <c r="A644" s="62"/>
      <c r="B644" s="215" t="s">
        <v>1289</v>
      </c>
      <c r="C644" s="62" t="s">
        <v>648</v>
      </c>
      <c r="D644" s="65">
        <v>0</v>
      </c>
      <c r="E644" s="65">
        <v>0</v>
      </c>
      <c r="F644" s="65">
        <v>0</v>
      </c>
      <c r="G644" s="108">
        <v>0</v>
      </c>
      <c r="H644" s="70">
        <v>0</v>
      </c>
      <c r="I644" s="242">
        <f t="shared" si="17"/>
        <v>0</v>
      </c>
    </row>
    <row r="645" spans="1:9" x14ac:dyDescent="0.2">
      <c r="A645" s="62"/>
      <c r="B645" s="215" t="s">
        <v>1290</v>
      </c>
      <c r="C645" s="62" t="s">
        <v>650</v>
      </c>
      <c r="D645" s="65">
        <v>0</v>
      </c>
      <c r="E645" s="65">
        <v>0</v>
      </c>
      <c r="F645" s="65">
        <v>0</v>
      </c>
      <c r="G645" s="108">
        <v>0</v>
      </c>
      <c r="H645" s="70">
        <v>0</v>
      </c>
      <c r="I645" s="242">
        <f t="shared" si="17"/>
        <v>0</v>
      </c>
    </row>
    <row r="646" spans="1:9" x14ac:dyDescent="0.2">
      <c r="A646" s="62"/>
      <c r="B646" s="215" t="s">
        <v>651</v>
      </c>
      <c r="C646" s="62" t="s">
        <v>656</v>
      </c>
      <c r="D646" s="65">
        <v>0</v>
      </c>
      <c r="E646" s="65">
        <v>0</v>
      </c>
      <c r="F646" s="65">
        <v>0</v>
      </c>
      <c r="G646" s="108">
        <v>0</v>
      </c>
      <c r="H646" s="70">
        <v>0</v>
      </c>
      <c r="I646" s="242">
        <f t="shared" si="17"/>
        <v>0</v>
      </c>
    </row>
    <row r="647" spans="1:9" x14ac:dyDescent="0.2">
      <c r="A647" s="62"/>
      <c r="B647" s="215" t="s">
        <v>652</v>
      </c>
      <c r="C647" s="62" t="s">
        <v>111</v>
      </c>
      <c r="D647" s="65">
        <v>0</v>
      </c>
      <c r="E647" s="65">
        <v>0</v>
      </c>
      <c r="F647" s="65">
        <v>0</v>
      </c>
      <c r="G647" s="108">
        <v>0</v>
      </c>
      <c r="H647" s="70">
        <v>0</v>
      </c>
      <c r="I647" s="242">
        <f t="shared" si="17"/>
        <v>0</v>
      </c>
    </row>
    <row r="648" spans="1:9" x14ac:dyDescent="0.2">
      <c r="A648" s="62"/>
      <c r="B648" s="215" t="s">
        <v>653</v>
      </c>
      <c r="C648" s="62" t="s">
        <v>112</v>
      </c>
      <c r="D648" s="65">
        <v>0</v>
      </c>
      <c r="E648" s="65">
        <v>0</v>
      </c>
      <c r="F648" s="65">
        <v>0</v>
      </c>
      <c r="G648" s="108">
        <v>0</v>
      </c>
      <c r="H648" s="70">
        <v>0</v>
      </c>
      <c r="I648" s="242">
        <f t="shared" si="17"/>
        <v>0</v>
      </c>
    </row>
    <row r="649" spans="1:9" x14ac:dyDescent="0.2">
      <c r="A649" s="62"/>
      <c r="B649" s="215" t="s">
        <v>654</v>
      </c>
      <c r="C649" s="62" t="s">
        <v>113</v>
      </c>
      <c r="D649" s="65">
        <v>0</v>
      </c>
      <c r="E649" s="65">
        <v>0</v>
      </c>
      <c r="F649" s="65">
        <v>0</v>
      </c>
      <c r="G649" s="108">
        <v>0</v>
      </c>
      <c r="H649" s="70">
        <v>0</v>
      </c>
      <c r="I649" s="242">
        <f t="shared" si="17"/>
        <v>0</v>
      </c>
    </row>
    <row r="650" spans="1:9" x14ac:dyDescent="0.2">
      <c r="A650" s="62"/>
      <c r="B650" s="215" t="s">
        <v>1254</v>
      </c>
      <c r="C650" s="62" t="s">
        <v>114</v>
      </c>
      <c r="D650" s="65">
        <v>0</v>
      </c>
      <c r="E650" s="65">
        <v>0</v>
      </c>
      <c r="F650" s="65">
        <v>0</v>
      </c>
      <c r="G650" s="108">
        <v>0</v>
      </c>
      <c r="H650" s="70">
        <v>0</v>
      </c>
      <c r="I650" s="242">
        <f t="shared" si="17"/>
        <v>0</v>
      </c>
    </row>
    <row r="651" spans="1:9" x14ac:dyDescent="0.2">
      <c r="A651" s="62"/>
      <c r="B651" s="215" t="s">
        <v>655</v>
      </c>
      <c r="C651" s="62" t="s">
        <v>115</v>
      </c>
      <c r="D651" s="65">
        <v>0</v>
      </c>
      <c r="E651" s="65">
        <v>0</v>
      </c>
      <c r="F651" s="65">
        <v>0</v>
      </c>
      <c r="G651" s="108">
        <v>0</v>
      </c>
      <c r="H651" s="70">
        <v>0</v>
      </c>
      <c r="I651" s="242">
        <f t="shared" si="17"/>
        <v>0</v>
      </c>
    </row>
    <row r="652" spans="1:9" x14ac:dyDescent="0.2">
      <c r="A652" s="62"/>
      <c r="B652" s="215" t="s">
        <v>1255</v>
      </c>
      <c r="C652" s="62" t="s">
        <v>118</v>
      </c>
      <c r="D652" s="65">
        <v>0</v>
      </c>
      <c r="E652" s="65">
        <v>0</v>
      </c>
      <c r="F652" s="65">
        <v>0</v>
      </c>
      <c r="G652" s="108">
        <v>0</v>
      </c>
      <c r="H652" s="70">
        <v>0</v>
      </c>
      <c r="I652" s="242">
        <f t="shared" si="17"/>
        <v>0</v>
      </c>
    </row>
    <row r="653" spans="1:9" x14ac:dyDescent="0.2">
      <c r="A653" s="62"/>
      <c r="B653" s="215" t="s">
        <v>500</v>
      </c>
      <c r="C653" s="62" t="s">
        <v>123</v>
      </c>
      <c r="D653" s="65">
        <v>0</v>
      </c>
      <c r="E653" s="65">
        <v>0</v>
      </c>
      <c r="F653" s="65">
        <v>0</v>
      </c>
      <c r="G653" s="108">
        <v>0</v>
      </c>
      <c r="H653" s="70">
        <v>0</v>
      </c>
      <c r="I653" s="242">
        <f t="shared" si="17"/>
        <v>0</v>
      </c>
    </row>
    <row r="654" spans="1:9" x14ac:dyDescent="0.2">
      <c r="A654" s="62"/>
      <c r="B654" s="215" t="s">
        <v>151</v>
      </c>
      <c r="C654" s="62" t="s">
        <v>580</v>
      </c>
      <c r="D654" s="65">
        <v>0</v>
      </c>
      <c r="E654" s="65">
        <v>0</v>
      </c>
      <c r="F654" s="65">
        <v>0</v>
      </c>
      <c r="G654" s="108">
        <v>0</v>
      </c>
      <c r="H654" s="70">
        <v>0</v>
      </c>
      <c r="I654" s="242">
        <f t="shared" si="17"/>
        <v>0</v>
      </c>
    </row>
    <row r="655" spans="1:9" x14ac:dyDescent="0.2">
      <c r="A655" s="62"/>
      <c r="B655" s="215" t="s">
        <v>496</v>
      </c>
      <c r="C655" s="62" t="s">
        <v>125</v>
      </c>
      <c r="D655" s="65">
        <v>0</v>
      </c>
      <c r="E655" s="65">
        <v>0</v>
      </c>
      <c r="F655" s="65">
        <v>0</v>
      </c>
      <c r="G655" s="108">
        <v>0</v>
      </c>
      <c r="H655" s="70">
        <v>0</v>
      </c>
      <c r="I655" s="242">
        <f t="shared" si="17"/>
        <v>0</v>
      </c>
    </row>
    <row r="656" spans="1:9" x14ac:dyDescent="0.2">
      <c r="A656" s="62"/>
      <c r="B656" s="215" t="s">
        <v>1256</v>
      </c>
      <c r="C656" s="62" t="s">
        <v>131</v>
      </c>
      <c r="D656" s="65">
        <v>0</v>
      </c>
      <c r="E656" s="65">
        <v>0</v>
      </c>
      <c r="F656" s="65">
        <v>0</v>
      </c>
      <c r="G656" s="108">
        <v>0</v>
      </c>
      <c r="H656" s="70">
        <v>0</v>
      </c>
      <c r="I656" s="242">
        <f t="shared" si="17"/>
        <v>0</v>
      </c>
    </row>
    <row r="657" spans="1:9" x14ac:dyDescent="0.2">
      <c r="A657" s="62"/>
      <c r="B657" s="215" t="s">
        <v>127</v>
      </c>
      <c r="C657" s="62" t="s">
        <v>132</v>
      </c>
      <c r="D657" s="65">
        <v>0</v>
      </c>
      <c r="E657" s="65">
        <v>0</v>
      </c>
      <c r="F657" s="65">
        <v>0</v>
      </c>
      <c r="G657" s="108">
        <v>0</v>
      </c>
      <c r="H657" s="70">
        <v>0</v>
      </c>
      <c r="I657" s="242">
        <f t="shared" si="17"/>
        <v>0</v>
      </c>
    </row>
    <row r="658" spans="1:9" x14ac:dyDescent="0.2">
      <c r="A658" s="62"/>
      <c r="B658" s="215" t="s">
        <v>128</v>
      </c>
      <c r="C658" s="62" t="s">
        <v>133</v>
      </c>
      <c r="D658" s="65">
        <v>0</v>
      </c>
      <c r="E658" s="65">
        <v>0</v>
      </c>
      <c r="F658" s="65">
        <v>0</v>
      </c>
      <c r="G658" s="108">
        <v>0</v>
      </c>
      <c r="H658" s="70">
        <v>0</v>
      </c>
      <c r="I658" s="242">
        <f t="shared" si="17"/>
        <v>0</v>
      </c>
    </row>
    <row r="659" spans="1:9" ht="10.8" thickBot="1" x14ac:dyDescent="0.25">
      <c r="A659" s="62"/>
      <c r="B659" s="215" t="s">
        <v>129</v>
      </c>
      <c r="C659" s="62" t="s">
        <v>134</v>
      </c>
      <c r="D659" s="65">
        <v>0</v>
      </c>
      <c r="E659" s="65">
        <v>0</v>
      </c>
      <c r="F659" s="65">
        <v>0</v>
      </c>
      <c r="G659" s="108">
        <v>0</v>
      </c>
      <c r="H659" s="70">
        <v>0</v>
      </c>
      <c r="I659" s="242">
        <f t="shared" si="17"/>
        <v>0</v>
      </c>
    </row>
    <row r="660" spans="1:9" ht="11.4" thickTop="1" thickBot="1" x14ac:dyDescent="0.25">
      <c r="A660" s="62"/>
      <c r="B660" s="215"/>
      <c r="C660" s="62" t="s">
        <v>102</v>
      </c>
      <c r="D660" s="82">
        <f>SUM(D625:D659)</f>
        <v>0</v>
      </c>
      <c r="E660" s="82">
        <f>SUM(E625:E659)</f>
        <v>0</v>
      </c>
      <c r="F660" s="82">
        <f>SUM(F625:F659)</f>
        <v>0</v>
      </c>
      <c r="G660" s="82">
        <f>SUM(G625:G659)</f>
        <v>0</v>
      </c>
      <c r="H660" s="82">
        <f>SUM(H625:H659)</f>
        <v>0</v>
      </c>
      <c r="I660" s="82">
        <f t="shared" si="17"/>
        <v>0</v>
      </c>
    </row>
    <row r="661" spans="1:9" ht="10.8" thickTop="1" x14ac:dyDescent="0.2">
      <c r="A661" s="62"/>
      <c r="B661" s="62"/>
      <c r="C661" s="62"/>
      <c r="D661" s="3"/>
      <c r="E661" s="3"/>
      <c r="F661" s="3"/>
      <c r="G661" s="3"/>
      <c r="H661" s="3"/>
      <c r="I661" s="98"/>
    </row>
    <row r="662" spans="1:9" x14ac:dyDescent="0.2">
      <c r="A662" s="216" t="s">
        <v>103</v>
      </c>
      <c r="B662" s="62"/>
      <c r="C662" s="62"/>
      <c r="D662" s="3"/>
      <c r="E662" s="3"/>
      <c r="F662" s="3"/>
      <c r="G662" s="3"/>
      <c r="H662" s="3"/>
      <c r="I662" s="98"/>
    </row>
    <row r="663" spans="1:9" x14ac:dyDescent="0.2">
      <c r="B663" s="215" t="s">
        <v>1249</v>
      </c>
      <c r="C663" s="62" t="s">
        <v>177</v>
      </c>
      <c r="D663" s="68">
        <v>0</v>
      </c>
      <c r="E663" s="68">
        <v>0</v>
      </c>
      <c r="F663" s="68">
        <v>0</v>
      </c>
      <c r="G663" s="218">
        <f>SUMIF('Staff Details'!J:J,RIGHT(LEFT($A$2,7),2)&amp;"-"&amp;LEFT(A662,4),'Staff Details'!S:S)</f>
        <v>0</v>
      </c>
      <c r="H663" s="70">
        <v>0</v>
      </c>
      <c r="I663" s="242">
        <f t="shared" ref="I663:I697" si="18">SUM(G663+H663)</f>
        <v>0</v>
      </c>
    </row>
    <row r="664" spans="1:9" x14ac:dyDescent="0.2">
      <c r="B664" s="215" t="s">
        <v>1249</v>
      </c>
      <c r="C664" s="62" t="s">
        <v>400</v>
      </c>
      <c r="D664" s="68">
        <v>0</v>
      </c>
      <c r="E664" s="68">
        <v>0</v>
      </c>
      <c r="F664" s="68">
        <v>0</v>
      </c>
      <c r="G664" s="68">
        <v>0</v>
      </c>
      <c r="H664" s="70">
        <v>0</v>
      </c>
      <c r="I664" s="242">
        <f t="shared" si="18"/>
        <v>0</v>
      </c>
    </row>
    <row r="665" spans="1:9" x14ac:dyDescent="0.2">
      <c r="A665" s="62"/>
      <c r="B665" s="215" t="s">
        <v>1250</v>
      </c>
      <c r="C665" s="62" t="s">
        <v>684</v>
      </c>
      <c r="D665" s="68">
        <v>0</v>
      </c>
      <c r="E665" s="68">
        <v>0</v>
      </c>
      <c r="F665" s="68">
        <v>0</v>
      </c>
      <c r="G665" s="219">
        <f>SUMIF('Staff Details'!J:J,RIGHT(LEFT($A$2,7),2)&amp;"-"&amp;LEFT(A662,4),'Staff Details'!AA:AA)</f>
        <v>0</v>
      </c>
      <c r="H665" s="70">
        <v>0</v>
      </c>
      <c r="I665" s="242">
        <f t="shared" si="18"/>
        <v>0</v>
      </c>
    </row>
    <row r="666" spans="1:9" x14ac:dyDescent="0.2">
      <c r="A666" s="62"/>
      <c r="B666" s="215" t="s">
        <v>1250</v>
      </c>
      <c r="C666" s="62" t="s">
        <v>401</v>
      </c>
      <c r="D666" s="68">
        <v>0</v>
      </c>
      <c r="E666" s="68">
        <v>0</v>
      </c>
      <c r="F666" s="68">
        <v>0</v>
      </c>
      <c r="G666" s="68">
        <v>0</v>
      </c>
      <c r="H666" s="70">
        <v>0</v>
      </c>
      <c r="I666" s="242">
        <f t="shared" si="18"/>
        <v>0</v>
      </c>
    </row>
    <row r="667" spans="1:9" x14ac:dyDescent="0.2">
      <c r="A667" s="62"/>
      <c r="B667" s="215" t="s">
        <v>1251</v>
      </c>
      <c r="C667" s="62" t="s">
        <v>76</v>
      </c>
      <c r="D667" s="65">
        <v>0</v>
      </c>
      <c r="E667" s="65">
        <v>0</v>
      </c>
      <c r="F667" s="65">
        <v>0</v>
      </c>
      <c r="G667" s="108">
        <v>0</v>
      </c>
      <c r="H667" s="70">
        <v>0</v>
      </c>
      <c r="I667" s="242">
        <f t="shared" si="18"/>
        <v>0</v>
      </c>
    </row>
    <row r="668" spans="1:9" x14ac:dyDescent="0.2">
      <c r="A668" s="62"/>
      <c r="B668" s="215" t="s">
        <v>1252</v>
      </c>
      <c r="C668" s="62" t="s">
        <v>77</v>
      </c>
      <c r="D668" s="65">
        <v>0</v>
      </c>
      <c r="E668" s="65">
        <v>0</v>
      </c>
      <c r="F668" s="65">
        <v>0</v>
      </c>
      <c r="G668" s="108">
        <v>0</v>
      </c>
      <c r="H668" s="70">
        <v>0</v>
      </c>
      <c r="I668" s="242">
        <f t="shared" si="18"/>
        <v>0</v>
      </c>
    </row>
    <row r="669" spans="1:9" x14ac:dyDescent="0.2">
      <c r="A669" s="62"/>
      <c r="B669" s="215" t="s">
        <v>78</v>
      </c>
      <c r="C669" s="62" t="s">
        <v>79</v>
      </c>
      <c r="D669" s="65">
        <v>0</v>
      </c>
      <c r="E669" s="65">
        <v>0</v>
      </c>
      <c r="F669" s="65">
        <v>0</v>
      </c>
      <c r="G669" s="108">
        <v>0</v>
      </c>
      <c r="H669" s="70">
        <v>0</v>
      </c>
      <c r="I669" s="242">
        <f t="shared" si="18"/>
        <v>0</v>
      </c>
    </row>
    <row r="670" spans="1:9" x14ac:dyDescent="0.2">
      <c r="A670" s="62"/>
      <c r="B670" s="215" t="s">
        <v>80</v>
      </c>
      <c r="C670" s="62" t="s">
        <v>81</v>
      </c>
      <c r="D670" s="65">
        <v>0</v>
      </c>
      <c r="E670" s="65">
        <v>0</v>
      </c>
      <c r="F670" s="65">
        <v>0</v>
      </c>
      <c r="G670" s="108">
        <v>0</v>
      </c>
      <c r="H670" s="70">
        <v>0</v>
      </c>
      <c r="I670" s="242">
        <f t="shared" si="18"/>
        <v>0</v>
      </c>
    </row>
    <row r="671" spans="1:9" x14ac:dyDescent="0.2">
      <c r="A671" s="62"/>
      <c r="B671" s="215" t="s">
        <v>1253</v>
      </c>
      <c r="C671" s="62" t="s">
        <v>82</v>
      </c>
      <c r="D671" s="65">
        <v>0</v>
      </c>
      <c r="E671" s="65">
        <v>0</v>
      </c>
      <c r="F671" s="65">
        <v>0</v>
      </c>
      <c r="G671" s="108">
        <v>0</v>
      </c>
      <c r="H671" s="70">
        <v>0</v>
      </c>
      <c r="I671" s="242">
        <f t="shared" si="18"/>
        <v>0</v>
      </c>
    </row>
    <row r="672" spans="1:9" x14ac:dyDescent="0.2">
      <c r="A672" s="62"/>
      <c r="B672" s="215" t="s">
        <v>85</v>
      </c>
      <c r="C672" s="62" t="s">
        <v>92</v>
      </c>
      <c r="D672" s="65">
        <v>0</v>
      </c>
      <c r="E672" s="65">
        <v>0</v>
      </c>
      <c r="F672" s="65">
        <v>0</v>
      </c>
      <c r="G672" s="108">
        <v>0</v>
      </c>
      <c r="H672" s="70">
        <v>0</v>
      </c>
      <c r="I672" s="242">
        <f t="shared" si="18"/>
        <v>0</v>
      </c>
    </row>
    <row r="673" spans="1:9" x14ac:dyDescent="0.2">
      <c r="A673" s="62"/>
      <c r="B673" s="215" t="s">
        <v>86</v>
      </c>
      <c r="C673" s="62" t="s">
        <v>93</v>
      </c>
      <c r="D673" s="65">
        <v>0</v>
      </c>
      <c r="E673" s="65">
        <v>0</v>
      </c>
      <c r="F673" s="65">
        <v>0</v>
      </c>
      <c r="G673" s="108">
        <v>0</v>
      </c>
      <c r="H673" s="70">
        <v>0</v>
      </c>
      <c r="I673" s="242">
        <f t="shared" si="18"/>
        <v>0</v>
      </c>
    </row>
    <row r="674" spans="1:9" x14ac:dyDescent="0.2">
      <c r="A674" s="62"/>
      <c r="B674" s="215" t="s">
        <v>90</v>
      </c>
      <c r="C674" s="62" t="s">
        <v>1282</v>
      </c>
      <c r="D674" s="65">
        <v>0</v>
      </c>
      <c r="E674" s="65">
        <v>0</v>
      </c>
      <c r="F674" s="65">
        <v>0</v>
      </c>
      <c r="G674" s="108">
        <v>0</v>
      </c>
      <c r="H674" s="70">
        <v>0</v>
      </c>
      <c r="I674" s="242">
        <f t="shared" si="18"/>
        <v>0</v>
      </c>
    </row>
    <row r="675" spans="1:9" x14ac:dyDescent="0.2">
      <c r="A675" s="62"/>
      <c r="B675" s="342" t="s">
        <v>535</v>
      </c>
      <c r="C675" s="297" t="s">
        <v>558</v>
      </c>
      <c r="D675" s="65">
        <v>0</v>
      </c>
      <c r="E675" s="65">
        <v>0</v>
      </c>
      <c r="F675" s="65">
        <v>0</v>
      </c>
      <c r="G675" s="108">
        <v>0</v>
      </c>
      <c r="H675" s="70">
        <v>0</v>
      </c>
      <c r="I675" s="242">
        <f t="shared" si="18"/>
        <v>0</v>
      </c>
    </row>
    <row r="676" spans="1:9" x14ac:dyDescent="0.2">
      <c r="A676" s="62"/>
      <c r="B676" s="215" t="s">
        <v>1283</v>
      </c>
      <c r="C676" s="62" t="s">
        <v>644</v>
      </c>
      <c r="D676" s="65">
        <v>0</v>
      </c>
      <c r="E676" s="65">
        <v>0</v>
      </c>
      <c r="F676" s="65">
        <v>0</v>
      </c>
      <c r="G676" s="108">
        <v>0</v>
      </c>
      <c r="H676" s="70">
        <v>0</v>
      </c>
      <c r="I676" s="242">
        <f t="shared" si="18"/>
        <v>0</v>
      </c>
    </row>
    <row r="677" spans="1:9" x14ac:dyDescent="0.2">
      <c r="A677" s="62"/>
      <c r="B677" s="215" t="s">
        <v>1284</v>
      </c>
      <c r="C677" s="62" t="s">
        <v>645</v>
      </c>
      <c r="D677" s="65">
        <v>0</v>
      </c>
      <c r="E677" s="65">
        <v>0</v>
      </c>
      <c r="F677" s="65">
        <v>0</v>
      </c>
      <c r="G677" s="108">
        <v>0</v>
      </c>
      <c r="H677" s="70">
        <v>0</v>
      </c>
      <c r="I677" s="242">
        <f t="shared" si="18"/>
        <v>0</v>
      </c>
    </row>
    <row r="678" spans="1:9" x14ac:dyDescent="0.2">
      <c r="A678" s="62"/>
      <c r="B678" s="215" t="s">
        <v>1285</v>
      </c>
      <c r="C678" s="62" t="s">
        <v>646</v>
      </c>
      <c r="D678" s="65">
        <v>0</v>
      </c>
      <c r="E678" s="65">
        <v>0</v>
      </c>
      <c r="F678" s="65">
        <v>0</v>
      </c>
      <c r="G678" s="108">
        <v>0</v>
      </c>
      <c r="H678" s="70">
        <v>0</v>
      </c>
      <c r="I678" s="242">
        <f t="shared" si="18"/>
        <v>0</v>
      </c>
    </row>
    <row r="679" spans="1:9" x14ac:dyDescent="0.2">
      <c r="A679" s="62"/>
      <c r="B679" s="215" t="s">
        <v>1286</v>
      </c>
      <c r="C679" s="62" t="s">
        <v>647</v>
      </c>
      <c r="D679" s="65">
        <v>0</v>
      </c>
      <c r="E679" s="65">
        <v>0</v>
      </c>
      <c r="F679" s="65">
        <v>0</v>
      </c>
      <c r="G679" s="108">
        <v>0</v>
      </c>
      <c r="H679" s="70">
        <v>0</v>
      </c>
      <c r="I679" s="242">
        <f t="shared" si="18"/>
        <v>0</v>
      </c>
    </row>
    <row r="680" spans="1:9" x14ac:dyDescent="0.2">
      <c r="A680" s="62"/>
      <c r="B680" s="215" t="s">
        <v>1287</v>
      </c>
      <c r="C680" s="62" t="s">
        <v>143</v>
      </c>
      <c r="D680" s="65">
        <v>0</v>
      </c>
      <c r="E680" s="65">
        <v>0</v>
      </c>
      <c r="F680" s="65">
        <v>0</v>
      </c>
      <c r="G680" s="108">
        <v>0</v>
      </c>
      <c r="H680" s="70">
        <v>0</v>
      </c>
      <c r="I680" s="242">
        <f t="shared" si="18"/>
        <v>0</v>
      </c>
    </row>
    <row r="681" spans="1:9" x14ac:dyDescent="0.2">
      <c r="A681" s="62"/>
      <c r="B681" s="215" t="s">
        <v>1288</v>
      </c>
      <c r="C681" s="62" t="s">
        <v>144</v>
      </c>
      <c r="D681" s="65">
        <v>0</v>
      </c>
      <c r="E681" s="65">
        <v>0</v>
      </c>
      <c r="F681" s="65">
        <v>0</v>
      </c>
      <c r="G681" s="108">
        <v>0</v>
      </c>
      <c r="H681" s="70">
        <v>0</v>
      </c>
      <c r="I681" s="242">
        <f t="shared" si="18"/>
        <v>0</v>
      </c>
    </row>
    <row r="682" spans="1:9" x14ac:dyDescent="0.2">
      <c r="A682" s="62"/>
      <c r="B682" s="215" t="s">
        <v>1289</v>
      </c>
      <c r="C682" s="62" t="s">
        <v>648</v>
      </c>
      <c r="D682" s="65">
        <v>0</v>
      </c>
      <c r="E682" s="65">
        <v>0</v>
      </c>
      <c r="F682" s="65">
        <v>0</v>
      </c>
      <c r="G682" s="108">
        <v>0</v>
      </c>
      <c r="H682" s="70">
        <v>0</v>
      </c>
      <c r="I682" s="242">
        <f t="shared" si="18"/>
        <v>0</v>
      </c>
    </row>
    <row r="683" spans="1:9" x14ac:dyDescent="0.2">
      <c r="A683" s="62"/>
      <c r="B683" s="215" t="s">
        <v>1290</v>
      </c>
      <c r="C683" s="62" t="s">
        <v>650</v>
      </c>
      <c r="D683" s="65">
        <v>0</v>
      </c>
      <c r="E683" s="65">
        <v>0</v>
      </c>
      <c r="F683" s="65">
        <v>0</v>
      </c>
      <c r="G683" s="108">
        <v>0</v>
      </c>
      <c r="H683" s="70">
        <v>0</v>
      </c>
      <c r="I683" s="242">
        <f t="shared" si="18"/>
        <v>0</v>
      </c>
    </row>
    <row r="684" spans="1:9" x14ac:dyDescent="0.2">
      <c r="A684" s="62"/>
      <c r="B684" s="215" t="s">
        <v>651</v>
      </c>
      <c r="C684" s="62" t="s">
        <v>656</v>
      </c>
      <c r="D684" s="65">
        <v>0</v>
      </c>
      <c r="E684" s="65">
        <v>0</v>
      </c>
      <c r="F684" s="65">
        <v>0</v>
      </c>
      <c r="G684" s="108">
        <v>0</v>
      </c>
      <c r="H684" s="70">
        <v>0</v>
      </c>
      <c r="I684" s="242">
        <f t="shared" si="18"/>
        <v>0</v>
      </c>
    </row>
    <row r="685" spans="1:9" x14ac:dyDescent="0.2">
      <c r="A685" s="62"/>
      <c r="B685" s="215" t="s">
        <v>652</v>
      </c>
      <c r="C685" s="62" t="s">
        <v>111</v>
      </c>
      <c r="D685" s="65">
        <v>0</v>
      </c>
      <c r="E685" s="65">
        <v>0</v>
      </c>
      <c r="F685" s="65">
        <v>0</v>
      </c>
      <c r="G685" s="108">
        <v>0</v>
      </c>
      <c r="H685" s="70">
        <v>0</v>
      </c>
      <c r="I685" s="242">
        <f t="shared" si="18"/>
        <v>0</v>
      </c>
    </row>
    <row r="686" spans="1:9" x14ac:dyDescent="0.2">
      <c r="A686" s="62"/>
      <c r="B686" s="215" t="s">
        <v>653</v>
      </c>
      <c r="C686" s="62" t="s">
        <v>112</v>
      </c>
      <c r="D686" s="65">
        <v>0</v>
      </c>
      <c r="E686" s="65">
        <v>0</v>
      </c>
      <c r="F686" s="65">
        <v>0</v>
      </c>
      <c r="G686" s="108">
        <v>0</v>
      </c>
      <c r="H686" s="70">
        <v>0</v>
      </c>
      <c r="I686" s="242">
        <f t="shared" si="18"/>
        <v>0</v>
      </c>
    </row>
    <row r="687" spans="1:9" x14ac:dyDescent="0.2">
      <c r="A687" s="62"/>
      <c r="B687" s="215" t="s">
        <v>654</v>
      </c>
      <c r="C687" s="62" t="s">
        <v>113</v>
      </c>
      <c r="D687" s="65">
        <v>0</v>
      </c>
      <c r="E687" s="65">
        <v>0</v>
      </c>
      <c r="F687" s="65">
        <v>0</v>
      </c>
      <c r="G687" s="108">
        <v>0</v>
      </c>
      <c r="H687" s="70">
        <v>0</v>
      </c>
      <c r="I687" s="242">
        <f t="shared" si="18"/>
        <v>0</v>
      </c>
    </row>
    <row r="688" spans="1:9" x14ac:dyDescent="0.2">
      <c r="A688" s="62"/>
      <c r="B688" s="215" t="s">
        <v>1254</v>
      </c>
      <c r="C688" s="62" t="s">
        <v>114</v>
      </c>
      <c r="D688" s="65">
        <v>0</v>
      </c>
      <c r="E688" s="65">
        <v>0</v>
      </c>
      <c r="F688" s="65">
        <v>0</v>
      </c>
      <c r="G688" s="108">
        <v>0</v>
      </c>
      <c r="H688" s="70">
        <v>0</v>
      </c>
      <c r="I688" s="242">
        <f t="shared" si="18"/>
        <v>0</v>
      </c>
    </row>
    <row r="689" spans="1:9" x14ac:dyDescent="0.2">
      <c r="A689" s="62"/>
      <c r="B689" s="215" t="s">
        <v>655</v>
      </c>
      <c r="C689" s="62" t="s">
        <v>115</v>
      </c>
      <c r="D689" s="65">
        <v>0</v>
      </c>
      <c r="E689" s="65">
        <v>0</v>
      </c>
      <c r="F689" s="65">
        <v>0</v>
      </c>
      <c r="G689" s="108">
        <v>0</v>
      </c>
      <c r="H689" s="70">
        <v>0</v>
      </c>
      <c r="I689" s="242">
        <f t="shared" si="18"/>
        <v>0</v>
      </c>
    </row>
    <row r="690" spans="1:9" x14ac:dyDescent="0.2">
      <c r="A690" s="62"/>
      <c r="B690" s="215" t="s">
        <v>1255</v>
      </c>
      <c r="C690" s="62" t="s">
        <v>118</v>
      </c>
      <c r="D690" s="65">
        <v>0</v>
      </c>
      <c r="E690" s="65">
        <v>0</v>
      </c>
      <c r="F690" s="65">
        <v>0</v>
      </c>
      <c r="G690" s="108">
        <v>0</v>
      </c>
      <c r="H690" s="70">
        <v>0</v>
      </c>
      <c r="I690" s="242">
        <f t="shared" si="18"/>
        <v>0</v>
      </c>
    </row>
    <row r="691" spans="1:9" x14ac:dyDescent="0.2">
      <c r="A691" s="62"/>
      <c r="B691" s="215" t="s">
        <v>500</v>
      </c>
      <c r="C691" s="62" t="s">
        <v>123</v>
      </c>
      <c r="D691" s="65">
        <v>0</v>
      </c>
      <c r="E691" s="65">
        <v>0</v>
      </c>
      <c r="F691" s="65">
        <v>0</v>
      </c>
      <c r="G691" s="108">
        <v>0</v>
      </c>
      <c r="H691" s="70">
        <v>0</v>
      </c>
      <c r="I691" s="242">
        <f t="shared" si="18"/>
        <v>0</v>
      </c>
    </row>
    <row r="692" spans="1:9" x14ac:dyDescent="0.2">
      <c r="A692" s="62"/>
      <c r="B692" s="215" t="s">
        <v>496</v>
      </c>
      <c r="C692" s="62" t="s">
        <v>125</v>
      </c>
      <c r="D692" s="65">
        <v>0</v>
      </c>
      <c r="E692" s="65">
        <v>0</v>
      </c>
      <c r="F692" s="65">
        <v>0</v>
      </c>
      <c r="G692" s="108">
        <v>0</v>
      </c>
      <c r="H692" s="70">
        <v>0</v>
      </c>
      <c r="I692" s="242">
        <f t="shared" si="18"/>
        <v>0</v>
      </c>
    </row>
    <row r="693" spans="1:9" x14ac:dyDescent="0.2">
      <c r="A693" s="62"/>
      <c r="B693" s="215" t="s">
        <v>1256</v>
      </c>
      <c r="C693" s="62" t="s">
        <v>131</v>
      </c>
      <c r="D693" s="65">
        <v>0</v>
      </c>
      <c r="E693" s="65">
        <v>0</v>
      </c>
      <c r="F693" s="65">
        <v>0</v>
      </c>
      <c r="G693" s="108">
        <v>0</v>
      </c>
      <c r="H693" s="70">
        <v>0</v>
      </c>
      <c r="I693" s="242">
        <f t="shared" si="18"/>
        <v>0</v>
      </c>
    </row>
    <row r="694" spans="1:9" x14ac:dyDescent="0.2">
      <c r="A694" s="62"/>
      <c r="B694" s="215" t="s">
        <v>127</v>
      </c>
      <c r="C694" s="62" t="s">
        <v>132</v>
      </c>
      <c r="D694" s="65">
        <v>0</v>
      </c>
      <c r="E694" s="65">
        <v>0</v>
      </c>
      <c r="F694" s="65">
        <v>0</v>
      </c>
      <c r="G694" s="108">
        <v>0</v>
      </c>
      <c r="H694" s="70">
        <v>0</v>
      </c>
      <c r="I694" s="242">
        <f t="shared" si="18"/>
        <v>0</v>
      </c>
    </row>
    <row r="695" spans="1:9" x14ac:dyDescent="0.2">
      <c r="A695" s="62"/>
      <c r="B695" s="215" t="s">
        <v>128</v>
      </c>
      <c r="C695" s="62" t="s">
        <v>133</v>
      </c>
      <c r="D695" s="65">
        <v>0</v>
      </c>
      <c r="E695" s="65">
        <v>0</v>
      </c>
      <c r="F695" s="65">
        <v>0</v>
      </c>
      <c r="G695" s="108">
        <v>0</v>
      </c>
      <c r="H695" s="70">
        <v>0</v>
      </c>
      <c r="I695" s="242">
        <f t="shared" si="18"/>
        <v>0</v>
      </c>
    </row>
    <row r="696" spans="1:9" ht="10.8" thickBot="1" x14ac:dyDescent="0.25">
      <c r="A696" s="62"/>
      <c r="B696" s="215" t="s">
        <v>129</v>
      </c>
      <c r="C696" s="62" t="s">
        <v>134</v>
      </c>
      <c r="D696" s="65">
        <v>0</v>
      </c>
      <c r="E696" s="65">
        <v>0</v>
      </c>
      <c r="F696" s="65">
        <v>0</v>
      </c>
      <c r="G696" s="108">
        <v>0</v>
      </c>
      <c r="H696" s="70">
        <v>0</v>
      </c>
      <c r="I696" s="242">
        <f t="shared" si="18"/>
        <v>0</v>
      </c>
    </row>
    <row r="697" spans="1:9" ht="11.4" thickTop="1" thickBot="1" x14ac:dyDescent="0.25">
      <c r="A697" s="62"/>
      <c r="B697" s="215"/>
      <c r="C697" s="62" t="s">
        <v>104</v>
      </c>
      <c r="D697" s="82">
        <f>SUM(D663:D696)</f>
        <v>0</v>
      </c>
      <c r="E697" s="82">
        <f>SUM(E663:E696)</f>
        <v>0</v>
      </c>
      <c r="F697" s="82">
        <f>SUM(F663:F696)</f>
        <v>0</v>
      </c>
      <c r="G697" s="82">
        <f>SUM(G663:G696)</f>
        <v>0</v>
      </c>
      <c r="H697" s="82">
        <f>SUM(H663:H696)</f>
        <v>0</v>
      </c>
      <c r="I697" s="82">
        <f t="shared" si="18"/>
        <v>0</v>
      </c>
    </row>
    <row r="698" spans="1:9" ht="10.8" thickTop="1" x14ac:dyDescent="0.2">
      <c r="A698" s="62"/>
      <c r="B698" s="62"/>
      <c r="C698" s="62"/>
      <c r="D698" s="3"/>
      <c r="E698" s="3"/>
      <c r="F698" s="3"/>
      <c r="G698" s="3"/>
      <c r="H698" s="3"/>
      <c r="I698" s="98"/>
    </row>
    <row r="699" spans="1:9" x14ac:dyDescent="0.2">
      <c r="A699" s="216" t="s">
        <v>282</v>
      </c>
      <c r="B699" s="62"/>
      <c r="C699" s="62"/>
      <c r="D699" s="3"/>
      <c r="E699" s="3"/>
      <c r="F699" s="3"/>
      <c r="G699" s="3"/>
      <c r="H699" s="3"/>
      <c r="I699" s="98"/>
    </row>
    <row r="700" spans="1:9" x14ac:dyDescent="0.2">
      <c r="B700" s="215" t="s">
        <v>1249</v>
      </c>
      <c r="C700" s="62" t="s">
        <v>177</v>
      </c>
      <c r="D700" s="68">
        <v>0</v>
      </c>
      <c r="E700" s="68">
        <v>0</v>
      </c>
      <c r="F700" s="68">
        <v>0</v>
      </c>
      <c r="G700" s="218">
        <f>SUMIF('Staff Details'!J:J,RIGHT(LEFT($A$2,7),2)&amp;"-"&amp;LEFT(A699,4),'Staff Details'!S:S)</f>
        <v>0</v>
      </c>
      <c r="H700" s="70">
        <v>0</v>
      </c>
      <c r="I700" s="242">
        <f t="shared" ref="I700:I733" si="19">SUM(G700+H700)</f>
        <v>0</v>
      </c>
    </row>
    <row r="701" spans="1:9" x14ac:dyDescent="0.2">
      <c r="B701" s="215" t="s">
        <v>1249</v>
      </c>
      <c r="C701" s="62" t="s">
        <v>400</v>
      </c>
      <c r="D701" s="68">
        <v>0</v>
      </c>
      <c r="E701" s="68">
        <v>0</v>
      </c>
      <c r="F701" s="68">
        <v>0</v>
      </c>
      <c r="G701" s="68">
        <v>0</v>
      </c>
      <c r="H701" s="70">
        <v>0</v>
      </c>
      <c r="I701" s="242">
        <f t="shared" si="19"/>
        <v>0</v>
      </c>
    </row>
    <row r="702" spans="1:9" x14ac:dyDescent="0.2">
      <c r="A702" s="62"/>
      <c r="B702" s="215" t="s">
        <v>1250</v>
      </c>
      <c r="C702" s="62" t="s">
        <v>684</v>
      </c>
      <c r="D702" s="68">
        <v>0</v>
      </c>
      <c r="E702" s="68">
        <v>0</v>
      </c>
      <c r="F702" s="68">
        <v>0</v>
      </c>
      <c r="G702" s="219">
        <f>SUMIF('Staff Details'!J:J,RIGHT(LEFT($A$2,7),2)&amp;"-"&amp;LEFT(A699,4),'Staff Details'!AA:AA)</f>
        <v>0</v>
      </c>
      <c r="H702" s="70">
        <v>0</v>
      </c>
      <c r="I702" s="242">
        <f t="shared" si="19"/>
        <v>0</v>
      </c>
    </row>
    <row r="703" spans="1:9" x14ac:dyDescent="0.2">
      <c r="A703" s="62"/>
      <c r="B703" s="215" t="s">
        <v>1250</v>
      </c>
      <c r="C703" s="62" t="s">
        <v>401</v>
      </c>
      <c r="D703" s="68">
        <v>0</v>
      </c>
      <c r="E703" s="68">
        <v>0</v>
      </c>
      <c r="F703" s="68">
        <v>0</v>
      </c>
      <c r="G703" s="68">
        <v>0</v>
      </c>
      <c r="H703" s="70">
        <v>0</v>
      </c>
      <c r="I703" s="242">
        <f t="shared" si="19"/>
        <v>0</v>
      </c>
    </row>
    <row r="704" spans="1:9" x14ac:dyDescent="0.2">
      <c r="A704" s="62"/>
      <c r="B704" s="215" t="s">
        <v>1251</v>
      </c>
      <c r="C704" s="62" t="s">
        <v>76</v>
      </c>
      <c r="D704" s="65">
        <v>0</v>
      </c>
      <c r="E704" s="65">
        <v>0</v>
      </c>
      <c r="F704" s="65">
        <v>0</v>
      </c>
      <c r="G704" s="108">
        <v>0</v>
      </c>
      <c r="H704" s="70">
        <v>0</v>
      </c>
      <c r="I704" s="242">
        <f t="shared" si="19"/>
        <v>0</v>
      </c>
    </row>
    <row r="705" spans="1:9" x14ac:dyDescent="0.2">
      <c r="A705" s="62"/>
      <c r="B705" s="215" t="s">
        <v>1252</v>
      </c>
      <c r="C705" s="62" t="s">
        <v>77</v>
      </c>
      <c r="D705" s="65">
        <v>0</v>
      </c>
      <c r="E705" s="65">
        <v>0</v>
      </c>
      <c r="F705" s="65">
        <v>0</v>
      </c>
      <c r="G705" s="108">
        <v>0</v>
      </c>
      <c r="H705" s="70">
        <v>0</v>
      </c>
      <c r="I705" s="242">
        <f t="shared" si="19"/>
        <v>0</v>
      </c>
    </row>
    <row r="706" spans="1:9" x14ac:dyDescent="0.2">
      <c r="A706" s="62"/>
      <c r="B706" s="215" t="s">
        <v>78</v>
      </c>
      <c r="C706" s="62" t="s">
        <v>79</v>
      </c>
      <c r="D706" s="65">
        <v>0</v>
      </c>
      <c r="E706" s="65">
        <v>0</v>
      </c>
      <c r="F706" s="65">
        <v>0</v>
      </c>
      <c r="G706" s="108">
        <v>0</v>
      </c>
      <c r="H706" s="70">
        <v>0</v>
      </c>
      <c r="I706" s="242">
        <f t="shared" si="19"/>
        <v>0</v>
      </c>
    </row>
    <row r="707" spans="1:9" x14ac:dyDescent="0.2">
      <c r="A707" s="62"/>
      <c r="B707" s="215" t="s">
        <v>80</v>
      </c>
      <c r="C707" s="62" t="s">
        <v>81</v>
      </c>
      <c r="D707" s="65">
        <v>0</v>
      </c>
      <c r="E707" s="65">
        <v>0</v>
      </c>
      <c r="F707" s="65">
        <v>0</v>
      </c>
      <c r="G707" s="108">
        <v>0</v>
      </c>
      <c r="H707" s="70">
        <v>0</v>
      </c>
      <c r="I707" s="242">
        <f t="shared" si="19"/>
        <v>0</v>
      </c>
    </row>
    <row r="708" spans="1:9" x14ac:dyDescent="0.2">
      <c r="A708" s="62"/>
      <c r="B708" s="215" t="s">
        <v>1253</v>
      </c>
      <c r="C708" s="62" t="s">
        <v>82</v>
      </c>
      <c r="D708" s="65">
        <v>0</v>
      </c>
      <c r="E708" s="65">
        <v>0</v>
      </c>
      <c r="F708" s="65">
        <v>0</v>
      </c>
      <c r="G708" s="108">
        <v>0</v>
      </c>
      <c r="H708" s="70">
        <v>0</v>
      </c>
      <c r="I708" s="242">
        <f t="shared" si="19"/>
        <v>0</v>
      </c>
    </row>
    <row r="709" spans="1:9" x14ac:dyDescent="0.2">
      <c r="A709" s="62"/>
      <c r="B709" s="215" t="s">
        <v>85</v>
      </c>
      <c r="C709" s="62" t="s">
        <v>92</v>
      </c>
      <c r="D709" s="65">
        <v>0</v>
      </c>
      <c r="E709" s="65">
        <v>0</v>
      </c>
      <c r="F709" s="65">
        <v>0</v>
      </c>
      <c r="G709" s="108">
        <v>0</v>
      </c>
      <c r="H709" s="70">
        <v>0</v>
      </c>
      <c r="I709" s="242">
        <f t="shared" si="19"/>
        <v>0</v>
      </c>
    </row>
    <row r="710" spans="1:9" x14ac:dyDescent="0.2">
      <c r="A710" s="62"/>
      <c r="B710" s="215" t="s">
        <v>86</v>
      </c>
      <c r="C710" s="62" t="s">
        <v>93</v>
      </c>
      <c r="D710" s="65">
        <v>0</v>
      </c>
      <c r="E710" s="65">
        <v>0</v>
      </c>
      <c r="F710" s="65">
        <v>0</v>
      </c>
      <c r="G710" s="108">
        <v>0</v>
      </c>
      <c r="H710" s="70">
        <v>0</v>
      </c>
      <c r="I710" s="242">
        <f t="shared" si="19"/>
        <v>0</v>
      </c>
    </row>
    <row r="711" spans="1:9" x14ac:dyDescent="0.2">
      <c r="A711" s="62"/>
      <c r="B711" s="215" t="s">
        <v>90</v>
      </c>
      <c r="C711" s="62" t="s">
        <v>1282</v>
      </c>
      <c r="D711" s="65">
        <v>0</v>
      </c>
      <c r="E711" s="65">
        <v>0</v>
      </c>
      <c r="F711" s="65">
        <v>0</v>
      </c>
      <c r="G711" s="108">
        <v>0</v>
      </c>
      <c r="H711" s="70">
        <v>0</v>
      </c>
      <c r="I711" s="242">
        <f t="shared" si="19"/>
        <v>0</v>
      </c>
    </row>
    <row r="712" spans="1:9" x14ac:dyDescent="0.2">
      <c r="A712" s="62"/>
      <c r="B712" s="342" t="s">
        <v>535</v>
      </c>
      <c r="C712" s="297" t="s">
        <v>558</v>
      </c>
      <c r="D712" s="65">
        <v>0</v>
      </c>
      <c r="E712" s="65">
        <v>0</v>
      </c>
      <c r="F712" s="65">
        <v>0</v>
      </c>
      <c r="G712" s="108">
        <v>0</v>
      </c>
      <c r="H712" s="70">
        <v>0</v>
      </c>
      <c r="I712" s="242">
        <f t="shared" si="19"/>
        <v>0</v>
      </c>
    </row>
    <row r="713" spans="1:9" x14ac:dyDescent="0.2">
      <c r="A713" s="62"/>
      <c r="B713" s="215" t="s">
        <v>1283</v>
      </c>
      <c r="C713" s="62" t="s">
        <v>644</v>
      </c>
      <c r="D713" s="65">
        <v>0</v>
      </c>
      <c r="E713" s="65">
        <v>0</v>
      </c>
      <c r="F713" s="65">
        <v>0</v>
      </c>
      <c r="G713" s="108">
        <v>0</v>
      </c>
      <c r="H713" s="70">
        <v>0</v>
      </c>
      <c r="I713" s="242">
        <f t="shared" si="19"/>
        <v>0</v>
      </c>
    </row>
    <row r="714" spans="1:9" x14ac:dyDescent="0.2">
      <c r="A714" s="62"/>
      <c r="B714" s="215" t="s">
        <v>1284</v>
      </c>
      <c r="C714" s="62" t="s">
        <v>645</v>
      </c>
      <c r="D714" s="65">
        <v>0</v>
      </c>
      <c r="E714" s="65">
        <v>0</v>
      </c>
      <c r="F714" s="65">
        <v>0</v>
      </c>
      <c r="G714" s="108">
        <v>0</v>
      </c>
      <c r="H714" s="70">
        <v>0</v>
      </c>
      <c r="I714" s="242">
        <f t="shared" si="19"/>
        <v>0</v>
      </c>
    </row>
    <row r="715" spans="1:9" x14ac:dyDescent="0.2">
      <c r="A715" s="62"/>
      <c r="B715" s="215" t="s">
        <v>1285</v>
      </c>
      <c r="C715" s="62" t="s">
        <v>646</v>
      </c>
      <c r="D715" s="65">
        <v>0</v>
      </c>
      <c r="E715" s="65">
        <v>0</v>
      </c>
      <c r="F715" s="65">
        <v>0</v>
      </c>
      <c r="G715" s="108">
        <v>0</v>
      </c>
      <c r="H715" s="70">
        <v>0</v>
      </c>
      <c r="I715" s="242">
        <f t="shared" si="19"/>
        <v>0</v>
      </c>
    </row>
    <row r="716" spans="1:9" x14ac:dyDescent="0.2">
      <c r="A716" s="62"/>
      <c r="B716" s="215" t="s">
        <v>1286</v>
      </c>
      <c r="C716" s="62" t="s">
        <v>647</v>
      </c>
      <c r="D716" s="65">
        <v>0</v>
      </c>
      <c r="E716" s="65">
        <v>0</v>
      </c>
      <c r="F716" s="65">
        <v>0</v>
      </c>
      <c r="G716" s="108">
        <v>0</v>
      </c>
      <c r="H716" s="70">
        <v>0</v>
      </c>
      <c r="I716" s="242">
        <f t="shared" si="19"/>
        <v>0</v>
      </c>
    </row>
    <row r="717" spans="1:9" x14ac:dyDescent="0.2">
      <c r="A717" s="62"/>
      <c r="B717" s="215" t="s">
        <v>1287</v>
      </c>
      <c r="C717" s="62" t="s">
        <v>143</v>
      </c>
      <c r="D717" s="65">
        <v>0</v>
      </c>
      <c r="E717" s="65">
        <v>0</v>
      </c>
      <c r="F717" s="65">
        <v>0</v>
      </c>
      <c r="G717" s="108">
        <v>0</v>
      </c>
      <c r="H717" s="70">
        <v>0</v>
      </c>
      <c r="I717" s="242">
        <f t="shared" si="19"/>
        <v>0</v>
      </c>
    </row>
    <row r="718" spans="1:9" x14ac:dyDescent="0.2">
      <c r="A718" s="62"/>
      <c r="B718" s="215" t="s">
        <v>1288</v>
      </c>
      <c r="C718" s="62" t="s">
        <v>144</v>
      </c>
      <c r="D718" s="65">
        <v>0</v>
      </c>
      <c r="E718" s="65">
        <v>0</v>
      </c>
      <c r="F718" s="65">
        <v>0</v>
      </c>
      <c r="G718" s="108">
        <v>0</v>
      </c>
      <c r="H718" s="70">
        <v>0</v>
      </c>
      <c r="I718" s="242">
        <f t="shared" si="19"/>
        <v>0</v>
      </c>
    </row>
    <row r="719" spans="1:9" x14ac:dyDescent="0.2">
      <c r="A719" s="62"/>
      <c r="B719" s="215" t="s">
        <v>1289</v>
      </c>
      <c r="C719" s="62" t="s">
        <v>648</v>
      </c>
      <c r="D719" s="65">
        <v>0</v>
      </c>
      <c r="E719" s="65">
        <v>0</v>
      </c>
      <c r="F719" s="65">
        <v>0</v>
      </c>
      <c r="G719" s="108">
        <v>0</v>
      </c>
      <c r="H719" s="70">
        <v>0</v>
      </c>
      <c r="I719" s="242">
        <f t="shared" si="19"/>
        <v>0</v>
      </c>
    </row>
    <row r="720" spans="1:9" x14ac:dyDescent="0.2">
      <c r="A720" s="62"/>
      <c r="B720" s="215" t="s">
        <v>1290</v>
      </c>
      <c r="C720" s="62" t="s">
        <v>650</v>
      </c>
      <c r="D720" s="65">
        <v>0</v>
      </c>
      <c r="E720" s="65">
        <v>0</v>
      </c>
      <c r="F720" s="65">
        <v>0</v>
      </c>
      <c r="G720" s="108">
        <v>0</v>
      </c>
      <c r="H720" s="70">
        <v>0</v>
      </c>
      <c r="I720" s="242">
        <f t="shared" si="19"/>
        <v>0</v>
      </c>
    </row>
    <row r="721" spans="1:9" x14ac:dyDescent="0.2">
      <c r="A721" s="62"/>
      <c r="B721" s="215" t="s">
        <v>651</v>
      </c>
      <c r="C721" s="62" t="s">
        <v>656</v>
      </c>
      <c r="D721" s="65">
        <v>0</v>
      </c>
      <c r="E721" s="65">
        <v>0</v>
      </c>
      <c r="F721" s="65">
        <v>0</v>
      </c>
      <c r="G721" s="108">
        <v>0</v>
      </c>
      <c r="H721" s="70">
        <v>0</v>
      </c>
      <c r="I721" s="242">
        <f t="shared" si="19"/>
        <v>0</v>
      </c>
    </row>
    <row r="722" spans="1:9" x14ac:dyDescent="0.2">
      <c r="A722" s="62"/>
      <c r="B722" s="215" t="s">
        <v>652</v>
      </c>
      <c r="C722" s="62" t="s">
        <v>111</v>
      </c>
      <c r="D722" s="65">
        <v>0</v>
      </c>
      <c r="E722" s="65">
        <v>0</v>
      </c>
      <c r="F722" s="65">
        <v>0</v>
      </c>
      <c r="G722" s="108">
        <v>0</v>
      </c>
      <c r="H722" s="70">
        <v>0</v>
      </c>
      <c r="I722" s="242">
        <f t="shared" si="19"/>
        <v>0</v>
      </c>
    </row>
    <row r="723" spans="1:9" x14ac:dyDescent="0.2">
      <c r="A723" s="62"/>
      <c r="B723" s="215" t="s">
        <v>653</v>
      </c>
      <c r="C723" s="62" t="s">
        <v>112</v>
      </c>
      <c r="D723" s="65">
        <v>0</v>
      </c>
      <c r="E723" s="65">
        <v>0</v>
      </c>
      <c r="F723" s="65">
        <v>0</v>
      </c>
      <c r="G723" s="108">
        <v>0</v>
      </c>
      <c r="H723" s="70">
        <v>0</v>
      </c>
      <c r="I723" s="242">
        <f t="shared" si="19"/>
        <v>0</v>
      </c>
    </row>
    <row r="724" spans="1:9" x14ac:dyDescent="0.2">
      <c r="A724" s="62"/>
      <c r="B724" s="215" t="s">
        <v>654</v>
      </c>
      <c r="C724" s="62" t="s">
        <v>113</v>
      </c>
      <c r="D724" s="65">
        <v>0</v>
      </c>
      <c r="E724" s="65">
        <v>0</v>
      </c>
      <c r="F724" s="65">
        <v>0</v>
      </c>
      <c r="G724" s="108">
        <v>0</v>
      </c>
      <c r="H724" s="70">
        <v>0</v>
      </c>
      <c r="I724" s="242">
        <f t="shared" si="19"/>
        <v>0</v>
      </c>
    </row>
    <row r="725" spans="1:9" x14ac:dyDescent="0.2">
      <c r="A725" s="62"/>
      <c r="B725" s="215" t="s">
        <v>1254</v>
      </c>
      <c r="C725" s="62" t="s">
        <v>114</v>
      </c>
      <c r="D725" s="65">
        <v>0</v>
      </c>
      <c r="E725" s="65">
        <v>0</v>
      </c>
      <c r="F725" s="65">
        <v>0</v>
      </c>
      <c r="G725" s="108">
        <v>0</v>
      </c>
      <c r="H725" s="70">
        <v>0</v>
      </c>
      <c r="I725" s="242">
        <f t="shared" si="19"/>
        <v>0</v>
      </c>
    </row>
    <row r="726" spans="1:9" x14ac:dyDescent="0.2">
      <c r="A726" s="62"/>
      <c r="B726" s="215" t="s">
        <v>655</v>
      </c>
      <c r="C726" s="62" t="s">
        <v>115</v>
      </c>
      <c r="D726" s="65">
        <v>0</v>
      </c>
      <c r="E726" s="65">
        <v>0</v>
      </c>
      <c r="F726" s="65">
        <v>0</v>
      </c>
      <c r="G726" s="108">
        <v>0</v>
      </c>
      <c r="H726" s="70">
        <v>0</v>
      </c>
      <c r="I726" s="242">
        <f t="shared" si="19"/>
        <v>0</v>
      </c>
    </row>
    <row r="727" spans="1:9" x14ac:dyDescent="0.2">
      <c r="A727" s="62"/>
      <c r="B727" s="215" t="s">
        <v>1255</v>
      </c>
      <c r="C727" s="62" t="s">
        <v>118</v>
      </c>
      <c r="D727" s="65">
        <v>0</v>
      </c>
      <c r="E727" s="65">
        <v>0</v>
      </c>
      <c r="F727" s="65">
        <v>0</v>
      </c>
      <c r="G727" s="108">
        <v>0</v>
      </c>
      <c r="H727" s="70">
        <v>0</v>
      </c>
      <c r="I727" s="242">
        <f t="shared" si="19"/>
        <v>0</v>
      </c>
    </row>
    <row r="728" spans="1:9" x14ac:dyDescent="0.2">
      <c r="A728" s="62"/>
      <c r="B728" s="215" t="s">
        <v>500</v>
      </c>
      <c r="C728" s="62" t="s">
        <v>123</v>
      </c>
      <c r="D728" s="65">
        <v>0</v>
      </c>
      <c r="E728" s="65">
        <v>0</v>
      </c>
      <c r="F728" s="65">
        <v>0</v>
      </c>
      <c r="G728" s="108">
        <v>0</v>
      </c>
      <c r="H728" s="70">
        <v>0</v>
      </c>
      <c r="I728" s="242">
        <f t="shared" si="19"/>
        <v>0</v>
      </c>
    </row>
    <row r="729" spans="1:9" x14ac:dyDescent="0.2">
      <c r="A729" s="62"/>
      <c r="B729" s="215" t="s">
        <v>496</v>
      </c>
      <c r="C729" s="62" t="s">
        <v>125</v>
      </c>
      <c r="D729" s="65">
        <v>0</v>
      </c>
      <c r="E729" s="65">
        <v>0</v>
      </c>
      <c r="F729" s="65">
        <v>0</v>
      </c>
      <c r="G729" s="108">
        <v>0</v>
      </c>
      <c r="H729" s="70">
        <v>0</v>
      </c>
      <c r="I729" s="242">
        <f t="shared" si="19"/>
        <v>0</v>
      </c>
    </row>
    <row r="730" spans="1:9" x14ac:dyDescent="0.2">
      <c r="A730" s="62"/>
      <c r="B730" s="215" t="s">
        <v>1256</v>
      </c>
      <c r="C730" s="62" t="s">
        <v>131</v>
      </c>
      <c r="D730" s="65">
        <v>0</v>
      </c>
      <c r="E730" s="65">
        <v>0</v>
      </c>
      <c r="F730" s="65">
        <v>0</v>
      </c>
      <c r="G730" s="108">
        <v>0</v>
      </c>
      <c r="H730" s="70">
        <v>0</v>
      </c>
      <c r="I730" s="242">
        <f t="shared" si="19"/>
        <v>0</v>
      </c>
    </row>
    <row r="731" spans="1:9" x14ac:dyDescent="0.2">
      <c r="A731" s="62"/>
      <c r="B731" s="215" t="s">
        <v>127</v>
      </c>
      <c r="C731" s="62" t="s">
        <v>132</v>
      </c>
      <c r="D731" s="65">
        <v>0</v>
      </c>
      <c r="E731" s="65">
        <v>0</v>
      </c>
      <c r="F731" s="65">
        <v>0</v>
      </c>
      <c r="G731" s="108">
        <v>0</v>
      </c>
      <c r="H731" s="70">
        <v>0</v>
      </c>
      <c r="I731" s="242">
        <f t="shared" si="19"/>
        <v>0</v>
      </c>
    </row>
    <row r="732" spans="1:9" x14ac:dyDescent="0.2">
      <c r="A732" s="62"/>
      <c r="B732" s="215" t="s">
        <v>128</v>
      </c>
      <c r="C732" s="62" t="s">
        <v>133</v>
      </c>
      <c r="D732" s="65">
        <v>0</v>
      </c>
      <c r="E732" s="65">
        <v>0</v>
      </c>
      <c r="F732" s="65">
        <v>0</v>
      </c>
      <c r="G732" s="108">
        <v>0</v>
      </c>
      <c r="H732" s="70">
        <v>0</v>
      </c>
      <c r="I732" s="242">
        <f t="shared" si="19"/>
        <v>0</v>
      </c>
    </row>
    <row r="733" spans="1:9" ht="10.8" thickBot="1" x14ac:dyDescent="0.25">
      <c r="A733" s="62"/>
      <c r="B733" s="215" t="s">
        <v>129</v>
      </c>
      <c r="C733" s="62" t="s">
        <v>134</v>
      </c>
      <c r="D733" s="65">
        <v>0</v>
      </c>
      <c r="E733" s="65">
        <v>0</v>
      </c>
      <c r="F733" s="65">
        <v>0</v>
      </c>
      <c r="G733" s="108">
        <v>0</v>
      </c>
      <c r="H733" s="70">
        <v>0</v>
      </c>
      <c r="I733" s="242">
        <f t="shared" si="19"/>
        <v>0</v>
      </c>
    </row>
    <row r="734" spans="1:9" ht="11.4" thickTop="1" thickBot="1" x14ac:dyDescent="0.25">
      <c r="A734" s="62"/>
      <c r="B734" s="215"/>
      <c r="C734" s="62" t="s">
        <v>305</v>
      </c>
      <c r="D734" s="82">
        <f>SUM(D700:D733)</f>
        <v>0</v>
      </c>
      <c r="E734" s="82">
        <f>SUM(E700:E733)</f>
        <v>0</v>
      </c>
      <c r="F734" s="82">
        <f>SUM(F700:F733)</f>
        <v>0</v>
      </c>
      <c r="G734" s="82">
        <f>SUM(G700:G733)</f>
        <v>0</v>
      </c>
      <c r="H734" s="82">
        <f>SUM(H700:H733)</f>
        <v>0</v>
      </c>
      <c r="I734" s="82">
        <f>SUM(G734+H734)</f>
        <v>0</v>
      </c>
    </row>
    <row r="735" spans="1:9" ht="10.8" thickTop="1" x14ac:dyDescent="0.2">
      <c r="A735" s="62"/>
      <c r="B735" s="62"/>
      <c r="C735" s="62"/>
      <c r="D735" s="3"/>
      <c r="E735" s="3"/>
      <c r="F735" s="3"/>
      <c r="G735" s="3"/>
      <c r="H735" s="3"/>
      <c r="I735" s="98"/>
    </row>
    <row r="736" spans="1:9" x14ac:dyDescent="0.2">
      <c r="A736" s="216" t="s">
        <v>306</v>
      </c>
      <c r="B736" s="62"/>
      <c r="C736" s="62"/>
      <c r="D736" s="3"/>
      <c r="E736" s="3"/>
      <c r="F736" s="3"/>
      <c r="G736" s="3"/>
      <c r="H736" s="3"/>
      <c r="I736" s="98"/>
    </row>
    <row r="737" spans="1:9" x14ac:dyDescent="0.2">
      <c r="B737" s="215" t="s">
        <v>1249</v>
      </c>
      <c r="C737" s="62" t="s">
        <v>177</v>
      </c>
      <c r="D737" s="68">
        <v>0</v>
      </c>
      <c r="E737" s="68">
        <v>0</v>
      </c>
      <c r="F737" s="68">
        <v>0</v>
      </c>
      <c r="G737" s="218">
        <f>SUMIF('Staff Details'!J:J,RIGHT(LEFT($A$2,7),2)&amp;"-"&amp;LEFT(A736,4),'Staff Details'!S:S)</f>
        <v>0</v>
      </c>
      <c r="H737" s="70">
        <v>0</v>
      </c>
      <c r="I737" s="242">
        <f t="shared" ref="I737:I770" si="20">SUM(G737+H737)</f>
        <v>0</v>
      </c>
    </row>
    <row r="738" spans="1:9" x14ac:dyDescent="0.2">
      <c r="B738" s="215" t="s">
        <v>1249</v>
      </c>
      <c r="C738" s="62" t="s">
        <v>400</v>
      </c>
      <c r="D738" s="68">
        <v>0</v>
      </c>
      <c r="E738" s="68">
        <v>0</v>
      </c>
      <c r="F738" s="68">
        <v>0</v>
      </c>
      <c r="G738" s="68">
        <v>0</v>
      </c>
      <c r="H738" s="70">
        <v>0</v>
      </c>
      <c r="I738" s="242">
        <f t="shared" si="20"/>
        <v>0</v>
      </c>
    </row>
    <row r="739" spans="1:9" x14ac:dyDescent="0.2">
      <c r="A739" s="62"/>
      <c r="B739" s="215" t="s">
        <v>1250</v>
      </c>
      <c r="C739" s="62" t="s">
        <v>684</v>
      </c>
      <c r="D739" s="68">
        <v>0</v>
      </c>
      <c r="E739" s="68">
        <v>0</v>
      </c>
      <c r="F739" s="68">
        <v>0</v>
      </c>
      <c r="G739" s="219">
        <f>SUMIF('Staff Details'!J:J,RIGHT(LEFT($A$2,7),2)&amp;"-"&amp;LEFT(A736,4),'Staff Details'!AA:AA)</f>
        <v>0</v>
      </c>
      <c r="H739" s="70">
        <v>0</v>
      </c>
      <c r="I739" s="242">
        <f t="shared" si="20"/>
        <v>0</v>
      </c>
    </row>
    <row r="740" spans="1:9" x14ac:dyDescent="0.2">
      <c r="A740" s="62"/>
      <c r="B740" s="215" t="s">
        <v>1250</v>
      </c>
      <c r="C740" s="62" t="s">
        <v>401</v>
      </c>
      <c r="D740" s="68">
        <v>0</v>
      </c>
      <c r="E740" s="68">
        <v>0</v>
      </c>
      <c r="F740" s="68">
        <v>0</v>
      </c>
      <c r="G740" s="68">
        <v>0</v>
      </c>
      <c r="H740" s="70">
        <v>0</v>
      </c>
      <c r="I740" s="242">
        <f t="shared" si="20"/>
        <v>0</v>
      </c>
    </row>
    <row r="741" spans="1:9" x14ac:dyDescent="0.2">
      <c r="A741" s="62"/>
      <c r="B741" s="215" t="s">
        <v>1251</v>
      </c>
      <c r="C741" s="62" t="s">
        <v>76</v>
      </c>
      <c r="D741" s="65">
        <v>0</v>
      </c>
      <c r="E741" s="65">
        <v>0</v>
      </c>
      <c r="F741" s="65">
        <v>0</v>
      </c>
      <c r="G741" s="108">
        <v>0</v>
      </c>
      <c r="H741" s="70">
        <v>0</v>
      </c>
      <c r="I741" s="242">
        <f t="shared" si="20"/>
        <v>0</v>
      </c>
    </row>
    <row r="742" spans="1:9" x14ac:dyDescent="0.2">
      <c r="A742" s="62"/>
      <c r="B742" s="215" t="s">
        <v>1252</v>
      </c>
      <c r="C742" s="62" t="s">
        <v>77</v>
      </c>
      <c r="D742" s="65">
        <v>0</v>
      </c>
      <c r="E742" s="65">
        <v>0</v>
      </c>
      <c r="F742" s="65">
        <v>0</v>
      </c>
      <c r="G742" s="108">
        <v>0</v>
      </c>
      <c r="H742" s="70">
        <v>0</v>
      </c>
      <c r="I742" s="242">
        <f t="shared" si="20"/>
        <v>0</v>
      </c>
    </row>
    <row r="743" spans="1:9" x14ac:dyDescent="0.2">
      <c r="A743" s="62"/>
      <c r="B743" s="215" t="s">
        <v>78</v>
      </c>
      <c r="C743" s="62" t="s">
        <v>79</v>
      </c>
      <c r="D743" s="65">
        <v>0</v>
      </c>
      <c r="E743" s="65">
        <v>0</v>
      </c>
      <c r="F743" s="65">
        <v>0</v>
      </c>
      <c r="G743" s="108">
        <v>0</v>
      </c>
      <c r="H743" s="70">
        <v>0</v>
      </c>
      <c r="I743" s="242">
        <f t="shared" si="20"/>
        <v>0</v>
      </c>
    </row>
    <row r="744" spans="1:9" x14ac:dyDescent="0.2">
      <c r="A744" s="62"/>
      <c r="B744" s="215" t="s">
        <v>80</v>
      </c>
      <c r="C744" s="62" t="s">
        <v>81</v>
      </c>
      <c r="D744" s="65">
        <v>0</v>
      </c>
      <c r="E744" s="65">
        <v>0</v>
      </c>
      <c r="F744" s="65">
        <v>0</v>
      </c>
      <c r="G744" s="108">
        <v>0</v>
      </c>
      <c r="H744" s="70">
        <v>0</v>
      </c>
      <c r="I744" s="242">
        <f t="shared" si="20"/>
        <v>0</v>
      </c>
    </row>
    <row r="745" spans="1:9" x14ac:dyDescent="0.2">
      <c r="A745" s="62"/>
      <c r="B745" s="215" t="s">
        <v>1253</v>
      </c>
      <c r="C745" s="62" t="s">
        <v>82</v>
      </c>
      <c r="D745" s="65">
        <v>0</v>
      </c>
      <c r="E745" s="65">
        <v>0</v>
      </c>
      <c r="F745" s="65">
        <v>0</v>
      </c>
      <c r="G745" s="108">
        <v>0</v>
      </c>
      <c r="H745" s="70">
        <v>0</v>
      </c>
      <c r="I745" s="242">
        <f t="shared" si="20"/>
        <v>0</v>
      </c>
    </row>
    <row r="746" spans="1:9" x14ac:dyDescent="0.2">
      <c r="A746" s="62"/>
      <c r="B746" s="215" t="s">
        <v>85</v>
      </c>
      <c r="C746" s="62" t="s">
        <v>92</v>
      </c>
      <c r="D746" s="65">
        <v>0</v>
      </c>
      <c r="E746" s="65">
        <v>0</v>
      </c>
      <c r="F746" s="65">
        <v>0</v>
      </c>
      <c r="G746" s="108">
        <v>0</v>
      </c>
      <c r="H746" s="70">
        <v>0</v>
      </c>
      <c r="I746" s="242">
        <f t="shared" si="20"/>
        <v>0</v>
      </c>
    </row>
    <row r="747" spans="1:9" x14ac:dyDescent="0.2">
      <c r="A747" s="62"/>
      <c r="B747" s="215" t="s">
        <v>86</v>
      </c>
      <c r="C747" s="62" t="s">
        <v>93</v>
      </c>
      <c r="D747" s="65">
        <v>0</v>
      </c>
      <c r="E747" s="65">
        <v>0</v>
      </c>
      <c r="F747" s="65">
        <v>0</v>
      </c>
      <c r="G747" s="108">
        <v>0</v>
      </c>
      <c r="H747" s="70">
        <v>0</v>
      </c>
      <c r="I747" s="242">
        <f t="shared" si="20"/>
        <v>0</v>
      </c>
    </row>
    <row r="748" spans="1:9" x14ac:dyDescent="0.2">
      <c r="A748" s="62"/>
      <c r="B748" s="215" t="s">
        <v>90</v>
      </c>
      <c r="C748" s="62" t="s">
        <v>1282</v>
      </c>
      <c r="D748" s="65">
        <v>0</v>
      </c>
      <c r="E748" s="65">
        <v>0</v>
      </c>
      <c r="F748" s="65">
        <v>0</v>
      </c>
      <c r="G748" s="108">
        <v>0</v>
      </c>
      <c r="H748" s="70">
        <v>0</v>
      </c>
      <c r="I748" s="242">
        <f t="shared" si="20"/>
        <v>0</v>
      </c>
    </row>
    <row r="749" spans="1:9" x14ac:dyDescent="0.2">
      <c r="A749" s="62"/>
      <c r="B749" s="342" t="s">
        <v>535</v>
      </c>
      <c r="C749" s="297" t="s">
        <v>558</v>
      </c>
      <c r="D749" s="65">
        <v>0</v>
      </c>
      <c r="E749" s="65">
        <v>0</v>
      </c>
      <c r="F749" s="65">
        <v>0</v>
      </c>
      <c r="G749" s="108">
        <v>0</v>
      </c>
      <c r="H749" s="70">
        <v>0</v>
      </c>
      <c r="I749" s="242">
        <f t="shared" si="20"/>
        <v>0</v>
      </c>
    </row>
    <row r="750" spans="1:9" x14ac:dyDescent="0.2">
      <c r="A750" s="62"/>
      <c r="B750" s="215" t="s">
        <v>1283</v>
      </c>
      <c r="C750" s="62" t="s">
        <v>644</v>
      </c>
      <c r="D750" s="65">
        <v>0</v>
      </c>
      <c r="E750" s="65">
        <v>0</v>
      </c>
      <c r="F750" s="65">
        <v>0</v>
      </c>
      <c r="G750" s="108">
        <v>0</v>
      </c>
      <c r="H750" s="70">
        <v>0</v>
      </c>
      <c r="I750" s="242">
        <f t="shared" si="20"/>
        <v>0</v>
      </c>
    </row>
    <row r="751" spans="1:9" x14ac:dyDescent="0.2">
      <c r="A751" s="62"/>
      <c r="B751" s="215" t="s">
        <v>1284</v>
      </c>
      <c r="C751" s="62" t="s">
        <v>645</v>
      </c>
      <c r="D751" s="65">
        <v>0</v>
      </c>
      <c r="E751" s="65">
        <v>0</v>
      </c>
      <c r="F751" s="65">
        <v>0</v>
      </c>
      <c r="G751" s="108">
        <v>0</v>
      </c>
      <c r="H751" s="70">
        <v>0</v>
      </c>
      <c r="I751" s="242">
        <f t="shared" si="20"/>
        <v>0</v>
      </c>
    </row>
    <row r="752" spans="1:9" x14ac:dyDescent="0.2">
      <c r="A752" s="62"/>
      <c r="B752" s="215" t="s">
        <v>1285</v>
      </c>
      <c r="C752" s="62" t="s">
        <v>646</v>
      </c>
      <c r="D752" s="65">
        <v>0</v>
      </c>
      <c r="E752" s="65">
        <v>0</v>
      </c>
      <c r="F752" s="65">
        <v>0</v>
      </c>
      <c r="G752" s="108">
        <v>0</v>
      </c>
      <c r="H752" s="70">
        <v>0</v>
      </c>
      <c r="I752" s="242">
        <f t="shared" si="20"/>
        <v>0</v>
      </c>
    </row>
    <row r="753" spans="1:9" x14ac:dyDescent="0.2">
      <c r="A753" s="62"/>
      <c r="B753" s="215" t="s">
        <v>1286</v>
      </c>
      <c r="C753" s="62" t="s">
        <v>647</v>
      </c>
      <c r="D753" s="65">
        <v>0</v>
      </c>
      <c r="E753" s="65">
        <v>0</v>
      </c>
      <c r="F753" s="65">
        <v>0</v>
      </c>
      <c r="G753" s="108">
        <v>0</v>
      </c>
      <c r="H753" s="70">
        <v>0</v>
      </c>
      <c r="I753" s="242">
        <f t="shared" si="20"/>
        <v>0</v>
      </c>
    </row>
    <row r="754" spans="1:9" x14ac:dyDescent="0.2">
      <c r="A754" s="62"/>
      <c r="B754" s="215" t="s">
        <v>1287</v>
      </c>
      <c r="C754" s="62" t="s">
        <v>143</v>
      </c>
      <c r="D754" s="65">
        <v>0</v>
      </c>
      <c r="E754" s="65">
        <v>0</v>
      </c>
      <c r="F754" s="65">
        <v>0</v>
      </c>
      <c r="G754" s="108">
        <v>0</v>
      </c>
      <c r="H754" s="70">
        <v>0</v>
      </c>
      <c r="I754" s="242">
        <f t="shared" si="20"/>
        <v>0</v>
      </c>
    </row>
    <row r="755" spans="1:9" x14ac:dyDescent="0.2">
      <c r="A755" s="62"/>
      <c r="B755" s="215" t="s">
        <v>1288</v>
      </c>
      <c r="C755" s="62" t="s">
        <v>144</v>
      </c>
      <c r="D755" s="65">
        <v>0</v>
      </c>
      <c r="E755" s="65">
        <v>0</v>
      </c>
      <c r="F755" s="65">
        <v>0</v>
      </c>
      <c r="G755" s="108">
        <v>0</v>
      </c>
      <c r="H755" s="70">
        <v>0</v>
      </c>
      <c r="I755" s="242">
        <f t="shared" si="20"/>
        <v>0</v>
      </c>
    </row>
    <row r="756" spans="1:9" x14ac:dyDescent="0.2">
      <c r="A756" s="62"/>
      <c r="B756" s="215" t="s">
        <v>1289</v>
      </c>
      <c r="C756" s="62" t="s">
        <v>648</v>
      </c>
      <c r="D756" s="65">
        <v>0</v>
      </c>
      <c r="E756" s="65">
        <v>0</v>
      </c>
      <c r="F756" s="65">
        <v>0</v>
      </c>
      <c r="G756" s="108">
        <v>0</v>
      </c>
      <c r="H756" s="70">
        <v>0</v>
      </c>
      <c r="I756" s="242">
        <f t="shared" si="20"/>
        <v>0</v>
      </c>
    </row>
    <row r="757" spans="1:9" x14ac:dyDescent="0.2">
      <c r="A757" s="62"/>
      <c r="B757" s="215" t="s">
        <v>1290</v>
      </c>
      <c r="C757" s="62" t="s">
        <v>650</v>
      </c>
      <c r="D757" s="65">
        <v>0</v>
      </c>
      <c r="E757" s="65">
        <v>0</v>
      </c>
      <c r="F757" s="65">
        <v>0</v>
      </c>
      <c r="G757" s="108">
        <v>0</v>
      </c>
      <c r="H757" s="70">
        <v>0</v>
      </c>
      <c r="I757" s="242">
        <f t="shared" si="20"/>
        <v>0</v>
      </c>
    </row>
    <row r="758" spans="1:9" x14ac:dyDescent="0.2">
      <c r="A758" s="62"/>
      <c r="B758" s="215" t="s">
        <v>651</v>
      </c>
      <c r="C758" s="62" t="s">
        <v>656</v>
      </c>
      <c r="D758" s="65">
        <v>0</v>
      </c>
      <c r="E758" s="65">
        <v>0</v>
      </c>
      <c r="F758" s="65">
        <v>0</v>
      </c>
      <c r="G758" s="108">
        <v>0</v>
      </c>
      <c r="H758" s="70">
        <v>0</v>
      </c>
      <c r="I758" s="242">
        <f t="shared" si="20"/>
        <v>0</v>
      </c>
    </row>
    <row r="759" spans="1:9" x14ac:dyDescent="0.2">
      <c r="A759" s="62"/>
      <c r="B759" s="215" t="s">
        <v>652</v>
      </c>
      <c r="C759" s="62" t="s">
        <v>111</v>
      </c>
      <c r="D759" s="65">
        <v>0</v>
      </c>
      <c r="E759" s="65">
        <v>0</v>
      </c>
      <c r="F759" s="65">
        <v>0</v>
      </c>
      <c r="G759" s="108">
        <v>0</v>
      </c>
      <c r="H759" s="70">
        <v>0</v>
      </c>
      <c r="I759" s="242">
        <f t="shared" si="20"/>
        <v>0</v>
      </c>
    </row>
    <row r="760" spans="1:9" x14ac:dyDescent="0.2">
      <c r="A760" s="62"/>
      <c r="B760" s="215" t="s">
        <v>653</v>
      </c>
      <c r="C760" s="62" t="s">
        <v>112</v>
      </c>
      <c r="D760" s="65">
        <v>0</v>
      </c>
      <c r="E760" s="65">
        <v>0</v>
      </c>
      <c r="F760" s="65">
        <v>0</v>
      </c>
      <c r="G760" s="108">
        <v>0</v>
      </c>
      <c r="H760" s="70">
        <v>0</v>
      </c>
      <c r="I760" s="242">
        <f t="shared" si="20"/>
        <v>0</v>
      </c>
    </row>
    <row r="761" spans="1:9" x14ac:dyDescent="0.2">
      <c r="A761" s="62"/>
      <c r="B761" s="215" t="s">
        <v>654</v>
      </c>
      <c r="C761" s="62" t="s">
        <v>113</v>
      </c>
      <c r="D761" s="65">
        <v>0</v>
      </c>
      <c r="E761" s="65">
        <v>0</v>
      </c>
      <c r="F761" s="65">
        <v>0</v>
      </c>
      <c r="G761" s="108">
        <v>0</v>
      </c>
      <c r="H761" s="70">
        <v>0</v>
      </c>
      <c r="I761" s="242">
        <f t="shared" si="20"/>
        <v>0</v>
      </c>
    </row>
    <row r="762" spans="1:9" x14ac:dyDescent="0.2">
      <c r="A762" s="62"/>
      <c r="B762" s="215" t="s">
        <v>1254</v>
      </c>
      <c r="C762" s="62" t="s">
        <v>114</v>
      </c>
      <c r="D762" s="65">
        <v>0</v>
      </c>
      <c r="E762" s="65">
        <v>0</v>
      </c>
      <c r="F762" s="65">
        <v>0</v>
      </c>
      <c r="G762" s="108">
        <v>0</v>
      </c>
      <c r="H762" s="70">
        <v>0</v>
      </c>
      <c r="I762" s="242">
        <f t="shared" si="20"/>
        <v>0</v>
      </c>
    </row>
    <row r="763" spans="1:9" x14ac:dyDescent="0.2">
      <c r="A763" s="62"/>
      <c r="B763" s="215" t="s">
        <v>655</v>
      </c>
      <c r="C763" s="62" t="s">
        <v>115</v>
      </c>
      <c r="D763" s="65">
        <v>0</v>
      </c>
      <c r="E763" s="65">
        <v>0</v>
      </c>
      <c r="F763" s="65">
        <v>0</v>
      </c>
      <c r="G763" s="108">
        <v>0</v>
      </c>
      <c r="H763" s="70">
        <v>0</v>
      </c>
      <c r="I763" s="242">
        <f t="shared" si="20"/>
        <v>0</v>
      </c>
    </row>
    <row r="764" spans="1:9" x14ac:dyDescent="0.2">
      <c r="A764" s="62"/>
      <c r="B764" s="215" t="s">
        <v>1255</v>
      </c>
      <c r="C764" s="62" t="s">
        <v>118</v>
      </c>
      <c r="D764" s="65">
        <v>0</v>
      </c>
      <c r="E764" s="65">
        <v>0</v>
      </c>
      <c r="F764" s="65">
        <v>0</v>
      </c>
      <c r="G764" s="108">
        <v>0</v>
      </c>
      <c r="H764" s="70">
        <v>0</v>
      </c>
      <c r="I764" s="242">
        <f t="shared" si="20"/>
        <v>0</v>
      </c>
    </row>
    <row r="765" spans="1:9" x14ac:dyDescent="0.2">
      <c r="A765" s="62"/>
      <c r="B765" s="215" t="s">
        <v>500</v>
      </c>
      <c r="C765" s="62" t="s">
        <v>123</v>
      </c>
      <c r="D765" s="65">
        <v>0</v>
      </c>
      <c r="E765" s="65">
        <v>0</v>
      </c>
      <c r="F765" s="65">
        <v>0</v>
      </c>
      <c r="G765" s="108">
        <v>0</v>
      </c>
      <c r="H765" s="70">
        <v>0</v>
      </c>
      <c r="I765" s="242">
        <f t="shared" si="20"/>
        <v>0</v>
      </c>
    </row>
    <row r="766" spans="1:9" x14ac:dyDescent="0.2">
      <c r="A766" s="62"/>
      <c r="B766" s="215" t="s">
        <v>496</v>
      </c>
      <c r="C766" s="62" t="s">
        <v>125</v>
      </c>
      <c r="D766" s="65">
        <v>0</v>
      </c>
      <c r="E766" s="65">
        <v>0</v>
      </c>
      <c r="F766" s="65">
        <v>0</v>
      </c>
      <c r="G766" s="108">
        <v>0</v>
      </c>
      <c r="H766" s="70">
        <v>0</v>
      </c>
      <c r="I766" s="242">
        <f t="shared" si="20"/>
        <v>0</v>
      </c>
    </row>
    <row r="767" spans="1:9" x14ac:dyDescent="0.2">
      <c r="A767" s="62"/>
      <c r="B767" s="215" t="s">
        <v>1256</v>
      </c>
      <c r="C767" s="62" t="s">
        <v>131</v>
      </c>
      <c r="D767" s="65">
        <v>0</v>
      </c>
      <c r="E767" s="65">
        <v>0</v>
      </c>
      <c r="F767" s="65">
        <v>0</v>
      </c>
      <c r="G767" s="108">
        <v>0</v>
      </c>
      <c r="H767" s="70">
        <v>0</v>
      </c>
      <c r="I767" s="242">
        <f t="shared" si="20"/>
        <v>0</v>
      </c>
    </row>
    <row r="768" spans="1:9" x14ac:dyDescent="0.2">
      <c r="A768" s="62"/>
      <c r="B768" s="215" t="s">
        <v>127</v>
      </c>
      <c r="C768" s="62" t="s">
        <v>132</v>
      </c>
      <c r="D768" s="65">
        <v>0</v>
      </c>
      <c r="E768" s="65">
        <v>0</v>
      </c>
      <c r="F768" s="65">
        <v>0</v>
      </c>
      <c r="G768" s="108">
        <v>0</v>
      </c>
      <c r="H768" s="70">
        <v>0</v>
      </c>
      <c r="I768" s="242">
        <f t="shared" si="20"/>
        <v>0</v>
      </c>
    </row>
    <row r="769" spans="1:9" x14ac:dyDescent="0.2">
      <c r="A769" s="62"/>
      <c r="B769" s="215" t="s">
        <v>128</v>
      </c>
      <c r="C769" s="62" t="s">
        <v>133</v>
      </c>
      <c r="D769" s="65">
        <v>0</v>
      </c>
      <c r="E769" s="65">
        <v>0</v>
      </c>
      <c r="F769" s="65">
        <v>0</v>
      </c>
      <c r="G769" s="108">
        <v>0</v>
      </c>
      <c r="H769" s="70">
        <v>0</v>
      </c>
      <c r="I769" s="242">
        <f t="shared" si="20"/>
        <v>0</v>
      </c>
    </row>
    <row r="770" spans="1:9" ht="10.8" thickBot="1" x14ac:dyDescent="0.25">
      <c r="A770" s="62"/>
      <c r="B770" s="215" t="s">
        <v>129</v>
      </c>
      <c r="C770" s="62" t="s">
        <v>134</v>
      </c>
      <c r="D770" s="65">
        <v>0</v>
      </c>
      <c r="E770" s="65">
        <v>0</v>
      </c>
      <c r="F770" s="65">
        <v>0</v>
      </c>
      <c r="G770" s="108">
        <v>0</v>
      </c>
      <c r="H770" s="70">
        <v>0</v>
      </c>
      <c r="I770" s="242">
        <f t="shared" si="20"/>
        <v>0</v>
      </c>
    </row>
    <row r="771" spans="1:9" ht="11.4" thickTop="1" thickBot="1" x14ac:dyDescent="0.25">
      <c r="A771" s="62"/>
      <c r="B771" s="215"/>
      <c r="C771" s="62" t="s">
        <v>307</v>
      </c>
      <c r="D771" s="82">
        <f>SUM(D737:D770)</f>
        <v>0</v>
      </c>
      <c r="E771" s="82">
        <f>SUM(E737:E770)</f>
        <v>0</v>
      </c>
      <c r="F771" s="82">
        <f>SUM(F737:F770)</f>
        <v>0</v>
      </c>
      <c r="G771" s="82">
        <f>SUM(G737:G770)</f>
        <v>0</v>
      </c>
      <c r="H771" s="82">
        <f>SUM(H737:H770)</f>
        <v>0</v>
      </c>
      <c r="I771" s="82">
        <f>SUM(G771+H771)</f>
        <v>0</v>
      </c>
    </row>
    <row r="772" spans="1:9" ht="10.8" thickTop="1" x14ac:dyDescent="0.2">
      <c r="A772" s="62"/>
      <c r="B772" s="62"/>
      <c r="C772" s="62"/>
      <c r="D772" s="3"/>
      <c r="E772" s="3"/>
      <c r="F772" s="3"/>
      <c r="G772" s="3"/>
      <c r="H772" s="3"/>
      <c r="I772" s="98"/>
    </row>
    <row r="773" spans="1:9" x14ac:dyDescent="0.2">
      <c r="A773" s="216" t="s">
        <v>308</v>
      </c>
      <c r="B773" s="62"/>
      <c r="C773" s="62"/>
      <c r="D773" s="3"/>
      <c r="E773" s="3"/>
      <c r="F773" s="3"/>
      <c r="G773" s="3"/>
      <c r="H773" s="3"/>
      <c r="I773" s="98"/>
    </row>
    <row r="774" spans="1:9" x14ac:dyDescent="0.2">
      <c r="B774" s="215" t="s">
        <v>1249</v>
      </c>
      <c r="C774" s="62" t="s">
        <v>177</v>
      </c>
      <c r="D774" s="68">
        <v>0</v>
      </c>
      <c r="E774" s="68">
        <v>0</v>
      </c>
      <c r="F774" s="68">
        <v>0</v>
      </c>
      <c r="G774" s="218">
        <f>SUMIF('Staff Details'!J:J,RIGHT(LEFT($A$2,7),2)&amp;"-"&amp;LEFT(A773,4),'Staff Details'!S:S)</f>
        <v>0</v>
      </c>
      <c r="H774" s="70">
        <v>0</v>
      </c>
      <c r="I774" s="242">
        <f t="shared" ref="I774:I808" si="21">SUM(G774+H774)</f>
        <v>0</v>
      </c>
    </row>
    <row r="775" spans="1:9" x14ac:dyDescent="0.2">
      <c r="B775" s="215" t="s">
        <v>1249</v>
      </c>
      <c r="C775" s="62" t="s">
        <v>400</v>
      </c>
      <c r="D775" s="68">
        <v>0</v>
      </c>
      <c r="E775" s="68">
        <v>0</v>
      </c>
      <c r="F775" s="68">
        <v>0</v>
      </c>
      <c r="G775" s="68">
        <v>0</v>
      </c>
      <c r="H775" s="70">
        <v>0</v>
      </c>
      <c r="I775" s="242">
        <f t="shared" si="21"/>
        <v>0</v>
      </c>
    </row>
    <row r="776" spans="1:9" x14ac:dyDescent="0.2">
      <c r="A776" s="62"/>
      <c r="B776" s="215" t="s">
        <v>1250</v>
      </c>
      <c r="C776" s="62" t="s">
        <v>684</v>
      </c>
      <c r="D776" s="68">
        <v>0</v>
      </c>
      <c r="E776" s="68">
        <v>0</v>
      </c>
      <c r="F776" s="68">
        <v>0</v>
      </c>
      <c r="G776" s="219">
        <f>SUMIF('Staff Details'!J:J,RIGHT(LEFT($A$2,7),2)&amp;"-"&amp;LEFT(A773,4),'Staff Details'!AA:AA)</f>
        <v>0</v>
      </c>
      <c r="H776" s="70">
        <v>0</v>
      </c>
      <c r="I776" s="242">
        <f t="shared" si="21"/>
        <v>0</v>
      </c>
    </row>
    <row r="777" spans="1:9" x14ac:dyDescent="0.2">
      <c r="A777" s="62"/>
      <c r="B777" s="215" t="s">
        <v>1250</v>
      </c>
      <c r="C777" s="62" t="s">
        <v>401</v>
      </c>
      <c r="D777" s="68">
        <v>0</v>
      </c>
      <c r="E777" s="68">
        <v>0</v>
      </c>
      <c r="F777" s="68">
        <v>0</v>
      </c>
      <c r="G777" s="68">
        <v>0</v>
      </c>
      <c r="H777" s="70">
        <v>0</v>
      </c>
      <c r="I777" s="242">
        <f t="shared" si="21"/>
        <v>0</v>
      </c>
    </row>
    <row r="778" spans="1:9" x14ac:dyDescent="0.2">
      <c r="A778" s="62"/>
      <c r="B778" s="215" t="s">
        <v>1251</v>
      </c>
      <c r="C778" s="62" t="s">
        <v>76</v>
      </c>
      <c r="D778" s="65">
        <v>0</v>
      </c>
      <c r="E778" s="65">
        <v>0</v>
      </c>
      <c r="F778" s="65">
        <v>0</v>
      </c>
      <c r="G778" s="108">
        <v>0</v>
      </c>
      <c r="H778" s="70">
        <v>0</v>
      </c>
      <c r="I778" s="242">
        <f t="shared" si="21"/>
        <v>0</v>
      </c>
    </row>
    <row r="779" spans="1:9" x14ac:dyDescent="0.2">
      <c r="A779" s="62"/>
      <c r="B779" s="215" t="s">
        <v>1252</v>
      </c>
      <c r="C779" s="62" t="s">
        <v>77</v>
      </c>
      <c r="D779" s="65">
        <v>0</v>
      </c>
      <c r="E779" s="65">
        <v>0</v>
      </c>
      <c r="F779" s="65">
        <v>0</v>
      </c>
      <c r="G779" s="108">
        <v>0</v>
      </c>
      <c r="H779" s="70">
        <v>0</v>
      </c>
      <c r="I779" s="242">
        <f t="shared" si="21"/>
        <v>0</v>
      </c>
    </row>
    <row r="780" spans="1:9" x14ac:dyDescent="0.2">
      <c r="A780" s="62"/>
      <c r="B780" s="215" t="s">
        <v>78</v>
      </c>
      <c r="C780" s="62" t="s">
        <v>79</v>
      </c>
      <c r="D780" s="65">
        <v>0</v>
      </c>
      <c r="E780" s="65">
        <v>0</v>
      </c>
      <c r="F780" s="65">
        <v>0</v>
      </c>
      <c r="G780" s="108">
        <v>0</v>
      </c>
      <c r="H780" s="70">
        <v>0</v>
      </c>
      <c r="I780" s="242">
        <f t="shared" si="21"/>
        <v>0</v>
      </c>
    </row>
    <row r="781" spans="1:9" x14ac:dyDescent="0.2">
      <c r="A781" s="62"/>
      <c r="B781" s="215" t="s">
        <v>80</v>
      </c>
      <c r="C781" s="62" t="s">
        <v>81</v>
      </c>
      <c r="D781" s="65">
        <v>0</v>
      </c>
      <c r="E781" s="65">
        <v>0</v>
      </c>
      <c r="F781" s="65">
        <v>0</v>
      </c>
      <c r="G781" s="108">
        <v>0</v>
      </c>
      <c r="H781" s="70">
        <v>0</v>
      </c>
      <c r="I781" s="242">
        <f t="shared" si="21"/>
        <v>0</v>
      </c>
    </row>
    <row r="782" spans="1:9" x14ac:dyDescent="0.2">
      <c r="A782" s="62"/>
      <c r="B782" s="215" t="s">
        <v>1253</v>
      </c>
      <c r="C782" s="62" t="s">
        <v>82</v>
      </c>
      <c r="D782" s="65">
        <v>0</v>
      </c>
      <c r="E782" s="65">
        <v>0</v>
      </c>
      <c r="F782" s="65">
        <v>0</v>
      </c>
      <c r="G782" s="108">
        <v>0</v>
      </c>
      <c r="H782" s="70">
        <v>0</v>
      </c>
      <c r="I782" s="242">
        <f t="shared" si="21"/>
        <v>0</v>
      </c>
    </row>
    <row r="783" spans="1:9" x14ac:dyDescent="0.2">
      <c r="A783" s="62"/>
      <c r="B783" s="215" t="s">
        <v>85</v>
      </c>
      <c r="C783" s="62" t="s">
        <v>92</v>
      </c>
      <c r="D783" s="65">
        <v>0</v>
      </c>
      <c r="E783" s="65">
        <v>0</v>
      </c>
      <c r="F783" s="65">
        <v>0</v>
      </c>
      <c r="G783" s="108">
        <v>0</v>
      </c>
      <c r="H783" s="70">
        <v>0</v>
      </c>
      <c r="I783" s="242">
        <f t="shared" si="21"/>
        <v>0</v>
      </c>
    </row>
    <row r="784" spans="1:9" x14ac:dyDescent="0.2">
      <c r="A784" s="62"/>
      <c r="B784" s="215" t="s">
        <v>86</v>
      </c>
      <c r="C784" s="62" t="s">
        <v>93</v>
      </c>
      <c r="D784" s="65">
        <v>0</v>
      </c>
      <c r="E784" s="65">
        <v>0</v>
      </c>
      <c r="F784" s="65">
        <v>0</v>
      </c>
      <c r="G784" s="108">
        <v>0</v>
      </c>
      <c r="H784" s="70">
        <v>0</v>
      </c>
      <c r="I784" s="242">
        <f t="shared" si="21"/>
        <v>0</v>
      </c>
    </row>
    <row r="785" spans="1:9" x14ac:dyDescent="0.2">
      <c r="A785" s="62"/>
      <c r="B785" s="215" t="s">
        <v>90</v>
      </c>
      <c r="C785" s="62" t="s">
        <v>1282</v>
      </c>
      <c r="D785" s="65">
        <v>0</v>
      </c>
      <c r="E785" s="65">
        <v>0</v>
      </c>
      <c r="F785" s="65">
        <v>0</v>
      </c>
      <c r="G785" s="108">
        <v>0</v>
      </c>
      <c r="H785" s="70">
        <v>0</v>
      </c>
      <c r="I785" s="242">
        <f t="shared" si="21"/>
        <v>0</v>
      </c>
    </row>
    <row r="786" spans="1:9" x14ac:dyDescent="0.2">
      <c r="A786" s="62"/>
      <c r="B786" s="342" t="s">
        <v>535</v>
      </c>
      <c r="C786" s="297" t="s">
        <v>558</v>
      </c>
      <c r="D786" s="65">
        <v>0</v>
      </c>
      <c r="E786" s="65">
        <v>0</v>
      </c>
      <c r="F786" s="65">
        <v>0</v>
      </c>
      <c r="G786" s="108">
        <v>0</v>
      </c>
      <c r="H786" s="70">
        <v>0</v>
      </c>
      <c r="I786" s="242">
        <f t="shared" si="21"/>
        <v>0</v>
      </c>
    </row>
    <row r="787" spans="1:9" x14ac:dyDescent="0.2">
      <c r="A787" s="62"/>
      <c r="B787" s="215" t="s">
        <v>1283</v>
      </c>
      <c r="C787" s="62" t="s">
        <v>644</v>
      </c>
      <c r="D787" s="65">
        <v>0</v>
      </c>
      <c r="E787" s="65">
        <v>0</v>
      </c>
      <c r="F787" s="65">
        <v>0</v>
      </c>
      <c r="G787" s="108">
        <v>0</v>
      </c>
      <c r="H787" s="70">
        <v>0</v>
      </c>
      <c r="I787" s="242">
        <f t="shared" si="21"/>
        <v>0</v>
      </c>
    </row>
    <row r="788" spans="1:9" x14ac:dyDescent="0.2">
      <c r="A788" s="62"/>
      <c r="B788" s="215" t="s">
        <v>1284</v>
      </c>
      <c r="C788" s="62" t="s">
        <v>645</v>
      </c>
      <c r="D788" s="65">
        <v>0</v>
      </c>
      <c r="E788" s="65">
        <v>0</v>
      </c>
      <c r="F788" s="65">
        <v>0</v>
      </c>
      <c r="G788" s="108">
        <v>0</v>
      </c>
      <c r="H788" s="70">
        <v>0</v>
      </c>
      <c r="I788" s="242">
        <f t="shared" si="21"/>
        <v>0</v>
      </c>
    </row>
    <row r="789" spans="1:9" x14ac:dyDescent="0.2">
      <c r="A789" s="62"/>
      <c r="B789" s="215" t="s">
        <v>1285</v>
      </c>
      <c r="C789" s="62" t="s">
        <v>646</v>
      </c>
      <c r="D789" s="65">
        <v>0</v>
      </c>
      <c r="E789" s="65">
        <v>0</v>
      </c>
      <c r="F789" s="65">
        <v>0</v>
      </c>
      <c r="G789" s="108">
        <v>0</v>
      </c>
      <c r="H789" s="70">
        <v>0</v>
      </c>
      <c r="I789" s="242">
        <f t="shared" si="21"/>
        <v>0</v>
      </c>
    </row>
    <row r="790" spans="1:9" x14ac:dyDescent="0.2">
      <c r="A790" s="62"/>
      <c r="B790" s="215" t="s">
        <v>1286</v>
      </c>
      <c r="C790" s="62" t="s">
        <v>647</v>
      </c>
      <c r="D790" s="65">
        <v>0</v>
      </c>
      <c r="E790" s="65">
        <v>0</v>
      </c>
      <c r="F790" s="65">
        <v>0</v>
      </c>
      <c r="G790" s="108">
        <v>0</v>
      </c>
      <c r="H790" s="70">
        <v>0</v>
      </c>
      <c r="I790" s="242">
        <f t="shared" si="21"/>
        <v>0</v>
      </c>
    </row>
    <row r="791" spans="1:9" x14ac:dyDescent="0.2">
      <c r="A791" s="62"/>
      <c r="B791" s="215" t="s">
        <v>1287</v>
      </c>
      <c r="C791" s="62" t="s">
        <v>143</v>
      </c>
      <c r="D791" s="65">
        <v>0</v>
      </c>
      <c r="E791" s="65">
        <v>0</v>
      </c>
      <c r="F791" s="65">
        <v>0</v>
      </c>
      <c r="G791" s="108">
        <v>0</v>
      </c>
      <c r="H791" s="70">
        <v>0</v>
      </c>
      <c r="I791" s="242">
        <f t="shared" si="21"/>
        <v>0</v>
      </c>
    </row>
    <row r="792" spans="1:9" x14ac:dyDescent="0.2">
      <c r="A792" s="62"/>
      <c r="B792" s="215" t="s">
        <v>1288</v>
      </c>
      <c r="C792" s="62" t="s">
        <v>144</v>
      </c>
      <c r="D792" s="65">
        <v>0</v>
      </c>
      <c r="E792" s="65">
        <v>0</v>
      </c>
      <c r="F792" s="65">
        <v>0</v>
      </c>
      <c r="G792" s="108">
        <v>0</v>
      </c>
      <c r="H792" s="70">
        <v>0</v>
      </c>
      <c r="I792" s="242">
        <f t="shared" si="21"/>
        <v>0</v>
      </c>
    </row>
    <row r="793" spans="1:9" x14ac:dyDescent="0.2">
      <c r="A793" s="62"/>
      <c r="B793" s="215" t="s">
        <v>1289</v>
      </c>
      <c r="C793" s="62" t="s">
        <v>648</v>
      </c>
      <c r="D793" s="65">
        <v>0</v>
      </c>
      <c r="E793" s="65">
        <v>0</v>
      </c>
      <c r="F793" s="65">
        <v>0</v>
      </c>
      <c r="G793" s="108">
        <v>0</v>
      </c>
      <c r="H793" s="70">
        <v>0</v>
      </c>
      <c r="I793" s="242">
        <f t="shared" si="21"/>
        <v>0</v>
      </c>
    </row>
    <row r="794" spans="1:9" x14ac:dyDescent="0.2">
      <c r="A794" s="62"/>
      <c r="B794" s="215" t="s">
        <v>1290</v>
      </c>
      <c r="C794" s="62" t="s">
        <v>650</v>
      </c>
      <c r="D794" s="65">
        <v>0</v>
      </c>
      <c r="E794" s="65">
        <v>0</v>
      </c>
      <c r="F794" s="65">
        <v>0</v>
      </c>
      <c r="G794" s="108">
        <v>0</v>
      </c>
      <c r="H794" s="70">
        <v>0</v>
      </c>
      <c r="I794" s="242">
        <f t="shared" si="21"/>
        <v>0</v>
      </c>
    </row>
    <row r="795" spans="1:9" x14ac:dyDescent="0.2">
      <c r="A795" s="62"/>
      <c r="B795" s="215" t="s">
        <v>651</v>
      </c>
      <c r="C795" s="62" t="s">
        <v>656</v>
      </c>
      <c r="D795" s="65">
        <v>0</v>
      </c>
      <c r="E795" s="65">
        <v>0</v>
      </c>
      <c r="F795" s="65">
        <v>0</v>
      </c>
      <c r="G795" s="108">
        <v>0</v>
      </c>
      <c r="H795" s="70">
        <v>0</v>
      </c>
      <c r="I795" s="242">
        <f t="shared" si="21"/>
        <v>0</v>
      </c>
    </row>
    <row r="796" spans="1:9" x14ac:dyDescent="0.2">
      <c r="A796" s="62"/>
      <c r="B796" s="215" t="s">
        <v>652</v>
      </c>
      <c r="C796" s="62" t="s">
        <v>111</v>
      </c>
      <c r="D796" s="65">
        <v>0</v>
      </c>
      <c r="E796" s="65">
        <v>0</v>
      </c>
      <c r="F796" s="65">
        <v>0</v>
      </c>
      <c r="G796" s="108">
        <v>0</v>
      </c>
      <c r="H796" s="70">
        <v>0</v>
      </c>
      <c r="I796" s="242">
        <f t="shared" si="21"/>
        <v>0</v>
      </c>
    </row>
    <row r="797" spans="1:9" x14ac:dyDescent="0.2">
      <c r="A797" s="62"/>
      <c r="B797" s="215" t="s">
        <v>653</v>
      </c>
      <c r="C797" s="62" t="s">
        <v>112</v>
      </c>
      <c r="D797" s="65">
        <v>0</v>
      </c>
      <c r="E797" s="65">
        <v>0</v>
      </c>
      <c r="F797" s="65">
        <v>0</v>
      </c>
      <c r="G797" s="108">
        <v>0</v>
      </c>
      <c r="H797" s="70">
        <v>0</v>
      </c>
      <c r="I797" s="242">
        <f t="shared" si="21"/>
        <v>0</v>
      </c>
    </row>
    <row r="798" spans="1:9" x14ac:dyDescent="0.2">
      <c r="A798" s="62"/>
      <c r="B798" s="215" t="s">
        <v>654</v>
      </c>
      <c r="C798" s="62" t="s">
        <v>113</v>
      </c>
      <c r="D798" s="65">
        <v>0</v>
      </c>
      <c r="E798" s="65">
        <v>0</v>
      </c>
      <c r="F798" s="65">
        <v>0</v>
      </c>
      <c r="G798" s="108">
        <v>0</v>
      </c>
      <c r="H798" s="70">
        <v>0</v>
      </c>
      <c r="I798" s="242">
        <f t="shared" si="21"/>
        <v>0</v>
      </c>
    </row>
    <row r="799" spans="1:9" x14ac:dyDescent="0.2">
      <c r="A799" s="62"/>
      <c r="B799" s="215" t="s">
        <v>1254</v>
      </c>
      <c r="C799" s="62" t="s">
        <v>114</v>
      </c>
      <c r="D799" s="65">
        <v>0</v>
      </c>
      <c r="E799" s="65">
        <v>0</v>
      </c>
      <c r="F799" s="65">
        <v>0</v>
      </c>
      <c r="G799" s="108">
        <v>0</v>
      </c>
      <c r="H799" s="70">
        <v>0</v>
      </c>
      <c r="I799" s="242">
        <f t="shared" si="21"/>
        <v>0</v>
      </c>
    </row>
    <row r="800" spans="1:9" x14ac:dyDescent="0.2">
      <c r="A800" s="62"/>
      <c r="B800" s="215" t="s">
        <v>655</v>
      </c>
      <c r="C800" s="62" t="s">
        <v>115</v>
      </c>
      <c r="D800" s="65">
        <v>0</v>
      </c>
      <c r="E800" s="65">
        <v>0</v>
      </c>
      <c r="F800" s="65">
        <v>0</v>
      </c>
      <c r="G800" s="108">
        <v>0</v>
      </c>
      <c r="H800" s="70">
        <v>0</v>
      </c>
      <c r="I800" s="242">
        <f t="shared" si="21"/>
        <v>0</v>
      </c>
    </row>
    <row r="801" spans="1:9" x14ac:dyDescent="0.2">
      <c r="A801" s="62"/>
      <c r="B801" s="215" t="s">
        <v>1255</v>
      </c>
      <c r="C801" s="62" t="s">
        <v>118</v>
      </c>
      <c r="D801" s="65">
        <v>0</v>
      </c>
      <c r="E801" s="65">
        <v>0</v>
      </c>
      <c r="F801" s="65">
        <v>0</v>
      </c>
      <c r="G801" s="108">
        <v>0</v>
      </c>
      <c r="H801" s="70">
        <v>0</v>
      </c>
      <c r="I801" s="242">
        <f t="shared" si="21"/>
        <v>0</v>
      </c>
    </row>
    <row r="802" spans="1:9" x14ac:dyDescent="0.2">
      <c r="A802" s="62"/>
      <c r="B802" s="215" t="s">
        <v>500</v>
      </c>
      <c r="C802" s="62" t="s">
        <v>123</v>
      </c>
      <c r="D802" s="65">
        <v>0</v>
      </c>
      <c r="E802" s="65">
        <v>0</v>
      </c>
      <c r="F802" s="65">
        <v>0</v>
      </c>
      <c r="G802" s="108">
        <v>0</v>
      </c>
      <c r="H802" s="70">
        <v>0</v>
      </c>
      <c r="I802" s="242">
        <f t="shared" si="21"/>
        <v>0</v>
      </c>
    </row>
    <row r="803" spans="1:9" x14ac:dyDescent="0.2">
      <c r="A803" s="62"/>
      <c r="B803" s="215" t="s">
        <v>496</v>
      </c>
      <c r="C803" s="62" t="s">
        <v>125</v>
      </c>
      <c r="D803" s="65">
        <v>0</v>
      </c>
      <c r="E803" s="65">
        <v>0</v>
      </c>
      <c r="F803" s="65">
        <v>0</v>
      </c>
      <c r="G803" s="108">
        <v>0</v>
      </c>
      <c r="H803" s="70">
        <v>0</v>
      </c>
      <c r="I803" s="242">
        <f t="shared" si="21"/>
        <v>0</v>
      </c>
    </row>
    <row r="804" spans="1:9" x14ac:dyDescent="0.2">
      <c r="A804" s="62"/>
      <c r="B804" s="215" t="s">
        <v>1256</v>
      </c>
      <c r="C804" s="62" t="s">
        <v>131</v>
      </c>
      <c r="D804" s="65">
        <v>0</v>
      </c>
      <c r="E804" s="65">
        <v>0</v>
      </c>
      <c r="F804" s="65">
        <v>0</v>
      </c>
      <c r="G804" s="108">
        <v>0</v>
      </c>
      <c r="H804" s="70">
        <v>0</v>
      </c>
      <c r="I804" s="242">
        <f t="shared" si="21"/>
        <v>0</v>
      </c>
    </row>
    <row r="805" spans="1:9" x14ac:dyDescent="0.2">
      <c r="A805" s="62"/>
      <c r="B805" s="215" t="s">
        <v>127</v>
      </c>
      <c r="C805" s="62" t="s">
        <v>132</v>
      </c>
      <c r="D805" s="65">
        <v>0</v>
      </c>
      <c r="E805" s="65">
        <v>0</v>
      </c>
      <c r="F805" s="65">
        <v>0</v>
      </c>
      <c r="G805" s="108">
        <v>0</v>
      </c>
      <c r="H805" s="70">
        <v>0</v>
      </c>
      <c r="I805" s="242">
        <f t="shared" si="21"/>
        <v>0</v>
      </c>
    </row>
    <row r="806" spans="1:9" x14ac:dyDescent="0.2">
      <c r="A806" s="62"/>
      <c r="B806" s="215" t="s">
        <v>128</v>
      </c>
      <c r="C806" s="62" t="s">
        <v>133</v>
      </c>
      <c r="D806" s="65">
        <v>0</v>
      </c>
      <c r="E806" s="65">
        <v>0</v>
      </c>
      <c r="F806" s="65">
        <v>0</v>
      </c>
      <c r="G806" s="108">
        <v>0</v>
      </c>
      <c r="H806" s="70">
        <v>0</v>
      </c>
      <c r="I806" s="242">
        <f t="shared" si="21"/>
        <v>0</v>
      </c>
    </row>
    <row r="807" spans="1:9" ht="10.8" thickBot="1" x14ac:dyDescent="0.25">
      <c r="A807" s="62"/>
      <c r="B807" s="215" t="s">
        <v>129</v>
      </c>
      <c r="C807" s="62" t="s">
        <v>134</v>
      </c>
      <c r="D807" s="65">
        <v>0</v>
      </c>
      <c r="E807" s="65">
        <v>0</v>
      </c>
      <c r="F807" s="65">
        <v>0</v>
      </c>
      <c r="G807" s="108">
        <v>0</v>
      </c>
      <c r="H807" s="70">
        <v>0</v>
      </c>
      <c r="I807" s="242">
        <f t="shared" si="21"/>
        <v>0</v>
      </c>
    </row>
    <row r="808" spans="1:9" ht="11.4" thickTop="1" thickBot="1" x14ac:dyDescent="0.25">
      <c r="A808" s="62"/>
      <c r="B808" s="215"/>
      <c r="C808" s="62" t="s">
        <v>309</v>
      </c>
      <c r="D808" s="82">
        <f>SUM(D774:D807)</f>
        <v>0</v>
      </c>
      <c r="E808" s="82">
        <f>SUM(E774:E807)</f>
        <v>0</v>
      </c>
      <c r="F808" s="82">
        <f>SUM(F774:F807)</f>
        <v>0</v>
      </c>
      <c r="G808" s="82">
        <f>SUM(G774:G807)</f>
        <v>0</v>
      </c>
      <c r="H808" s="82">
        <f>SUM(H774:H807)</f>
        <v>0</v>
      </c>
      <c r="I808" s="82">
        <f t="shared" si="21"/>
        <v>0</v>
      </c>
    </row>
    <row r="809" spans="1:9" ht="10.8" thickTop="1" x14ac:dyDescent="0.2">
      <c r="A809" s="62"/>
      <c r="B809" s="62"/>
      <c r="C809" s="62"/>
      <c r="D809" s="3"/>
      <c r="E809" s="3"/>
      <c r="F809" s="3"/>
      <c r="G809" s="3"/>
      <c r="H809" s="3"/>
      <c r="I809" s="98"/>
    </row>
    <row r="810" spans="1:9" x14ac:dyDescent="0.2">
      <c r="A810" s="216" t="s">
        <v>311</v>
      </c>
      <c r="B810" s="62"/>
      <c r="C810" s="62"/>
      <c r="D810" s="3"/>
      <c r="E810" s="3"/>
      <c r="F810" s="3"/>
      <c r="G810" s="3"/>
      <c r="H810" s="3"/>
      <c r="I810" s="98"/>
    </row>
    <row r="811" spans="1:9" x14ac:dyDescent="0.2">
      <c r="B811" s="215" t="s">
        <v>1249</v>
      </c>
      <c r="C811" s="62" t="s">
        <v>177</v>
      </c>
      <c r="D811" s="68">
        <v>0</v>
      </c>
      <c r="E811" s="68">
        <v>0</v>
      </c>
      <c r="F811" s="68">
        <v>0</v>
      </c>
      <c r="G811" s="218">
        <f>SUMIF('Staff Details'!J:J,RIGHT(LEFT($A$2,7),2)&amp;"-"&amp;LEFT(A810,4),'Staff Details'!S:S)</f>
        <v>0</v>
      </c>
      <c r="H811" s="70">
        <v>0</v>
      </c>
      <c r="I811" s="242">
        <f t="shared" ref="I811:I845" si="22">SUM(G811+H811)</f>
        <v>0</v>
      </c>
    </row>
    <row r="812" spans="1:9" x14ac:dyDescent="0.2">
      <c r="B812" s="215" t="s">
        <v>1249</v>
      </c>
      <c r="C812" s="62" t="s">
        <v>400</v>
      </c>
      <c r="D812" s="68">
        <v>0</v>
      </c>
      <c r="E812" s="68">
        <v>0</v>
      </c>
      <c r="F812" s="68">
        <v>0</v>
      </c>
      <c r="G812" s="68">
        <v>0</v>
      </c>
      <c r="H812" s="70">
        <v>0</v>
      </c>
      <c r="I812" s="242">
        <f t="shared" si="22"/>
        <v>0</v>
      </c>
    </row>
    <row r="813" spans="1:9" x14ac:dyDescent="0.2">
      <c r="A813" s="62"/>
      <c r="B813" s="215" t="s">
        <v>1250</v>
      </c>
      <c r="C813" s="62" t="s">
        <v>684</v>
      </c>
      <c r="D813" s="68">
        <v>0</v>
      </c>
      <c r="E813" s="68">
        <v>0</v>
      </c>
      <c r="F813" s="68">
        <v>0</v>
      </c>
      <c r="G813" s="219">
        <f>SUMIF('Staff Details'!J:J,RIGHT(LEFT($A$2,7),2)&amp;"-"&amp;LEFT(A810,4),'Staff Details'!AA:AA)</f>
        <v>0</v>
      </c>
      <c r="H813" s="70">
        <v>0</v>
      </c>
      <c r="I813" s="242">
        <f t="shared" si="22"/>
        <v>0</v>
      </c>
    </row>
    <row r="814" spans="1:9" x14ac:dyDescent="0.2">
      <c r="A814" s="62"/>
      <c r="B814" s="215" t="s">
        <v>1250</v>
      </c>
      <c r="C814" s="62" t="s">
        <v>401</v>
      </c>
      <c r="D814" s="68">
        <v>0</v>
      </c>
      <c r="E814" s="68">
        <v>0</v>
      </c>
      <c r="F814" s="68">
        <v>0</v>
      </c>
      <c r="G814" s="68">
        <v>0</v>
      </c>
      <c r="H814" s="70">
        <v>0</v>
      </c>
      <c r="I814" s="242">
        <f t="shared" si="22"/>
        <v>0</v>
      </c>
    </row>
    <row r="815" spans="1:9" x14ac:dyDescent="0.2">
      <c r="A815" s="62"/>
      <c r="B815" s="215" t="s">
        <v>1251</v>
      </c>
      <c r="C815" s="62" t="s">
        <v>76</v>
      </c>
      <c r="D815" s="65">
        <v>0</v>
      </c>
      <c r="E815" s="65">
        <v>0</v>
      </c>
      <c r="F815" s="65">
        <v>0</v>
      </c>
      <c r="G815" s="108">
        <v>0</v>
      </c>
      <c r="H815" s="70">
        <v>0</v>
      </c>
      <c r="I815" s="242">
        <f t="shared" si="22"/>
        <v>0</v>
      </c>
    </row>
    <row r="816" spans="1:9" x14ac:dyDescent="0.2">
      <c r="A816" s="62"/>
      <c r="B816" s="215" t="s">
        <v>1252</v>
      </c>
      <c r="C816" s="62" t="s">
        <v>77</v>
      </c>
      <c r="D816" s="65">
        <v>0</v>
      </c>
      <c r="E816" s="65">
        <v>0</v>
      </c>
      <c r="F816" s="65">
        <v>0</v>
      </c>
      <c r="G816" s="108">
        <v>0</v>
      </c>
      <c r="H816" s="70">
        <v>0</v>
      </c>
      <c r="I816" s="242">
        <f t="shared" si="22"/>
        <v>0</v>
      </c>
    </row>
    <row r="817" spans="1:9" x14ac:dyDescent="0.2">
      <c r="A817" s="62"/>
      <c r="B817" s="215" t="s">
        <v>78</v>
      </c>
      <c r="C817" s="62" t="s">
        <v>79</v>
      </c>
      <c r="D817" s="65">
        <v>0</v>
      </c>
      <c r="E817" s="65">
        <v>0</v>
      </c>
      <c r="F817" s="65">
        <v>0</v>
      </c>
      <c r="G817" s="108">
        <v>0</v>
      </c>
      <c r="H817" s="70">
        <v>0</v>
      </c>
      <c r="I817" s="242">
        <f t="shared" si="22"/>
        <v>0</v>
      </c>
    </row>
    <row r="818" spans="1:9" x14ac:dyDescent="0.2">
      <c r="A818" s="62"/>
      <c r="B818" s="215" t="s">
        <v>80</v>
      </c>
      <c r="C818" s="62" t="s">
        <v>81</v>
      </c>
      <c r="D818" s="65">
        <v>0</v>
      </c>
      <c r="E818" s="65">
        <v>0</v>
      </c>
      <c r="F818" s="65">
        <v>0</v>
      </c>
      <c r="G818" s="108">
        <v>0</v>
      </c>
      <c r="H818" s="70">
        <v>0</v>
      </c>
      <c r="I818" s="242">
        <f t="shared" si="22"/>
        <v>0</v>
      </c>
    </row>
    <row r="819" spans="1:9" x14ac:dyDescent="0.2">
      <c r="A819" s="62"/>
      <c r="B819" s="215" t="s">
        <v>1253</v>
      </c>
      <c r="C819" s="62" t="s">
        <v>82</v>
      </c>
      <c r="D819" s="65">
        <v>0</v>
      </c>
      <c r="E819" s="65">
        <v>0</v>
      </c>
      <c r="F819" s="65">
        <v>0</v>
      </c>
      <c r="G819" s="108">
        <v>0</v>
      </c>
      <c r="H819" s="70">
        <v>0</v>
      </c>
      <c r="I819" s="242">
        <f t="shared" si="22"/>
        <v>0</v>
      </c>
    </row>
    <row r="820" spans="1:9" x14ac:dyDescent="0.2">
      <c r="A820" s="62"/>
      <c r="B820" s="215" t="s">
        <v>85</v>
      </c>
      <c r="C820" s="62" t="s">
        <v>92</v>
      </c>
      <c r="D820" s="65">
        <v>0</v>
      </c>
      <c r="E820" s="65">
        <v>0</v>
      </c>
      <c r="F820" s="65">
        <v>0</v>
      </c>
      <c r="G820" s="108">
        <v>0</v>
      </c>
      <c r="H820" s="70">
        <v>0</v>
      </c>
      <c r="I820" s="242">
        <f t="shared" si="22"/>
        <v>0</v>
      </c>
    </row>
    <row r="821" spans="1:9" x14ac:dyDescent="0.2">
      <c r="A821" s="62"/>
      <c r="B821" s="215" t="s">
        <v>86</v>
      </c>
      <c r="C821" s="62" t="s">
        <v>93</v>
      </c>
      <c r="D821" s="65">
        <v>0</v>
      </c>
      <c r="E821" s="65">
        <v>0</v>
      </c>
      <c r="F821" s="65">
        <v>0</v>
      </c>
      <c r="G821" s="108">
        <v>0</v>
      </c>
      <c r="H821" s="70">
        <v>0</v>
      </c>
      <c r="I821" s="242">
        <f t="shared" si="22"/>
        <v>0</v>
      </c>
    </row>
    <row r="822" spans="1:9" x14ac:dyDescent="0.2">
      <c r="A822" s="62"/>
      <c r="B822" s="215" t="s">
        <v>90</v>
      </c>
      <c r="C822" s="62" t="s">
        <v>1282</v>
      </c>
      <c r="D822" s="65">
        <v>0</v>
      </c>
      <c r="E822" s="65">
        <v>0</v>
      </c>
      <c r="F822" s="65">
        <v>0</v>
      </c>
      <c r="G822" s="108">
        <v>0</v>
      </c>
      <c r="H822" s="70">
        <v>0</v>
      </c>
      <c r="I822" s="242">
        <f t="shared" si="22"/>
        <v>0</v>
      </c>
    </row>
    <row r="823" spans="1:9" x14ac:dyDescent="0.2">
      <c r="A823" s="62"/>
      <c r="B823" s="342" t="s">
        <v>535</v>
      </c>
      <c r="C823" s="297" t="s">
        <v>558</v>
      </c>
      <c r="D823" s="65">
        <v>0</v>
      </c>
      <c r="E823" s="65">
        <v>0</v>
      </c>
      <c r="F823" s="65">
        <v>0</v>
      </c>
      <c r="G823" s="108">
        <v>0</v>
      </c>
      <c r="H823" s="70">
        <v>0</v>
      </c>
      <c r="I823" s="242">
        <f t="shared" si="22"/>
        <v>0</v>
      </c>
    </row>
    <row r="824" spans="1:9" x14ac:dyDescent="0.2">
      <c r="A824" s="62"/>
      <c r="B824" s="215" t="s">
        <v>1283</v>
      </c>
      <c r="C824" s="62" t="s">
        <v>644</v>
      </c>
      <c r="D824" s="65">
        <v>0</v>
      </c>
      <c r="E824" s="65">
        <v>0</v>
      </c>
      <c r="F824" s="65">
        <v>0</v>
      </c>
      <c r="G824" s="108">
        <v>0</v>
      </c>
      <c r="H824" s="70">
        <v>0</v>
      </c>
      <c r="I824" s="242">
        <f t="shared" si="22"/>
        <v>0</v>
      </c>
    </row>
    <row r="825" spans="1:9" x14ac:dyDescent="0.2">
      <c r="A825" s="62"/>
      <c r="B825" s="215" t="s">
        <v>1284</v>
      </c>
      <c r="C825" s="62" t="s">
        <v>645</v>
      </c>
      <c r="D825" s="65">
        <v>0</v>
      </c>
      <c r="E825" s="65">
        <v>0</v>
      </c>
      <c r="F825" s="65">
        <v>0</v>
      </c>
      <c r="G825" s="108">
        <v>0</v>
      </c>
      <c r="H825" s="70">
        <v>0</v>
      </c>
      <c r="I825" s="242">
        <f t="shared" si="22"/>
        <v>0</v>
      </c>
    </row>
    <row r="826" spans="1:9" x14ac:dyDescent="0.2">
      <c r="A826" s="62"/>
      <c r="B826" s="215" t="s">
        <v>1285</v>
      </c>
      <c r="C826" s="62" t="s">
        <v>646</v>
      </c>
      <c r="D826" s="65">
        <v>0</v>
      </c>
      <c r="E826" s="65">
        <v>0</v>
      </c>
      <c r="F826" s="65">
        <v>0</v>
      </c>
      <c r="G826" s="108">
        <v>0</v>
      </c>
      <c r="H826" s="70">
        <v>0</v>
      </c>
      <c r="I826" s="242">
        <f t="shared" si="22"/>
        <v>0</v>
      </c>
    </row>
    <row r="827" spans="1:9" x14ac:dyDescent="0.2">
      <c r="A827" s="62"/>
      <c r="B827" s="215" t="s">
        <v>1286</v>
      </c>
      <c r="C827" s="62" t="s">
        <v>647</v>
      </c>
      <c r="D827" s="65">
        <v>0</v>
      </c>
      <c r="E827" s="65">
        <v>0</v>
      </c>
      <c r="F827" s="65">
        <v>0</v>
      </c>
      <c r="G827" s="108">
        <v>0</v>
      </c>
      <c r="H827" s="70">
        <v>0</v>
      </c>
      <c r="I827" s="242">
        <f t="shared" si="22"/>
        <v>0</v>
      </c>
    </row>
    <row r="828" spans="1:9" x14ac:dyDescent="0.2">
      <c r="A828" s="62"/>
      <c r="B828" s="215" t="s">
        <v>1287</v>
      </c>
      <c r="C828" s="62" t="s">
        <v>143</v>
      </c>
      <c r="D828" s="65">
        <v>0</v>
      </c>
      <c r="E828" s="65">
        <v>0</v>
      </c>
      <c r="F828" s="65">
        <v>0</v>
      </c>
      <c r="G828" s="108">
        <v>0</v>
      </c>
      <c r="H828" s="70">
        <v>0</v>
      </c>
      <c r="I828" s="242">
        <f t="shared" si="22"/>
        <v>0</v>
      </c>
    </row>
    <row r="829" spans="1:9" x14ac:dyDescent="0.2">
      <c r="A829" s="62"/>
      <c r="B829" s="215" t="s">
        <v>1288</v>
      </c>
      <c r="C829" s="62" t="s">
        <v>144</v>
      </c>
      <c r="D829" s="65">
        <v>0</v>
      </c>
      <c r="E829" s="65">
        <v>0</v>
      </c>
      <c r="F829" s="65">
        <v>0</v>
      </c>
      <c r="G829" s="108">
        <v>0</v>
      </c>
      <c r="H829" s="70">
        <v>0</v>
      </c>
      <c r="I829" s="242">
        <f t="shared" si="22"/>
        <v>0</v>
      </c>
    </row>
    <row r="830" spans="1:9" x14ac:dyDescent="0.2">
      <c r="A830" s="62"/>
      <c r="B830" s="215" t="s">
        <v>1289</v>
      </c>
      <c r="C830" s="62" t="s">
        <v>648</v>
      </c>
      <c r="D830" s="65">
        <v>0</v>
      </c>
      <c r="E830" s="65">
        <v>0</v>
      </c>
      <c r="F830" s="65">
        <v>0</v>
      </c>
      <c r="G830" s="108">
        <v>0</v>
      </c>
      <c r="H830" s="70">
        <v>0</v>
      </c>
      <c r="I830" s="242">
        <f t="shared" si="22"/>
        <v>0</v>
      </c>
    </row>
    <row r="831" spans="1:9" x14ac:dyDescent="0.2">
      <c r="A831" s="62"/>
      <c r="B831" s="215" t="s">
        <v>1290</v>
      </c>
      <c r="C831" s="62" t="s">
        <v>650</v>
      </c>
      <c r="D831" s="65">
        <v>0</v>
      </c>
      <c r="E831" s="65">
        <v>0</v>
      </c>
      <c r="F831" s="65">
        <v>0</v>
      </c>
      <c r="G831" s="108">
        <v>0</v>
      </c>
      <c r="H831" s="70">
        <v>0</v>
      </c>
      <c r="I831" s="242">
        <f t="shared" si="22"/>
        <v>0</v>
      </c>
    </row>
    <row r="832" spans="1:9" x14ac:dyDescent="0.2">
      <c r="A832" s="62"/>
      <c r="B832" s="215" t="s">
        <v>651</v>
      </c>
      <c r="C832" s="62" t="s">
        <v>656</v>
      </c>
      <c r="D832" s="65">
        <v>0</v>
      </c>
      <c r="E832" s="65">
        <v>0</v>
      </c>
      <c r="F832" s="65">
        <v>0</v>
      </c>
      <c r="G832" s="108">
        <v>0</v>
      </c>
      <c r="H832" s="70">
        <v>0</v>
      </c>
      <c r="I832" s="242">
        <f t="shared" si="22"/>
        <v>0</v>
      </c>
    </row>
    <row r="833" spans="1:9" x14ac:dyDescent="0.2">
      <c r="A833" s="62"/>
      <c r="B833" s="215" t="s">
        <v>652</v>
      </c>
      <c r="C833" s="62" t="s">
        <v>111</v>
      </c>
      <c r="D833" s="65">
        <v>0</v>
      </c>
      <c r="E833" s="65">
        <v>0</v>
      </c>
      <c r="F833" s="65">
        <v>0</v>
      </c>
      <c r="G833" s="108">
        <v>0</v>
      </c>
      <c r="H833" s="70">
        <v>0</v>
      </c>
      <c r="I833" s="242">
        <f t="shared" si="22"/>
        <v>0</v>
      </c>
    </row>
    <row r="834" spans="1:9" x14ac:dyDescent="0.2">
      <c r="A834" s="62"/>
      <c r="B834" s="215" t="s">
        <v>653</v>
      </c>
      <c r="C834" s="62" t="s">
        <v>112</v>
      </c>
      <c r="D834" s="65">
        <v>0</v>
      </c>
      <c r="E834" s="65">
        <v>0</v>
      </c>
      <c r="F834" s="65">
        <v>0</v>
      </c>
      <c r="G834" s="108">
        <v>0</v>
      </c>
      <c r="H834" s="70">
        <v>0</v>
      </c>
      <c r="I834" s="242">
        <f t="shared" si="22"/>
        <v>0</v>
      </c>
    </row>
    <row r="835" spans="1:9" x14ac:dyDescent="0.2">
      <c r="A835" s="62"/>
      <c r="B835" s="215" t="s">
        <v>654</v>
      </c>
      <c r="C835" s="62" t="s">
        <v>113</v>
      </c>
      <c r="D835" s="65">
        <v>0</v>
      </c>
      <c r="E835" s="65">
        <v>0</v>
      </c>
      <c r="F835" s="65">
        <v>0</v>
      </c>
      <c r="G835" s="108">
        <v>0</v>
      </c>
      <c r="H835" s="70">
        <v>0</v>
      </c>
      <c r="I835" s="242">
        <f t="shared" si="22"/>
        <v>0</v>
      </c>
    </row>
    <row r="836" spans="1:9" x14ac:dyDescent="0.2">
      <c r="A836" s="62"/>
      <c r="B836" s="215" t="s">
        <v>1254</v>
      </c>
      <c r="C836" s="62" t="s">
        <v>114</v>
      </c>
      <c r="D836" s="65">
        <v>0</v>
      </c>
      <c r="E836" s="65">
        <v>0</v>
      </c>
      <c r="F836" s="65">
        <v>0</v>
      </c>
      <c r="G836" s="108">
        <v>0</v>
      </c>
      <c r="H836" s="70">
        <v>0</v>
      </c>
      <c r="I836" s="242">
        <f t="shared" si="22"/>
        <v>0</v>
      </c>
    </row>
    <row r="837" spans="1:9" x14ac:dyDescent="0.2">
      <c r="A837" s="62"/>
      <c r="B837" s="215" t="s">
        <v>655</v>
      </c>
      <c r="C837" s="62" t="s">
        <v>115</v>
      </c>
      <c r="D837" s="65">
        <v>0</v>
      </c>
      <c r="E837" s="65">
        <v>0</v>
      </c>
      <c r="F837" s="65">
        <v>0</v>
      </c>
      <c r="G837" s="108">
        <v>0</v>
      </c>
      <c r="H837" s="70">
        <v>0</v>
      </c>
      <c r="I837" s="242">
        <f t="shared" si="22"/>
        <v>0</v>
      </c>
    </row>
    <row r="838" spans="1:9" x14ac:dyDescent="0.2">
      <c r="A838" s="62"/>
      <c r="B838" s="215" t="s">
        <v>1255</v>
      </c>
      <c r="C838" s="62" t="s">
        <v>118</v>
      </c>
      <c r="D838" s="65">
        <v>0</v>
      </c>
      <c r="E838" s="65">
        <v>0</v>
      </c>
      <c r="F838" s="65">
        <v>0</v>
      </c>
      <c r="G838" s="108">
        <v>0</v>
      </c>
      <c r="H838" s="70">
        <v>0</v>
      </c>
      <c r="I838" s="242">
        <f t="shared" si="22"/>
        <v>0</v>
      </c>
    </row>
    <row r="839" spans="1:9" x14ac:dyDescent="0.2">
      <c r="A839" s="62"/>
      <c r="B839" s="215" t="s">
        <v>500</v>
      </c>
      <c r="C839" s="62" t="s">
        <v>123</v>
      </c>
      <c r="D839" s="65">
        <v>0</v>
      </c>
      <c r="E839" s="65">
        <v>0</v>
      </c>
      <c r="F839" s="65">
        <v>0</v>
      </c>
      <c r="G839" s="108">
        <v>0</v>
      </c>
      <c r="H839" s="70">
        <v>0</v>
      </c>
      <c r="I839" s="242">
        <f t="shared" si="22"/>
        <v>0</v>
      </c>
    </row>
    <row r="840" spans="1:9" x14ac:dyDescent="0.2">
      <c r="A840" s="62"/>
      <c r="B840" s="215" t="s">
        <v>496</v>
      </c>
      <c r="C840" s="62" t="s">
        <v>125</v>
      </c>
      <c r="D840" s="65">
        <v>0</v>
      </c>
      <c r="E840" s="65">
        <v>0</v>
      </c>
      <c r="F840" s="65">
        <v>0</v>
      </c>
      <c r="G840" s="108">
        <v>0</v>
      </c>
      <c r="H840" s="70">
        <v>0</v>
      </c>
      <c r="I840" s="242">
        <f t="shared" si="22"/>
        <v>0</v>
      </c>
    </row>
    <row r="841" spans="1:9" x14ac:dyDescent="0.2">
      <c r="A841" s="62"/>
      <c r="B841" s="215" t="s">
        <v>1256</v>
      </c>
      <c r="C841" s="62" t="s">
        <v>131</v>
      </c>
      <c r="D841" s="65">
        <v>0</v>
      </c>
      <c r="E841" s="65">
        <v>0</v>
      </c>
      <c r="F841" s="65">
        <v>0</v>
      </c>
      <c r="G841" s="108">
        <v>0</v>
      </c>
      <c r="H841" s="70">
        <v>0</v>
      </c>
      <c r="I841" s="242">
        <f t="shared" si="22"/>
        <v>0</v>
      </c>
    </row>
    <row r="842" spans="1:9" x14ac:dyDescent="0.2">
      <c r="A842" s="62"/>
      <c r="B842" s="215" t="s">
        <v>127</v>
      </c>
      <c r="C842" s="62" t="s">
        <v>132</v>
      </c>
      <c r="D842" s="65">
        <v>0</v>
      </c>
      <c r="E842" s="65">
        <v>0</v>
      </c>
      <c r="F842" s="65">
        <v>0</v>
      </c>
      <c r="G842" s="108">
        <v>0</v>
      </c>
      <c r="H842" s="70">
        <v>0</v>
      </c>
      <c r="I842" s="242">
        <f t="shared" si="22"/>
        <v>0</v>
      </c>
    </row>
    <row r="843" spans="1:9" x14ac:dyDescent="0.2">
      <c r="A843" s="62"/>
      <c r="B843" s="215" t="s">
        <v>128</v>
      </c>
      <c r="C843" s="62" t="s">
        <v>133</v>
      </c>
      <c r="D843" s="65">
        <v>0</v>
      </c>
      <c r="E843" s="65">
        <v>0</v>
      </c>
      <c r="F843" s="65">
        <v>0</v>
      </c>
      <c r="G843" s="108">
        <v>0</v>
      </c>
      <c r="H843" s="70">
        <v>0</v>
      </c>
      <c r="I843" s="242">
        <f t="shared" si="22"/>
        <v>0</v>
      </c>
    </row>
    <row r="844" spans="1:9" ht="10.8" thickBot="1" x14ac:dyDescent="0.25">
      <c r="A844" s="62"/>
      <c r="B844" s="215" t="s">
        <v>129</v>
      </c>
      <c r="C844" s="62" t="s">
        <v>134</v>
      </c>
      <c r="D844" s="65">
        <v>0</v>
      </c>
      <c r="E844" s="65">
        <v>0</v>
      </c>
      <c r="F844" s="65">
        <v>0</v>
      </c>
      <c r="G844" s="108">
        <v>0</v>
      </c>
      <c r="H844" s="70">
        <v>0</v>
      </c>
      <c r="I844" s="242">
        <f t="shared" si="22"/>
        <v>0</v>
      </c>
    </row>
    <row r="845" spans="1:9" ht="11.4" thickTop="1" thickBot="1" x14ac:dyDescent="0.25">
      <c r="A845" s="62"/>
      <c r="B845" s="215"/>
      <c r="C845" s="62" t="s">
        <v>310</v>
      </c>
      <c r="D845" s="82">
        <f>SUM(D811:D844)</f>
        <v>0</v>
      </c>
      <c r="E845" s="82">
        <f>SUM(E811:E844)</f>
        <v>0</v>
      </c>
      <c r="F845" s="82">
        <f>SUM(F811:F844)</f>
        <v>0</v>
      </c>
      <c r="G845" s="82">
        <f>SUM(G811:G844)</f>
        <v>0</v>
      </c>
      <c r="H845" s="82">
        <f>SUM(H811:H844)</f>
        <v>0</v>
      </c>
      <c r="I845" s="82">
        <f t="shared" si="22"/>
        <v>0</v>
      </c>
    </row>
    <row r="846" spans="1:9" ht="10.8" thickTop="1" x14ac:dyDescent="0.2">
      <c r="A846" s="62"/>
      <c r="B846" s="62"/>
      <c r="C846" s="62"/>
      <c r="D846" s="3"/>
      <c r="E846" s="3"/>
      <c r="F846" s="3"/>
      <c r="G846" s="3"/>
      <c r="H846" s="3"/>
      <c r="I846" s="98"/>
    </row>
    <row r="847" spans="1:9" x14ac:dyDescent="0.2">
      <c r="A847" s="216" t="s">
        <v>312</v>
      </c>
      <c r="B847" s="62"/>
      <c r="C847" s="62"/>
      <c r="D847" s="3"/>
      <c r="E847" s="3"/>
      <c r="F847" s="3"/>
      <c r="G847" s="3"/>
      <c r="H847" s="3"/>
      <c r="I847" s="98"/>
    </row>
    <row r="848" spans="1:9" x14ac:dyDescent="0.2">
      <c r="B848" s="215" t="s">
        <v>1249</v>
      </c>
      <c r="C848" s="62" t="s">
        <v>177</v>
      </c>
      <c r="D848" s="68">
        <v>0</v>
      </c>
      <c r="E848" s="68">
        <v>0</v>
      </c>
      <c r="F848" s="68">
        <v>0</v>
      </c>
      <c r="G848" s="218">
        <f>SUMIF('Staff Details'!J:J,RIGHT(LEFT($A$2,7),2)&amp;"-"&amp;LEFT(A847,4),'Staff Details'!S:S)</f>
        <v>0</v>
      </c>
      <c r="H848" s="70">
        <v>0</v>
      </c>
      <c r="I848" s="242">
        <f t="shared" ref="I848:I882" si="23">SUM(G848+H848)</f>
        <v>0</v>
      </c>
    </row>
    <row r="849" spans="1:9" x14ac:dyDescent="0.2">
      <c r="B849" s="215" t="s">
        <v>1249</v>
      </c>
      <c r="C849" s="62" t="s">
        <v>400</v>
      </c>
      <c r="D849" s="68">
        <v>0</v>
      </c>
      <c r="E849" s="68">
        <v>0</v>
      </c>
      <c r="F849" s="68">
        <v>0</v>
      </c>
      <c r="G849" s="68">
        <v>0</v>
      </c>
      <c r="H849" s="70">
        <v>0</v>
      </c>
      <c r="I849" s="242">
        <f t="shared" si="23"/>
        <v>0</v>
      </c>
    </row>
    <row r="850" spans="1:9" x14ac:dyDescent="0.2">
      <c r="A850" s="62"/>
      <c r="B850" s="215" t="s">
        <v>1250</v>
      </c>
      <c r="C850" s="62" t="s">
        <v>684</v>
      </c>
      <c r="D850" s="68">
        <v>0</v>
      </c>
      <c r="E850" s="68">
        <v>0</v>
      </c>
      <c r="F850" s="68">
        <v>0</v>
      </c>
      <c r="G850" s="219">
        <f>SUMIF('Staff Details'!J:J,RIGHT(LEFT($A$2,7),2)&amp;"-"&amp;LEFT(A847,4),'Staff Details'!AA:AA)</f>
        <v>0</v>
      </c>
      <c r="H850" s="70">
        <v>0</v>
      </c>
      <c r="I850" s="242">
        <f t="shared" si="23"/>
        <v>0</v>
      </c>
    </row>
    <row r="851" spans="1:9" x14ac:dyDescent="0.2">
      <c r="A851" s="62"/>
      <c r="B851" s="215" t="s">
        <v>1250</v>
      </c>
      <c r="C851" s="62" t="s">
        <v>401</v>
      </c>
      <c r="D851" s="68">
        <v>0</v>
      </c>
      <c r="E851" s="68">
        <v>0</v>
      </c>
      <c r="F851" s="68">
        <v>0</v>
      </c>
      <c r="G851" s="68">
        <v>0</v>
      </c>
      <c r="H851" s="70">
        <v>0</v>
      </c>
      <c r="I851" s="242">
        <f t="shared" si="23"/>
        <v>0</v>
      </c>
    </row>
    <row r="852" spans="1:9" x14ac:dyDescent="0.2">
      <c r="A852" s="62"/>
      <c r="B852" s="215" t="s">
        <v>1251</v>
      </c>
      <c r="C852" s="62" t="s">
        <v>76</v>
      </c>
      <c r="D852" s="65">
        <v>0</v>
      </c>
      <c r="E852" s="65">
        <v>0</v>
      </c>
      <c r="F852" s="65">
        <v>0</v>
      </c>
      <c r="G852" s="108">
        <v>0</v>
      </c>
      <c r="H852" s="70">
        <v>0</v>
      </c>
      <c r="I852" s="242">
        <f t="shared" si="23"/>
        <v>0</v>
      </c>
    </row>
    <row r="853" spans="1:9" x14ac:dyDescent="0.2">
      <c r="A853" s="62"/>
      <c r="B853" s="215" t="s">
        <v>1252</v>
      </c>
      <c r="C853" s="62" t="s">
        <v>77</v>
      </c>
      <c r="D853" s="65">
        <v>0</v>
      </c>
      <c r="E853" s="65">
        <v>0</v>
      </c>
      <c r="F853" s="65">
        <v>0</v>
      </c>
      <c r="G853" s="108">
        <v>0</v>
      </c>
      <c r="H853" s="70">
        <v>0</v>
      </c>
      <c r="I853" s="242">
        <f t="shared" si="23"/>
        <v>0</v>
      </c>
    </row>
    <row r="854" spans="1:9" x14ac:dyDescent="0.2">
      <c r="A854" s="62"/>
      <c r="B854" s="215" t="s">
        <v>78</v>
      </c>
      <c r="C854" s="62" t="s">
        <v>79</v>
      </c>
      <c r="D854" s="65">
        <v>0</v>
      </c>
      <c r="E854" s="65">
        <v>0</v>
      </c>
      <c r="F854" s="65">
        <v>0</v>
      </c>
      <c r="G854" s="108">
        <v>0</v>
      </c>
      <c r="H854" s="70">
        <v>0</v>
      </c>
      <c r="I854" s="242">
        <f t="shared" si="23"/>
        <v>0</v>
      </c>
    </row>
    <row r="855" spans="1:9" x14ac:dyDescent="0.2">
      <c r="A855" s="62"/>
      <c r="B855" s="215" t="s">
        <v>80</v>
      </c>
      <c r="C855" s="62" t="s">
        <v>81</v>
      </c>
      <c r="D855" s="65">
        <v>0</v>
      </c>
      <c r="E855" s="65">
        <v>0</v>
      </c>
      <c r="F855" s="65">
        <v>0</v>
      </c>
      <c r="G855" s="108">
        <v>0</v>
      </c>
      <c r="H855" s="70">
        <v>0</v>
      </c>
      <c r="I855" s="242">
        <f t="shared" si="23"/>
        <v>0</v>
      </c>
    </row>
    <row r="856" spans="1:9" x14ac:dyDescent="0.2">
      <c r="A856" s="62"/>
      <c r="B856" s="215" t="s">
        <v>1253</v>
      </c>
      <c r="C856" s="62" t="s">
        <v>82</v>
      </c>
      <c r="D856" s="65">
        <v>0</v>
      </c>
      <c r="E856" s="65">
        <v>0</v>
      </c>
      <c r="F856" s="65">
        <v>0</v>
      </c>
      <c r="G856" s="108">
        <v>0</v>
      </c>
      <c r="H856" s="70">
        <v>0</v>
      </c>
      <c r="I856" s="242">
        <f t="shared" si="23"/>
        <v>0</v>
      </c>
    </row>
    <row r="857" spans="1:9" x14ac:dyDescent="0.2">
      <c r="A857" s="62"/>
      <c r="B857" s="215" t="s">
        <v>85</v>
      </c>
      <c r="C857" s="62" t="s">
        <v>92</v>
      </c>
      <c r="D857" s="65">
        <v>0</v>
      </c>
      <c r="E857" s="65">
        <v>0</v>
      </c>
      <c r="F857" s="65">
        <v>0</v>
      </c>
      <c r="G857" s="108">
        <v>0</v>
      </c>
      <c r="H857" s="70">
        <v>0</v>
      </c>
      <c r="I857" s="242">
        <f t="shared" si="23"/>
        <v>0</v>
      </c>
    </row>
    <row r="858" spans="1:9" x14ac:dyDescent="0.2">
      <c r="A858" s="62"/>
      <c r="B858" s="215" t="s">
        <v>86</v>
      </c>
      <c r="C858" s="62" t="s">
        <v>93</v>
      </c>
      <c r="D858" s="65">
        <v>0</v>
      </c>
      <c r="E858" s="65">
        <v>0</v>
      </c>
      <c r="F858" s="65">
        <v>0</v>
      </c>
      <c r="G858" s="108">
        <v>0</v>
      </c>
      <c r="H858" s="70">
        <v>0</v>
      </c>
      <c r="I858" s="242">
        <f t="shared" si="23"/>
        <v>0</v>
      </c>
    </row>
    <row r="859" spans="1:9" x14ac:dyDescent="0.2">
      <c r="A859" s="62"/>
      <c r="B859" s="215" t="s">
        <v>90</v>
      </c>
      <c r="C859" s="62" t="s">
        <v>1282</v>
      </c>
      <c r="D859" s="65">
        <v>0</v>
      </c>
      <c r="E859" s="65">
        <v>0</v>
      </c>
      <c r="F859" s="65">
        <v>0</v>
      </c>
      <c r="G859" s="108">
        <v>0</v>
      </c>
      <c r="H859" s="70">
        <v>0</v>
      </c>
      <c r="I859" s="242">
        <f t="shared" si="23"/>
        <v>0</v>
      </c>
    </row>
    <row r="860" spans="1:9" x14ac:dyDescent="0.2">
      <c r="A860" s="62"/>
      <c r="B860" s="342" t="s">
        <v>535</v>
      </c>
      <c r="C860" s="297" t="s">
        <v>558</v>
      </c>
      <c r="D860" s="65">
        <v>0</v>
      </c>
      <c r="E860" s="65">
        <v>0</v>
      </c>
      <c r="F860" s="65">
        <v>0</v>
      </c>
      <c r="G860" s="108">
        <v>0</v>
      </c>
      <c r="H860" s="70">
        <v>0</v>
      </c>
      <c r="I860" s="242">
        <f t="shared" si="23"/>
        <v>0</v>
      </c>
    </row>
    <row r="861" spans="1:9" x14ac:dyDescent="0.2">
      <c r="A861" s="62"/>
      <c r="B861" s="215" t="s">
        <v>1283</v>
      </c>
      <c r="C861" s="62" t="s">
        <v>644</v>
      </c>
      <c r="D861" s="65">
        <v>0</v>
      </c>
      <c r="E861" s="65">
        <v>0</v>
      </c>
      <c r="F861" s="65">
        <v>0</v>
      </c>
      <c r="G861" s="108">
        <v>0</v>
      </c>
      <c r="H861" s="70">
        <v>0</v>
      </c>
      <c r="I861" s="242">
        <f t="shared" si="23"/>
        <v>0</v>
      </c>
    </row>
    <row r="862" spans="1:9" x14ac:dyDescent="0.2">
      <c r="A862" s="62"/>
      <c r="B862" s="215" t="s">
        <v>1284</v>
      </c>
      <c r="C862" s="62" t="s">
        <v>645</v>
      </c>
      <c r="D862" s="65">
        <v>0</v>
      </c>
      <c r="E862" s="65">
        <v>0</v>
      </c>
      <c r="F862" s="65">
        <v>0</v>
      </c>
      <c r="G862" s="108">
        <v>0</v>
      </c>
      <c r="H862" s="70">
        <v>0</v>
      </c>
      <c r="I862" s="242">
        <f t="shared" si="23"/>
        <v>0</v>
      </c>
    </row>
    <row r="863" spans="1:9" x14ac:dyDescent="0.2">
      <c r="A863" s="62"/>
      <c r="B863" s="215" t="s">
        <v>1285</v>
      </c>
      <c r="C863" s="62" t="s">
        <v>646</v>
      </c>
      <c r="D863" s="65">
        <v>0</v>
      </c>
      <c r="E863" s="65">
        <v>0</v>
      </c>
      <c r="F863" s="65">
        <v>0</v>
      </c>
      <c r="G863" s="108">
        <v>0</v>
      </c>
      <c r="H863" s="70">
        <v>0</v>
      </c>
      <c r="I863" s="242">
        <f t="shared" si="23"/>
        <v>0</v>
      </c>
    </row>
    <row r="864" spans="1:9" x14ac:dyDescent="0.2">
      <c r="A864" s="62"/>
      <c r="B864" s="215" t="s">
        <v>1286</v>
      </c>
      <c r="C864" s="62" t="s">
        <v>647</v>
      </c>
      <c r="D864" s="65">
        <v>0</v>
      </c>
      <c r="E864" s="65">
        <v>0</v>
      </c>
      <c r="F864" s="65">
        <v>0</v>
      </c>
      <c r="G864" s="108">
        <v>0</v>
      </c>
      <c r="H864" s="70">
        <v>0</v>
      </c>
      <c r="I864" s="242">
        <f t="shared" si="23"/>
        <v>0</v>
      </c>
    </row>
    <row r="865" spans="1:9" x14ac:dyDescent="0.2">
      <c r="A865" s="62"/>
      <c r="B865" s="215" t="s">
        <v>1287</v>
      </c>
      <c r="C865" s="62" t="s">
        <v>143</v>
      </c>
      <c r="D865" s="65">
        <v>0</v>
      </c>
      <c r="E865" s="65">
        <v>0</v>
      </c>
      <c r="F865" s="65">
        <v>0</v>
      </c>
      <c r="G865" s="108">
        <v>0</v>
      </c>
      <c r="H865" s="70">
        <v>0</v>
      </c>
      <c r="I865" s="242">
        <f t="shared" si="23"/>
        <v>0</v>
      </c>
    </row>
    <row r="866" spans="1:9" x14ac:dyDescent="0.2">
      <c r="A866" s="62"/>
      <c r="B866" s="215" t="s">
        <v>1288</v>
      </c>
      <c r="C866" s="62" t="s">
        <v>144</v>
      </c>
      <c r="D866" s="65">
        <v>0</v>
      </c>
      <c r="E866" s="65">
        <v>0</v>
      </c>
      <c r="F866" s="65">
        <v>0</v>
      </c>
      <c r="G866" s="108">
        <v>0</v>
      </c>
      <c r="H866" s="70">
        <v>0</v>
      </c>
      <c r="I866" s="242">
        <f t="shared" si="23"/>
        <v>0</v>
      </c>
    </row>
    <row r="867" spans="1:9" x14ac:dyDescent="0.2">
      <c r="A867" s="62"/>
      <c r="B867" s="215" t="s">
        <v>1289</v>
      </c>
      <c r="C867" s="62" t="s">
        <v>648</v>
      </c>
      <c r="D867" s="65">
        <v>0</v>
      </c>
      <c r="E867" s="65">
        <v>0</v>
      </c>
      <c r="F867" s="65">
        <v>0</v>
      </c>
      <c r="G867" s="108">
        <v>0</v>
      </c>
      <c r="H867" s="70">
        <v>0</v>
      </c>
      <c r="I867" s="242">
        <f t="shared" si="23"/>
        <v>0</v>
      </c>
    </row>
    <row r="868" spans="1:9" x14ac:dyDescent="0.2">
      <c r="A868" s="62"/>
      <c r="B868" s="215" t="s">
        <v>1290</v>
      </c>
      <c r="C868" s="62" t="s">
        <v>650</v>
      </c>
      <c r="D868" s="65">
        <v>0</v>
      </c>
      <c r="E868" s="65">
        <v>0</v>
      </c>
      <c r="F868" s="65">
        <v>0</v>
      </c>
      <c r="G868" s="108">
        <v>0</v>
      </c>
      <c r="H868" s="70">
        <v>0</v>
      </c>
      <c r="I868" s="242">
        <f t="shared" si="23"/>
        <v>0</v>
      </c>
    </row>
    <row r="869" spans="1:9" x14ac:dyDescent="0.2">
      <c r="A869" s="62"/>
      <c r="B869" s="215" t="s">
        <v>651</v>
      </c>
      <c r="C869" s="62" t="s">
        <v>656</v>
      </c>
      <c r="D869" s="65">
        <v>0</v>
      </c>
      <c r="E869" s="65">
        <v>0</v>
      </c>
      <c r="F869" s="65">
        <v>0</v>
      </c>
      <c r="G869" s="108">
        <v>0</v>
      </c>
      <c r="H869" s="70">
        <v>0</v>
      </c>
      <c r="I869" s="242">
        <f t="shared" si="23"/>
        <v>0</v>
      </c>
    </row>
    <row r="870" spans="1:9" x14ac:dyDescent="0.2">
      <c r="A870" s="62"/>
      <c r="B870" s="215" t="s">
        <v>652</v>
      </c>
      <c r="C870" s="62" t="s">
        <v>111</v>
      </c>
      <c r="D870" s="65">
        <v>0</v>
      </c>
      <c r="E870" s="65">
        <v>0</v>
      </c>
      <c r="F870" s="65">
        <v>0</v>
      </c>
      <c r="G870" s="108">
        <v>0</v>
      </c>
      <c r="H870" s="70">
        <v>0</v>
      </c>
      <c r="I870" s="242">
        <f t="shared" si="23"/>
        <v>0</v>
      </c>
    </row>
    <row r="871" spans="1:9" x14ac:dyDescent="0.2">
      <c r="A871" s="62"/>
      <c r="B871" s="215" t="s">
        <v>653</v>
      </c>
      <c r="C871" s="62" t="s">
        <v>112</v>
      </c>
      <c r="D871" s="65">
        <v>0</v>
      </c>
      <c r="E871" s="65">
        <v>0</v>
      </c>
      <c r="F871" s="65">
        <v>0</v>
      </c>
      <c r="G871" s="108">
        <v>0</v>
      </c>
      <c r="H871" s="70">
        <v>0</v>
      </c>
      <c r="I871" s="242">
        <f t="shared" si="23"/>
        <v>0</v>
      </c>
    </row>
    <row r="872" spans="1:9" x14ac:dyDescent="0.2">
      <c r="A872" s="62"/>
      <c r="B872" s="215" t="s">
        <v>654</v>
      </c>
      <c r="C872" s="62" t="s">
        <v>113</v>
      </c>
      <c r="D872" s="65">
        <v>0</v>
      </c>
      <c r="E872" s="65">
        <v>0</v>
      </c>
      <c r="F872" s="65">
        <v>0</v>
      </c>
      <c r="G872" s="108">
        <v>0</v>
      </c>
      <c r="H872" s="70">
        <v>0</v>
      </c>
      <c r="I872" s="242">
        <f t="shared" si="23"/>
        <v>0</v>
      </c>
    </row>
    <row r="873" spans="1:9" x14ac:dyDescent="0.2">
      <c r="A873" s="62"/>
      <c r="B873" s="215" t="s">
        <v>1254</v>
      </c>
      <c r="C873" s="62" t="s">
        <v>114</v>
      </c>
      <c r="D873" s="65">
        <v>0</v>
      </c>
      <c r="E873" s="65">
        <v>0</v>
      </c>
      <c r="F873" s="65">
        <v>0</v>
      </c>
      <c r="G873" s="108">
        <v>0</v>
      </c>
      <c r="H873" s="70">
        <v>0</v>
      </c>
      <c r="I873" s="242">
        <f t="shared" si="23"/>
        <v>0</v>
      </c>
    </row>
    <row r="874" spans="1:9" x14ac:dyDescent="0.2">
      <c r="A874" s="62"/>
      <c r="B874" s="215" t="s">
        <v>655</v>
      </c>
      <c r="C874" s="62" t="s">
        <v>115</v>
      </c>
      <c r="D874" s="65">
        <v>0</v>
      </c>
      <c r="E874" s="65">
        <v>0</v>
      </c>
      <c r="F874" s="65">
        <v>0</v>
      </c>
      <c r="G874" s="108">
        <v>0</v>
      </c>
      <c r="H874" s="70">
        <v>0</v>
      </c>
      <c r="I874" s="242">
        <f t="shared" si="23"/>
        <v>0</v>
      </c>
    </row>
    <row r="875" spans="1:9" x14ac:dyDescent="0.2">
      <c r="A875" s="62"/>
      <c r="B875" s="215" t="s">
        <v>1255</v>
      </c>
      <c r="C875" s="62" t="s">
        <v>118</v>
      </c>
      <c r="D875" s="65">
        <v>0</v>
      </c>
      <c r="E875" s="65">
        <v>0</v>
      </c>
      <c r="F875" s="65">
        <v>0</v>
      </c>
      <c r="G875" s="108">
        <v>0</v>
      </c>
      <c r="H875" s="70">
        <v>0</v>
      </c>
      <c r="I875" s="242">
        <f t="shared" si="23"/>
        <v>0</v>
      </c>
    </row>
    <row r="876" spans="1:9" x14ac:dyDescent="0.2">
      <c r="A876" s="62"/>
      <c r="B876" s="215" t="s">
        <v>500</v>
      </c>
      <c r="C876" s="62" t="s">
        <v>123</v>
      </c>
      <c r="D876" s="65">
        <v>0</v>
      </c>
      <c r="E876" s="65">
        <v>0</v>
      </c>
      <c r="F876" s="65">
        <v>0</v>
      </c>
      <c r="G876" s="108">
        <v>0</v>
      </c>
      <c r="H876" s="70">
        <v>0</v>
      </c>
      <c r="I876" s="242">
        <f t="shared" si="23"/>
        <v>0</v>
      </c>
    </row>
    <row r="877" spans="1:9" x14ac:dyDescent="0.2">
      <c r="A877" s="62"/>
      <c r="B877" s="215" t="s">
        <v>496</v>
      </c>
      <c r="C877" s="62" t="s">
        <v>125</v>
      </c>
      <c r="D877" s="65">
        <v>0</v>
      </c>
      <c r="E877" s="65">
        <v>0</v>
      </c>
      <c r="F877" s="65">
        <v>0</v>
      </c>
      <c r="G877" s="108">
        <v>0</v>
      </c>
      <c r="H877" s="70">
        <v>0</v>
      </c>
      <c r="I877" s="242">
        <f t="shared" si="23"/>
        <v>0</v>
      </c>
    </row>
    <row r="878" spans="1:9" x14ac:dyDescent="0.2">
      <c r="A878" s="62"/>
      <c r="B878" s="215" t="s">
        <v>1256</v>
      </c>
      <c r="C878" s="62" t="s">
        <v>131</v>
      </c>
      <c r="D878" s="65">
        <v>0</v>
      </c>
      <c r="E878" s="65">
        <v>0</v>
      </c>
      <c r="F878" s="65">
        <v>0</v>
      </c>
      <c r="G878" s="108">
        <v>0</v>
      </c>
      <c r="H878" s="70">
        <v>0</v>
      </c>
      <c r="I878" s="242">
        <f t="shared" si="23"/>
        <v>0</v>
      </c>
    </row>
    <row r="879" spans="1:9" x14ac:dyDescent="0.2">
      <c r="A879" s="62"/>
      <c r="B879" s="215" t="s">
        <v>127</v>
      </c>
      <c r="C879" s="62" t="s">
        <v>132</v>
      </c>
      <c r="D879" s="65">
        <v>0</v>
      </c>
      <c r="E879" s="65">
        <v>0</v>
      </c>
      <c r="F879" s="65">
        <v>0</v>
      </c>
      <c r="G879" s="108">
        <v>0</v>
      </c>
      <c r="H879" s="70">
        <v>0</v>
      </c>
      <c r="I879" s="242">
        <f t="shared" si="23"/>
        <v>0</v>
      </c>
    </row>
    <row r="880" spans="1:9" x14ac:dyDescent="0.2">
      <c r="A880" s="62"/>
      <c r="B880" s="215" t="s">
        <v>128</v>
      </c>
      <c r="C880" s="62" t="s">
        <v>133</v>
      </c>
      <c r="D880" s="65">
        <v>0</v>
      </c>
      <c r="E880" s="65">
        <v>0</v>
      </c>
      <c r="F880" s="65">
        <v>0</v>
      </c>
      <c r="G880" s="108">
        <v>0</v>
      </c>
      <c r="H880" s="70">
        <v>0</v>
      </c>
      <c r="I880" s="242">
        <f t="shared" si="23"/>
        <v>0</v>
      </c>
    </row>
    <row r="881" spans="1:9" ht="10.8" thickBot="1" x14ac:dyDescent="0.25">
      <c r="A881" s="62"/>
      <c r="B881" s="215" t="s">
        <v>129</v>
      </c>
      <c r="C881" s="62" t="s">
        <v>134</v>
      </c>
      <c r="D881" s="65">
        <v>0</v>
      </c>
      <c r="E881" s="65">
        <v>0</v>
      </c>
      <c r="F881" s="65">
        <v>0</v>
      </c>
      <c r="G881" s="108">
        <v>0</v>
      </c>
      <c r="H881" s="70">
        <v>0</v>
      </c>
      <c r="I881" s="242">
        <f t="shared" si="23"/>
        <v>0</v>
      </c>
    </row>
    <row r="882" spans="1:9" ht="11.4" thickTop="1" thickBot="1" x14ac:dyDescent="0.25">
      <c r="A882" s="62"/>
      <c r="B882" s="215"/>
      <c r="C882" s="62" t="s">
        <v>313</v>
      </c>
      <c r="D882" s="82">
        <f>SUM(D848:D881)</f>
        <v>0</v>
      </c>
      <c r="E882" s="82">
        <f>SUM(E848:E881)</f>
        <v>0</v>
      </c>
      <c r="F882" s="82">
        <f>SUM(F848:F881)</f>
        <v>0</v>
      </c>
      <c r="G882" s="82">
        <f>SUM(G848:G881)</f>
        <v>0</v>
      </c>
      <c r="H882" s="82">
        <f>SUM(H848:H881)</f>
        <v>0</v>
      </c>
      <c r="I882" s="82">
        <f t="shared" si="23"/>
        <v>0</v>
      </c>
    </row>
    <row r="883" spans="1:9" ht="10.8" thickTop="1" x14ac:dyDescent="0.2">
      <c r="A883" s="62"/>
      <c r="B883" s="62"/>
      <c r="C883" s="62"/>
      <c r="D883" s="3"/>
      <c r="E883" s="3"/>
      <c r="F883" s="3"/>
      <c r="G883" s="3"/>
      <c r="H883" s="3"/>
      <c r="I883" s="98"/>
    </row>
    <row r="884" spans="1:9" x14ac:dyDescent="0.2">
      <c r="A884" s="216" t="s">
        <v>314</v>
      </c>
      <c r="B884" s="62"/>
      <c r="C884" s="62"/>
      <c r="D884" s="3"/>
      <c r="E884" s="3"/>
      <c r="F884" s="3"/>
      <c r="G884" s="3"/>
      <c r="H884" s="3"/>
      <c r="I884" s="98"/>
    </row>
    <row r="885" spans="1:9" x14ac:dyDescent="0.2">
      <c r="B885" s="215" t="s">
        <v>1249</v>
      </c>
      <c r="C885" s="62" t="s">
        <v>177</v>
      </c>
      <c r="D885" s="68">
        <v>0</v>
      </c>
      <c r="E885" s="68">
        <v>0</v>
      </c>
      <c r="F885" s="68">
        <v>0</v>
      </c>
      <c r="G885" s="218">
        <f>SUMIF('Staff Details'!J:J,RIGHT(LEFT($A$2,7),2)&amp;"-"&amp;LEFT(A884,4),'Staff Details'!S:S)</f>
        <v>0</v>
      </c>
      <c r="H885" s="70">
        <v>0</v>
      </c>
      <c r="I885" s="242">
        <f t="shared" ref="I885:I919" si="24">SUM(G885+H885)</f>
        <v>0</v>
      </c>
    </row>
    <row r="886" spans="1:9" x14ac:dyDescent="0.2">
      <c r="B886" s="215" t="s">
        <v>1249</v>
      </c>
      <c r="C886" s="62" t="s">
        <v>400</v>
      </c>
      <c r="D886" s="68">
        <v>0</v>
      </c>
      <c r="E886" s="68">
        <v>0</v>
      </c>
      <c r="F886" s="68">
        <v>0</v>
      </c>
      <c r="G886" s="68">
        <v>0</v>
      </c>
      <c r="H886" s="70">
        <v>0</v>
      </c>
      <c r="I886" s="242">
        <f t="shared" si="24"/>
        <v>0</v>
      </c>
    </row>
    <row r="887" spans="1:9" x14ac:dyDescent="0.2">
      <c r="A887" s="62"/>
      <c r="B887" s="215" t="s">
        <v>1250</v>
      </c>
      <c r="C887" s="62" t="s">
        <v>684</v>
      </c>
      <c r="D887" s="68">
        <v>0</v>
      </c>
      <c r="E887" s="68">
        <v>0</v>
      </c>
      <c r="F887" s="68">
        <v>0</v>
      </c>
      <c r="G887" s="219">
        <f>SUMIF('Staff Details'!J:J,RIGHT(LEFT($A$2,7),2)&amp;"-"&amp;LEFT(A884,4),'Staff Details'!AA:AA)</f>
        <v>0</v>
      </c>
      <c r="H887" s="70">
        <v>0</v>
      </c>
      <c r="I887" s="242">
        <f t="shared" si="24"/>
        <v>0</v>
      </c>
    </row>
    <row r="888" spans="1:9" x14ac:dyDescent="0.2">
      <c r="A888" s="62"/>
      <c r="B888" s="215" t="s">
        <v>1250</v>
      </c>
      <c r="C888" s="62" t="s">
        <v>401</v>
      </c>
      <c r="D888" s="68">
        <v>0</v>
      </c>
      <c r="E888" s="68">
        <v>0</v>
      </c>
      <c r="F888" s="68">
        <v>0</v>
      </c>
      <c r="G888" s="68">
        <v>0</v>
      </c>
      <c r="H888" s="70">
        <v>0</v>
      </c>
      <c r="I888" s="242">
        <f t="shared" si="24"/>
        <v>0</v>
      </c>
    </row>
    <row r="889" spans="1:9" x14ac:dyDescent="0.2">
      <c r="A889" s="62"/>
      <c r="B889" s="215" t="s">
        <v>1251</v>
      </c>
      <c r="C889" s="62" t="s">
        <v>76</v>
      </c>
      <c r="D889" s="65">
        <v>0</v>
      </c>
      <c r="E889" s="65">
        <v>0</v>
      </c>
      <c r="F889" s="65">
        <v>0</v>
      </c>
      <c r="G889" s="108">
        <v>0</v>
      </c>
      <c r="H889" s="70">
        <v>0</v>
      </c>
      <c r="I889" s="242">
        <f t="shared" si="24"/>
        <v>0</v>
      </c>
    </row>
    <row r="890" spans="1:9" x14ac:dyDescent="0.2">
      <c r="A890" s="62"/>
      <c r="B890" s="215" t="s">
        <v>1252</v>
      </c>
      <c r="C890" s="62" t="s">
        <v>77</v>
      </c>
      <c r="D890" s="65">
        <v>0</v>
      </c>
      <c r="E890" s="65">
        <v>0</v>
      </c>
      <c r="F890" s="65">
        <v>0</v>
      </c>
      <c r="G890" s="108">
        <v>0</v>
      </c>
      <c r="H890" s="70">
        <v>0</v>
      </c>
      <c r="I890" s="242">
        <f t="shared" si="24"/>
        <v>0</v>
      </c>
    </row>
    <row r="891" spans="1:9" x14ac:dyDescent="0.2">
      <c r="A891" s="62"/>
      <c r="B891" s="215" t="s">
        <v>78</v>
      </c>
      <c r="C891" s="62" t="s">
        <v>79</v>
      </c>
      <c r="D891" s="65">
        <v>0</v>
      </c>
      <c r="E891" s="65">
        <v>0</v>
      </c>
      <c r="F891" s="65">
        <v>0</v>
      </c>
      <c r="G891" s="108">
        <v>0</v>
      </c>
      <c r="H891" s="70">
        <v>0</v>
      </c>
      <c r="I891" s="242">
        <f t="shared" si="24"/>
        <v>0</v>
      </c>
    </row>
    <row r="892" spans="1:9" x14ac:dyDescent="0.2">
      <c r="A892" s="62"/>
      <c r="B892" s="215" t="s">
        <v>80</v>
      </c>
      <c r="C892" s="62" t="s">
        <v>81</v>
      </c>
      <c r="D892" s="65">
        <v>0</v>
      </c>
      <c r="E892" s="65">
        <v>0</v>
      </c>
      <c r="F892" s="65">
        <v>0</v>
      </c>
      <c r="G892" s="108">
        <v>0</v>
      </c>
      <c r="H892" s="70">
        <v>0</v>
      </c>
      <c r="I892" s="242">
        <f t="shared" si="24"/>
        <v>0</v>
      </c>
    </row>
    <row r="893" spans="1:9" x14ac:dyDescent="0.2">
      <c r="A893" s="62"/>
      <c r="B893" s="215" t="s">
        <v>1253</v>
      </c>
      <c r="C893" s="62" t="s">
        <v>82</v>
      </c>
      <c r="D893" s="65">
        <v>0</v>
      </c>
      <c r="E893" s="65">
        <v>0</v>
      </c>
      <c r="F893" s="65">
        <v>0</v>
      </c>
      <c r="G893" s="108">
        <v>0</v>
      </c>
      <c r="H893" s="70">
        <v>0</v>
      </c>
      <c r="I893" s="242">
        <f t="shared" si="24"/>
        <v>0</v>
      </c>
    </row>
    <row r="894" spans="1:9" x14ac:dyDescent="0.2">
      <c r="A894" s="62"/>
      <c r="B894" s="215" t="s">
        <v>85</v>
      </c>
      <c r="C894" s="62" t="s">
        <v>92</v>
      </c>
      <c r="D894" s="65">
        <v>0</v>
      </c>
      <c r="E894" s="65">
        <v>0</v>
      </c>
      <c r="F894" s="65">
        <v>0</v>
      </c>
      <c r="G894" s="108">
        <v>0</v>
      </c>
      <c r="H894" s="70">
        <v>0</v>
      </c>
      <c r="I894" s="242">
        <f t="shared" si="24"/>
        <v>0</v>
      </c>
    </row>
    <row r="895" spans="1:9" x14ac:dyDescent="0.2">
      <c r="A895" s="62"/>
      <c r="B895" s="215" t="s">
        <v>86</v>
      </c>
      <c r="C895" s="62" t="s">
        <v>93</v>
      </c>
      <c r="D895" s="65">
        <v>0</v>
      </c>
      <c r="E895" s="65">
        <v>0</v>
      </c>
      <c r="F895" s="65">
        <v>0</v>
      </c>
      <c r="G895" s="108">
        <v>0</v>
      </c>
      <c r="H895" s="70">
        <v>0</v>
      </c>
      <c r="I895" s="242">
        <f t="shared" si="24"/>
        <v>0</v>
      </c>
    </row>
    <row r="896" spans="1:9" x14ac:dyDescent="0.2">
      <c r="A896" s="62"/>
      <c r="B896" s="215" t="s">
        <v>90</v>
      </c>
      <c r="C896" s="62" t="s">
        <v>1282</v>
      </c>
      <c r="D896" s="65">
        <v>0</v>
      </c>
      <c r="E896" s="65">
        <v>0</v>
      </c>
      <c r="F896" s="65">
        <v>0</v>
      </c>
      <c r="G896" s="108">
        <v>0</v>
      </c>
      <c r="H896" s="70">
        <v>0</v>
      </c>
      <c r="I896" s="242">
        <f t="shared" si="24"/>
        <v>0</v>
      </c>
    </row>
    <row r="897" spans="1:9" x14ac:dyDescent="0.2">
      <c r="A897" s="62"/>
      <c r="B897" s="342" t="s">
        <v>535</v>
      </c>
      <c r="C897" s="297" t="s">
        <v>558</v>
      </c>
      <c r="D897" s="65">
        <v>0</v>
      </c>
      <c r="E897" s="65">
        <v>0</v>
      </c>
      <c r="F897" s="65">
        <v>0</v>
      </c>
      <c r="G897" s="108">
        <v>0</v>
      </c>
      <c r="H897" s="70">
        <v>0</v>
      </c>
      <c r="I897" s="242">
        <f t="shared" si="24"/>
        <v>0</v>
      </c>
    </row>
    <row r="898" spans="1:9" x14ac:dyDescent="0.2">
      <c r="A898" s="62"/>
      <c r="B898" s="215" t="s">
        <v>1283</v>
      </c>
      <c r="C898" s="62" t="s">
        <v>644</v>
      </c>
      <c r="D898" s="65">
        <v>0</v>
      </c>
      <c r="E898" s="65">
        <v>0</v>
      </c>
      <c r="F898" s="65">
        <v>0</v>
      </c>
      <c r="G898" s="108">
        <v>0</v>
      </c>
      <c r="H898" s="70">
        <v>0</v>
      </c>
      <c r="I898" s="242">
        <f t="shared" si="24"/>
        <v>0</v>
      </c>
    </row>
    <row r="899" spans="1:9" x14ac:dyDescent="0.2">
      <c r="A899" s="62"/>
      <c r="B899" s="215" t="s">
        <v>1284</v>
      </c>
      <c r="C899" s="62" t="s">
        <v>645</v>
      </c>
      <c r="D899" s="65">
        <v>0</v>
      </c>
      <c r="E899" s="65">
        <v>0</v>
      </c>
      <c r="F899" s="65">
        <v>0</v>
      </c>
      <c r="G899" s="108">
        <v>0</v>
      </c>
      <c r="H899" s="70">
        <v>0</v>
      </c>
      <c r="I899" s="242">
        <f t="shared" si="24"/>
        <v>0</v>
      </c>
    </row>
    <row r="900" spans="1:9" x14ac:dyDescent="0.2">
      <c r="A900" s="62"/>
      <c r="B900" s="215" t="s">
        <v>1285</v>
      </c>
      <c r="C900" s="62" t="s">
        <v>646</v>
      </c>
      <c r="D900" s="65">
        <v>0</v>
      </c>
      <c r="E900" s="65">
        <v>0</v>
      </c>
      <c r="F900" s="65">
        <v>0</v>
      </c>
      <c r="G900" s="108">
        <v>0</v>
      </c>
      <c r="H900" s="70">
        <v>0</v>
      </c>
      <c r="I900" s="242">
        <f t="shared" si="24"/>
        <v>0</v>
      </c>
    </row>
    <row r="901" spans="1:9" x14ac:dyDescent="0.2">
      <c r="A901" s="62"/>
      <c r="B901" s="215" t="s">
        <v>1286</v>
      </c>
      <c r="C901" s="62" t="s">
        <v>647</v>
      </c>
      <c r="D901" s="65">
        <v>0</v>
      </c>
      <c r="E901" s="65">
        <v>0</v>
      </c>
      <c r="F901" s="65">
        <v>0</v>
      </c>
      <c r="G901" s="108">
        <v>0</v>
      </c>
      <c r="H901" s="70">
        <v>0</v>
      </c>
      <c r="I901" s="242">
        <f t="shared" si="24"/>
        <v>0</v>
      </c>
    </row>
    <row r="902" spans="1:9" x14ac:dyDescent="0.2">
      <c r="A902" s="62"/>
      <c r="B902" s="215" t="s">
        <v>1287</v>
      </c>
      <c r="C902" s="62" t="s">
        <v>143</v>
      </c>
      <c r="D902" s="65">
        <v>0</v>
      </c>
      <c r="E902" s="65">
        <v>0</v>
      </c>
      <c r="F902" s="65">
        <v>0</v>
      </c>
      <c r="G902" s="108">
        <v>0</v>
      </c>
      <c r="H902" s="70">
        <v>0</v>
      </c>
      <c r="I902" s="242">
        <f t="shared" si="24"/>
        <v>0</v>
      </c>
    </row>
    <row r="903" spans="1:9" x14ac:dyDescent="0.2">
      <c r="A903" s="62"/>
      <c r="B903" s="215" t="s">
        <v>1288</v>
      </c>
      <c r="C903" s="62" t="s">
        <v>144</v>
      </c>
      <c r="D903" s="65">
        <v>0</v>
      </c>
      <c r="E903" s="65">
        <v>0</v>
      </c>
      <c r="F903" s="65">
        <v>0</v>
      </c>
      <c r="G903" s="108">
        <v>0</v>
      </c>
      <c r="H903" s="70">
        <v>0</v>
      </c>
      <c r="I903" s="242">
        <f t="shared" si="24"/>
        <v>0</v>
      </c>
    </row>
    <row r="904" spans="1:9" x14ac:dyDescent="0.2">
      <c r="A904" s="62"/>
      <c r="B904" s="215" t="s">
        <v>1289</v>
      </c>
      <c r="C904" s="62" t="s">
        <v>648</v>
      </c>
      <c r="D904" s="65">
        <v>0</v>
      </c>
      <c r="E904" s="65">
        <v>0</v>
      </c>
      <c r="F904" s="65">
        <v>0</v>
      </c>
      <c r="G904" s="108">
        <v>0</v>
      </c>
      <c r="H904" s="70">
        <v>0</v>
      </c>
      <c r="I904" s="242">
        <f t="shared" si="24"/>
        <v>0</v>
      </c>
    </row>
    <row r="905" spans="1:9" x14ac:dyDescent="0.2">
      <c r="A905" s="62"/>
      <c r="B905" s="215" t="s">
        <v>1290</v>
      </c>
      <c r="C905" s="62" t="s">
        <v>650</v>
      </c>
      <c r="D905" s="65">
        <v>0</v>
      </c>
      <c r="E905" s="65">
        <v>0</v>
      </c>
      <c r="F905" s="65">
        <v>0</v>
      </c>
      <c r="G905" s="108">
        <v>0</v>
      </c>
      <c r="H905" s="70">
        <v>0</v>
      </c>
      <c r="I905" s="242">
        <f t="shared" si="24"/>
        <v>0</v>
      </c>
    </row>
    <row r="906" spans="1:9" x14ac:dyDescent="0.2">
      <c r="A906" s="62"/>
      <c r="B906" s="215" t="s">
        <v>651</v>
      </c>
      <c r="C906" s="62" t="s">
        <v>656</v>
      </c>
      <c r="D906" s="65">
        <v>0</v>
      </c>
      <c r="E906" s="65">
        <v>0</v>
      </c>
      <c r="F906" s="65">
        <v>0</v>
      </c>
      <c r="G906" s="108">
        <v>0</v>
      </c>
      <c r="H906" s="70">
        <v>0</v>
      </c>
      <c r="I906" s="242">
        <f t="shared" si="24"/>
        <v>0</v>
      </c>
    </row>
    <row r="907" spans="1:9" x14ac:dyDescent="0.2">
      <c r="A907" s="62"/>
      <c r="B907" s="215" t="s">
        <v>652</v>
      </c>
      <c r="C907" s="62" t="s">
        <v>111</v>
      </c>
      <c r="D907" s="65">
        <v>0</v>
      </c>
      <c r="E907" s="65">
        <v>0</v>
      </c>
      <c r="F907" s="65">
        <v>0</v>
      </c>
      <c r="G907" s="108">
        <v>0</v>
      </c>
      <c r="H907" s="70">
        <v>0</v>
      </c>
      <c r="I907" s="242">
        <f t="shared" si="24"/>
        <v>0</v>
      </c>
    </row>
    <row r="908" spans="1:9" x14ac:dyDescent="0.2">
      <c r="A908" s="62"/>
      <c r="B908" s="215" t="s">
        <v>653</v>
      </c>
      <c r="C908" s="62" t="s">
        <v>112</v>
      </c>
      <c r="D908" s="65">
        <v>0</v>
      </c>
      <c r="E908" s="65">
        <v>0</v>
      </c>
      <c r="F908" s="65">
        <v>0</v>
      </c>
      <c r="G908" s="108">
        <v>0</v>
      </c>
      <c r="H908" s="70">
        <v>0</v>
      </c>
      <c r="I908" s="242">
        <f t="shared" si="24"/>
        <v>0</v>
      </c>
    </row>
    <row r="909" spans="1:9" x14ac:dyDescent="0.2">
      <c r="A909" s="62"/>
      <c r="B909" s="215" t="s">
        <v>654</v>
      </c>
      <c r="C909" s="62" t="s">
        <v>113</v>
      </c>
      <c r="D909" s="65">
        <v>0</v>
      </c>
      <c r="E909" s="65">
        <v>0</v>
      </c>
      <c r="F909" s="65">
        <v>0</v>
      </c>
      <c r="G909" s="108">
        <v>0</v>
      </c>
      <c r="H909" s="70">
        <v>0</v>
      </c>
      <c r="I909" s="242">
        <f t="shared" si="24"/>
        <v>0</v>
      </c>
    </row>
    <row r="910" spans="1:9" x14ac:dyDescent="0.2">
      <c r="A910" s="62"/>
      <c r="B910" s="215" t="s">
        <v>1254</v>
      </c>
      <c r="C910" s="62" t="s">
        <v>114</v>
      </c>
      <c r="D910" s="65">
        <v>0</v>
      </c>
      <c r="E910" s="65">
        <v>0</v>
      </c>
      <c r="F910" s="65">
        <v>0</v>
      </c>
      <c r="G910" s="108">
        <v>0</v>
      </c>
      <c r="H910" s="70">
        <v>0</v>
      </c>
      <c r="I910" s="242">
        <f t="shared" si="24"/>
        <v>0</v>
      </c>
    </row>
    <row r="911" spans="1:9" x14ac:dyDescent="0.2">
      <c r="A911" s="62"/>
      <c r="B911" s="215" t="s">
        <v>655</v>
      </c>
      <c r="C911" s="62" t="s">
        <v>115</v>
      </c>
      <c r="D911" s="65">
        <v>0</v>
      </c>
      <c r="E911" s="65">
        <v>0</v>
      </c>
      <c r="F911" s="65">
        <v>0</v>
      </c>
      <c r="G911" s="108">
        <v>0</v>
      </c>
      <c r="H911" s="70">
        <v>0</v>
      </c>
      <c r="I911" s="242">
        <f t="shared" si="24"/>
        <v>0</v>
      </c>
    </row>
    <row r="912" spans="1:9" x14ac:dyDescent="0.2">
      <c r="A912" s="62"/>
      <c r="B912" s="215" t="s">
        <v>1255</v>
      </c>
      <c r="C912" s="62" t="s">
        <v>118</v>
      </c>
      <c r="D912" s="65">
        <v>0</v>
      </c>
      <c r="E912" s="65">
        <v>0</v>
      </c>
      <c r="F912" s="65">
        <v>0</v>
      </c>
      <c r="G912" s="108">
        <v>0</v>
      </c>
      <c r="H912" s="70">
        <v>0</v>
      </c>
      <c r="I912" s="242">
        <f t="shared" si="24"/>
        <v>0</v>
      </c>
    </row>
    <row r="913" spans="1:9" x14ac:dyDescent="0.2">
      <c r="A913" s="62"/>
      <c r="B913" s="215" t="s">
        <v>500</v>
      </c>
      <c r="C913" s="62" t="s">
        <v>123</v>
      </c>
      <c r="D913" s="65">
        <v>0</v>
      </c>
      <c r="E913" s="65">
        <v>0</v>
      </c>
      <c r="F913" s="65">
        <v>0</v>
      </c>
      <c r="G913" s="108">
        <v>0</v>
      </c>
      <c r="H913" s="70">
        <v>0</v>
      </c>
      <c r="I913" s="242">
        <f t="shared" si="24"/>
        <v>0</v>
      </c>
    </row>
    <row r="914" spans="1:9" x14ac:dyDescent="0.2">
      <c r="A914" s="62"/>
      <c r="B914" s="215" t="s">
        <v>496</v>
      </c>
      <c r="C914" s="62" t="s">
        <v>125</v>
      </c>
      <c r="D914" s="65">
        <v>0</v>
      </c>
      <c r="E914" s="65">
        <v>0</v>
      </c>
      <c r="F914" s="65">
        <v>0</v>
      </c>
      <c r="G914" s="108">
        <v>0</v>
      </c>
      <c r="H914" s="70">
        <v>0</v>
      </c>
      <c r="I914" s="242">
        <f t="shared" si="24"/>
        <v>0</v>
      </c>
    </row>
    <row r="915" spans="1:9" x14ac:dyDescent="0.2">
      <c r="A915" s="62"/>
      <c r="B915" s="215" t="s">
        <v>1256</v>
      </c>
      <c r="C915" s="62" t="s">
        <v>131</v>
      </c>
      <c r="D915" s="65">
        <v>0</v>
      </c>
      <c r="E915" s="65">
        <v>0</v>
      </c>
      <c r="F915" s="65">
        <v>0</v>
      </c>
      <c r="G915" s="108">
        <v>0</v>
      </c>
      <c r="H915" s="70">
        <v>0</v>
      </c>
      <c r="I915" s="242">
        <f t="shared" si="24"/>
        <v>0</v>
      </c>
    </row>
    <row r="916" spans="1:9" x14ac:dyDescent="0.2">
      <c r="A916" s="62"/>
      <c r="B916" s="215" t="s">
        <v>127</v>
      </c>
      <c r="C916" s="62" t="s">
        <v>132</v>
      </c>
      <c r="D916" s="65">
        <v>0</v>
      </c>
      <c r="E916" s="65">
        <v>0</v>
      </c>
      <c r="F916" s="65">
        <v>0</v>
      </c>
      <c r="G916" s="108">
        <v>0</v>
      </c>
      <c r="H916" s="70">
        <v>0</v>
      </c>
      <c r="I916" s="242">
        <f t="shared" si="24"/>
        <v>0</v>
      </c>
    </row>
    <row r="917" spans="1:9" x14ac:dyDescent="0.2">
      <c r="A917" s="62"/>
      <c r="B917" s="215" t="s">
        <v>128</v>
      </c>
      <c r="C917" s="62" t="s">
        <v>133</v>
      </c>
      <c r="D917" s="65">
        <v>0</v>
      </c>
      <c r="E917" s="65">
        <v>0</v>
      </c>
      <c r="F917" s="65">
        <v>0</v>
      </c>
      <c r="G917" s="108">
        <v>0</v>
      </c>
      <c r="H917" s="70">
        <v>0</v>
      </c>
      <c r="I917" s="242">
        <f t="shared" si="24"/>
        <v>0</v>
      </c>
    </row>
    <row r="918" spans="1:9" ht="10.8" thickBot="1" x14ac:dyDescent="0.25">
      <c r="A918" s="62"/>
      <c r="B918" s="215" t="s">
        <v>129</v>
      </c>
      <c r="C918" s="62" t="s">
        <v>134</v>
      </c>
      <c r="D918" s="65">
        <v>0</v>
      </c>
      <c r="E918" s="65">
        <v>0</v>
      </c>
      <c r="F918" s="65">
        <v>0</v>
      </c>
      <c r="G918" s="108">
        <v>0</v>
      </c>
      <c r="H918" s="70">
        <v>0</v>
      </c>
      <c r="I918" s="242">
        <f t="shared" si="24"/>
        <v>0</v>
      </c>
    </row>
    <row r="919" spans="1:9" ht="11.4" thickTop="1" thickBot="1" x14ac:dyDescent="0.25">
      <c r="A919" s="62"/>
      <c r="B919" s="215"/>
      <c r="C919" s="62" t="s">
        <v>315</v>
      </c>
      <c r="D919" s="82">
        <f>SUM(D885:D918)</f>
        <v>0</v>
      </c>
      <c r="E919" s="82">
        <f>SUM(E885:E918)</f>
        <v>0</v>
      </c>
      <c r="F919" s="82">
        <f>SUM(F885:F918)</f>
        <v>0</v>
      </c>
      <c r="G919" s="82">
        <f>SUM(G885:G918)</f>
        <v>0</v>
      </c>
      <c r="H919" s="82">
        <f>SUM(H885:H918)</f>
        <v>0</v>
      </c>
      <c r="I919" s="82">
        <f t="shared" si="24"/>
        <v>0</v>
      </c>
    </row>
    <row r="920" spans="1:9" ht="10.8" thickTop="1" x14ac:dyDescent="0.2">
      <c r="A920" s="62"/>
      <c r="B920" s="62"/>
      <c r="C920" s="62"/>
      <c r="D920" s="3"/>
      <c r="E920" s="3"/>
      <c r="F920" s="3"/>
      <c r="G920" s="3"/>
      <c r="H920" s="3"/>
      <c r="I920" s="98"/>
    </row>
    <row r="921" spans="1:9" x14ac:dyDescent="0.2">
      <c r="A921" s="216" t="s">
        <v>316</v>
      </c>
      <c r="B921" s="62"/>
      <c r="C921" s="62"/>
      <c r="D921" s="3"/>
      <c r="E921" s="3"/>
      <c r="F921" s="3"/>
      <c r="G921" s="3"/>
      <c r="H921" s="3"/>
      <c r="I921" s="98"/>
    </row>
    <row r="922" spans="1:9" x14ac:dyDescent="0.2">
      <c r="B922" s="215" t="s">
        <v>1249</v>
      </c>
      <c r="C922" s="62" t="s">
        <v>177</v>
      </c>
      <c r="D922" s="68">
        <v>0</v>
      </c>
      <c r="E922" s="68">
        <v>0</v>
      </c>
      <c r="F922" s="68">
        <v>0</v>
      </c>
      <c r="G922" s="218">
        <f>SUMIF('Staff Details'!J:J,RIGHT(LEFT($A$2,7),2)&amp;"-"&amp;LEFT(A921,4),'Staff Details'!S:S)</f>
        <v>0</v>
      </c>
      <c r="H922" s="70">
        <v>0</v>
      </c>
      <c r="I922" s="242">
        <f t="shared" ref="I922:I955" si="25">SUM(G922+H922)</f>
        <v>0</v>
      </c>
    </row>
    <row r="923" spans="1:9" x14ac:dyDescent="0.2">
      <c r="B923" s="215" t="s">
        <v>1249</v>
      </c>
      <c r="C923" s="62" t="s">
        <v>400</v>
      </c>
      <c r="D923" s="68">
        <v>0</v>
      </c>
      <c r="E923" s="68">
        <v>0</v>
      </c>
      <c r="F923" s="68">
        <v>0</v>
      </c>
      <c r="G923" s="68">
        <v>0</v>
      </c>
      <c r="H923" s="70">
        <v>0</v>
      </c>
      <c r="I923" s="242">
        <f t="shared" si="25"/>
        <v>0</v>
      </c>
    </row>
    <row r="924" spans="1:9" x14ac:dyDescent="0.2">
      <c r="A924" s="62"/>
      <c r="B924" s="215" t="s">
        <v>1250</v>
      </c>
      <c r="C924" s="62" t="s">
        <v>684</v>
      </c>
      <c r="D924" s="68">
        <v>0</v>
      </c>
      <c r="E924" s="68">
        <v>0</v>
      </c>
      <c r="F924" s="68">
        <v>0</v>
      </c>
      <c r="G924" s="219">
        <f>SUMIF('Staff Details'!J:J,RIGHT(LEFT($A$2,7),2)&amp;"-"&amp;LEFT(A921,4),'Staff Details'!AA:AA)</f>
        <v>0</v>
      </c>
      <c r="H924" s="70">
        <v>0</v>
      </c>
      <c r="I924" s="242">
        <f t="shared" si="25"/>
        <v>0</v>
      </c>
    </row>
    <row r="925" spans="1:9" x14ac:dyDescent="0.2">
      <c r="A925" s="62"/>
      <c r="B925" s="215" t="s">
        <v>1250</v>
      </c>
      <c r="C925" s="62" t="s">
        <v>401</v>
      </c>
      <c r="D925" s="68">
        <v>0</v>
      </c>
      <c r="E925" s="68">
        <v>0</v>
      </c>
      <c r="F925" s="68">
        <v>0</v>
      </c>
      <c r="G925" s="68">
        <v>0</v>
      </c>
      <c r="H925" s="70">
        <v>0</v>
      </c>
      <c r="I925" s="242">
        <f t="shared" si="25"/>
        <v>0</v>
      </c>
    </row>
    <row r="926" spans="1:9" x14ac:dyDescent="0.2">
      <c r="A926" s="62"/>
      <c r="B926" s="215" t="s">
        <v>1251</v>
      </c>
      <c r="C926" s="62" t="s">
        <v>76</v>
      </c>
      <c r="D926" s="65">
        <v>0</v>
      </c>
      <c r="E926" s="65">
        <v>0</v>
      </c>
      <c r="F926" s="65">
        <v>0</v>
      </c>
      <c r="G926" s="108">
        <v>0</v>
      </c>
      <c r="H926" s="70">
        <v>0</v>
      </c>
      <c r="I926" s="242">
        <f t="shared" si="25"/>
        <v>0</v>
      </c>
    </row>
    <row r="927" spans="1:9" x14ac:dyDescent="0.2">
      <c r="A927" s="62"/>
      <c r="B927" s="215" t="s">
        <v>1252</v>
      </c>
      <c r="C927" s="62" t="s">
        <v>77</v>
      </c>
      <c r="D927" s="65">
        <v>0</v>
      </c>
      <c r="E927" s="65">
        <v>0</v>
      </c>
      <c r="F927" s="65">
        <v>0</v>
      </c>
      <c r="G927" s="108">
        <v>0</v>
      </c>
      <c r="H927" s="70">
        <v>0</v>
      </c>
      <c r="I927" s="242">
        <f t="shared" si="25"/>
        <v>0</v>
      </c>
    </row>
    <row r="928" spans="1:9" x14ac:dyDescent="0.2">
      <c r="A928" s="62"/>
      <c r="B928" s="215" t="s">
        <v>78</v>
      </c>
      <c r="C928" s="62" t="s">
        <v>79</v>
      </c>
      <c r="D928" s="65">
        <v>0</v>
      </c>
      <c r="E928" s="65">
        <v>0</v>
      </c>
      <c r="F928" s="65">
        <v>0</v>
      </c>
      <c r="G928" s="108">
        <v>0</v>
      </c>
      <c r="H928" s="70">
        <v>0</v>
      </c>
      <c r="I928" s="242">
        <f t="shared" si="25"/>
        <v>0</v>
      </c>
    </row>
    <row r="929" spans="1:9" x14ac:dyDescent="0.2">
      <c r="A929" s="62"/>
      <c r="B929" s="215" t="s">
        <v>80</v>
      </c>
      <c r="C929" s="62" t="s">
        <v>81</v>
      </c>
      <c r="D929" s="65">
        <v>0</v>
      </c>
      <c r="E929" s="65">
        <v>0</v>
      </c>
      <c r="F929" s="65">
        <v>0</v>
      </c>
      <c r="G929" s="108">
        <v>0</v>
      </c>
      <c r="H929" s="70">
        <v>0</v>
      </c>
      <c r="I929" s="242">
        <f t="shared" si="25"/>
        <v>0</v>
      </c>
    </row>
    <row r="930" spans="1:9" x14ac:dyDescent="0.2">
      <c r="A930" s="62"/>
      <c r="B930" s="215" t="s">
        <v>1253</v>
      </c>
      <c r="C930" s="62" t="s">
        <v>82</v>
      </c>
      <c r="D930" s="65">
        <v>0</v>
      </c>
      <c r="E930" s="65">
        <v>0</v>
      </c>
      <c r="F930" s="65">
        <v>0</v>
      </c>
      <c r="G930" s="108">
        <v>0</v>
      </c>
      <c r="H930" s="70">
        <v>0</v>
      </c>
      <c r="I930" s="242">
        <f t="shared" si="25"/>
        <v>0</v>
      </c>
    </row>
    <row r="931" spans="1:9" x14ac:dyDescent="0.2">
      <c r="A931" s="62"/>
      <c r="B931" s="215" t="s">
        <v>85</v>
      </c>
      <c r="C931" s="62" t="s">
        <v>92</v>
      </c>
      <c r="D931" s="65">
        <v>0</v>
      </c>
      <c r="E931" s="65">
        <v>0</v>
      </c>
      <c r="F931" s="65">
        <v>0</v>
      </c>
      <c r="G931" s="108">
        <v>0</v>
      </c>
      <c r="H931" s="70">
        <v>0</v>
      </c>
      <c r="I931" s="242">
        <f t="shared" si="25"/>
        <v>0</v>
      </c>
    </row>
    <row r="932" spans="1:9" x14ac:dyDescent="0.2">
      <c r="A932" s="62"/>
      <c r="B932" s="215" t="s">
        <v>86</v>
      </c>
      <c r="C932" s="62" t="s">
        <v>93</v>
      </c>
      <c r="D932" s="65">
        <v>0</v>
      </c>
      <c r="E932" s="65">
        <v>0</v>
      </c>
      <c r="F932" s="65">
        <v>0</v>
      </c>
      <c r="G932" s="108">
        <v>0</v>
      </c>
      <c r="H932" s="70">
        <v>0</v>
      </c>
      <c r="I932" s="242">
        <f t="shared" si="25"/>
        <v>0</v>
      </c>
    </row>
    <row r="933" spans="1:9" x14ac:dyDescent="0.2">
      <c r="A933" s="62"/>
      <c r="B933" s="215" t="s">
        <v>90</v>
      </c>
      <c r="C933" s="62" t="s">
        <v>1282</v>
      </c>
      <c r="D933" s="65">
        <v>0</v>
      </c>
      <c r="E933" s="65">
        <v>0</v>
      </c>
      <c r="F933" s="65">
        <v>0</v>
      </c>
      <c r="G933" s="108">
        <v>0</v>
      </c>
      <c r="H933" s="70">
        <v>0</v>
      </c>
      <c r="I933" s="242">
        <f t="shared" si="25"/>
        <v>0</v>
      </c>
    </row>
    <row r="934" spans="1:9" x14ac:dyDescent="0.2">
      <c r="A934" s="62"/>
      <c r="B934" s="342" t="s">
        <v>535</v>
      </c>
      <c r="C934" s="297" t="s">
        <v>558</v>
      </c>
      <c r="D934" s="65">
        <v>0</v>
      </c>
      <c r="E934" s="65">
        <v>0</v>
      </c>
      <c r="F934" s="65">
        <v>0</v>
      </c>
      <c r="G934" s="108">
        <v>0</v>
      </c>
      <c r="H934" s="70">
        <v>0</v>
      </c>
      <c r="I934" s="242">
        <f t="shared" si="25"/>
        <v>0</v>
      </c>
    </row>
    <row r="935" spans="1:9" x14ac:dyDescent="0.2">
      <c r="A935" s="62"/>
      <c r="B935" s="215" t="s">
        <v>1283</v>
      </c>
      <c r="C935" s="62" t="s">
        <v>644</v>
      </c>
      <c r="D935" s="65">
        <v>0</v>
      </c>
      <c r="E935" s="65">
        <v>0</v>
      </c>
      <c r="F935" s="65">
        <v>0</v>
      </c>
      <c r="G935" s="108">
        <v>0</v>
      </c>
      <c r="H935" s="70">
        <v>0</v>
      </c>
      <c r="I935" s="242">
        <f t="shared" si="25"/>
        <v>0</v>
      </c>
    </row>
    <row r="936" spans="1:9" x14ac:dyDescent="0.2">
      <c r="A936" s="62"/>
      <c r="B936" s="215" t="s">
        <v>1284</v>
      </c>
      <c r="C936" s="62" t="s">
        <v>645</v>
      </c>
      <c r="D936" s="65">
        <v>0</v>
      </c>
      <c r="E936" s="65">
        <v>0</v>
      </c>
      <c r="F936" s="65">
        <v>0</v>
      </c>
      <c r="G936" s="108">
        <v>0</v>
      </c>
      <c r="H936" s="70">
        <v>0</v>
      </c>
      <c r="I936" s="242">
        <f t="shared" si="25"/>
        <v>0</v>
      </c>
    </row>
    <row r="937" spans="1:9" x14ac:dyDescent="0.2">
      <c r="A937" s="62"/>
      <c r="B937" s="215" t="s">
        <v>1285</v>
      </c>
      <c r="C937" s="62" t="s">
        <v>646</v>
      </c>
      <c r="D937" s="65">
        <v>0</v>
      </c>
      <c r="E937" s="65">
        <v>0</v>
      </c>
      <c r="F937" s="65">
        <v>0</v>
      </c>
      <c r="G937" s="108">
        <v>0</v>
      </c>
      <c r="H937" s="70">
        <v>0</v>
      </c>
      <c r="I937" s="242">
        <f t="shared" si="25"/>
        <v>0</v>
      </c>
    </row>
    <row r="938" spans="1:9" x14ac:dyDescent="0.2">
      <c r="A938" s="62"/>
      <c r="B938" s="215" t="s">
        <v>1286</v>
      </c>
      <c r="C938" s="62" t="s">
        <v>647</v>
      </c>
      <c r="D938" s="65">
        <v>0</v>
      </c>
      <c r="E938" s="65">
        <v>0</v>
      </c>
      <c r="F938" s="65">
        <v>0</v>
      </c>
      <c r="G938" s="108">
        <v>0</v>
      </c>
      <c r="H938" s="70">
        <v>0</v>
      </c>
      <c r="I938" s="242">
        <f t="shared" si="25"/>
        <v>0</v>
      </c>
    </row>
    <row r="939" spans="1:9" x14ac:dyDescent="0.2">
      <c r="A939" s="62"/>
      <c r="B939" s="215" t="s">
        <v>1287</v>
      </c>
      <c r="C939" s="62" t="s">
        <v>143</v>
      </c>
      <c r="D939" s="65">
        <v>0</v>
      </c>
      <c r="E939" s="65">
        <v>0</v>
      </c>
      <c r="F939" s="65">
        <v>0</v>
      </c>
      <c r="G939" s="108">
        <v>0</v>
      </c>
      <c r="H939" s="70">
        <v>0</v>
      </c>
      <c r="I939" s="242">
        <f t="shared" si="25"/>
        <v>0</v>
      </c>
    </row>
    <row r="940" spans="1:9" x14ac:dyDescent="0.2">
      <c r="A940" s="62"/>
      <c r="B940" s="215" t="s">
        <v>1288</v>
      </c>
      <c r="C940" s="62" t="s">
        <v>144</v>
      </c>
      <c r="D940" s="65">
        <v>0</v>
      </c>
      <c r="E940" s="65">
        <v>0</v>
      </c>
      <c r="F940" s="65">
        <v>0</v>
      </c>
      <c r="G940" s="108">
        <v>0</v>
      </c>
      <c r="H940" s="70">
        <v>0</v>
      </c>
      <c r="I940" s="242">
        <f t="shared" si="25"/>
        <v>0</v>
      </c>
    </row>
    <row r="941" spans="1:9" x14ac:dyDescent="0.2">
      <c r="A941" s="62"/>
      <c r="B941" s="215" t="s">
        <v>1289</v>
      </c>
      <c r="C941" s="62" t="s">
        <v>648</v>
      </c>
      <c r="D941" s="65">
        <v>0</v>
      </c>
      <c r="E941" s="65">
        <v>0</v>
      </c>
      <c r="F941" s="65">
        <v>0</v>
      </c>
      <c r="G941" s="108">
        <v>0</v>
      </c>
      <c r="H941" s="70">
        <v>0</v>
      </c>
      <c r="I941" s="242">
        <f t="shared" si="25"/>
        <v>0</v>
      </c>
    </row>
    <row r="942" spans="1:9" x14ac:dyDescent="0.2">
      <c r="A942" s="62"/>
      <c r="B942" s="215" t="s">
        <v>1290</v>
      </c>
      <c r="C942" s="62" t="s">
        <v>650</v>
      </c>
      <c r="D942" s="65">
        <v>0</v>
      </c>
      <c r="E942" s="65">
        <v>0</v>
      </c>
      <c r="F942" s="65">
        <v>0</v>
      </c>
      <c r="G942" s="108">
        <v>0</v>
      </c>
      <c r="H942" s="70">
        <v>0</v>
      </c>
      <c r="I942" s="242">
        <f t="shared" si="25"/>
        <v>0</v>
      </c>
    </row>
    <row r="943" spans="1:9" x14ac:dyDescent="0.2">
      <c r="A943" s="62"/>
      <c r="B943" s="215" t="s">
        <v>651</v>
      </c>
      <c r="C943" s="62" t="s">
        <v>656</v>
      </c>
      <c r="D943" s="65">
        <v>0</v>
      </c>
      <c r="E943" s="65">
        <v>0</v>
      </c>
      <c r="F943" s="65">
        <v>0</v>
      </c>
      <c r="G943" s="108">
        <v>0</v>
      </c>
      <c r="H943" s="70">
        <v>0</v>
      </c>
      <c r="I943" s="242">
        <f t="shared" si="25"/>
        <v>0</v>
      </c>
    </row>
    <row r="944" spans="1:9" x14ac:dyDescent="0.2">
      <c r="A944" s="62"/>
      <c r="B944" s="215" t="s">
        <v>652</v>
      </c>
      <c r="C944" s="62" t="s">
        <v>111</v>
      </c>
      <c r="D944" s="65">
        <v>0</v>
      </c>
      <c r="E944" s="65">
        <v>0</v>
      </c>
      <c r="F944" s="65">
        <v>0</v>
      </c>
      <c r="G944" s="108">
        <v>0</v>
      </c>
      <c r="H944" s="70">
        <v>0</v>
      </c>
      <c r="I944" s="242">
        <f t="shared" si="25"/>
        <v>0</v>
      </c>
    </row>
    <row r="945" spans="1:9" x14ac:dyDescent="0.2">
      <c r="A945" s="62"/>
      <c r="B945" s="215" t="s">
        <v>653</v>
      </c>
      <c r="C945" s="62" t="s">
        <v>112</v>
      </c>
      <c r="D945" s="65">
        <v>0</v>
      </c>
      <c r="E945" s="65">
        <v>0</v>
      </c>
      <c r="F945" s="65">
        <v>0</v>
      </c>
      <c r="G945" s="108">
        <v>0</v>
      </c>
      <c r="H945" s="70">
        <v>0</v>
      </c>
      <c r="I945" s="242">
        <f t="shared" si="25"/>
        <v>0</v>
      </c>
    </row>
    <row r="946" spans="1:9" x14ac:dyDescent="0.2">
      <c r="A946" s="62"/>
      <c r="B946" s="215" t="s">
        <v>654</v>
      </c>
      <c r="C946" s="62" t="s">
        <v>113</v>
      </c>
      <c r="D946" s="65">
        <v>0</v>
      </c>
      <c r="E946" s="65">
        <v>0</v>
      </c>
      <c r="F946" s="65">
        <v>0</v>
      </c>
      <c r="G946" s="108">
        <v>0</v>
      </c>
      <c r="H946" s="70">
        <v>0</v>
      </c>
      <c r="I946" s="242">
        <f t="shared" si="25"/>
        <v>0</v>
      </c>
    </row>
    <row r="947" spans="1:9" x14ac:dyDescent="0.2">
      <c r="A947" s="62"/>
      <c r="B947" s="215" t="s">
        <v>1254</v>
      </c>
      <c r="C947" s="62" t="s">
        <v>114</v>
      </c>
      <c r="D947" s="65">
        <v>0</v>
      </c>
      <c r="E947" s="65">
        <v>0</v>
      </c>
      <c r="F947" s="65">
        <v>0</v>
      </c>
      <c r="G947" s="108">
        <v>0</v>
      </c>
      <c r="H947" s="70">
        <v>0</v>
      </c>
      <c r="I947" s="242">
        <f t="shared" si="25"/>
        <v>0</v>
      </c>
    </row>
    <row r="948" spans="1:9" x14ac:dyDescent="0.2">
      <c r="A948" s="62"/>
      <c r="B948" s="215" t="s">
        <v>655</v>
      </c>
      <c r="C948" s="62" t="s">
        <v>115</v>
      </c>
      <c r="D948" s="65">
        <v>0</v>
      </c>
      <c r="E948" s="65">
        <v>0</v>
      </c>
      <c r="F948" s="65">
        <v>0</v>
      </c>
      <c r="G948" s="108">
        <v>0</v>
      </c>
      <c r="H948" s="70">
        <v>0</v>
      </c>
      <c r="I948" s="242">
        <f t="shared" si="25"/>
        <v>0</v>
      </c>
    </row>
    <row r="949" spans="1:9" x14ac:dyDescent="0.2">
      <c r="A949" s="62"/>
      <c r="B949" s="215" t="s">
        <v>1255</v>
      </c>
      <c r="C949" s="62" t="s">
        <v>118</v>
      </c>
      <c r="D949" s="65">
        <v>0</v>
      </c>
      <c r="E949" s="65">
        <v>0</v>
      </c>
      <c r="F949" s="65">
        <v>0</v>
      </c>
      <c r="G949" s="108">
        <v>0</v>
      </c>
      <c r="H949" s="70">
        <v>0</v>
      </c>
      <c r="I949" s="242">
        <f t="shared" si="25"/>
        <v>0</v>
      </c>
    </row>
    <row r="950" spans="1:9" x14ac:dyDescent="0.2">
      <c r="A950" s="62"/>
      <c r="B950" s="215" t="s">
        <v>500</v>
      </c>
      <c r="C950" s="62" t="s">
        <v>123</v>
      </c>
      <c r="D950" s="65">
        <v>0</v>
      </c>
      <c r="E950" s="65">
        <v>0</v>
      </c>
      <c r="F950" s="65">
        <v>0</v>
      </c>
      <c r="G950" s="108">
        <v>0</v>
      </c>
      <c r="H950" s="70">
        <v>0</v>
      </c>
      <c r="I950" s="242">
        <f t="shared" si="25"/>
        <v>0</v>
      </c>
    </row>
    <row r="951" spans="1:9" x14ac:dyDescent="0.2">
      <c r="A951" s="62"/>
      <c r="B951" s="215" t="s">
        <v>496</v>
      </c>
      <c r="C951" s="62" t="s">
        <v>125</v>
      </c>
      <c r="D951" s="65">
        <v>0</v>
      </c>
      <c r="E951" s="65">
        <v>0</v>
      </c>
      <c r="F951" s="65">
        <v>0</v>
      </c>
      <c r="G951" s="108">
        <v>0</v>
      </c>
      <c r="H951" s="70">
        <v>0</v>
      </c>
      <c r="I951" s="242">
        <f t="shared" si="25"/>
        <v>0</v>
      </c>
    </row>
    <row r="952" spans="1:9" x14ac:dyDescent="0.2">
      <c r="A952" s="62"/>
      <c r="B952" s="215" t="s">
        <v>1256</v>
      </c>
      <c r="C952" s="62" t="s">
        <v>131</v>
      </c>
      <c r="D952" s="65">
        <v>0</v>
      </c>
      <c r="E952" s="65">
        <v>0</v>
      </c>
      <c r="F952" s="65">
        <v>0</v>
      </c>
      <c r="G952" s="108">
        <v>0</v>
      </c>
      <c r="H952" s="70">
        <v>0</v>
      </c>
      <c r="I952" s="242">
        <f t="shared" si="25"/>
        <v>0</v>
      </c>
    </row>
    <row r="953" spans="1:9" x14ac:dyDescent="0.2">
      <c r="A953" s="62"/>
      <c r="B953" s="215" t="s">
        <v>127</v>
      </c>
      <c r="C953" s="62" t="s">
        <v>132</v>
      </c>
      <c r="D953" s="65">
        <v>0</v>
      </c>
      <c r="E953" s="65">
        <v>0</v>
      </c>
      <c r="F953" s="65">
        <v>0</v>
      </c>
      <c r="G953" s="108">
        <v>0</v>
      </c>
      <c r="H953" s="70">
        <v>0</v>
      </c>
      <c r="I953" s="242">
        <f t="shared" si="25"/>
        <v>0</v>
      </c>
    </row>
    <row r="954" spans="1:9" x14ac:dyDescent="0.2">
      <c r="A954" s="62"/>
      <c r="B954" s="215" t="s">
        <v>128</v>
      </c>
      <c r="C954" s="62" t="s">
        <v>133</v>
      </c>
      <c r="D954" s="65">
        <v>0</v>
      </c>
      <c r="E954" s="65">
        <v>0</v>
      </c>
      <c r="F954" s="65">
        <v>0</v>
      </c>
      <c r="G954" s="108">
        <v>0</v>
      </c>
      <c r="H954" s="70">
        <v>0</v>
      </c>
      <c r="I954" s="242">
        <f t="shared" si="25"/>
        <v>0</v>
      </c>
    </row>
    <row r="955" spans="1:9" ht="10.8" thickBot="1" x14ac:dyDescent="0.25">
      <c r="A955" s="62"/>
      <c r="B955" s="215" t="s">
        <v>129</v>
      </c>
      <c r="C955" s="62" t="s">
        <v>134</v>
      </c>
      <c r="D955" s="65">
        <v>0</v>
      </c>
      <c r="E955" s="65">
        <v>0</v>
      </c>
      <c r="F955" s="65">
        <v>0</v>
      </c>
      <c r="G955" s="108">
        <v>0</v>
      </c>
      <c r="H955" s="70">
        <v>0</v>
      </c>
      <c r="I955" s="242">
        <f t="shared" si="25"/>
        <v>0</v>
      </c>
    </row>
    <row r="956" spans="1:9" ht="11.4" thickTop="1" thickBot="1" x14ac:dyDescent="0.25">
      <c r="A956" s="62"/>
      <c r="B956" s="215"/>
      <c r="C956" s="62" t="s">
        <v>317</v>
      </c>
      <c r="D956" s="82">
        <f>SUM(D922:D955)</f>
        <v>0</v>
      </c>
      <c r="E956" s="82">
        <f>SUM(E922:E955)</f>
        <v>0</v>
      </c>
      <c r="F956" s="82">
        <f>SUM(F922:F955)</f>
        <v>0</v>
      </c>
      <c r="G956" s="82">
        <f>SUM(G922:G955)</f>
        <v>0</v>
      </c>
      <c r="H956" s="82">
        <f>SUM(H922:H955)</f>
        <v>0</v>
      </c>
      <c r="I956" s="82">
        <f>SUM(G956+H956)</f>
        <v>0</v>
      </c>
    </row>
    <row r="957" spans="1:9" ht="10.8" thickTop="1" x14ac:dyDescent="0.2">
      <c r="A957" s="62"/>
      <c r="B957" s="62"/>
      <c r="C957" s="62"/>
      <c r="D957" s="3"/>
      <c r="E957" s="3"/>
      <c r="F957" s="3"/>
      <c r="G957" s="3"/>
      <c r="H957" s="3"/>
      <c r="I957" s="98"/>
    </row>
    <row r="958" spans="1:9" x14ac:dyDescent="0.2">
      <c r="A958" s="216" t="s">
        <v>1189</v>
      </c>
      <c r="B958" s="62"/>
      <c r="C958" s="62"/>
      <c r="D958" s="3"/>
      <c r="E958" s="3"/>
      <c r="F958" s="3"/>
      <c r="G958" s="3"/>
      <c r="H958" s="3"/>
      <c r="I958" s="98"/>
    </row>
    <row r="959" spans="1:9" x14ac:dyDescent="0.2">
      <c r="B959" s="215" t="s">
        <v>1249</v>
      </c>
      <c r="C959" s="62" t="s">
        <v>177</v>
      </c>
      <c r="D959" s="68">
        <v>0</v>
      </c>
      <c r="E959" s="68">
        <v>0</v>
      </c>
      <c r="F959" s="68">
        <v>0</v>
      </c>
      <c r="G959" s="218">
        <f>SUMIF('Staff Details'!J:J,RIGHT(LEFT($A$2,7),2)&amp;"-"&amp;LEFT(A958,4),'Staff Details'!S:S)</f>
        <v>0</v>
      </c>
      <c r="H959" s="70">
        <v>0</v>
      </c>
      <c r="I959" s="242">
        <f t="shared" ref="I959:I992" si="26">SUM(G959+H959)</f>
        <v>0</v>
      </c>
    </row>
    <row r="960" spans="1:9" x14ac:dyDescent="0.2">
      <c r="B960" s="215" t="s">
        <v>1249</v>
      </c>
      <c r="C960" s="62" t="s">
        <v>400</v>
      </c>
      <c r="D960" s="68">
        <v>0</v>
      </c>
      <c r="E960" s="68">
        <v>0</v>
      </c>
      <c r="F960" s="68">
        <v>0</v>
      </c>
      <c r="G960" s="68">
        <v>0</v>
      </c>
      <c r="H960" s="70">
        <v>0</v>
      </c>
      <c r="I960" s="242">
        <f t="shared" si="26"/>
        <v>0</v>
      </c>
    </row>
    <row r="961" spans="1:9" x14ac:dyDescent="0.2">
      <c r="A961" s="62"/>
      <c r="B961" s="215" t="s">
        <v>1250</v>
      </c>
      <c r="C961" s="62" t="s">
        <v>684</v>
      </c>
      <c r="D961" s="68">
        <v>0</v>
      </c>
      <c r="E961" s="68">
        <v>0</v>
      </c>
      <c r="F961" s="68">
        <v>0</v>
      </c>
      <c r="G961" s="219">
        <f>SUMIF('Staff Details'!J:J,RIGHT(LEFT($A$2,7),2)&amp;"-"&amp;LEFT(A958,4),'Staff Details'!AA:AA)</f>
        <v>0</v>
      </c>
      <c r="H961" s="70">
        <v>0</v>
      </c>
      <c r="I961" s="242">
        <f t="shared" si="26"/>
        <v>0</v>
      </c>
    </row>
    <row r="962" spans="1:9" x14ac:dyDescent="0.2">
      <c r="A962" s="62"/>
      <c r="B962" s="215" t="s">
        <v>1250</v>
      </c>
      <c r="C962" s="62" t="s">
        <v>401</v>
      </c>
      <c r="D962" s="68">
        <v>0</v>
      </c>
      <c r="E962" s="68">
        <v>0</v>
      </c>
      <c r="F962" s="68">
        <v>0</v>
      </c>
      <c r="G962" s="68">
        <v>0</v>
      </c>
      <c r="H962" s="70">
        <v>0</v>
      </c>
      <c r="I962" s="242">
        <f t="shared" si="26"/>
        <v>0</v>
      </c>
    </row>
    <row r="963" spans="1:9" x14ac:dyDescent="0.2">
      <c r="A963" s="62"/>
      <c r="B963" s="215" t="s">
        <v>1251</v>
      </c>
      <c r="C963" s="62" t="s">
        <v>76</v>
      </c>
      <c r="D963" s="65">
        <v>0</v>
      </c>
      <c r="E963" s="65">
        <v>0</v>
      </c>
      <c r="F963" s="65">
        <v>0</v>
      </c>
      <c r="G963" s="108">
        <v>0</v>
      </c>
      <c r="H963" s="70">
        <v>0</v>
      </c>
      <c r="I963" s="242">
        <f t="shared" si="26"/>
        <v>0</v>
      </c>
    </row>
    <row r="964" spans="1:9" x14ac:dyDescent="0.2">
      <c r="A964" s="62"/>
      <c r="B964" s="215" t="s">
        <v>1252</v>
      </c>
      <c r="C964" s="62" t="s">
        <v>77</v>
      </c>
      <c r="D964" s="65">
        <v>0</v>
      </c>
      <c r="E964" s="65">
        <v>0</v>
      </c>
      <c r="F964" s="65">
        <v>0</v>
      </c>
      <c r="G964" s="108">
        <v>0</v>
      </c>
      <c r="H964" s="70">
        <v>0</v>
      </c>
      <c r="I964" s="242">
        <f t="shared" si="26"/>
        <v>0</v>
      </c>
    </row>
    <row r="965" spans="1:9" x14ac:dyDescent="0.2">
      <c r="A965" s="62"/>
      <c r="B965" s="215" t="s">
        <v>78</v>
      </c>
      <c r="C965" s="62" t="s">
        <v>79</v>
      </c>
      <c r="D965" s="65">
        <v>0</v>
      </c>
      <c r="E965" s="65">
        <v>0</v>
      </c>
      <c r="F965" s="65">
        <v>0</v>
      </c>
      <c r="G965" s="108">
        <v>0</v>
      </c>
      <c r="H965" s="70">
        <v>0</v>
      </c>
      <c r="I965" s="242">
        <f t="shared" si="26"/>
        <v>0</v>
      </c>
    </row>
    <row r="966" spans="1:9" x14ac:dyDescent="0.2">
      <c r="A966" s="62"/>
      <c r="B966" s="215" t="s">
        <v>80</v>
      </c>
      <c r="C966" s="62" t="s">
        <v>81</v>
      </c>
      <c r="D966" s="65">
        <v>0</v>
      </c>
      <c r="E966" s="65">
        <v>0</v>
      </c>
      <c r="F966" s="65">
        <v>0</v>
      </c>
      <c r="G966" s="108">
        <v>0</v>
      </c>
      <c r="H966" s="70">
        <v>0</v>
      </c>
      <c r="I966" s="242">
        <f t="shared" si="26"/>
        <v>0</v>
      </c>
    </row>
    <row r="967" spans="1:9" x14ac:dyDescent="0.2">
      <c r="A967" s="62"/>
      <c r="B967" s="215" t="s">
        <v>1253</v>
      </c>
      <c r="C967" s="62" t="s">
        <v>82</v>
      </c>
      <c r="D967" s="65">
        <v>0</v>
      </c>
      <c r="E967" s="65">
        <v>0</v>
      </c>
      <c r="F967" s="65">
        <v>0</v>
      </c>
      <c r="G967" s="108">
        <v>0</v>
      </c>
      <c r="H967" s="70">
        <v>0</v>
      </c>
      <c r="I967" s="242">
        <f t="shared" si="26"/>
        <v>0</v>
      </c>
    </row>
    <row r="968" spans="1:9" x14ac:dyDescent="0.2">
      <c r="A968" s="62"/>
      <c r="B968" s="215" t="s">
        <v>85</v>
      </c>
      <c r="C968" s="62" t="s">
        <v>92</v>
      </c>
      <c r="D968" s="65">
        <v>0</v>
      </c>
      <c r="E968" s="65">
        <v>0</v>
      </c>
      <c r="F968" s="65">
        <v>0</v>
      </c>
      <c r="G968" s="108">
        <v>0</v>
      </c>
      <c r="H968" s="70">
        <v>0</v>
      </c>
      <c r="I968" s="242">
        <f t="shared" si="26"/>
        <v>0</v>
      </c>
    </row>
    <row r="969" spans="1:9" x14ac:dyDescent="0.2">
      <c r="A969" s="62"/>
      <c r="B969" s="215" t="s">
        <v>86</v>
      </c>
      <c r="C969" s="62" t="s">
        <v>93</v>
      </c>
      <c r="D969" s="65">
        <v>0</v>
      </c>
      <c r="E969" s="65">
        <v>0</v>
      </c>
      <c r="F969" s="65">
        <v>0</v>
      </c>
      <c r="G969" s="108">
        <v>0</v>
      </c>
      <c r="H969" s="70">
        <v>0</v>
      </c>
      <c r="I969" s="242">
        <f t="shared" si="26"/>
        <v>0</v>
      </c>
    </row>
    <row r="970" spans="1:9" x14ac:dyDescent="0.2">
      <c r="A970" s="62"/>
      <c r="B970" s="215" t="s">
        <v>90</v>
      </c>
      <c r="C970" s="62" t="s">
        <v>1282</v>
      </c>
      <c r="D970" s="65">
        <v>0</v>
      </c>
      <c r="E970" s="65">
        <v>0</v>
      </c>
      <c r="F970" s="65">
        <v>0</v>
      </c>
      <c r="G970" s="108">
        <v>0</v>
      </c>
      <c r="H970" s="70">
        <v>0</v>
      </c>
      <c r="I970" s="242">
        <f t="shared" si="26"/>
        <v>0</v>
      </c>
    </row>
    <row r="971" spans="1:9" x14ac:dyDescent="0.2">
      <c r="A971" s="62"/>
      <c r="B971" s="342" t="s">
        <v>535</v>
      </c>
      <c r="C971" s="297" t="s">
        <v>558</v>
      </c>
      <c r="D971" s="65">
        <v>0</v>
      </c>
      <c r="E971" s="65">
        <v>0</v>
      </c>
      <c r="F971" s="65">
        <v>0</v>
      </c>
      <c r="G971" s="108">
        <v>0</v>
      </c>
      <c r="H971" s="70">
        <v>0</v>
      </c>
      <c r="I971" s="242">
        <f t="shared" si="26"/>
        <v>0</v>
      </c>
    </row>
    <row r="972" spans="1:9" x14ac:dyDescent="0.2">
      <c r="A972" s="62"/>
      <c r="B972" s="215" t="s">
        <v>1283</v>
      </c>
      <c r="C972" s="62" t="s">
        <v>644</v>
      </c>
      <c r="D972" s="65">
        <v>0</v>
      </c>
      <c r="E972" s="65">
        <v>0</v>
      </c>
      <c r="F972" s="65">
        <v>0</v>
      </c>
      <c r="G972" s="108">
        <v>0</v>
      </c>
      <c r="H972" s="70">
        <v>0</v>
      </c>
      <c r="I972" s="242">
        <f t="shared" si="26"/>
        <v>0</v>
      </c>
    </row>
    <row r="973" spans="1:9" x14ac:dyDescent="0.2">
      <c r="A973" s="62"/>
      <c r="B973" s="215" t="s">
        <v>1284</v>
      </c>
      <c r="C973" s="62" t="s">
        <v>645</v>
      </c>
      <c r="D973" s="65">
        <v>0</v>
      </c>
      <c r="E973" s="65">
        <v>0</v>
      </c>
      <c r="F973" s="65">
        <v>0</v>
      </c>
      <c r="G973" s="108">
        <v>0</v>
      </c>
      <c r="H973" s="70">
        <v>0</v>
      </c>
      <c r="I973" s="242">
        <f t="shared" si="26"/>
        <v>0</v>
      </c>
    </row>
    <row r="974" spans="1:9" x14ac:dyDescent="0.2">
      <c r="A974" s="62"/>
      <c r="B974" s="215" t="s">
        <v>1285</v>
      </c>
      <c r="C974" s="62" t="s">
        <v>646</v>
      </c>
      <c r="D974" s="65">
        <v>0</v>
      </c>
      <c r="E974" s="65">
        <v>0</v>
      </c>
      <c r="F974" s="65">
        <v>0</v>
      </c>
      <c r="G974" s="108">
        <v>0</v>
      </c>
      <c r="H974" s="70">
        <v>0</v>
      </c>
      <c r="I974" s="242">
        <f t="shared" si="26"/>
        <v>0</v>
      </c>
    </row>
    <row r="975" spans="1:9" x14ac:dyDescent="0.2">
      <c r="A975" s="62"/>
      <c r="B975" s="215" t="s">
        <v>1286</v>
      </c>
      <c r="C975" s="62" t="s">
        <v>647</v>
      </c>
      <c r="D975" s="65">
        <v>0</v>
      </c>
      <c r="E975" s="65">
        <v>0</v>
      </c>
      <c r="F975" s="65">
        <v>0</v>
      </c>
      <c r="G975" s="108">
        <v>0</v>
      </c>
      <c r="H975" s="70">
        <v>0</v>
      </c>
      <c r="I975" s="242">
        <f t="shared" si="26"/>
        <v>0</v>
      </c>
    </row>
    <row r="976" spans="1:9" x14ac:dyDescent="0.2">
      <c r="A976" s="62"/>
      <c r="B976" s="215" t="s">
        <v>1287</v>
      </c>
      <c r="C976" s="62" t="s">
        <v>143</v>
      </c>
      <c r="D976" s="65">
        <v>0</v>
      </c>
      <c r="E976" s="65">
        <v>0</v>
      </c>
      <c r="F976" s="65">
        <v>0</v>
      </c>
      <c r="G976" s="108">
        <v>0</v>
      </c>
      <c r="H976" s="70">
        <v>0</v>
      </c>
      <c r="I976" s="242">
        <f t="shared" si="26"/>
        <v>0</v>
      </c>
    </row>
    <row r="977" spans="1:9" x14ac:dyDescent="0.2">
      <c r="A977" s="62"/>
      <c r="B977" s="215" t="s">
        <v>1288</v>
      </c>
      <c r="C977" s="62" t="s">
        <v>144</v>
      </c>
      <c r="D977" s="65">
        <v>0</v>
      </c>
      <c r="E977" s="65">
        <v>0</v>
      </c>
      <c r="F977" s="65">
        <v>0</v>
      </c>
      <c r="G977" s="108">
        <v>0</v>
      </c>
      <c r="H977" s="70">
        <v>0</v>
      </c>
      <c r="I977" s="242">
        <f t="shared" si="26"/>
        <v>0</v>
      </c>
    </row>
    <row r="978" spans="1:9" x14ac:dyDescent="0.2">
      <c r="A978" s="62"/>
      <c r="B978" s="215" t="s">
        <v>1289</v>
      </c>
      <c r="C978" s="62" t="s">
        <v>648</v>
      </c>
      <c r="D978" s="65">
        <v>0</v>
      </c>
      <c r="E978" s="65">
        <v>0</v>
      </c>
      <c r="F978" s="65">
        <v>0</v>
      </c>
      <c r="G978" s="108">
        <v>0</v>
      </c>
      <c r="H978" s="70">
        <v>0</v>
      </c>
      <c r="I978" s="242">
        <f t="shared" si="26"/>
        <v>0</v>
      </c>
    </row>
    <row r="979" spans="1:9" x14ac:dyDescent="0.2">
      <c r="A979" s="62"/>
      <c r="B979" s="215" t="s">
        <v>1290</v>
      </c>
      <c r="C979" s="62" t="s">
        <v>650</v>
      </c>
      <c r="D979" s="65">
        <v>0</v>
      </c>
      <c r="E979" s="65">
        <v>0</v>
      </c>
      <c r="F979" s="65">
        <v>0</v>
      </c>
      <c r="G979" s="108">
        <v>0</v>
      </c>
      <c r="H979" s="70">
        <v>0</v>
      </c>
      <c r="I979" s="242">
        <f t="shared" si="26"/>
        <v>0</v>
      </c>
    </row>
    <row r="980" spans="1:9" x14ac:dyDescent="0.2">
      <c r="A980" s="62"/>
      <c r="B980" s="215" t="s">
        <v>651</v>
      </c>
      <c r="C980" s="62" t="s">
        <v>656</v>
      </c>
      <c r="D980" s="65">
        <v>0</v>
      </c>
      <c r="E980" s="65">
        <v>0</v>
      </c>
      <c r="F980" s="65">
        <v>0</v>
      </c>
      <c r="G980" s="108">
        <v>0</v>
      </c>
      <c r="H980" s="70">
        <v>0</v>
      </c>
      <c r="I980" s="242">
        <f t="shared" si="26"/>
        <v>0</v>
      </c>
    </row>
    <row r="981" spans="1:9" x14ac:dyDescent="0.2">
      <c r="A981" s="62"/>
      <c r="B981" s="215" t="s">
        <v>652</v>
      </c>
      <c r="C981" s="62" t="s">
        <v>111</v>
      </c>
      <c r="D981" s="65">
        <v>0</v>
      </c>
      <c r="E981" s="65">
        <v>0</v>
      </c>
      <c r="F981" s="65">
        <v>0</v>
      </c>
      <c r="G981" s="108">
        <v>0</v>
      </c>
      <c r="H981" s="70">
        <v>0</v>
      </c>
      <c r="I981" s="242">
        <f t="shared" si="26"/>
        <v>0</v>
      </c>
    </row>
    <row r="982" spans="1:9" x14ac:dyDescent="0.2">
      <c r="A982" s="62"/>
      <c r="B982" s="215" t="s">
        <v>653</v>
      </c>
      <c r="C982" s="62" t="s">
        <v>112</v>
      </c>
      <c r="D982" s="65">
        <v>0</v>
      </c>
      <c r="E982" s="65">
        <v>0</v>
      </c>
      <c r="F982" s="65">
        <v>0</v>
      </c>
      <c r="G982" s="108">
        <v>0</v>
      </c>
      <c r="H982" s="70">
        <v>0</v>
      </c>
      <c r="I982" s="242">
        <f t="shared" si="26"/>
        <v>0</v>
      </c>
    </row>
    <row r="983" spans="1:9" x14ac:dyDescent="0.2">
      <c r="A983" s="62"/>
      <c r="B983" s="215" t="s">
        <v>654</v>
      </c>
      <c r="C983" s="62" t="s">
        <v>113</v>
      </c>
      <c r="D983" s="65">
        <v>0</v>
      </c>
      <c r="E983" s="65">
        <v>0</v>
      </c>
      <c r="F983" s="65">
        <v>0</v>
      </c>
      <c r="G983" s="108">
        <v>0</v>
      </c>
      <c r="H983" s="70">
        <v>0</v>
      </c>
      <c r="I983" s="242">
        <f t="shared" si="26"/>
        <v>0</v>
      </c>
    </row>
    <row r="984" spans="1:9" x14ac:dyDescent="0.2">
      <c r="A984" s="62"/>
      <c r="B984" s="215" t="s">
        <v>1254</v>
      </c>
      <c r="C984" s="62" t="s">
        <v>114</v>
      </c>
      <c r="D984" s="65">
        <v>0</v>
      </c>
      <c r="E984" s="65">
        <v>0</v>
      </c>
      <c r="F984" s="65">
        <v>0</v>
      </c>
      <c r="G984" s="108">
        <v>0</v>
      </c>
      <c r="H984" s="70">
        <v>0</v>
      </c>
      <c r="I984" s="242">
        <f t="shared" si="26"/>
        <v>0</v>
      </c>
    </row>
    <row r="985" spans="1:9" x14ac:dyDescent="0.2">
      <c r="A985" s="62"/>
      <c r="B985" s="215" t="s">
        <v>655</v>
      </c>
      <c r="C985" s="62" t="s">
        <v>115</v>
      </c>
      <c r="D985" s="65">
        <v>0</v>
      </c>
      <c r="E985" s="65">
        <v>0</v>
      </c>
      <c r="F985" s="65">
        <v>0</v>
      </c>
      <c r="G985" s="108">
        <v>0</v>
      </c>
      <c r="H985" s="70">
        <v>0</v>
      </c>
      <c r="I985" s="242">
        <f t="shared" si="26"/>
        <v>0</v>
      </c>
    </row>
    <row r="986" spans="1:9" x14ac:dyDescent="0.2">
      <c r="A986" s="62"/>
      <c r="B986" s="215" t="s">
        <v>1255</v>
      </c>
      <c r="C986" s="62" t="s">
        <v>118</v>
      </c>
      <c r="D986" s="65">
        <v>0</v>
      </c>
      <c r="E986" s="65">
        <v>0</v>
      </c>
      <c r="F986" s="65">
        <v>0</v>
      </c>
      <c r="G986" s="108">
        <v>0</v>
      </c>
      <c r="H986" s="70">
        <v>0</v>
      </c>
      <c r="I986" s="242">
        <f t="shared" si="26"/>
        <v>0</v>
      </c>
    </row>
    <row r="987" spans="1:9" x14ac:dyDescent="0.2">
      <c r="A987" s="62"/>
      <c r="B987" s="215" t="s">
        <v>500</v>
      </c>
      <c r="C987" s="62" t="s">
        <v>123</v>
      </c>
      <c r="D987" s="65">
        <v>0</v>
      </c>
      <c r="E987" s="65">
        <v>0</v>
      </c>
      <c r="F987" s="65">
        <v>0</v>
      </c>
      <c r="G987" s="108">
        <v>0</v>
      </c>
      <c r="H987" s="70">
        <v>0</v>
      </c>
      <c r="I987" s="242">
        <f t="shared" si="26"/>
        <v>0</v>
      </c>
    </row>
    <row r="988" spans="1:9" x14ac:dyDescent="0.2">
      <c r="A988" s="62"/>
      <c r="B988" s="215" t="s">
        <v>496</v>
      </c>
      <c r="C988" s="62" t="s">
        <v>125</v>
      </c>
      <c r="D988" s="65">
        <v>0</v>
      </c>
      <c r="E988" s="65">
        <v>0</v>
      </c>
      <c r="F988" s="65">
        <v>0</v>
      </c>
      <c r="G988" s="108">
        <v>0</v>
      </c>
      <c r="H988" s="70">
        <v>0</v>
      </c>
      <c r="I988" s="242">
        <f t="shared" si="26"/>
        <v>0</v>
      </c>
    </row>
    <row r="989" spans="1:9" x14ac:dyDescent="0.2">
      <c r="A989" s="62"/>
      <c r="B989" s="215" t="s">
        <v>1256</v>
      </c>
      <c r="C989" s="62" t="s">
        <v>131</v>
      </c>
      <c r="D989" s="65">
        <v>0</v>
      </c>
      <c r="E989" s="65">
        <v>0</v>
      </c>
      <c r="F989" s="65">
        <v>0</v>
      </c>
      <c r="G989" s="108">
        <v>0</v>
      </c>
      <c r="H989" s="70">
        <v>0</v>
      </c>
      <c r="I989" s="242">
        <f t="shared" si="26"/>
        <v>0</v>
      </c>
    </row>
    <row r="990" spans="1:9" x14ac:dyDescent="0.2">
      <c r="A990" s="62"/>
      <c r="B990" s="215" t="s">
        <v>127</v>
      </c>
      <c r="C990" s="62" t="s">
        <v>132</v>
      </c>
      <c r="D990" s="65">
        <v>0</v>
      </c>
      <c r="E990" s="65">
        <v>0</v>
      </c>
      <c r="F990" s="65">
        <v>0</v>
      </c>
      <c r="G990" s="108">
        <v>0</v>
      </c>
      <c r="H990" s="70">
        <v>0</v>
      </c>
      <c r="I990" s="242">
        <f t="shared" si="26"/>
        <v>0</v>
      </c>
    </row>
    <row r="991" spans="1:9" x14ac:dyDescent="0.2">
      <c r="A991" s="62"/>
      <c r="B991" s="215" t="s">
        <v>128</v>
      </c>
      <c r="C991" s="62" t="s">
        <v>133</v>
      </c>
      <c r="D991" s="65">
        <v>0</v>
      </c>
      <c r="E991" s="65">
        <v>0</v>
      </c>
      <c r="F991" s="65">
        <v>0</v>
      </c>
      <c r="G991" s="108">
        <v>0</v>
      </c>
      <c r="H991" s="70">
        <v>0</v>
      </c>
      <c r="I991" s="242">
        <f t="shared" si="26"/>
        <v>0</v>
      </c>
    </row>
    <row r="992" spans="1:9" ht="10.8" thickBot="1" x14ac:dyDescent="0.25">
      <c r="A992" s="62"/>
      <c r="B992" s="215" t="s">
        <v>129</v>
      </c>
      <c r="C992" s="62" t="s">
        <v>134</v>
      </c>
      <c r="D992" s="65">
        <v>0</v>
      </c>
      <c r="E992" s="65">
        <v>0</v>
      </c>
      <c r="F992" s="65">
        <v>0</v>
      </c>
      <c r="G992" s="108">
        <v>0</v>
      </c>
      <c r="H992" s="70">
        <v>0</v>
      </c>
      <c r="I992" s="242">
        <f t="shared" si="26"/>
        <v>0</v>
      </c>
    </row>
    <row r="993" spans="1:9" ht="11.4" thickTop="1" thickBot="1" x14ac:dyDescent="0.25">
      <c r="A993" s="62"/>
      <c r="B993" s="215"/>
      <c r="C993" s="62" t="s">
        <v>318</v>
      </c>
      <c r="D993" s="82">
        <f t="shared" ref="D993:I993" si="27">SUM(D959:D992)</f>
        <v>0</v>
      </c>
      <c r="E993" s="82">
        <f t="shared" si="27"/>
        <v>0</v>
      </c>
      <c r="F993" s="82">
        <f t="shared" si="27"/>
        <v>0</v>
      </c>
      <c r="G993" s="82">
        <f t="shared" si="27"/>
        <v>0</v>
      </c>
      <c r="H993" s="82">
        <f t="shared" si="27"/>
        <v>0</v>
      </c>
      <c r="I993" s="82">
        <f t="shared" si="27"/>
        <v>0</v>
      </c>
    </row>
    <row r="994" spans="1:9" ht="10.8" thickTop="1" x14ac:dyDescent="0.2">
      <c r="A994" s="62"/>
      <c r="B994" s="62"/>
      <c r="C994" s="62"/>
      <c r="D994" s="3"/>
      <c r="E994" s="3"/>
      <c r="F994" s="3"/>
      <c r="G994" s="3"/>
      <c r="H994" s="3"/>
      <c r="I994" s="98"/>
    </row>
    <row r="995" spans="1:9" x14ac:dyDescent="0.2">
      <c r="A995" s="216" t="s">
        <v>319</v>
      </c>
      <c r="B995" s="62"/>
      <c r="C995" s="62"/>
      <c r="D995" s="3"/>
      <c r="E995" s="3"/>
      <c r="F995" s="3"/>
      <c r="G995" s="3"/>
      <c r="H995" s="3"/>
      <c r="I995" s="98"/>
    </row>
    <row r="996" spans="1:9" x14ac:dyDescent="0.2">
      <c r="B996" s="215" t="s">
        <v>1249</v>
      </c>
      <c r="C996" s="62" t="s">
        <v>177</v>
      </c>
      <c r="D996" s="68">
        <v>0</v>
      </c>
      <c r="E996" s="68">
        <v>0</v>
      </c>
      <c r="F996" s="68">
        <v>0</v>
      </c>
      <c r="G996" s="218">
        <f>SUMIF('Staff Details'!J:J,RIGHT(LEFT($A$2,7),2)&amp;"-"&amp;LEFT(A995,4),'Staff Details'!S:S)</f>
        <v>0</v>
      </c>
      <c r="H996" s="70">
        <v>0</v>
      </c>
      <c r="I996" s="242">
        <f t="shared" ref="I996:I1030" si="28">SUM(G996+H996)</f>
        <v>0</v>
      </c>
    </row>
    <row r="997" spans="1:9" x14ac:dyDescent="0.2">
      <c r="B997" s="215" t="s">
        <v>1249</v>
      </c>
      <c r="C997" s="62" t="s">
        <v>400</v>
      </c>
      <c r="D997" s="68">
        <v>0</v>
      </c>
      <c r="E997" s="68">
        <v>0</v>
      </c>
      <c r="F997" s="68">
        <v>0</v>
      </c>
      <c r="G997" s="68">
        <v>0</v>
      </c>
      <c r="H997" s="70">
        <v>0</v>
      </c>
      <c r="I997" s="242">
        <f t="shared" si="28"/>
        <v>0</v>
      </c>
    </row>
    <row r="998" spans="1:9" x14ac:dyDescent="0.2">
      <c r="A998" s="62"/>
      <c r="B998" s="215" t="s">
        <v>1250</v>
      </c>
      <c r="C998" s="62" t="s">
        <v>684</v>
      </c>
      <c r="D998" s="68">
        <v>0</v>
      </c>
      <c r="E998" s="68">
        <v>0</v>
      </c>
      <c r="F998" s="68">
        <v>0</v>
      </c>
      <c r="G998" s="219">
        <f>SUMIF('Staff Details'!J:J,RIGHT(LEFT($A$2,7),2)&amp;"-"&amp;LEFT(A995,4),'Staff Details'!AA:AA)</f>
        <v>0</v>
      </c>
      <c r="H998" s="70">
        <v>0</v>
      </c>
      <c r="I998" s="242">
        <f t="shared" si="28"/>
        <v>0</v>
      </c>
    </row>
    <row r="999" spans="1:9" x14ac:dyDescent="0.2">
      <c r="A999" s="62"/>
      <c r="B999" s="215" t="s">
        <v>1250</v>
      </c>
      <c r="C999" s="62" t="s">
        <v>401</v>
      </c>
      <c r="D999" s="68">
        <v>0</v>
      </c>
      <c r="E999" s="68">
        <v>0</v>
      </c>
      <c r="F999" s="68">
        <v>0</v>
      </c>
      <c r="G999" s="68">
        <v>0</v>
      </c>
      <c r="H999" s="70">
        <v>0</v>
      </c>
      <c r="I999" s="242">
        <f t="shared" si="28"/>
        <v>0</v>
      </c>
    </row>
    <row r="1000" spans="1:9" x14ac:dyDescent="0.2">
      <c r="A1000" s="62"/>
      <c r="B1000" s="215" t="s">
        <v>1251</v>
      </c>
      <c r="C1000" s="62" t="s">
        <v>76</v>
      </c>
      <c r="D1000" s="65">
        <v>0</v>
      </c>
      <c r="E1000" s="65">
        <v>0</v>
      </c>
      <c r="F1000" s="65">
        <v>0</v>
      </c>
      <c r="G1000" s="108">
        <v>0</v>
      </c>
      <c r="H1000" s="70">
        <v>0</v>
      </c>
      <c r="I1000" s="242">
        <f t="shared" si="28"/>
        <v>0</v>
      </c>
    </row>
    <row r="1001" spans="1:9" x14ac:dyDescent="0.2">
      <c r="A1001" s="62"/>
      <c r="B1001" s="215" t="s">
        <v>1252</v>
      </c>
      <c r="C1001" s="62" t="s">
        <v>77</v>
      </c>
      <c r="D1001" s="65">
        <v>0</v>
      </c>
      <c r="E1001" s="65">
        <v>0</v>
      </c>
      <c r="F1001" s="65">
        <v>0</v>
      </c>
      <c r="G1001" s="108">
        <v>0</v>
      </c>
      <c r="H1001" s="70">
        <v>0</v>
      </c>
      <c r="I1001" s="242">
        <f t="shared" si="28"/>
        <v>0</v>
      </c>
    </row>
    <row r="1002" spans="1:9" x14ac:dyDescent="0.2">
      <c r="A1002" s="62"/>
      <c r="B1002" s="215" t="s">
        <v>78</v>
      </c>
      <c r="C1002" s="62" t="s">
        <v>79</v>
      </c>
      <c r="D1002" s="65">
        <v>0</v>
      </c>
      <c r="E1002" s="65">
        <v>0</v>
      </c>
      <c r="F1002" s="65">
        <v>0</v>
      </c>
      <c r="G1002" s="108">
        <v>0</v>
      </c>
      <c r="H1002" s="70">
        <v>0</v>
      </c>
      <c r="I1002" s="242">
        <f t="shared" si="28"/>
        <v>0</v>
      </c>
    </row>
    <row r="1003" spans="1:9" x14ac:dyDescent="0.2">
      <c r="A1003" s="62"/>
      <c r="B1003" s="215" t="s">
        <v>80</v>
      </c>
      <c r="C1003" s="62" t="s">
        <v>81</v>
      </c>
      <c r="D1003" s="65">
        <v>0</v>
      </c>
      <c r="E1003" s="65">
        <v>0</v>
      </c>
      <c r="F1003" s="65">
        <v>0</v>
      </c>
      <c r="G1003" s="108">
        <v>0</v>
      </c>
      <c r="H1003" s="70">
        <v>0</v>
      </c>
      <c r="I1003" s="242">
        <f t="shared" si="28"/>
        <v>0</v>
      </c>
    </row>
    <row r="1004" spans="1:9" x14ac:dyDescent="0.2">
      <c r="A1004" s="62"/>
      <c r="B1004" s="215" t="s">
        <v>1253</v>
      </c>
      <c r="C1004" s="62" t="s">
        <v>82</v>
      </c>
      <c r="D1004" s="65">
        <v>0</v>
      </c>
      <c r="E1004" s="65">
        <v>0</v>
      </c>
      <c r="F1004" s="65">
        <v>0</v>
      </c>
      <c r="G1004" s="108">
        <v>0</v>
      </c>
      <c r="H1004" s="70">
        <v>0</v>
      </c>
      <c r="I1004" s="242">
        <f t="shared" si="28"/>
        <v>0</v>
      </c>
    </row>
    <row r="1005" spans="1:9" x14ac:dyDescent="0.2">
      <c r="A1005" s="62"/>
      <c r="B1005" s="215" t="s">
        <v>85</v>
      </c>
      <c r="C1005" s="62" t="s">
        <v>92</v>
      </c>
      <c r="D1005" s="65">
        <v>0</v>
      </c>
      <c r="E1005" s="65">
        <v>0</v>
      </c>
      <c r="F1005" s="65">
        <v>0</v>
      </c>
      <c r="G1005" s="108">
        <v>0</v>
      </c>
      <c r="H1005" s="70">
        <v>0</v>
      </c>
      <c r="I1005" s="242">
        <f t="shared" si="28"/>
        <v>0</v>
      </c>
    </row>
    <row r="1006" spans="1:9" x14ac:dyDescent="0.2">
      <c r="A1006" s="62"/>
      <c r="B1006" s="215" t="s">
        <v>86</v>
      </c>
      <c r="C1006" s="62" t="s">
        <v>93</v>
      </c>
      <c r="D1006" s="65">
        <v>0</v>
      </c>
      <c r="E1006" s="65">
        <v>0</v>
      </c>
      <c r="F1006" s="65">
        <v>0</v>
      </c>
      <c r="G1006" s="108">
        <v>0</v>
      </c>
      <c r="H1006" s="70">
        <v>0</v>
      </c>
      <c r="I1006" s="242">
        <f t="shared" si="28"/>
        <v>0</v>
      </c>
    </row>
    <row r="1007" spans="1:9" x14ac:dyDescent="0.2">
      <c r="A1007" s="62"/>
      <c r="B1007" s="215" t="s">
        <v>90</v>
      </c>
      <c r="C1007" s="62" t="s">
        <v>1282</v>
      </c>
      <c r="D1007" s="65">
        <v>0</v>
      </c>
      <c r="E1007" s="65">
        <v>0</v>
      </c>
      <c r="F1007" s="65">
        <v>0</v>
      </c>
      <c r="G1007" s="108">
        <v>0</v>
      </c>
      <c r="H1007" s="70">
        <v>0</v>
      </c>
      <c r="I1007" s="242">
        <f t="shared" si="28"/>
        <v>0</v>
      </c>
    </row>
    <row r="1008" spans="1:9" x14ac:dyDescent="0.2">
      <c r="A1008" s="62"/>
      <c r="B1008" s="342" t="s">
        <v>535</v>
      </c>
      <c r="C1008" s="297" t="s">
        <v>558</v>
      </c>
      <c r="D1008" s="65">
        <v>0</v>
      </c>
      <c r="E1008" s="65">
        <v>0</v>
      </c>
      <c r="F1008" s="65">
        <v>0</v>
      </c>
      <c r="G1008" s="108">
        <v>0</v>
      </c>
      <c r="H1008" s="70">
        <v>0</v>
      </c>
      <c r="I1008" s="242">
        <f t="shared" si="28"/>
        <v>0</v>
      </c>
    </row>
    <row r="1009" spans="1:9" x14ac:dyDescent="0.2">
      <c r="A1009" s="62"/>
      <c r="B1009" s="215" t="s">
        <v>1283</v>
      </c>
      <c r="C1009" s="62" t="s">
        <v>644</v>
      </c>
      <c r="D1009" s="65">
        <v>0</v>
      </c>
      <c r="E1009" s="65">
        <v>0</v>
      </c>
      <c r="F1009" s="65">
        <v>0</v>
      </c>
      <c r="G1009" s="108">
        <v>0</v>
      </c>
      <c r="H1009" s="70">
        <v>0</v>
      </c>
      <c r="I1009" s="242">
        <f t="shared" si="28"/>
        <v>0</v>
      </c>
    </row>
    <row r="1010" spans="1:9" x14ac:dyDescent="0.2">
      <c r="A1010" s="62"/>
      <c r="B1010" s="215" t="s">
        <v>1284</v>
      </c>
      <c r="C1010" s="62" t="s">
        <v>645</v>
      </c>
      <c r="D1010" s="65">
        <v>0</v>
      </c>
      <c r="E1010" s="65">
        <v>0</v>
      </c>
      <c r="F1010" s="65">
        <v>0</v>
      </c>
      <c r="G1010" s="108">
        <v>0</v>
      </c>
      <c r="H1010" s="70">
        <v>0</v>
      </c>
      <c r="I1010" s="242">
        <f t="shared" si="28"/>
        <v>0</v>
      </c>
    </row>
    <row r="1011" spans="1:9" x14ac:dyDescent="0.2">
      <c r="A1011" s="62"/>
      <c r="B1011" s="215" t="s">
        <v>1285</v>
      </c>
      <c r="C1011" s="62" t="s">
        <v>646</v>
      </c>
      <c r="D1011" s="65">
        <v>0</v>
      </c>
      <c r="E1011" s="65">
        <v>0</v>
      </c>
      <c r="F1011" s="65">
        <v>0</v>
      </c>
      <c r="G1011" s="108">
        <v>0</v>
      </c>
      <c r="H1011" s="70">
        <v>0</v>
      </c>
      <c r="I1011" s="242">
        <f t="shared" si="28"/>
        <v>0</v>
      </c>
    </row>
    <row r="1012" spans="1:9" x14ac:dyDescent="0.2">
      <c r="A1012" s="62"/>
      <c r="B1012" s="215" t="s">
        <v>1286</v>
      </c>
      <c r="C1012" s="62" t="s">
        <v>647</v>
      </c>
      <c r="D1012" s="65">
        <v>0</v>
      </c>
      <c r="E1012" s="65">
        <v>0</v>
      </c>
      <c r="F1012" s="65">
        <v>0</v>
      </c>
      <c r="G1012" s="108">
        <v>0</v>
      </c>
      <c r="H1012" s="70">
        <v>0</v>
      </c>
      <c r="I1012" s="242">
        <f t="shared" si="28"/>
        <v>0</v>
      </c>
    </row>
    <row r="1013" spans="1:9" x14ac:dyDescent="0.2">
      <c r="A1013" s="62"/>
      <c r="B1013" s="215" t="s">
        <v>1287</v>
      </c>
      <c r="C1013" s="62" t="s">
        <v>143</v>
      </c>
      <c r="D1013" s="65">
        <v>0</v>
      </c>
      <c r="E1013" s="65">
        <v>0</v>
      </c>
      <c r="F1013" s="65">
        <v>0</v>
      </c>
      <c r="G1013" s="108">
        <v>0</v>
      </c>
      <c r="H1013" s="70">
        <v>0</v>
      </c>
      <c r="I1013" s="242">
        <f t="shared" si="28"/>
        <v>0</v>
      </c>
    </row>
    <row r="1014" spans="1:9" x14ac:dyDescent="0.2">
      <c r="A1014" s="62"/>
      <c r="B1014" s="215" t="s">
        <v>1288</v>
      </c>
      <c r="C1014" s="62" t="s">
        <v>144</v>
      </c>
      <c r="D1014" s="65">
        <v>0</v>
      </c>
      <c r="E1014" s="65">
        <v>0</v>
      </c>
      <c r="F1014" s="65">
        <v>0</v>
      </c>
      <c r="G1014" s="108">
        <v>0</v>
      </c>
      <c r="H1014" s="70">
        <v>0</v>
      </c>
      <c r="I1014" s="242">
        <f t="shared" si="28"/>
        <v>0</v>
      </c>
    </row>
    <row r="1015" spans="1:9" x14ac:dyDescent="0.2">
      <c r="A1015" s="62"/>
      <c r="B1015" s="215" t="s">
        <v>1289</v>
      </c>
      <c r="C1015" s="62" t="s">
        <v>648</v>
      </c>
      <c r="D1015" s="65">
        <v>0</v>
      </c>
      <c r="E1015" s="65">
        <v>0</v>
      </c>
      <c r="F1015" s="65">
        <v>0</v>
      </c>
      <c r="G1015" s="108">
        <v>0</v>
      </c>
      <c r="H1015" s="70">
        <v>0</v>
      </c>
      <c r="I1015" s="242">
        <f t="shared" si="28"/>
        <v>0</v>
      </c>
    </row>
    <row r="1016" spans="1:9" x14ac:dyDescent="0.2">
      <c r="A1016" s="62"/>
      <c r="B1016" s="215" t="s">
        <v>1290</v>
      </c>
      <c r="C1016" s="62" t="s">
        <v>650</v>
      </c>
      <c r="D1016" s="65">
        <v>0</v>
      </c>
      <c r="E1016" s="65">
        <v>0</v>
      </c>
      <c r="F1016" s="65">
        <v>0</v>
      </c>
      <c r="G1016" s="108">
        <v>0</v>
      </c>
      <c r="H1016" s="70">
        <v>0</v>
      </c>
      <c r="I1016" s="242">
        <f t="shared" si="28"/>
        <v>0</v>
      </c>
    </row>
    <row r="1017" spans="1:9" x14ac:dyDescent="0.2">
      <c r="A1017" s="62"/>
      <c r="B1017" s="215" t="s">
        <v>651</v>
      </c>
      <c r="C1017" s="62" t="s">
        <v>656</v>
      </c>
      <c r="D1017" s="65">
        <v>0</v>
      </c>
      <c r="E1017" s="65">
        <v>0</v>
      </c>
      <c r="F1017" s="65">
        <v>0</v>
      </c>
      <c r="G1017" s="108">
        <v>0</v>
      </c>
      <c r="H1017" s="70">
        <v>0</v>
      </c>
      <c r="I1017" s="242">
        <f t="shared" si="28"/>
        <v>0</v>
      </c>
    </row>
    <row r="1018" spans="1:9" x14ac:dyDescent="0.2">
      <c r="A1018" s="62"/>
      <c r="B1018" s="215" t="s">
        <v>652</v>
      </c>
      <c r="C1018" s="62" t="s">
        <v>111</v>
      </c>
      <c r="D1018" s="65">
        <v>0</v>
      </c>
      <c r="E1018" s="65">
        <v>0</v>
      </c>
      <c r="F1018" s="65">
        <v>0</v>
      </c>
      <c r="G1018" s="108">
        <v>0</v>
      </c>
      <c r="H1018" s="70">
        <v>0</v>
      </c>
      <c r="I1018" s="242">
        <f t="shared" si="28"/>
        <v>0</v>
      </c>
    </row>
    <row r="1019" spans="1:9" x14ac:dyDescent="0.2">
      <c r="A1019" s="62"/>
      <c r="B1019" s="215" t="s">
        <v>653</v>
      </c>
      <c r="C1019" s="62" t="s">
        <v>112</v>
      </c>
      <c r="D1019" s="65">
        <v>0</v>
      </c>
      <c r="E1019" s="65">
        <v>0</v>
      </c>
      <c r="F1019" s="65">
        <v>0</v>
      </c>
      <c r="G1019" s="108">
        <v>0</v>
      </c>
      <c r="H1019" s="70">
        <v>0</v>
      </c>
      <c r="I1019" s="242">
        <f t="shared" si="28"/>
        <v>0</v>
      </c>
    </row>
    <row r="1020" spans="1:9" x14ac:dyDescent="0.2">
      <c r="A1020" s="62"/>
      <c r="B1020" s="215" t="s">
        <v>654</v>
      </c>
      <c r="C1020" s="62" t="s">
        <v>113</v>
      </c>
      <c r="D1020" s="65">
        <v>0</v>
      </c>
      <c r="E1020" s="65">
        <v>0</v>
      </c>
      <c r="F1020" s="65">
        <v>0</v>
      </c>
      <c r="G1020" s="108">
        <v>0</v>
      </c>
      <c r="H1020" s="70">
        <v>0</v>
      </c>
      <c r="I1020" s="242">
        <f t="shared" si="28"/>
        <v>0</v>
      </c>
    </row>
    <row r="1021" spans="1:9" x14ac:dyDescent="0.2">
      <c r="A1021" s="62"/>
      <c r="B1021" s="215" t="s">
        <v>1254</v>
      </c>
      <c r="C1021" s="62" t="s">
        <v>114</v>
      </c>
      <c r="D1021" s="65">
        <v>0</v>
      </c>
      <c r="E1021" s="65">
        <v>0</v>
      </c>
      <c r="F1021" s="65">
        <v>0</v>
      </c>
      <c r="G1021" s="108">
        <v>0</v>
      </c>
      <c r="H1021" s="70">
        <v>0</v>
      </c>
      <c r="I1021" s="242">
        <f t="shared" si="28"/>
        <v>0</v>
      </c>
    </row>
    <row r="1022" spans="1:9" x14ac:dyDescent="0.2">
      <c r="A1022" s="62"/>
      <c r="B1022" s="215" t="s">
        <v>655</v>
      </c>
      <c r="C1022" s="62" t="s">
        <v>115</v>
      </c>
      <c r="D1022" s="65">
        <v>0</v>
      </c>
      <c r="E1022" s="65">
        <v>0</v>
      </c>
      <c r="F1022" s="65">
        <v>0</v>
      </c>
      <c r="G1022" s="108">
        <v>0</v>
      </c>
      <c r="H1022" s="70">
        <v>0</v>
      </c>
      <c r="I1022" s="242">
        <f t="shared" si="28"/>
        <v>0</v>
      </c>
    </row>
    <row r="1023" spans="1:9" x14ac:dyDescent="0.2">
      <c r="A1023" s="62"/>
      <c r="B1023" s="215" t="s">
        <v>1255</v>
      </c>
      <c r="C1023" s="62" t="s">
        <v>118</v>
      </c>
      <c r="D1023" s="65">
        <v>0</v>
      </c>
      <c r="E1023" s="65">
        <v>0</v>
      </c>
      <c r="F1023" s="65">
        <v>0</v>
      </c>
      <c r="G1023" s="108">
        <v>0</v>
      </c>
      <c r="H1023" s="70">
        <v>0</v>
      </c>
      <c r="I1023" s="242">
        <f t="shared" si="28"/>
        <v>0</v>
      </c>
    </row>
    <row r="1024" spans="1:9" x14ac:dyDescent="0.2">
      <c r="A1024" s="62"/>
      <c r="B1024" s="215" t="s">
        <v>500</v>
      </c>
      <c r="C1024" s="62" t="s">
        <v>123</v>
      </c>
      <c r="D1024" s="65">
        <v>0</v>
      </c>
      <c r="E1024" s="65">
        <v>0</v>
      </c>
      <c r="F1024" s="65">
        <v>0</v>
      </c>
      <c r="G1024" s="108">
        <v>0</v>
      </c>
      <c r="H1024" s="70">
        <v>0</v>
      </c>
      <c r="I1024" s="242">
        <f t="shared" si="28"/>
        <v>0</v>
      </c>
    </row>
    <row r="1025" spans="1:9" x14ac:dyDescent="0.2">
      <c r="A1025" s="62"/>
      <c r="B1025" s="215" t="s">
        <v>496</v>
      </c>
      <c r="C1025" s="62" t="s">
        <v>125</v>
      </c>
      <c r="D1025" s="65">
        <v>0</v>
      </c>
      <c r="E1025" s="65">
        <v>0</v>
      </c>
      <c r="F1025" s="65">
        <v>0</v>
      </c>
      <c r="G1025" s="108">
        <v>0</v>
      </c>
      <c r="H1025" s="70">
        <v>0</v>
      </c>
      <c r="I1025" s="242">
        <f t="shared" si="28"/>
        <v>0</v>
      </c>
    </row>
    <row r="1026" spans="1:9" x14ac:dyDescent="0.2">
      <c r="A1026" s="62"/>
      <c r="B1026" s="215" t="s">
        <v>1256</v>
      </c>
      <c r="C1026" s="62" t="s">
        <v>131</v>
      </c>
      <c r="D1026" s="65">
        <v>0</v>
      </c>
      <c r="E1026" s="65">
        <v>0</v>
      </c>
      <c r="F1026" s="65">
        <v>0</v>
      </c>
      <c r="G1026" s="108">
        <v>0</v>
      </c>
      <c r="H1026" s="70">
        <v>0</v>
      </c>
      <c r="I1026" s="242">
        <f t="shared" si="28"/>
        <v>0</v>
      </c>
    </row>
    <row r="1027" spans="1:9" x14ac:dyDescent="0.2">
      <c r="A1027" s="62"/>
      <c r="B1027" s="215" t="s">
        <v>127</v>
      </c>
      <c r="C1027" s="62" t="s">
        <v>132</v>
      </c>
      <c r="D1027" s="65">
        <v>0</v>
      </c>
      <c r="E1027" s="65">
        <v>0</v>
      </c>
      <c r="F1027" s="65">
        <v>0</v>
      </c>
      <c r="G1027" s="108">
        <v>0</v>
      </c>
      <c r="H1027" s="70">
        <v>0</v>
      </c>
      <c r="I1027" s="242">
        <f t="shared" si="28"/>
        <v>0</v>
      </c>
    </row>
    <row r="1028" spans="1:9" x14ac:dyDescent="0.2">
      <c r="A1028" s="62"/>
      <c r="B1028" s="215" t="s">
        <v>128</v>
      </c>
      <c r="C1028" s="62" t="s">
        <v>133</v>
      </c>
      <c r="D1028" s="65">
        <v>0</v>
      </c>
      <c r="E1028" s="65">
        <v>0</v>
      </c>
      <c r="F1028" s="65">
        <v>0</v>
      </c>
      <c r="G1028" s="108">
        <v>0</v>
      </c>
      <c r="H1028" s="70">
        <v>0</v>
      </c>
      <c r="I1028" s="242">
        <f t="shared" si="28"/>
        <v>0</v>
      </c>
    </row>
    <row r="1029" spans="1:9" ht="10.8" thickBot="1" x14ac:dyDescent="0.25">
      <c r="A1029" s="62"/>
      <c r="B1029" s="215" t="s">
        <v>129</v>
      </c>
      <c r="C1029" s="62" t="s">
        <v>134</v>
      </c>
      <c r="D1029" s="65">
        <v>0</v>
      </c>
      <c r="E1029" s="65">
        <v>0</v>
      </c>
      <c r="F1029" s="65">
        <v>0</v>
      </c>
      <c r="G1029" s="108">
        <v>0</v>
      </c>
      <c r="H1029" s="70">
        <v>0</v>
      </c>
      <c r="I1029" s="242">
        <f t="shared" si="28"/>
        <v>0</v>
      </c>
    </row>
    <row r="1030" spans="1:9" ht="11.4" thickTop="1" thickBot="1" x14ac:dyDescent="0.25">
      <c r="A1030" s="62"/>
      <c r="B1030" s="215"/>
      <c r="C1030" s="62" t="s">
        <v>320</v>
      </c>
      <c r="D1030" s="82">
        <f>SUM(D996:D1029)</f>
        <v>0</v>
      </c>
      <c r="E1030" s="82">
        <f>SUM(E996:E1029)</f>
        <v>0</v>
      </c>
      <c r="F1030" s="82">
        <f>SUM(F996:F1029)</f>
        <v>0</v>
      </c>
      <c r="G1030" s="82">
        <f>SUM(G996:G1029)</f>
        <v>0</v>
      </c>
      <c r="H1030" s="82">
        <f>SUM(H996:H1029)</f>
        <v>0</v>
      </c>
      <c r="I1030" s="82">
        <f t="shared" si="28"/>
        <v>0</v>
      </c>
    </row>
    <row r="1031" spans="1:9" ht="10.8" thickTop="1" x14ac:dyDescent="0.2">
      <c r="A1031" s="62"/>
      <c r="B1031" s="62"/>
      <c r="C1031" s="62"/>
      <c r="D1031" s="3"/>
      <c r="E1031" s="3"/>
      <c r="F1031" s="3"/>
      <c r="G1031" s="3"/>
      <c r="H1031" s="3"/>
      <c r="I1031" s="98"/>
    </row>
    <row r="1032" spans="1:9" x14ac:dyDescent="0.2">
      <c r="A1032" s="216" t="s">
        <v>866</v>
      </c>
      <c r="B1032" s="62"/>
      <c r="C1032" s="62"/>
      <c r="D1032" s="3"/>
      <c r="E1032" s="3"/>
      <c r="F1032" s="3"/>
      <c r="G1032" s="3"/>
      <c r="H1032" s="3"/>
      <c r="I1032" s="98"/>
    </row>
    <row r="1033" spans="1:9" x14ac:dyDescent="0.2">
      <c r="B1033" s="215" t="s">
        <v>1249</v>
      </c>
      <c r="C1033" s="62" t="s">
        <v>177</v>
      </c>
      <c r="D1033" s="68">
        <v>0</v>
      </c>
      <c r="E1033" s="68">
        <v>0</v>
      </c>
      <c r="F1033" s="68">
        <v>0</v>
      </c>
      <c r="G1033" s="218">
        <f>SUMIF('Staff Details'!J:J,RIGHT(LEFT($A$2,7),2)&amp;"-"&amp;LEFT(A1032,4),'Staff Details'!S:S)</f>
        <v>0</v>
      </c>
      <c r="H1033" s="70">
        <v>0</v>
      </c>
      <c r="I1033" s="242">
        <f t="shared" ref="I1033:I1066" si="29">SUM(G1033+H1033)</f>
        <v>0</v>
      </c>
    </row>
    <row r="1034" spans="1:9" x14ac:dyDescent="0.2">
      <c r="B1034" s="215" t="s">
        <v>1249</v>
      </c>
      <c r="C1034" s="62" t="s">
        <v>400</v>
      </c>
      <c r="D1034" s="68">
        <v>0</v>
      </c>
      <c r="E1034" s="68">
        <v>0</v>
      </c>
      <c r="F1034" s="68">
        <v>0</v>
      </c>
      <c r="G1034" s="68">
        <v>0</v>
      </c>
      <c r="H1034" s="70">
        <v>0</v>
      </c>
      <c r="I1034" s="242">
        <f t="shared" si="29"/>
        <v>0</v>
      </c>
    </row>
    <row r="1035" spans="1:9" x14ac:dyDescent="0.2">
      <c r="A1035" s="62"/>
      <c r="B1035" s="215" t="s">
        <v>1250</v>
      </c>
      <c r="C1035" s="62" t="s">
        <v>684</v>
      </c>
      <c r="D1035" s="68">
        <v>0</v>
      </c>
      <c r="E1035" s="68">
        <v>0</v>
      </c>
      <c r="F1035" s="68">
        <v>0</v>
      </c>
      <c r="G1035" s="219">
        <f>SUMIF('Staff Details'!J:J,RIGHT(LEFT($A$2,7),2)&amp;"-"&amp;LEFT(A1032,4),'Staff Details'!AA:AA)</f>
        <v>0</v>
      </c>
      <c r="H1035" s="70">
        <v>0</v>
      </c>
      <c r="I1035" s="242">
        <f t="shared" si="29"/>
        <v>0</v>
      </c>
    </row>
    <row r="1036" spans="1:9" x14ac:dyDescent="0.2">
      <c r="A1036" s="62"/>
      <c r="B1036" s="215" t="s">
        <v>1250</v>
      </c>
      <c r="C1036" s="62" t="s">
        <v>401</v>
      </c>
      <c r="D1036" s="68">
        <v>0</v>
      </c>
      <c r="E1036" s="68">
        <v>0</v>
      </c>
      <c r="F1036" s="68">
        <v>0</v>
      </c>
      <c r="G1036" s="68">
        <v>0</v>
      </c>
      <c r="H1036" s="70">
        <v>0</v>
      </c>
      <c r="I1036" s="242">
        <f t="shared" si="29"/>
        <v>0</v>
      </c>
    </row>
    <row r="1037" spans="1:9" x14ac:dyDescent="0.2">
      <c r="A1037" s="62"/>
      <c r="B1037" s="215" t="s">
        <v>1251</v>
      </c>
      <c r="C1037" s="62" t="s">
        <v>76</v>
      </c>
      <c r="D1037" s="65">
        <v>0</v>
      </c>
      <c r="E1037" s="65">
        <v>0</v>
      </c>
      <c r="F1037" s="65">
        <v>0</v>
      </c>
      <c r="G1037" s="108">
        <v>0</v>
      </c>
      <c r="H1037" s="70">
        <v>0</v>
      </c>
      <c r="I1037" s="242">
        <f t="shared" si="29"/>
        <v>0</v>
      </c>
    </row>
    <row r="1038" spans="1:9" x14ac:dyDescent="0.2">
      <c r="A1038" s="62"/>
      <c r="B1038" s="215" t="s">
        <v>1252</v>
      </c>
      <c r="C1038" s="62" t="s">
        <v>77</v>
      </c>
      <c r="D1038" s="65">
        <v>0</v>
      </c>
      <c r="E1038" s="65">
        <v>0</v>
      </c>
      <c r="F1038" s="65">
        <v>0</v>
      </c>
      <c r="G1038" s="108">
        <v>0</v>
      </c>
      <c r="H1038" s="70">
        <v>0</v>
      </c>
      <c r="I1038" s="242">
        <f t="shared" si="29"/>
        <v>0</v>
      </c>
    </row>
    <row r="1039" spans="1:9" x14ac:dyDescent="0.2">
      <c r="A1039" s="62"/>
      <c r="B1039" s="215" t="s">
        <v>78</v>
      </c>
      <c r="C1039" s="62" t="s">
        <v>79</v>
      </c>
      <c r="D1039" s="65">
        <v>0</v>
      </c>
      <c r="E1039" s="65">
        <v>0</v>
      </c>
      <c r="F1039" s="65">
        <v>0</v>
      </c>
      <c r="G1039" s="108">
        <v>0</v>
      </c>
      <c r="H1039" s="70">
        <v>0</v>
      </c>
      <c r="I1039" s="242">
        <f t="shared" si="29"/>
        <v>0</v>
      </c>
    </row>
    <row r="1040" spans="1:9" x14ac:dyDescent="0.2">
      <c r="A1040" s="62"/>
      <c r="B1040" s="215" t="s">
        <v>80</v>
      </c>
      <c r="C1040" s="62" t="s">
        <v>81</v>
      </c>
      <c r="D1040" s="65">
        <v>0</v>
      </c>
      <c r="E1040" s="65">
        <v>0</v>
      </c>
      <c r="F1040" s="65">
        <v>0</v>
      </c>
      <c r="G1040" s="108">
        <v>0</v>
      </c>
      <c r="H1040" s="70">
        <v>0</v>
      </c>
      <c r="I1040" s="242">
        <f t="shared" si="29"/>
        <v>0</v>
      </c>
    </row>
    <row r="1041" spans="1:9" x14ac:dyDescent="0.2">
      <c r="A1041" s="62"/>
      <c r="B1041" s="215" t="s">
        <v>1253</v>
      </c>
      <c r="C1041" s="62" t="s">
        <v>82</v>
      </c>
      <c r="D1041" s="65">
        <v>0</v>
      </c>
      <c r="E1041" s="65">
        <v>0</v>
      </c>
      <c r="F1041" s="65">
        <v>0</v>
      </c>
      <c r="G1041" s="108">
        <v>0</v>
      </c>
      <c r="H1041" s="70">
        <v>0</v>
      </c>
      <c r="I1041" s="242">
        <f t="shared" si="29"/>
        <v>0</v>
      </c>
    </row>
    <row r="1042" spans="1:9" x14ac:dyDescent="0.2">
      <c r="A1042" s="62"/>
      <c r="B1042" s="215" t="s">
        <v>85</v>
      </c>
      <c r="C1042" s="62" t="s">
        <v>92</v>
      </c>
      <c r="D1042" s="65">
        <v>0</v>
      </c>
      <c r="E1042" s="65">
        <v>0</v>
      </c>
      <c r="F1042" s="65">
        <v>0</v>
      </c>
      <c r="G1042" s="108">
        <v>0</v>
      </c>
      <c r="H1042" s="70">
        <v>0</v>
      </c>
      <c r="I1042" s="242">
        <f t="shared" si="29"/>
        <v>0</v>
      </c>
    </row>
    <row r="1043" spans="1:9" x14ac:dyDescent="0.2">
      <c r="A1043" s="62"/>
      <c r="B1043" s="215" t="s">
        <v>86</v>
      </c>
      <c r="C1043" s="62" t="s">
        <v>93</v>
      </c>
      <c r="D1043" s="65">
        <v>0</v>
      </c>
      <c r="E1043" s="65">
        <v>0</v>
      </c>
      <c r="F1043" s="65">
        <v>0</v>
      </c>
      <c r="G1043" s="108">
        <v>0</v>
      </c>
      <c r="H1043" s="70">
        <v>0</v>
      </c>
      <c r="I1043" s="242">
        <f t="shared" si="29"/>
        <v>0</v>
      </c>
    </row>
    <row r="1044" spans="1:9" x14ac:dyDescent="0.2">
      <c r="A1044" s="62"/>
      <c r="B1044" s="215" t="s">
        <v>90</v>
      </c>
      <c r="C1044" s="62" t="s">
        <v>1282</v>
      </c>
      <c r="D1044" s="65">
        <v>0</v>
      </c>
      <c r="E1044" s="65">
        <v>0</v>
      </c>
      <c r="F1044" s="65">
        <v>0</v>
      </c>
      <c r="G1044" s="108">
        <v>0</v>
      </c>
      <c r="H1044" s="70">
        <v>0</v>
      </c>
      <c r="I1044" s="242">
        <f t="shared" si="29"/>
        <v>0</v>
      </c>
    </row>
    <row r="1045" spans="1:9" x14ac:dyDescent="0.2">
      <c r="A1045" s="62"/>
      <c r="B1045" s="342" t="s">
        <v>535</v>
      </c>
      <c r="C1045" s="297" t="s">
        <v>558</v>
      </c>
      <c r="D1045" s="65">
        <v>0</v>
      </c>
      <c r="E1045" s="65">
        <v>0</v>
      </c>
      <c r="F1045" s="65">
        <v>0</v>
      </c>
      <c r="G1045" s="108">
        <v>0</v>
      </c>
      <c r="H1045" s="70">
        <v>0</v>
      </c>
      <c r="I1045" s="242">
        <f t="shared" si="29"/>
        <v>0</v>
      </c>
    </row>
    <row r="1046" spans="1:9" x14ac:dyDescent="0.2">
      <c r="A1046" s="62"/>
      <c r="B1046" s="215" t="s">
        <v>1283</v>
      </c>
      <c r="C1046" s="62" t="s">
        <v>644</v>
      </c>
      <c r="D1046" s="65">
        <v>0</v>
      </c>
      <c r="E1046" s="65">
        <v>0</v>
      </c>
      <c r="F1046" s="65">
        <v>0</v>
      </c>
      <c r="G1046" s="108">
        <v>0</v>
      </c>
      <c r="H1046" s="70">
        <v>0</v>
      </c>
      <c r="I1046" s="242">
        <f t="shared" si="29"/>
        <v>0</v>
      </c>
    </row>
    <row r="1047" spans="1:9" x14ac:dyDescent="0.2">
      <c r="A1047" s="62"/>
      <c r="B1047" s="215" t="s">
        <v>1284</v>
      </c>
      <c r="C1047" s="62" t="s">
        <v>645</v>
      </c>
      <c r="D1047" s="65">
        <v>0</v>
      </c>
      <c r="E1047" s="65">
        <v>0</v>
      </c>
      <c r="F1047" s="65">
        <v>0</v>
      </c>
      <c r="G1047" s="108">
        <v>0</v>
      </c>
      <c r="H1047" s="70">
        <v>0</v>
      </c>
      <c r="I1047" s="242">
        <f t="shared" si="29"/>
        <v>0</v>
      </c>
    </row>
    <row r="1048" spans="1:9" x14ac:dyDescent="0.2">
      <c r="A1048" s="62"/>
      <c r="B1048" s="215" t="s">
        <v>1285</v>
      </c>
      <c r="C1048" s="62" t="s">
        <v>646</v>
      </c>
      <c r="D1048" s="65">
        <v>0</v>
      </c>
      <c r="E1048" s="65">
        <v>0</v>
      </c>
      <c r="F1048" s="65">
        <v>0</v>
      </c>
      <c r="G1048" s="108">
        <v>0</v>
      </c>
      <c r="H1048" s="70">
        <v>0</v>
      </c>
      <c r="I1048" s="242">
        <f t="shared" si="29"/>
        <v>0</v>
      </c>
    </row>
    <row r="1049" spans="1:9" x14ac:dyDescent="0.2">
      <c r="A1049" s="62"/>
      <c r="B1049" s="215" t="s">
        <v>1286</v>
      </c>
      <c r="C1049" s="62" t="s">
        <v>647</v>
      </c>
      <c r="D1049" s="65">
        <v>0</v>
      </c>
      <c r="E1049" s="65">
        <v>0</v>
      </c>
      <c r="F1049" s="65">
        <v>0</v>
      </c>
      <c r="G1049" s="108">
        <v>0</v>
      </c>
      <c r="H1049" s="70">
        <v>0</v>
      </c>
      <c r="I1049" s="242">
        <f t="shared" si="29"/>
        <v>0</v>
      </c>
    </row>
    <row r="1050" spans="1:9" x14ac:dyDescent="0.2">
      <c r="A1050" s="62"/>
      <c r="B1050" s="215" t="s">
        <v>1287</v>
      </c>
      <c r="C1050" s="62" t="s">
        <v>143</v>
      </c>
      <c r="D1050" s="65">
        <v>0</v>
      </c>
      <c r="E1050" s="65">
        <v>0</v>
      </c>
      <c r="F1050" s="65">
        <v>0</v>
      </c>
      <c r="G1050" s="108">
        <v>0</v>
      </c>
      <c r="H1050" s="70">
        <v>0</v>
      </c>
      <c r="I1050" s="242">
        <f t="shared" si="29"/>
        <v>0</v>
      </c>
    </row>
    <row r="1051" spans="1:9" x14ac:dyDescent="0.2">
      <c r="A1051" s="62"/>
      <c r="B1051" s="215" t="s">
        <v>1288</v>
      </c>
      <c r="C1051" s="62" t="s">
        <v>144</v>
      </c>
      <c r="D1051" s="65">
        <v>0</v>
      </c>
      <c r="E1051" s="65">
        <v>0</v>
      </c>
      <c r="F1051" s="65">
        <v>0</v>
      </c>
      <c r="G1051" s="108">
        <v>0</v>
      </c>
      <c r="H1051" s="70">
        <v>0</v>
      </c>
      <c r="I1051" s="242">
        <f t="shared" si="29"/>
        <v>0</v>
      </c>
    </row>
    <row r="1052" spans="1:9" x14ac:dyDescent="0.2">
      <c r="A1052" s="62"/>
      <c r="B1052" s="215" t="s">
        <v>1289</v>
      </c>
      <c r="C1052" s="62" t="s">
        <v>648</v>
      </c>
      <c r="D1052" s="65">
        <v>0</v>
      </c>
      <c r="E1052" s="65">
        <v>0</v>
      </c>
      <c r="F1052" s="65">
        <v>0</v>
      </c>
      <c r="G1052" s="108">
        <v>0</v>
      </c>
      <c r="H1052" s="70">
        <v>0</v>
      </c>
      <c r="I1052" s="242">
        <f t="shared" si="29"/>
        <v>0</v>
      </c>
    </row>
    <row r="1053" spans="1:9" x14ac:dyDescent="0.2">
      <c r="A1053" s="62"/>
      <c r="B1053" s="215" t="s">
        <v>1290</v>
      </c>
      <c r="C1053" s="62" t="s">
        <v>650</v>
      </c>
      <c r="D1053" s="65">
        <v>0</v>
      </c>
      <c r="E1053" s="65">
        <v>0</v>
      </c>
      <c r="F1053" s="65">
        <v>0</v>
      </c>
      <c r="G1053" s="108">
        <v>0</v>
      </c>
      <c r="H1053" s="70">
        <v>0</v>
      </c>
      <c r="I1053" s="242">
        <f t="shared" si="29"/>
        <v>0</v>
      </c>
    </row>
    <row r="1054" spans="1:9" x14ac:dyDescent="0.2">
      <c r="A1054" s="62"/>
      <c r="B1054" s="215" t="s">
        <v>651</v>
      </c>
      <c r="C1054" s="62" t="s">
        <v>656</v>
      </c>
      <c r="D1054" s="65">
        <v>0</v>
      </c>
      <c r="E1054" s="65">
        <v>0</v>
      </c>
      <c r="F1054" s="65">
        <v>0</v>
      </c>
      <c r="G1054" s="108">
        <v>0</v>
      </c>
      <c r="H1054" s="70">
        <v>0</v>
      </c>
      <c r="I1054" s="242">
        <f t="shared" si="29"/>
        <v>0</v>
      </c>
    </row>
    <row r="1055" spans="1:9" x14ac:dyDescent="0.2">
      <c r="A1055" s="62"/>
      <c r="B1055" s="215" t="s">
        <v>652</v>
      </c>
      <c r="C1055" s="62" t="s">
        <v>111</v>
      </c>
      <c r="D1055" s="65">
        <v>0</v>
      </c>
      <c r="E1055" s="65">
        <v>0</v>
      </c>
      <c r="F1055" s="65">
        <v>0</v>
      </c>
      <c r="G1055" s="108">
        <v>0</v>
      </c>
      <c r="H1055" s="70">
        <v>0</v>
      </c>
      <c r="I1055" s="242">
        <f t="shared" si="29"/>
        <v>0</v>
      </c>
    </row>
    <row r="1056" spans="1:9" x14ac:dyDescent="0.2">
      <c r="A1056" s="62"/>
      <c r="B1056" s="215" t="s">
        <v>653</v>
      </c>
      <c r="C1056" s="62" t="s">
        <v>112</v>
      </c>
      <c r="D1056" s="65">
        <v>0</v>
      </c>
      <c r="E1056" s="65">
        <v>0</v>
      </c>
      <c r="F1056" s="65">
        <v>0</v>
      </c>
      <c r="G1056" s="108">
        <v>0</v>
      </c>
      <c r="H1056" s="70">
        <v>0</v>
      </c>
      <c r="I1056" s="242">
        <f t="shared" si="29"/>
        <v>0</v>
      </c>
    </row>
    <row r="1057" spans="1:9" x14ac:dyDescent="0.2">
      <c r="A1057" s="62"/>
      <c r="B1057" s="215" t="s">
        <v>654</v>
      </c>
      <c r="C1057" s="62" t="s">
        <v>113</v>
      </c>
      <c r="D1057" s="65">
        <v>0</v>
      </c>
      <c r="E1057" s="65">
        <v>0</v>
      </c>
      <c r="F1057" s="65">
        <v>0</v>
      </c>
      <c r="G1057" s="108">
        <v>0</v>
      </c>
      <c r="H1057" s="70">
        <v>0</v>
      </c>
      <c r="I1057" s="242">
        <f t="shared" si="29"/>
        <v>0</v>
      </c>
    </row>
    <row r="1058" spans="1:9" x14ac:dyDescent="0.2">
      <c r="A1058" s="62"/>
      <c r="B1058" s="215" t="s">
        <v>1254</v>
      </c>
      <c r="C1058" s="62" t="s">
        <v>114</v>
      </c>
      <c r="D1058" s="65">
        <v>0</v>
      </c>
      <c r="E1058" s="65">
        <v>0</v>
      </c>
      <c r="F1058" s="65">
        <v>0</v>
      </c>
      <c r="G1058" s="108">
        <v>0</v>
      </c>
      <c r="H1058" s="70">
        <v>0</v>
      </c>
      <c r="I1058" s="242">
        <f t="shared" si="29"/>
        <v>0</v>
      </c>
    </row>
    <row r="1059" spans="1:9" x14ac:dyDescent="0.2">
      <c r="A1059" s="62"/>
      <c r="B1059" s="215" t="s">
        <v>655</v>
      </c>
      <c r="C1059" s="62" t="s">
        <v>115</v>
      </c>
      <c r="D1059" s="65">
        <v>0</v>
      </c>
      <c r="E1059" s="65">
        <v>0</v>
      </c>
      <c r="F1059" s="65">
        <v>0</v>
      </c>
      <c r="G1059" s="108">
        <v>0</v>
      </c>
      <c r="H1059" s="70">
        <v>0</v>
      </c>
      <c r="I1059" s="242">
        <f t="shared" si="29"/>
        <v>0</v>
      </c>
    </row>
    <row r="1060" spans="1:9" x14ac:dyDescent="0.2">
      <c r="A1060" s="62"/>
      <c r="B1060" s="215" t="s">
        <v>1255</v>
      </c>
      <c r="C1060" s="62" t="s">
        <v>118</v>
      </c>
      <c r="D1060" s="65">
        <v>0</v>
      </c>
      <c r="E1060" s="65">
        <v>0</v>
      </c>
      <c r="F1060" s="65">
        <v>0</v>
      </c>
      <c r="G1060" s="108">
        <v>0</v>
      </c>
      <c r="H1060" s="70">
        <v>0</v>
      </c>
      <c r="I1060" s="242">
        <f t="shared" si="29"/>
        <v>0</v>
      </c>
    </row>
    <row r="1061" spans="1:9" x14ac:dyDescent="0.2">
      <c r="A1061" s="62"/>
      <c r="B1061" s="215" t="s">
        <v>500</v>
      </c>
      <c r="C1061" s="62" t="s">
        <v>123</v>
      </c>
      <c r="D1061" s="65">
        <v>0</v>
      </c>
      <c r="E1061" s="65">
        <v>0</v>
      </c>
      <c r="F1061" s="65">
        <v>0</v>
      </c>
      <c r="G1061" s="108">
        <v>0</v>
      </c>
      <c r="H1061" s="70">
        <v>0</v>
      </c>
      <c r="I1061" s="242">
        <f t="shared" si="29"/>
        <v>0</v>
      </c>
    </row>
    <row r="1062" spans="1:9" x14ac:dyDescent="0.2">
      <c r="A1062" s="62"/>
      <c r="B1062" s="215" t="s">
        <v>496</v>
      </c>
      <c r="C1062" s="62" t="s">
        <v>125</v>
      </c>
      <c r="D1062" s="65">
        <v>0</v>
      </c>
      <c r="E1062" s="65">
        <v>0</v>
      </c>
      <c r="F1062" s="65">
        <v>0</v>
      </c>
      <c r="G1062" s="108">
        <v>0</v>
      </c>
      <c r="H1062" s="70">
        <v>0</v>
      </c>
      <c r="I1062" s="242">
        <f t="shared" si="29"/>
        <v>0</v>
      </c>
    </row>
    <row r="1063" spans="1:9" x14ac:dyDescent="0.2">
      <c r="A1063" s="62"/>
      <c r="B1063" s="215" t="s">
        <v>1256</v>
      </c>
      <c r="C1063" s="62" t="s">
        <v>131</v>
      </c>
      <c r="D1063" s="65">
        <v>0</v>
      </c>
      <c r="E1063" s="65">
        <v>0</v>
      </c>
      <c r="F1063" s="65">
        <v>0</v>
      </c>
      <c r="G1063" s="108">
        <v>0</v>
      </c>
      <c r="H1063" s="70">
        <v>0</v>
      </c>
      <c r="I1063" s="242">
        <f t="shared" si="29"/>
        <v>0</v>
      </c>
    </row>
    <row r="1064" spans="1:9" x14ac:dyDescent="0.2">
      <c r="A1064" s="62"/>
      <c r="B1064" s="215" t="s">
        <v>127</v>
      </c>
      <c r="C1064" s="62" t="s">
        <v>132</v>
      </c>
      <c r="D1064" s="65">
        <v>0</v>
      </c>
      <c r="E1064" s="65">
        <v>0</v>
      </c>
      <c r="F1064" s="65">
        <v>0</v>
      </c>
      <c r="G1064" s="108">
        <v>0</v>
      </c>
      <c r="H1064" s="70">
        <v>0</v>
      </c>
      <c r="I1064" s="242">
        <f t="shared" si="29"/>
        <v>0</v>
      </c>
    </row>
    <row r="1065" spans="1:9" x14ac:dyDescent="0.2">
      <c r="A1065" s="62"/>
      <c r="B1065" s="215" t="s">
        <v>128</v>
      </c>
      <c r="C1065" s="62" t="s">
        <v>133</v>
      </c>
      <c r="D1065" s="65">
        <v>0</v>
      </c>
      <c r="E1065" s="65">
        <v>0</v>
      </c>
      <c r="F1065" s="65">
        <v>0</v>
      </c>
      <c r="G1065" s="108">
        <v>0</v>
      </c>
      <c r="H1065" s="70">
        <v>0</v>
      </c>
      <c r="I1065" s="242">
        <f t="shared" si="29"/>
        <v>0</v>
      </c>
    </row>
    <row r="1066" spans="1:9" ht="10.8" thickBot="1" x14ac:dyDescent="0.25">
      <c r="A1066" s="62"/>
      <c r="B1066" s="215" t="s">
        <v>129</v>
      </c>
      <c r="C1066" s="62" t="s">
        <v>134</v>
      </c>
      <c r="D1066" s="65">
        <v>0</v>
      </c>
      <c r="E1066" s="65">
        <v>0</v>
      </c>
      <c r="F1066" s="65">
        <v>0</v>
      </c>
      <c r="G1066" s="108">
        <v>0</v>
      </c>
      <c r="H1066" s="70">
        <v>0</v>
      </c>
      <c r="I1066" s="242">
        <f t="shared" si="29"/>
        <v>0</v>
      </c>
    </row>
    <row r="1067" spans="1:9" ht="11.4" thickTop="1" thickBot="1" x14ac:dyDescent="0.25">
      <c r="A1067" s="62"/>
      <c r="B1067" s="215"/>
      <c r="C1067" s="62" t="s">
        <v>320</v>
      </c>
      <c r="D1067" s="82">
        <f>SUM(D1033:D1066)</f>
        <v>0</v>
      </c>
      <c r="E1067" s="82">
        <f>SUM(E1033:E1066)</f>
        <v>0</v>
      </c>
      <c r="F1067" s="82">
        <f>SUM(F1033:F1066)</f>
        <v>0</v>
      </c>
      <c r="G1067" s="82">
        <f>SUM(G1033:G1066)</f>
        <v>0</v>
      </c>
      <c r="H1067" s="82">
        <f>SUM(H1033:H1066)</f>
        <v>0</v>
      </c>
      <c r="I1067" s="82">
        <f>SUM(G1067+H1067)</f>
        <v>0</v>
      </c>
    </row>
    <row r="1068" spans="1:9" ht="11.4" thickTop="1" thickBot="1" x14ac:dyDescent="0.25">
      <c r="A1068" s="62"/>
      <c r="B1068" s="62"/>
      <c r="C1068" s="62"/>
      <c r="D1068" s="3"/>
      <c r="E1068" s="3"/>
      <c r="F1068" s="3"/>
      <c r="G1068" s="3"/>
      <c r="H1068" s="3"/>
      <c r="I1068" s="98"/>
    </row>
    <row r="1069" spans="1:9" ht="11.4" thickTop="1" thickBot="1" x14ac:dyDescent="0.25">
      <c r="B1069" s="62" t="s">
        <v>1177</v>
      </c>
      <c r="D1069" s="82">
        <f>D39+D75+D111+D147+D183+D218+D254+D290+D326+D362+D400+D437+D474+D511+D548+D585+D622+D660+D697+D734+D771+D808+D845+D882+D919+D956+D993+D1030+D1067</f>
        <v>0</v>
      </c>
      <c r="E1069" s="82">
        <f>E39+E75+E111+E147+E183+E218+E254+E290+E326+E362+E400+E437+E474+E511+E548+E585+E622+E660+E697+E734+E771+E808+E845+E882+E919+E956+E993+E1030+E1067</f>
        <v>0</v>
      </c>
      <c r="F1069" s="82">
        <f>F39+F75+F111+F147+F183+F218+F254+F290+F326+F362+F400+F437+F474+F511+F548+F585+F622+F660+F697+F734+F771+F808+F845+F882+F919+F956+F993+F1030+F1067</f>
        <v>0</v>
      </c>
      <c r="G1069" s="82">
        <f>G39+G75+G111+G147+G183+G218+G254+G290+G326+G362+G400+G437+G474+G511+G548+G585+G622+G660+G697+G734+G771+G808+G845+G882+G919+G956+G993+G1030+G1067</f>
        <v>0</v>
      </c>
      <c r="H1069" s="82">
        <f>H39+H75+H111+H147+H183+H218+H254+H290+H326+H362+H400+H437+H474+H511+H548+H585+H622+H660+H697+H734+H771+H808+H845+H882+H919+H956+H993+H1030+H1067</f>
        <v>0</v>
      </c>
      <c r="I1069" s="82">
        <f>SUM(G1069+H1069)</f>
        <v>0</v>
      </c>
    </row>
    <row r="1070" spans="1:9" ht="10.8" thickTop="1" x14ac:dyDescent="0.2">
      <c r="C1070" s="62"/>
      <c r="I1070" s="77"/>
    </row>
    <row r="1071" spans="1:9" x14ac:dyDescent="0.2">
      <c r="I1071" s="77"/>
    </row>
    <row r="1072" spans="1:9" x14ac:dyDescent="0.2">
      <c r="A1072" t="s">
        <v>1661</v>
      </c>
      <c r="B1072"/>
      <c r="C1072"/>
    </row>
    <row r="1073" spans="1:6" x14ac:dyDescent="0.2">
      <c r="A1073"/>
      <c r="B1073"/>
      <c r="C1073"/>
    </row>
    <row r="1074" spans="1:6" x14ac:dyDescent="0.2">
      <c r="A1074" s="51" t="s">
        <v>1249</v>
      </c>
      <c r="B1074" s="163"/>
      <c r="C1074" s="440">
        <f t="shared" ref="C1074:C1106" si="30">SUMIF(B:B,A1074,$I:$I)</f>
        <v>0</v>
      </c>
    </row>
    <row r="1075" spans="1:6" x14ac:dyDescent="0.2">
      <c r="A1075" s="51" t="s">
        <v>1250</v>
      </c>
      <c r="B1075" s="163"/>
      <c r="C1075" s="440">
        <f t="shared" si="30"/>
        <v>0</v>
      </c>
      <c r="D1075" s="217"/>
      <c r="E1075" s="217"/>
      <c r="F1075" s="217"/>
    </row>
    <row r="1076" spans="1:6" x14ac:dyDescent="0.2">
      <c r="A1076" s="51" t="s">
        <v>1251</v>
      </c>
      <c r="B1076" s="163"/>
      <c r="C1076" s="440">
        <f t="shared" si="30"/>
        <v>0</v>
      </c>
    </row>
    <row r="1077" spans="1:6" x14ac:dyDescent="0.2">
      <c r="A1077" s="51" t="s">
        <v>1252</v>
      </c>
      <c r="B1077" s="163"/>
      <c r="C1077" s="440">
        <f t="shared" si="30"/>
        <v>0</v>
      </c>
    </row>
    <row r="1078" spans="1:6" x14ac:dyDescent="0.2">
      <c r="A1078" s="51" t="s">
        <v>78</v>
      </c>
      <c r="B1078" s="163"/>
      <c r="C1078" s="440">
        <f t="shared" si="30"/>
        <v>0</v>
      </c>
    </row>
    <row r="1079" spans="1:6" x14ac:dyDescent="0.2">
      <c r="A1079" s="51" t="s">
        <v>80</v>
      </c>
      <c r="B1079" s="163"/>
      <c r="C1079" s="440">
        <f t="shared" si="30"/>
        <v>0</v>
      </c>
    </row>
    <row r="1080" spans="1:6" x14ac:dyDescent="0.2">
      <c r="A1080" s="51" t="s">
        <v>1253</v>
      </c>
      <c r="B1080" s="163"/>
      <c r="C1080" s="440">
        <f t="shared" si="30"/>
        <v>0</v>
      </c>
    </row>
    <row r="1081" spans="1:6" x14ac:dyDescent="0.2">
      <c r="A1081" s="51" t="s">
        <v>85</v>
      </c>
      <c r="B1081" s="163"/>
      <c r="C1081" s="440">
        <f t="shared" si="30"/>
        <v>0</v>
      </c>
    </row>
    <row r="1082" spans="1:6" x14ac:dyDescent="0.2">
      <c r="A1082" s="51" t="s">
        <v>86</v>
      </c>
      <c r="B1082" s="163"/>
      <c r="C1082" s="440">
        <f t="shared" si="30"/>
        <v>0</v>
      </c>
    </row>
    <row r="1083" spans="1:6" x14ac:dyDescent="0.2">
      <c r="A1083" s="51" t="s">
        <v>90</v>
      </c>
      <c r="B1083" s="163"/>
      <c r="C1083" s="440">
        <f t="shared" si="30"/>
        <v>0</v>
      </c>
    </row>
    <row r="1084" spans="1:6" x14ac:dyDescent="0.2">
      <c r="A1084" s="51" t="s">
        <v>535</v>
      </c>
      <c r="B1084" s="163"/>
      <c r="C1084" s="440">
        <f t="shared" si="30"/>
        <v>0</v>
      </c>
    </row>
    <row r="1085" spans="1:6" x14ac:dyDescent="0.2">
      <c r="A1085" s="51" t="s">
        <v>1283</v>
      </c>
      <c r="B1085" s="163"/>
      <c r="C1085" s="440">
        <f t="shared" si="30"/>
        <v>0</v>
      </c>
    </row>
    <row r="1086" spans="1:6" x14ac:dyDescent="0.2">
      <c r="A1086" s="51" t="s">
        <v>1284</v>
      </c>
      <c r="B1086" s="163"/>
      <c r="C1086" s="440">
        <f t="shared" si="30"/>
        <v>0</v>
      </c>
    </row>
    <row r="1087" spans="1:6" x14ac:dyDescent="0.2">
      <c r="A1087" s="51" t="s">
        <v>1285</v>
      </c>
      <c r="B1087" s="163"/>
      <c r="C1087" s="440">
        <f t="shared" si="30"/>
        <v>0</v>
      </c>
    </row>
    <row r="1088" spans="1:6" x14ac:dyDescent="0.2">
      <c r="A1088" s="51" t="s">
        <v>1286</v>
      </c>
      <c r="B1088" s="163"/>
      <c r="C1088" s="440">
        <f t="shared" si="30"/>
        <v>0</v>
      </c>
    </row>
    <row r="1089" spans="1:3" x14ac:dyDescent="0.2">
      <c r="A1089" s="51" t="s">
        <v>1287</v>
      </c>
      <c r="B1089" s="163"/>
      <c r="C1089" s="440">
        <f t="shared" si="30"/>
        <v>0</v>
      </c>
    </row>
    <row r="1090" spans="1:3" x14ac:dyDescent="0.2">
      <c r="A1090" s="51" t="s">
        <v>1288</v>
      </c>
      <c r="B1090" s="163"/>
      <c r="C1090" s="440">
        <f t="shared" si="30"/>
        <v>0</v>
      </c>
    </row>
    <row r="1091" spans="1:3" x14ac:dyDescent="0.2">
      <c r="A1091" s="51" t="s">
        <v>1289</v>
      </c>
      <c r="B1091" s="163"/>
      <c r="C1091" s="440">
        <f t="shared" si="30"/>
        <v>0</v>
      </c>
    </row>
    <row r="1092" spans="1:3" x14ac:dyDescent="0.2">
      <c r="A1092" s="51" t="s">
        <v>1290</v>
      </c>
      <c r="B1092" s="163"/>
      <c r="C1092" s="440">
        <f t="shared" si="30"/>
        <v>0</v>
      </c>
    </row>
    <row r="1093" spans="1:3" x14ac:dyDescent="0.2">
      <c r="A1093" s="51" t="s">
        <v>651</v>
      </c>
      <c r="B1093" s="163"/>
      <c r="C1093" s="440">
        <f t="shared" si="30"/>
        <v>0</v>
      </c>
    </row>
    <row r="1094" spans="1:3" x14ac:dyDescent="0.2">
      <c r="A1094" s="51" t="s">
        <v>652</v>
      </c>
      <c r="B1094" s="163"/>
      <c r="C1094" s="440">
        <f t="shared" si="30"/>
        <v>0</v>
      </c>
    </row>
    <row r="1095" spans="1:3" x14ac:dyDescent="0.2">
      <c r="A1095" s="51" t="s">
        <v>653</v>
      </c>
      <c r="B1095" s="163"/>
      <c r="C1095" s="440">
        <f t="shared" si="30"/>
        <v>0</v>
      </c>
    </row>
    <row r="1096" spans="1:3" x14ac:dyDescent="0.2">
      <c r="A1096" s="51" t="s">
        <v>654</v>
      </c>
      <c r="B1096" s="163"/>
      <c r="C1096" s="440">
        <f t="shared" si="30"/>
        <v>0</v>
      </c>
    </row>
    <row r="1097" spans="1:3" x14ac:dyDescent="0.2">
      <c r="A1097" s="51" t="s">
        <v>1254</v>
      </c>
      <c r="B1097" s="163"/>
      <c r="C1097" s="440">
        <f t="shared" si="30"/>
        <v>0</v>
      </c>
    </row>
    <row r="1098" spans="1:3" x14ac:dyDescent="0.2">
      <c r="A1098" s="51" t="s">
        <v>655</v>
      </c>
      <c r="B1098" s="163"/>
      <c r="C1098" s="440">
        <f t="shared" si="30"/>
        <v>0</v>
      </c>
    </row>
    <row r="1099" spans="1:3" x14ac:dyDescent="0.2">
      <c r="A1099" s="51" t="s">
        <v>1255</v>
      </c>
      <c r="B1099" s="163"/>
      <c r="C1099" s="440">
        <f t="shared" si="30"/>
        <v>0</v>
      </c>
    </row>
    <row r="1100" spans="1:3" x14ac:dyDescent="0.2">
      <c r="A1100" s="51" t="s">
        <v>500</v>
      </c>
      <c r="B1100" s="163"/>
      <c r="C1100" s="440">
        <f t="shared" si="30"/>
        <v>0</v>
      </c>
    </row>
    <row r="1101" spans="1:3" x14ac:dyDescent="0.2">
      <c r="A1101" s="51" t="s">
        <v>151</v>
      </c>
      <c r="B1101" s="163"/>
      <c r="C1101" s="440">
        <f t="shared" si="30"/>
        <v>0</v>
      </c>
    </row>
    <row r="1102" spans="1:3" x14ac:dyDescent="0.2">
      <c r="A1102" s="51" t="s">
        <v>496</v>
      </c>
      <c r="B1102" s="163"/>
      <c r="C1102" s="440">
        <f t="shared" si="30"/>
        <v>0</v>
      </c>
    </row>
    <row r="1103" spans="1:3" x14ac:dyDescent="0.2">
      <c r="A1103" s="51" t="s">
        <v>1256</v>
      </c>
      <c r="B1103" s="163"/>
      <c r="C1103" s="440">
        <f t="shared" si="30"/>
        <v>0</v>
      </c>
    </row>
    <row r="1104" spans="1:3" x14ac:dyDescent="0.2">
      <c r="A1104" s="51" t="s">
        <v>127</v>
      </c>
      <c r="B1104" s="163"/>
      <c r="C1104" s="440">
        <f t="shared" si="30"/>
        <v>0</v>
      </c>
    </row>
    <row r="1105" spans="1:3" x14ac:dyDescent="0.2">
      <c r="A1105" s="51" t="s">
        <v>128</v>
      </c>
      <c r="B1105" s="163"/>
      <c r="C1105" s="440">
        <f t="shared" si="30"/>
        <v>0</v>
      </c>
    </row>
    <row r="1106" spans="1:3" x14ac:dyDescent="0.2">
      <c r="A1106" s="51" t="s">
        <v>129</v>
      </c>
      <c r="B1106" s="163"/>
      <c r="C1106" s="440">
        <f t="shared" si="30"/>
        <v>0</v>
      </c>
    </row>
  </sheetData>
  <sheetProtection password="CB03" sheet="1" objects="1" scenarios="1" formatCells="0" formatColumns="0" formatRows="0"/>
  <phoneticPr fontId="12" type="noConversion"/>
  <printOptions horizontalCentered="1"/>
  <pageMargins left="0.25" right="0.25" top="0.5" bottom="0.75" header="0.5" footer="0.5"/>
  <pageSetup scale="90" orientation="landscape" r:id="rId1"/>
  <headerFooter alignWithMargins="0">
    <oddFooter>&amp;CPage &amp;P of &amp;N&amp;R&amp;D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I693"/>
  <sheetViews>
    <sheetView zoomScaleNormal="100" workbookViewId="0">
      <pane ySplit="3" topLeftCell="A672" activePane="bottomLeft" state="frozen"/>
      <selection pane="bottomLeft" activeCell="C688" sqref="C688"/>
    </sheetView>
  </sheetViews>
  <sheetFormatPr defaultColWidth="9.28515625" defaultRowHeight="10.199999999999999" x14ac:dyDescent="0.2"/>
  <cols>
    <col min="1" max="1" width="10" style="94" customWidth="1"/>
    <col min="2" max="2" width="5" style="94" bestFit="1" customWidth="1"/>
    <col min="3" max="3" width="70.85546875" style="94" customWidth="1"/>
    <col min="4" max="9" width="16.7109375" style="94" customWidth="1"/>
    <col min="10" max="16384" width="9.28515625" style="94"/>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431</v>
      </c>
    </row>
    <row r="3" spans="1:9" s="163" customFormat="1" ht="30.6" x14ac:dyDescent="0.2">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5" customHeight="1" x14ac:dyDescent="0.2">
      <c r="A4" s="210" t="s">
        <v>1662</v>
      </c>
      <c r="D4" s="66"/>
      <c r="E4" s="66"/>
      <c r="F4" s="66"/>
      <c r="G4" s="66"/>
    </row>
    <row r="5" spans="1:9" ht="10.5" customHeight="1" x14ac:dyDescent="0.2">
      <c r="A5" s="204" t="s">
        <v>505</v>
      </c>
      <c r="B5" s="62"/>
      <c r="C5" s="62"/>
      <c r="D5" s="67"/>
      <c r="E5" s="67"/>
      <c r="F5" s="67"/>
      <c r="G5" s="66"/>
      <c r="I5" s="77"/>
    </row>
    <row r="6" spans="1:9" x14ac:dyDescent="0.2">
      <c r="B6" s="215" t="s">
        <v>1249</v>
      </c>
      <c r="C6" s="62" t="s">
        <v>177</v>
      </c>
      <c r="D6" s="68">
        <v>0</v>
      </c>
      <c r="E6" s="68">
        <v>0</v>
      </c>
      <c r="F6" s="68">
        <v>0</v>
      </c>
      <c r="G6" s="218">
        <f>SUMIF('Staff Details'!J:J,RIGHT(LEFT($A$2,7),2)&amp;"-"&amp;LEFT(A5,4),'Staff Details'!S:S)</f>
        <v>0</v>
      </c>
      <c r="H6" s="70">
        <v>0</v>
      </c>
      <c r="I6" s="242">
        <f>SUM(G6+H6)</f>
        <v>0</v>
      </c>
    </row>
    <row r="7" spans="1:9" x14ac:dyDescent="0.2">
      <c r="B7" s="215" t="s">
        <v>1249</v>
      </c>
      <c r="C7" s="62" t="s">
        <v>400</v>
      </c>
      <c r="D7" s="68">
        <v>0</v>
      </c>
      <c r="E7" s="68">
        <v>0</v>
      </c>
      <c r="F7" s="68">
        <v>0</v>
      </c>
      <c r="G7" s="68">
        <v>0</v>
      </c>
      <c r="H7" s="70">
        <v>0</v>
      </c>
      <c r="I7" s="242">
        <f>SUM(G7+H7)</f>
        <v>0</v>
      </c>
    </row>
    <row r="8" spans="1:9" x14ac:dyDescent="0.2">
      <c r="A8" s="62"/>
      <c r="B8" s="215" t="s">
        <v>1250</v>
      </c>
      <c r="C8" s="62" t="s">
        <v>684</v>
      </c>
      <c r="D8" s="68">
        <v>0</v>
      </c>
      <c r="E8" s="68">
        <v>0</v>
      </c>
      <c r="F8" s="68">
        <v>0</v>
      </c>
      <c r="G8" s="219">
        <f>SUMIF('Staff Details'!J:J,RIGHT(LEFT($A$2,7),2)&amp;"-"&amp;LEFT(A5,4),'Staff Details'!AA:AA)</f>
        <v>0</v>
      </c>
      <c r="H8" s="70">
        <v>0</v>
      </c>
      <c r="I8" s="242">
        <f>SUM(G8+H8)</f>
        <v>0</v>
      </c>
    </row>
    <row r="9" spans="1:9" x14ac:dyDescent="0.2">
      <c r="A9" s="62"/>
      <c r="B9" s="215" t="s">
        <v>1250</v>
      </c>
      <c r="C9" s="62" t="s">
        <v>401</v>
      </c>
      <c r="D9" s="68">
        <v>0</v>
      </c>
      <c r="E9" s="68">
        <v>0</v>
      </c>
      <c r="F9" s="68">
        <v>0</v>
      </c>
      <c r="G9" s="68">
        <v>0</v>
      </c>
      <c r="H9" s="70">
        <v>0</v>
      </c>
      <c r="I9" s="242">
        <f>SUM(G9+H9)</f>
        <v>0</v>
      </c>
    </row>
    <row r="10" spans="1:9" ht="10.5" customHeight="1" x14ac:dyDescent="0.2">
      <c r="A10" s="204"/>
      <c r="B10" s="215" t="s">
        <v>1251</v>
      </c>
      <c r="C10" s="62" t="s">
        <v>76</v>
      </c>
      <c r="D10" s="68">
        <v>0</v>
      </c>
      <c r="E10" s="68">
        <v>0</v>
      </c>
      <c r="F10" s="68">
        <v>0</v>
      </c>
      <c r="G10" s="68">
        <v>0</v>
      </c>
      <c r="H10" s="108">
        <v>0</v>
      </c>
      <c r="I10" s="245">
        <f t="shared" ref="I10:I39" si="0">SUM(G10+H10)</f>
        <v>0</v>
      </c>
    </row>
    <row r="11" spans="1:9" ht="10.5" customHeight="1" x14ac:dyDescent="0.2">
      <c r="A11" s="204"/>
      <c r="B11" s="215" t="s">
        <v>1252</v>
      </c>
      <c r="C11" s="62" t="s">
        <v>77</v>
      </c>
      <c r="D11" s="68">
        <v>0</v>
      </c>
      <c r="E11" s="68">
        <v>0</v>
      </c>
      <c r="F11" s="68">
        <v>0</v>
      </c>
      <c r="G11" s="68">
        <v>0</v>
      </c>
      <c r="H11" s="108">
        <v>0</v>
      </c>
      <c r="I11" s="245">
        <f t="shared" si="0"/>
        <v>0</v>
      </c>
    </row>
    <row r="12" spans="1:9" ht="10.5" customHeight="1" x14ac:dyDescent="0.2">
      <c r="A12" s="204"/>
      <c r="B12" s="215" t="s">
        <v>78</v>
      </c>
      <c r="C12" s="62" t="s">
        <v>79</v>
      </c>
      <c r="D12" s="68">
        <v>0</v>
      </c>
      <c r="E12" s="68">
        <v>0</v>
      </c>
      <c r="F12" s="68">
        <v>0</v>
      </c>
      <c r="G12" s="68">
        <v>0</v>
      </c>
      <c r="H12" s="108">
        <v>0</v>
      </c>
      <c r="I12" s="245">
        <f t="shared" si="0"/>
        <v>0</v>
      </c>
    </row>
    <row r="13" spans="1:9" ht="10.5" customHeight="1" x14ac:dyDescent="0.2">
      <c r="A13" s="204"/>
      <c r="B13" s="215" t="s">
        <v>80</v>
      </c>
      <c r="C13" s="62" t="s">
        <v>81</v>
      </c>
      <c r="D13" s="68">
        <v>0</v>
      </c>
      <c r="E13" s="68">
        <v>0</v>
      </c>
      <c r="F13" s="68">
        <v>0</v>
      </c>
      <c r="G13" s="68">
        <v>0</v>
      </c>
      <c r="H13" s="108">
        <v>0</v>
      </c>
      <c r="I13" s="245">
        <f t="shared" si="0"/>
        <v>0</v>
      </c>
    </row>
    <row r="14" spans="1:9" ht="10.5" customHeight="1" x14ac:dyDescent="0.2">
      <c r="A14" s="204"/>
      <c r="B14" s="215" t="s">
        <v>1253</v>
      </c>
      <c r="C14" s="62" t="s">
        <v>82</v>
      </c>
      <c r="D14" s="68">
        <v>0</v>
      </c>
      <c r="E14" s="68">
        <v>0</v>
      </c>
      <c r="F14" s="68">
        <v>0</v>
      </c>
      <c r="G14" s="68">
        <v>0</v>
      </c>
      <c r="H14" s="108">
        <v>0</v>
      </c>
      <c r="I14" s="245">
        <f t="shared" si="0"/>
        <v>0</v>
      </c>
    </row>
    <row r="15" spans="1:9" ht="10.5" customHeight="1" x14ac:dyDescent="0.2">
      <c r="A15" s="204"/>
      <c r="B15" s="215" t="s">
        <v>83</v>
      </c>
      <c r="C15" s="62" t="s">
        <v>91</v>
      </c>
      <c r="D15" s="68">
        <v>0</v>
      </c>
      <c r="E15" s="68">
        <v>0</v>
      </c>
      <c r="F15" s="68">
        <v>0</v>
      </c>
      <c r="G15" s="68">
        <v>0</v>
      </c>
      <c r="H15" s="108">
        <v>0</v>
      </c>
      <c r="I15" s="245">
        <f t="shared" si="0"/>
        <v>0</v>
      </c>
    </row>
    <row r="16" spans="1:9" ht="10.5" customHeight="1" x14ac:dyDescent="0.2">
      <c r="A16" s="204"/>
      <c r="B16" s="215" t="s">
        <v>84</v>
      </c>
      <c r="C16" s="62" t="s">
        <v>140</v>
      </c>
      <c r="D16" s="68">
        <v>0</v>
      </c>
      <c r="E16" s="68">
        <v>0</v>
      </c>
      <c r="F16" s="68">
        <v>0</v>
      </c>
      <c r="G16" s="68">
        <v>0</v>
      </c>
      <c r="H16" s="108">
        <v>0</v>
      </c>
      <c r="I16" s="245">
        <f t="shared" si="0"/>
        <v>0</v>
      </c>
    </row>
    <row r="17" spans="1:9" ht="10.5" customHeight="1" x14ac:dyDescent="0.2">
      <c r="A17" s="204"/>
      <c r="B17" s="215" t="s">
        <v>85</v>
      </c>
      <c r="C17" s="62" t="s">
        <v>92</v>
      </c>
      <c r="D17" s="68">
        <v>0</v>
      </c>
      <c r="E17" s="68">
        <v>0</v>
      </c>
      <c r="F17" s="68">
        <v>0</v>
      </c>
      <c r="G17" s="68">
        <v>0</v>
      </c>
      <c r="H17" s="108">
        <v>0</v>
      </c>
      <c r="I17" s="245">
        <f t="shared" si="0"/>
        <v>0</v>
      </c>
    </row>
    <row r="18" spans="1:9" ht="10.5" customHeight="1" x14ac:dyDescent="0.2">
      <c r="A18" s="204"/>
      <c r="B18" s="215" t="s">
        <v>86</v>
      </c>
      <c r="C18" s="62" t="s">
        <v>93</v>
      </c>
      <c r="D18" s="68">
        <v>0</v>
      </c>
      <c r="E18" s="68">
        <v>0</v>
      </c>
      <c r="F18" s="68">
        <v>0</v>
      </c>
      <c r="G18" s="68">
        <v>0</v>
      </c>
      <c r="H18" s="108">
        <v>0</v>
      </c>
      <c r="I18" s="245">
        <f t="shared" si="0"/>
        <v>0</v>
      </c>
    </row>
    <row r="19" spans="1:9" ht="10.5" customHeight="1" x14ac:dyDescent="0.2">
      <c r="A19" s="204"/>
      <c r="B19" s="215" t="s">
        <v>87</v>
      </c>
      <c r="C19" s="62" t="s">
        <v>94</v>
      </c>
      <c r="D19" s="68">
        <v>0</v>
      </c>
      <c r="E19" s="68">
        <v>0</v>
      </c>
      <c r="F19" s="68">
        <v>0</v>
      </c>
      <c r="G19" s="68">
        <v>0</v>
      </c>
      <c r="H19" s="108">
        <v>0</v>
      </c>
      <c r="I19" s="245">
        <f t="shared" si="0"/>
        <v>0</v>
      </c>
    </row>
    <row r="20" spans="1:9" ht="10.5" customHeight="1" x14ac:dyDescent="0.2">
      <c r="A20" s="204"/>
      <c r="B20" s="215" t="s">
        <v>89</v>
      </c>
      <c r="C20" s="62" t="s">
        <v>95</v>
      </c>
      <c r="D20" s="68">
        <v>0</v>
      </c>
      <c r="E20" s="68">
        <v>0</v>
      </c>
      <c r="F20" s="68">
        <v>0</v>
      </c>
      <c r="G20" s="68">
        <v>0</v>
      </c>
      <c r="H20" s="108">
        <v>0</v>
      </c>
      <c r="I20" s="245">
        <f t="shared" si="0"/>
        <v>0</v>
      </c>
    </row>
    <row r="21" spans="1:9" ht="10.5" customHeight="1" x14ac:dyDescent="0.2">
      <c r="A21" s="204"/>
      <c r="B21" s="215" t="s">
        <v>90</v>
      </c>
      <c r="C21" s="62" t="s">
        <v>1282</v>
      </c>
      <c r="D21" s="68">
        <v>0</v>
      </c>
      <c r="E21" s="68">
        <v>0</v>
      </c>
      <c r="F21" s="68">
        <v>0</v>
      </c>
      <c r="G21" s="68">
        <v>0</v>
      </c>
      <c r="H21" s="108">
        <v>0</v>
      </c>
      <c r="I21" s="245">
        <f t="shared" si="0"/>
        <v>0</v>
      </c>
    </row>
    <row r="22" spans="1:9" ht="10.5" customHeight="1" x14ac:dyDescent="0.2">
      <c r="A22" s="204"/>
      <c r="B22" s="342" t="s">
        <v>535</v>
      </c>
      <c r="C22" s="297" t="s">
        <v>558</v>
      </c>
      <c r="D22" s="68">
        <v>0</v>
      </c>
      <c r="E22" s="68">
        <v>0</v>
      </c>
      <c r="F22" s="68">
        <v>0</v>
      </c>
      <c r="G22" s="68">
        <v>0</v>
      </c>
      <c r="H22" s="108">
        <v>0</v>
      </c>
      <c r="I22" s="245">
        <f t="shared" si="0"/>
        <v>0</v>
      </c>
    </row>
    <row r="23" spans="1:9" ht="10.5" customHeight="1" x14ac:dyDescent="0.2">
      <c r="A23" s="204"/>
      <c r="B23" s="215" t="s">
        <v>1289</v>
      </c>
      <c r="C23" s="62" t="s">
        <v>648</v>
      </c>
      <c r="D23" s="68">
        <v>0</v>
      </c>
      <c r="E23" s="68">
        <v>0</v>
      </c>
      <c r="F23" s="68">
        <v>0</v>
      </c>
      <c r="G23" s="68">
        <v>0</v>
      </c>
      <c r="H23" s="108">
        <v>0</v>
      </c>
      <c r="I23" s="245">
        <f t="shared" si="0"/>
        <v>0</v>
      </c>
    </row>
    <row r="24" spans="1:9" ht="10.5" customHeight="1" x14ac:dyDescent="0.2">
      <c r="A24" s="204"/>
      <c r="B24" s="215" t="s">
        <v>1290</v>
      </c>
      <c r="C24" s="62" t="s">
        <v>650</v>
      </c>
      <c r="D24" s="68">
        <v>0</v>
      </c>
      <c r="E24" s="68">
        <v>0</v>
      </c>
      <c r="F24" s="68">
        <v>0</v>
      </c>
      <c r="G24" s="68">
        <v>0</v>
      </c>
      <c r="H24" s="108">
        <v>0</v>
      </c>
      <c r="I24" s="245">
        <f t="shared" si="0"/>
        <v>0</v>
      </c>
    </row>
    <row r="25" spans="1:9" ht="10.5" customHeight="1" x14ac:dyDescent="0.2">
      <c r="A25" s="204"/>
      <c r="B25" s="215" t="s">
        <v>651</v>
      </c>
      <c r="C25" s="62" t="s">
        <v>656</v>
      </c>
      <c r="D25" s="68">
        <v>0</v>
      </c>
      <c r="E25" s="68">
        <v>0</v>
      </c>
      <c r="F25" s="68">
        <v>0</v>
      </c>
      <c r="G25" s="68">
        <v>0</v>
      </c>
      <c r="H25" s="108">
        <v>0</v>
      </c>
      <c r="I25" s="245">
        <f t="shared" si="0"/>
        <v>0</v>
      </c>
    </row>
    <row r="26" spans="1:9" ht="10.5" customHeight="1" x14ac:dyDescent="0.2">
      <c r="A26" s="204"/>
      <c r="B26" s="215" t="s">
        <v>652</v>
      </c>
      <c r="C26" s="62" t="s">
        <v>139</v>
      </c>
      <c r="D26" s="68">
        <v>0</v>
      </c>
      <c r="E26" s="68">
        <v>0</v>
      </c>
      <c r="F26" s="68">
        <v>0</v>
      </c>
      <c r="G26" s="68">
        <v>0</v>
      </c>
      <c r="H26" s="108">
        <v>0</v>
      </c>
      <c r="I26" s="245">
        <f t="shared" si="0"/>
        <v>0</v>
      </c>
    </row>
    <row r="27" spans="1:9" ht="10.5" customHeight="1" x14ac:dyDescent="0.2">
      <c r="A27" s="204"/>
      <c r="B27" s="215" t="s">
        <v>653</v>
      </c>
      <c r="C27" s="62" t="s">
        <v>112</v>
      </c>
      <c r="D27" s="68">
        <v>0</v>
      </c>
      <c r="E27" s="68">
        <v>0</v>
      </c>
      <c r="F27" s="68">
        <v>0</v>
      </c>
      <c r="G27" s="68">
        <v>0</v>
      </c>
      <c r="H27" s="108">
        <v>0</v>
      </c>
      <c r="I27" s="245">
        <f t="shared" si="0"/>
        <v>0</v>
      </c>
    </row>
    <row r="28" spans="1:9" ht="10.5" customHeight="1" x14ac:dyDescent="0.2">
      <c r="A28" s="204"/>
      <c r="B28" s="215" t="s">
        <v>654</v>
      </c>
      <c r="C28" s="62" t="s">
        <v>113</v>
      </c>
      <c r="D28" s="68">
        <v>0</v>
      </c>
      <c r="E28" s="68">
        <v>0</v>
      </c>
      <c r="F28" s="68">
        <v>0</v>
      </c>
      <c r="G28" s="68">
        <v>0</v>
      </c>
      <c r="H28" s="108">
        <v>0</v>
      </c>
      <c r="I28" s="245">
        <f t="shared" si="0"/>
        <v>0</v>
      </c>
    </row>
    <row r="29" spans="1:9" ht="10.5" customHeight="1" x14ac:dyDescent="0.2">
      <c r="A29" s="204"/>
      <c r="B29" s="215" t="s">
        <v>1254</v>
      </c>
      <c r="C29" s="62" t="s">
        <v>114</v>
      </c>
      <c r="D29" s="68">
        <v>0</v>
      </c>
      <c r="E29" s="68">
        <v>0</v>
      </c>
      <c r="F29" s="68">
        <v>0</v>
      </c>
      <c r="G29" s="68">
        <v>0</v>
      </c>
      <c r="H29" s="108">
        <v>0</v>
      </c>
      <c r="I29" s="245">
        <f t="shared" si="0"/>
        <v>0</v>
      </c>
    </row>
    <row r="30" spans="1:9" ht="10.5" customHeight="1" x14ac:dyDescent="0.2">
      <c r="A30" s="204"/>
      <c r="B30" s="215" t="s">
        <v>655</v>
      </c>
      <c r="C30" s="62" t="s">
        <v>115</v>
      </c>
      <c r="D30" s="68">
        <v>0</v>
      </c>
      <c r="E30" s="68">
        <v>0</v>
      </c>
      <c r="F30" s="68">
        <v>0</v>
      </c>
      <c r="G30" s="68">
        <v>0</v>
      </c>
      <c r="H30" s="108">
        <v>0</v>
      </c>
      <c r="I30" s="245">
        <f t="shared" si="0"/>
        <v>0</v>
      </c>
    </row>
    <row r="31" spans="1:9" ht="10.5" customHeight="1" x14ac:dyDescent="0.2">
      <c r="A31" s="204"/>
      <c r="B31" s="215" t="s">
        <v>1255</v>
      </c>
      <c r="C31" s="62" t="s">
        <v>118</v>
      </c>
      <c r="D31" s="68">
        <v>0</v>
      </c>
      <c r="E31" s="68">
        <v>0</v>
      </c>
      <c r="F31" s="68">
        <v>0</v>
      </c>
      <c r="G31" s="68">
        <v>0</v>
      </c>
      <c r="H31" s="108">
        <v>0</v>
      </c>
      <c r="I31" s="245">
        <f t="shared" si="0"/>
        <v>0</v>
      </c>
    </row>
    <row r="32" spans="1:9" ht="10.5" customHeight="1" x14ac:dyDescent="0.2">
      <c r="A32" s="204"/>
      <c r="B32" s="215" t="s">
        <v>500</v>
      </c>
      <c r="C32" s="62" t="s">
        <v>123</v>
      </c>
      <c r="D32" s="68">
        <v>0</v>
      </c>
      <c r="E32" s="68">
        <v>0</v>
      </c>
      <c r="F32" s="68">
        <v>0</v>
      </c>
      <c r="G32" s="68">
        <v>0</v>
      </c>
      <c r="H32" s="108">
        <v>0</v>
      </c>
      <c r="I32" s="245">
        <f t="shared" si="0"/>
        <v>0</v>
      </c>
    </row>
    <row r="33" spans="1:9" ht="10.5" customHeight="1" x14ac:dyDescent="0.2">
      <c r="A33" s="204"/>
      <c r="B33" s="215" t="s">
        <v>496</v>
      </c>
      <c r="C33" s="62" t="s">
        <v>125</v>
      </c>
      <c r="D33" s="68">
        <v>0</v>
      </c>
      <c r="E33" s="68">
        <v>0</v>
      </c>
      <c r="F33" s="68">
        <v>0</v>
      </c>
      <c r="G33" s="68">
        <v>0</v>
      </c>
      <c r="H33" s="108">
        <v>0</v>
      </c>
      <c r="I33" s="245">
        <f t="shared" si="0"/>
        <v>0</v>
      </c>
    </row>
    <row r="34" spans="1:9" ht="10.5" customHeight="1" x14ac:dyDescent="0.2">
      <c r="A34" s="204"/>
      <c r="B34" s="215" t="s">
        <v>1256</v>
      </c>
      <c r="C34" s="62" t="s">
        <v>131</v>
      </c>
      <c r="D34" s="68">
        <v>0</v>
      </c>
      <c r="E34" s="68">
        <v>0</v>
      </c>
      <c r="F34" s="68">
        <v>0</v>
      </c>
      <c r="G34" s="68">
        <v>0</v>
      </c>
      <c r="H34" s="108">
        <v>0</v>
      </c>
      <c r="I34" s="245">
        <f t="shared" si="0"/>
        <v>0</v>
      </c>
    </row>
    <row r="35" spans="1:9" ht="10.5" customHeight="1" x14ac:dyDescent="0.2">
      <c r="A35" s="204"/>
      <c r="B35" s="215" t="s">
        <v>127</v>
      </c>
      <c r="C35" s="62" t="s">
        <v>132</v>
      </c>
      <c r="D35" s="68">
        <v>0</v>
      </c>
      <c r="E35" s="68">
        <v>0</v>
      </c>
      <c r="F35" s="68">
        <v>0</v>
      </c>
      <c r="G35" s="68">
        <v>0</v>
      </c>
      <c r="H35" s="108">
        <v>0</v>
      </c>
      <c r="I35" s="245">
        <f t="shared" si="0"/>
        <v>0</v>
      </c>
    </row>
    <row r="36" spans="1:9" ht="10.5" customHeight="1" x14ac:dyDescent="0.2">
      <c r="A36" s="204"/>
      <c r="B36" s="215" t="s">
        <v>128</v>
      </c>
      <c r="C36" s="62" t="s">
        <v>133</v>
      </c>
      <c r="D36" s="68">
        <v>0</v>
      </c>
      <c r="E36" s="68">
        <v>0</v>
      </c>
      <c r="F36" s="68">
        <v>0</v>
      </c>
      <c r="G36" s="68">
        <v>0</v>
      </c>
      <c r="H36" s="108">
        <v>0</v>
      </c>
      <c r="I36" s="245">
        <f t="shared" si="0"/>
        <v>0</v>
      </c>
    </row>
    <row r="37" spans="1:9" ht="10.5" customHeight="1" x14ac:dyDescent="0.2">
      <c r="A37" s="204"/>
      <c r="B37" s="215" t="s">
        <v>129</v>
      </c>
      <c r="C37" s="62" t="s">
        <v>134</v>
      </c>
      <c r="D37" s="68">
        <v>0</v>
      </c>
      <c r="E37" s="68">
        <v>0</v>
      </c>
      <c r="F37" s="68">
        <v>0</v>
      </c>
      <c r="G37" s="68">
        <v>0</v>
      </c>
      <c r="H37" s="108">
        <v>0</v>
      </c>
      <c r="I37" s="245">
        <f t="shared" si="0"/>
        <v>0</v>
      </c>
    </row>
    <row r="38" spans="1:9" ht="10.5" customHeight="1" x14ac:dyDescent="0.2">
      <c r="A38" s="204"/>
      <c r="B38" s="215" t="s">
        <v>130</v>
      </c>
      <c r="C38" s="62" t="s">
        <v>135</v>
      </c>
      <c r="D38" s="68">
        <v>0</v>
      </c>
      <c r="E38" s="68">
        <v>0</v>
      </c>
      <c r="F38" s="68">
        <v>0</v>
      </c>
      <c r="G38" s="68">
        <v>0</v>
      </c>
      <c r="H38" s="108">
        <v>0</v>
      </c>
      <c r="I38" s="245">
        <f t="shared" si="0"/>
        <v>0</v>
      </c>
    </row>
    <row r="39" spans="1:9" ht="10.5" customHeight="1" thickBot="1" x14ac:dyDescent="0.25">
      <c r="A39" s="204"/>
      <c r="B39" s="215" t="s">
        <v>498</v>
      </c>
      <c r="C39" s="62" t="s">
        <v>136</v>
      </c>
      <c r="D39" s="65">
        <v>0</v>
      </c>
      <c r="E39" s="65">
        <v>0</v>
      </c>
      <c r="F39" s="65">
        <v>0</v>
      </c>
      <c r="G39" s="65">
        <v>0</v>
      </c>
      <c r="H39" s="108">
        <v>0</v>
      </c>
      <c r="I39" s="245">
        <f t="shared" si="0"/>
        <v>0</v>
      </c>
    </row>
    <row r="40" spans="1:9" ht="10.5" customHeight="1" thickTop="1" thickBot="1" x14ac:dyDescent="0.25">
      <c r="A40" s="204"/>
      <c r="B40" s="215"/>
      <c r="C40" s="62" t="s">
        <v>507</v>
      </c>
      <c r="D40" s="82">
        <f>SUM(D6:D39)</f>
        <v>0</v>
      </c>
      <c r="E40" s="82">
        <f>SUM(E6:E39)</f>
        <v>0</v>
      </c>
      <c r="F40" s="82">
        <f>SUM(F6:F39)</f>
        <v>0</v>
      </c>
      <c r="G40" s="82">
        <f>SUM(G6:G39)</f>
        <v>0</v>
      </c>
      <c r="H40" s="82">
        <f>SUM(H6:H39)</f>
        <v>0</v>
      </c>
      <c r="I40" s="82">
        <f>SUM(G40+H40)</f>
        <v>0</v>
      </c>
    </row>
    <row r="41" spans="1:9" ht="10.5" customHeight="1" thickTop="1" x14ac:dyDescent="0.2">
      <c r="A41" s="204"/>
      <c r="B41" s="215"/>
      <c r="C41" s="62"/>
      <c r="D41" s="3"/>
      <c r="E41" s="3"/>
      <c r="F41" s="3"/>
      <c r="G41" s="3"/>
      <c r="I41" s="77"/>
    </row>
    <row r="42" spans="1:9" ht="10.5" customHeight="1" x14ac:dyDescent="0.2">
      <c r="A42" s="212" t="s">
        <v>506</v>
      </c>
      <c r="D42" s="3"/>
      <c r="E42" s="3"/>
      <c r="F42" s="3"/>
      <c r="G42" s="3"/>
      <c r="I42" s="77"/>
    </row>
    <row r="43" spans="1:9" x14ac:dyDescent="0.2">
      <c r="B43" s="215" t="s">
        <v>1249</v>
      </c>
      <c r="C43" s="62" t="s">
        <v>177</v>
      </c>
      <c r="D43" s="68">
        <v>0</v>
      </c>
      <c r="E43" s="68">
        <v>0</v>
      </c>
      <c r="F43" s="68">
        <v>0</v>
      </c>
      <c r="G43" s="218">
        <f>SUMIF('Staff Details'!J:J,RIGHT(LEFT($A$2,7),2)&amp;"-"&amp;LEFT(A42,4),'Staff Details'!S:S)</f>
        <v>0</v>
      </c>
      <c r="H43" s="70">
        <v>0</v>
      </c>
      <c r="I43" s="242">
        <f>SUM(G43+H43)</f>
        <v>0</v>
      </c>
    </row>
    <row r="44" spans="1:9" x14ac:dyDescent="0.2">
      <c r="B44" s="215" t="s">
        <v>1249</v>
      </c>
      <c r="C44" s="62" t="s">
        <v>400</v>
      </c>
      <c r="D44" s="68">
        <v>0</v>
      </c>
      <c r="E44" s="68">
        <v>0</v>
      </c>
      <c r="F44" s="68">
        <v>0</v>
      </c>
      <c r="G44" s="68">
        <v>0</v>
      </c>
      <c r="H44" s="70">
        <v>0</v>
      </c>
      <c r="I44" s="242">
        <f>SUM(G44+H44)</f>
        <v>0</v>
      </c>
    </row>
    <row r="45" spans="1:9" x14ac:dyDescent="0.2">
      <c r="A45" s="62"/>
      <c r="B45" s="215" t="s">
        <v>1250</v>
      </c>
      <c r="C45" s="62" t="s">
        <v>684</v>
      </c>
      <c r="D45" s="68">
        <v>0</v>
      </c>
      <c r="E45" s="68">
        <v>0</v>
      </c>
      <c r="F45" s="68">
        <v>0</v>
      </c>
      <c r="G45" s="219">
        <f>SUMIF('Staff Details'!J:J,RIGHT(LEFT($A$2,7),2)&amp;"-"&amp;LEFT(A42,4),'Staff Details'!AA:AA)</f>
        <v>0</v>
      </c>
      <c r="H45" s="70">
        <v>0</v>
      </c>
      <c r="I45" s="242">
        <f>SUM(G45+H45)</f>
        <v>0</v>
      </c>
    </row>
    <row r="46" spans="1:9" x14ac:dyDescent="0.2">
      <c r="A46" s="62"/>
      <c r="B46" s="215" t="s">
        <v>1250</v>
      </c>
      <c r="C46" s="62" t="s">
        <v>401</v>
      </c>
      <c r="D46" s="68">
        <v>0</v>
      </c>
      <c r="E46" s="68">
        <v>0</v>
      </c>
      <c r="F46" s="68">
        <v>0</v>
      </c>
      <c r="G46" s="68">
        <v>0</v>
      </c>
      <c r="H46" s="70">
        <v>0</v>
      </c>
      <c r="I46" s="242">
        <f>SUM(G46+H46)</f>
        <v>0</v>
      </c>
    </row>
    <row r="47" spans="1:9" ht="10.5" customHeight="1" x14ac:dyDescent="0.2">
      <c r="A47" s="212"/>
      <c r="B47" s="215" t="s">
        <v>1251</v>
      </c>
      <c r="C47" s="62" t="s">
        <v>76</v>
      </c>
      <c r="D47" s="68">
        <v>0</v>
      </c>
      <c r="E47" s="68">
        <v>0</v>
      </c>
      <c r="F47" s="68">
        <v>0</v>
      </c>
      <c r="G47" s="68">
        <v>0</v>
      </c>
      <c r="H47" s="108">
        <v>0</v>
      </c>
      <c r="I47" s="245">
        <f t="shared" ref="I47:I76" si="1">SUM(G47+H47)</f>
        <v>0</v>
      </c>
    </row>
    <row r="48" spans="1:9" ht="10.5" customHeight="1" x14ac:dyDescent="0.2">
      <c r="A48" s="212"/>
      <c r="B48" s="215" t="s">
        <v>1252</v>
      </c>
      <c r="C48" s="62" t="s">
        <v>77</v>
      </c>
      <c r="D48" s="68">
        <v>0</v>
      </c>
      <c r="E48" s="68">
        <v>0</v>
      </c>
      <c r="F48" s="68">
        <v>0</v>
      </c>
      <c r="G48" s="68">
        <v>0</v>
      </c>
      <c r="H48" s="108">
        <v>0</v>
      </c>
      <c r="I48" s="245">
        <f t="shared" si="1"/>
        <v>0</v>
      </c>
    </row>
    <row r="49" spans="1:9" ht="10.5" customHeight="1" x14ac:dyDescent="0.2">
      <c r="A49" s="212"/>
      <c r="B49" s="215" t="s">
        <v>78</v>
      </c>
      <c r="C49" s="62" t="s">
        <v>79</v>
      </c>
      <c r="D49" s="68">
        <v>0</v>
      </c>
      <c r="E49" s="68">
        <v>0</v>
      </c>
      <c r="F49" s="68">
        <v>0</v>
      </c>
      <c r="G49" s="68">
        <v>0</v>
      </c>
      <c r="H49" s="108">
        <v>0</v>
      </c>
      <c r="I49" s="245">
        <f t="shared" si="1"/>
        <v>0</v>
      </c>
    </row>
    <row r="50" spans="1:9" ht="10.5" customHeight="1" x14ac:dyDescent="0.2">
      <c r="A50" s="212"/>
      <c r="B50" s="215" t="s">
        <v>80</v>
      </c>
      <c r="C50" s="62" t="s">
        <v>81</v>
      </c>
      <c r="D50" s="68">
        <v>0</v>
      </c>
      <c r="E50" s="68">
        <v>0</v>
      </c>
      <c r="F50" s="68">
        <v>0</v>
      </c>
      <c r="G50" s="68">
        <v>0</v>
      </c>
      <c r="H50" s="108">
        <v>0</v>
      </c>
      <c r="I50" s="245">
        <f t="shared" si="1"/>
        <v>0</v>
      </c>
    </row>
    <row r="51" spans="1:9" ht="10.5" customHeight="1" x14ac:dyDescent="0.2">
      <c r="A51" s="212"/>
      <c r="B51" s="215" t="s">
        <v>1253</v>
      </c>
      <c r="C51" s="62" t="s">
        <v>82</v>
      </c>
      <c r="D51" s="68">
        <v>0</v>
      </c>
      <c r="E51" s="68">
        <v>0</v>
      </c>
      <c r="F51" s="68">
        <v>0</v>
      </c>
      <c r="G51" s="68">
        <v>0</v>
      </c>
      <c r="H51" s="108">
        <v>0</v>
      </c>
      <c r="I51" s="245">
        <f t="shared" si="1"/>
        <v>0</v>
      </c>
    </row>
    <row r="52" spans="1:9" ht="10.5" customHeight="1" x14ac:dyDescent="0.2">
      <c r="A52" s="212"/>
      <c r="B52" s="215" t="s">
        <v>83</v>
      </c>
      <c r="C52" s="62" t="s">
        <v>91</v>
      </c>
      <c r="D52" s="68">
        <v>0</v>
      </c>
      <c r="E52" s="68">
        <v>0</v>
      </c>
      <c r="F52" s="68">
        <v>0</v>
      </c>
      <c r="G52" s="68">
        <v>0</v>
      </c>
      <c r="H52" s="108">
        <v>0</v>
      </c>
      <c r="I52" s="245">
        <f t="shared" si="1"/>
        <v>0</v>
      </c>
    </row>
    <row r="53" spans="1:9" ht="10.5" customHeight="1" x14ac:dyDescent="0.2">
      <c r="A53" s="212"/>
      <c r="B53" s="215" t="s">
        <v>84</v>
      </c>
      <c r="C53" s="62" t="s">
        <v>140</v>
      </c>
      <c r="D53" s="68">
        <v>0</v>
      </c>
      <c r="E53" s="68">
        <v>0</v>
      </c>
      <c r="F53" s="68">
        <v>0</v>
      </c>
      <c r="G53" s="68">
        <v>0</v>
      </c>
      <c r="H53" s="108">
        <v>0</v>
      </c>
      <c r="I53" s="245">
        <f t="shared" si="1"/>
        <v>0</v>
      </c>
    </row>
    <row r="54" spans="1:9" ht="10.5" customHeight="1" x14ac:dyDescent="0.2">
      <c r="A54" s="212"/>
      <c r="B54" s="215" t="s">
        <v>85</v>
      </c>
      <c r="C54" s="62" t="s">
        <v>92</v>
      </c>
      <c r="D54" s="68">
        <v>0</v>
      </c>
      <c r="E54" s="68">
        <v>0</v>
      </c>
      <c r="F54" s="68">
        <v>0</v>
      </c>
      <c r="G54" s="68">
        <v>0</v>
      </c>
      <c r="H54" s="108">
        <v>0</v>
      </c>
      <c r="I54" s="245">
        <f t="shared" si="1"/>
        <v>0</v>
      </c>
    </row>
    <row r="55" spans="1:9" ht="10.5" customHeight="1" x14ac:dyDescent="0.2">
      <c r="A55" s="212"/>
      <c r="B55" s="215" t="s">
        <v>86</v>
      </c>
      <c r="C55" s="62" t="s">
        <v>93</v>
      </c>
      <c r="D55" s="68">
        <v>0</v>
      </c>
      <c r="E55" s="68">
        <v>0</v>
      </c>
      <c r="F55" s="68">
        <v>0</v>
      </c>
      <c r="G55" s="68">
        <v>0</v>
      </c>
      <c r="H55" s="108">
        <v>0</v>
      </c>
      <c r="I55" s="245">
        <f t="shared" si="1"/>
        <v>0</v>
      </c>
    </row>
    <row r="56" spans="1:9" ht="10.5" customHeight="1" x14ac:dyDescent="0.2">
      <c r="A56" s="212"/>
      <c r="B56" s="215" t="s">
        <v>87</v>
      </c>
      <c r="C56" s="62" t="s">
        <v>94</v>
      </c>
      <c r="D56" s="68">
        <v>0</v>
      </c>
      <c r="E56" s="68">
        <v>0</v>
      </c>
      <c r="F56" s="68">
        <v>0</v>
      </c>
      <c r="G56" s="68">
        <v>0</v>
      </c>
      <c r="H56" s="108">
        <v>0</v>
      </c>
      <c r="I56" s="245">
        <f t="shared" si="1"/>
        <v>0</v>
      </c>
    </row>
    <row r="57" spans="1:9" ht="10.5" customHeight="1" x14ac:dyDescent="0.2">
      <c r="A57" s="212"/>
      <c r="B57" s="215" t="s">
        <v>89</v>
      </c>
      <c r="C57" s="62" t="s">
        <v>95</v>
      </c>
      <c r="D57" s="68">
        <v>0</v>
      </c>
      <c r="E57" s="68">
        <v>0</v>
      </c>
      <c r="F57" s="68">
        <v>0</v>
      </c>
      <c r="G57" s="68">
        <v>0</v>
      </c>
      <c r="H57" s="108">
        <v>0</v>
      </c>
      <c r="I57" s="245">
        <f t="shared" si="1"/>
        <v>0</v>
      </c>
    </row>
    <row r="58" spans="1:9" ht="10.5" customHeight="1" x14ac:dyDescent="0.2">
      <c r="A58" s="212"/>
      <c r="B58" s="215" t="s">
        <v>90</v>
      </c>
      <c r="C58" s="62" t="s">
        <v>1282</v>
      </c>
      <c r="D58" s="68">
        <v>0</v>
      </c>
      <c r="E58" s="68">
        <v>0</v>
      </c>
      <c r="F58" s="68">
        <v>0</v>
      </c>
      <c r="G58" s="68">
        <v>0</v>
      </c>
      <c r="H58" s="108">
        <v>0</v>
      </c>
      <c r="I58" s="245">
        <f t="shared" si="1"/>
        <v>0</v>
      </c>
    </row>
    <row r="59" spans="1:9" ht="10.5" customHeight="1" x14ac:dyDescent="0.2">
      <c r="A59" s="212"/>
      <c r="B59" s="342" t="s">
        <v>535</v>
      </c>
      <c r="C59" s="297" t="s">
        <v>558</v>
      </c>
      <c r="D59" s="68">
        <v>0</v>
      </c>
      <c r="E59" s="68">
        <v>0</v>
      </c>
      <c r="F59" s="68">
        <v>0</v>
      </c>
      <c r="G59" s="68">
        <v>0</v>
      </c>
      <c r="H59" s="108">
        <v>0</v>
      </c>
      <c r="I59" s="245">
        <f t="shared" si="1"/>
        <v>0</v>
      </c>
    </row>
    <row r="60" spans="1:9" ht="10.5" customHeight="1" x14ac:dyDescent="0.2">
      <c r="A60" s="212"/>
      <c r="B60" s="215" t="s">
        <v>1289</v>
      </c>
      <c r="C60" s="62" t="s">
        <v>648</v>
      </c>
      <c r="D60" s="68">
        <v>0</v>
      </c>
      <c r="E60" s="68">
        <v>0</v>
      </c>
      <c r="F60" s="68">
        <v>0</v>
      </c>
      <c r="G60" s="68">
        <v>0</v>
      </c>
      <c r="H60" s="108">
        <v>0</v>
      </c>
      <c r="I60" s="245">
        <f t="shared" si="1"/>
        <v>0</v>
      </c>
    </row>
    <row r="61" spans="1:9" ht="10.5" customHeight="1" x14ac:dyDescent="0.2">
      <c r="A61" s="212"/>
      <c r="B61" s="215" t="s">
        <v>1290</v>
      </c>
      <c r="C61" s="62" t="s">
        <v>650</v>
      </c>
      <c r="D61" s="68">
        <v>0</v>
      </c>
      <c r="E61" s="68">
        <v>0</v>
      </c>
      <c r="F61" s="68">
        <v>0</v>
      </c>
      <c r="G61" s="68">
        <v>0</v>
      </c>
      <c r="H61" s="108">
        <v>0</v>
      </c>
      <c r="I61" s="245">
        <f t="shared" si="1"/>
        <v>0</v>
      </c>
    </row>
    <row r="62" spans="1:9" ht="10.5" customHeight="1" x14ac:dyDescent="0.2">
      <c r="A62" s="212"/>
      <c r="B62" s="215" t="s">
        <v>651</v>
      </c>
      <c r="C62" s="62" t="s">
        <v>656</v>
      </c>
      <c r="D62" s="68">
        <v>0</v>
      </c>
      <c r="E62" s="68">
        <v>0</v>
      </c>
      <c r="F62" s="68">
        <v>0</v>
      </c>
      <c r="G62" s="68">
        <v>0</v>
      </c>
      <c r="H62" s="108">
        <v>0</v>
      </c>
      <c r="I62" s="245">
        <f t="shared" si="1"/>
        <v>0</v>
      </c>
    </row>
    <row r="63" spans="1:9" ht="10.5" customHeight="1" x14ac:dyDescent="0.2">
      <c r="A63" s="212"/>
      <c r="B63" s="215" t="s">
        <v>652</v>
      </c>
      <c r="C63" s="62" t="s">
        <v>139</v>
      </c>
      <c r="D63" s="68">
        <v>0</v>
      </c>
      <c r="E63" s="68">
        <v>0</v>
      </c>
      <c r="F63" s="68">
        <v>0</v>
      </c>
      <c r="G63" s="68">
        <v>0</v>
      </c>
      <c r="H63" s="108">
        <v>0</v>
      </c>
      <c r="I63" s="245">
        <f t="shared" si="1"/>
        <v>0</v>
      </c>
    </row>
    <row r="64" spans="1:9" ht="10.5" customHeight="1" x14ac:dyDescent="0.2">
      <c r="A64" s="212"/>
      <c r="B64" s="215" t="s">
        <v>653</v>
      </c>
      <c r="C64" s="62" t="s">
        <v>112</v>
      </c>
      <c r="D64" s="68">
        <v>0</v>
      </c>
      <c r="E64" s="68">
        <v>0</v>
      </c>
      <c r="F64" s="68">
        <v>0</v>
      </c>
      <c r="G64" s="68">
        <v>0</v>
      </c>
      <c r="H64" s="108">
        <v>0</v>
      </c>
      <c r="I64" s="245">
        <f t="shared" si="1"/>
        <v>0</v>
      </c>
    </row>
    <row r="65" spans="1:9" ht="10.5" customHeight="1" x14ac:dyDescent="0.2">
      <c r="A65" s="212"/>
      <c r="B65" s="215" t="s">
        <v>654</v>
      </c>
      <c r="C65" s="62" t="s">
        <v>113</v>
      </c>
      <c r="D65" s="68">
        <v>0</v>
      </c>
      <c r="E65" s="68">
        <v>0</v>
      </c>
      <c r="F65" s="68">
        <v>0</v>
      </c>
      <c r="G65" s="68">
        <v>0</v>
      </c>
      <c r="H65" s="108">
        <v>0</v>
      </c>
      <c r="I65" s="245">
        <f t="shared" si="1"/>
        <v>0</v>
      </c>
    </row>
    <row r="66" spans="1:9" ht="10.5" customHeight="1" x14ac:dyDescent="0.2">
      <c r="A66" s="212"/>
      <c r="B66" s="215" t="s">
        <v>1254</v>
      </c>
      <c r="C66" s="62" t="s">
        <v>114</v>
      </c>
      <c r="D66" s="68">
        <v>0</v>
      </c>
      <c r="E66" s="68">
        <v>0</v>
      </c>
      <c r="F66" s="68">
        <v>0</v>
      </c>
      <c r="G66" s="68">
        <v>0</v>
      </c>
      <c r="H66" s="108">
        <v>0</v>
      </c>
      <c r="I66" s="245">
        <f t="shared" si="1"/>
        <v>0</v>
      </c>
    </row>
    <row r="67" spans="1:9" ht="10.5" customHeight="1" x14ac:dyDescent="0.2">
      <c r="A67" s="212"/>
      <c r="B67" s="215" t="s">
        <v>655</v>
      </c>
      <c r="C67" s="62" t="s">
        <v>115</v>
      </c>
      <c r="D67" s="68">
        <v>0</v>
      </c>
      <c r="E67" s="68">
        <v>0</v>
      </c>
      <c r="F67" s="68">
        <v>0</v>
      </c>
      <c r="G67" s="68">
        <v>0</v>
      </c>
      <c r="H67" s="108">
        <v>0</v>
      </c>
      <c r="I67" s="245">
        <f t="shared" si="1"/>
        <v>0</v>
      </c>
    </row>
    <row r="68" spans="1:9" ht="10.5" customHeight="1" x14ac:dyDescent="0.2">
      <c r="A68" s="212"/>
      <c r="B68" s="215" t="s">
        <v>1255</v>
      </c>
      <c r="C68" s="62" t="s">
        <v>118</v>
      </c>
      <c r="D68" s="68">
        <v>0</v>
      </c>
      <c r="E68" s="68">
        <v>0</v>
      </c>
      <c r="F68" s="68">
        <v>0</v>
      </c>
      <c r="G68" s="68">
        <v>0</v>
      </c>
      <c r="H68" s="108">
        <v>0</v>
      </c>
      <c r="I68" s="245">
        <f t="shared" si="1"/>
        <v>0</v>
      </c>
    </row>
    <row r="69" spans="1:9" ht="10.5" customHeight="1" x14ac:dyDescent="0.2">
      <c r="A69" s="212"/>
      <c r="B69" s="215" t="s">
        <v>500</v>
      </c>
      <c r="C69" s="62" t="s">
        <v>123</v>
      </c>
      <c r="D69" s="68">
        <v>0</v>
      </c>
      <c r="E69" s="68">
        <v>0</v>
      </c>
      <c r="F69" s="68">
        <v>0</v>
      </c>
      <c r="G69" s="68">
        <v>0</v>
      </c>
      <c r="H69" s="108">
        <v>0</v>
      </c>
      <c r="I69" s="245">
        <f t="shared" si="1"/>
        <v>0</v>
      </c>
    </row>
    <row r="70" spans="1:9" ht="10.5" customHeight="1" x14ac:dyDescent="0.2">
      <c r="A70" s="212"/>
      <c r="B70" s="215" t="s">
        <v>496</v>
      </c>
      <c r="C70" s="62" t="s">
        <v>125</v>
      </c>
      <c r="D70" s="68">
        <v>0</v>
      </c>
      <c r="E70" s="68">
        <v>0</v>
      </c>
      <c r="F70" s="68">
        <v>0</v>
      </c>
      <c r="G70" s="68">
        <v>0</v>
      </c>
      <c r="H70" s="108">
        <v>0</v>
      </c>
      <c r="I70" s="245">
        <f t="shared" si="1"/>
        <v>0</v>
      </c>
    </row>
    <row r="71" spans="1:9" ht="10.5" customHeight="1" x14ac:dyDescent="0.2">
      <c r="A71" s="212"/>
      <c r="B71" s="215" t="s">
        <v>1256</v>
      </c>
      <c r="C71" s="62" t="s">
        <v>131</v>
      </c>
      <c r="D71" s="68">
        <v>0</v>
      </c>
      <c r="E71" s="68">
        <v>0</v>
      </c>
      <c r="F71" s="68">
        <v>0</v>
      </c>
      <c r="G71" s="68">
        <v>0</v>
      </c>
      <c r="H71" s="108">
        <v>0</v>
      </c>
      <c r="I71" s="245">
        <f t="shared" si="1"/>
        <v>0</v>
      </c>
    </row>
    <row r="72" spans="1:9" ht="10.5" customHeight="1" x14ac:dyDescent="0.2">
      <c r="A72" s="212"/>
      <c r="B72" s="215" t="s">
        <v>127</v>
      </c>
      <c r="C72" s="62" t="s">
        <v>132</v>
      </c>
      <c r="D72" s="68">
        <v>0</v>
      </c>
      <c r="E72" s="68">
        <v>0</v>
      </c>
      <c r="F72" s="68">
        <v>0</v>
      </c>
      <c r="G72" s="68">
        <v>0</v>
      </c>
      <c r="H72" s="108">
        <v>0</v>
      </c>
      <c r="I72" s="245">
        <f t="shared" si="1"/>
        <v>0</v>
      </c>
    </row>
    <row r="73" spans="1:9" ht="10.5" customHeight="1" x14ac:dyDescent="0.2">
      <c r="A73" s="212"/>
      <c r="B73" s="215" t="s">
        <v>128</v>
      </c>
      <c r="C73" s="62" t="s">
        <v>133</v>
      </c>
      <c r="D73" s="68">
        <v>0</v>
      </c>
      <c r="E73" s="68">
        <v>0</v>
      </c>
      <c r="F73" s="68">
        <v>0</v>
      </c>
      <c r="G73" s="68">
        <v>0</v>
      </c>
      <c r="H73" s="108">
        <v>0</v>
      </c>
      <c r="I73" s="245">
        <f t="shared" si="1"/>
        <v>0</v>
      </c>
    </row>
    <row r="74" spans="1:9" ht="10.5" customHeight="1" x14ac:dyDescent="0.2">
      <c r="A74" s="212"/>
      <c r="B74" s="215" t="s">
        <v>129</v>
      </c>
      <c r="C74" s="62" t="s">
        <v>134</v>
      </c>
      <c r="D74" s="68">
        <v>0</v>
      </c>
      <c r="E74" s="68">
        <v>0</v>
      </c>
      <c r="F74" s="68">
        <v>0</v>
      </c>
      <c r="G74" s="68">
        <v>0</v>
      </c>
      <c r="H74" s="108">
        <v>0</v>
      </c>
      <c r="I74" s="245">
        <f t="shared" si="1"/>
        <v>0</v>
      </c>
    </row>
    <row r="75" spans="1:9" ht="10.5" customHeight="1" x14ac:dyDescent="0.2">
      <c r="A75" s="212"/>
      <c r="B75" s="215" t="s">
        <v>130</v>
      </c>
      <c r="C75" s="62" t="s">
        <v>135</v>
      </c>
      <c r="D75" s="68">
        <v>0</v>
      </c>
      <c r="E75" s="68">
        <v>0</v>
      </c>
      <c r="F75" s="68">
        <v>0</v>
      </c>
      <c r="G75" s="68">
        <v>0</v>
      </c>
      <c r="H75" s="108">
        <v>0</v>
      </c>
      <c r="I75" s="245">
        <f t="shared" si="1"/>
        <v>0</v>
      </c>
    </row>
    <row r="76" spans="1:9" ht="10.5" customHeight="1" thickBot="1" x14ac:dyDescent="0.25">
      <c r="A76" s="212"/>
      <c r="B76" s="215" t="s">
        <v>498</v>
      </c>
      <c r="C76" s="62" t="s">
        <v>136</v>
      </c>
      <c r="D76" s="65">
        <v>0</v>
      </c>
      <c r="E76" s="65">
        <v>0</v>
      </c>
      <c r="F76" s="65">
        <v>0</v>
      </c>
      <c r="G76" s="65">
        <v>0</v>
      </c>
      <c r="H76" s="108">
        <v>0</v>
      </c>
      <c r="I76" s="245">
        <f t="shared" si="1"/>
        <v>0</v>
      </c>
    </row>
    <row r="77" spans="1:9" ht="10.5" customHeight="1" thickTop="1" thickBot="1" x14ac:dyDescent="0.25">
      <c r="A77" s="212"/>
      <c r="B77" s="215"/>
      <c r="C77" s="62" t="s">
        <v>508</v>
      </c>
      <c r="D77" s="82">
        <f>SUM(D43:D76)</f>
        <v>0</v>
      </c>
      <c r="E77" s="82">
        <f>SUM(E43:E76)</f>
        <v>0</v>
      </c>
      <c r="F77" s="82">
        <f>SUM(F43:F76)</f>
        <v>0</v>
      </c>
      <c r="G77" s="82">
        <f>SUM(G43:G76)</f>
        <v>0</v>
      </c>
      <c r="H77" s="82">
        <f>SUM(H43:H76)</f>
        <v>0</v>
      </c>
      <c r="I77" s="82">
        <f>SUM(G77+H77)</f>
        <v>0</v>
      </c>
    </row>
    <row r="78" spans="1:9" ht="10.5" customHeight="1" thickTop="1" x14ac:dyDescent="0.2">
      <c r="A78" s="212"/>
      <c r="B78" s="215"/>
      <c r="C78" s="62"/>
      <c r="D78" s="3"/>
      <c r="E78" s="3"/>
      <c r="F78" s="3"/>
      <c r="G78" s="3"/>
      <c r="I78" s="77"/>
    </row>
    <row r="79" spans="1:9" ht="10.5" customHeight="1" x14ac:dyDescent="0.2">
      <c r="A79" s="212" t="s">
        <v>211</v>
      </c>
      <c r="D79" s="3"/>
      <c r="E79" s="3"/>
      <c r="F79" s="3"/>
      <c r="G79" s="3"/>
      <c r="I79" s="77"/>
    </row>
    <row r="80" spans="1:9" x14ac:dyDescent="0.2">
      <c r="B80" s="215" t="s">
        <v>1249</v>
      </c>
      <c r="C80" s="62" t="s">
        <v>177</v>
      </c>
      <c r="D80" s="68">
        <v>0</v>
      </c>
      <c r="E80" s="68">
        <v>0</v>
      </c>
      <c r="F80" s="68">
        <v>0</v>
      </c>
      <c r="G80" s="218">
        <f>SUMIF('Staff Details'!J:J,RIGHT(LEFT($A$2,7),2)&amp;"-"&amp;LEFT(A79,4),'Staff Details'!S:S)</f>
        <v>0</v>
      </c>
      <c r="H80" s="70">
        <v>0</v>
      </c>
      <c r="I80" s="242">
        <f>SUM(G80+H80)</f>
        <v>0</v>
      </c>
    </row>
    <row r="81" spans="1:9" x14ac:dyDescent="0.2">
      <c r="B81" s="215" t="s">
        <v>1249</v>
      </c>
      <c r="C81" s="62" t="s">
        <v>400</v>
      </c>
      <c r="D81" s="68">
        <v>0</v>
      </c>
      <c r="E81" s="68">
        <v>0</v>
      </c>
      <c r="F81" s="68">
        <v>0</v>
      </c>
      <c r="G81" s="68">
        <v>0</v>
      </c>
      <c r="H81" s="70">
        <v>0</v>
      </c>
      <c r="I81" s="242">
        <f>SUM(G81+H81)</f>
        <v>0</v>
      </c>
    </row>
    <row r="82" spans="1:9" x14ac:dyDescent="0.2">
      <c r="A82" s="62"/>
      <c r="B82" s="215" t="s">
        <v>1250</v>
      </c>
      <c r="C82" s="62" t="s">
        <v>684</v>
      </c>
      <c r="D82" s="68">
        <v>0</v>
      </c>
      <c r="E82" s="68">
        <v>0</v>
      </c>
      <c r="F82" s="68">
        <v>0</v>
      </c>
      <c r="G82" s="219">
        <f>SUMIF('Staff Details'!J:J,RIGHT(LEFT($A$2,7),2)&amp;"-"&amp;LEFT(A79,4),'Staff Details'!AA:AA)</f>
        <v>0</v>
      </c>
      <c r="H82" s="70">
        <v>0</v>
      </c>
      <c r="I82" s="242">
        <f>SUM(G82+H82)</f>
        <v>0</v>
      </c>
    </row>
    <row r="83" spans="1:9" x14ac:dyDescent="0.2">
      <c r="A83" s="62"/>
      <c r="B83" s="215" t="s">
        <v>1250</v>
      </c>
      <c r="C83" s="62" t="s">
        <v>401</v>
      </c>
      <c r="D83" s="68">
        <v>0</v>
      </c>
      <c r="E83" s="68">
        <v>0</v>
      </c>
      <c r="F83" s="68">
        <v>0</v>
      </c>
      <c r="G83" s="68">
        <v>0</v>
      </c>
      <c r="H83" s="70">
        <v>0</v>
      </c>
      <c r="I83" s="242">
        <f>SUM(G83+H83)</f>
        <v>0</v>
      </c>
    </row>
    <row r="84" spans="1:9" ht="10.5" customHeight="1" x14ac:dyDescent="0.2">
      <c r="A84" s="212"/>
      <c r="B84" s="215" t="s">
        <v>1251</v>
      </c>
      <c r="C84" s="62" t="s">
        <v>76</v>
      </c>
      <c r="D84" s="68">
        <v>0</v>
      </c>
      <c r="E84" s="68">
        <v>0</v>
      </c>
      <c r="F84" s="68">
        <v>0</v>
      </c>
      <c r="G84" s="68">
        <v>0</v>
      </c>
      <c r="H84" s="108">
        <v>0</v>
      </c>
      <c r="I84" s="245">
        <f t="shared" ref="I84:I113" si="2">SUM(G84+H84)</f>
        <v>0</v>
      </c>
    </row>
    <row r="85" spans="1:9" ht="10.5" customHeight="1" x14ac:dyDescent="0.2">
      <c r="A85" s="212"/>
      <c r="B85" s="215" t="s">
        <v>1252</v>
      </c>
      <c r="C85" s="62" t="s">
        <v>77</v>
      </c>
      <c r="D85" s="68">
        <v>0</v>
      </c>
      <c r="E85" s="68">
        <v>0</v>
      </c>
      <c r="F85" s="68">
        <v>0</v>
      </c>
      <c r="G85" s="68">
        <v>0</v>
      </c>
      <c r="H85" s="108">
        <v>0</v>
      </c>
      <c r="I85" s="245">
        <f t="shared" si="2"/>
        <v>0</v>
      </c>
    </row>
    <row r="86" spans="1:9" ht="10.5" customHeight="1" x14ac:dyDescent="0.2">
      <c r="A86" s="212"/>
      <c r="B86" s="215" t="s">
        <v>78</v>
      </c>
      <c r="C86" s="62" t="s">
        <v>79</v>
      </c>
      <c r="D86" s="68">
        <v>0</v>
      </c>
      <c r="E86" s="68">
        <v>0</v>
      </c>
      <c r="F86" s="68">
        <v>0</v>
      </c>
      <c r="G86" s="68">
        <v>0</v>
      </c>
      <c r="H86" s="108">
        <v>0</v>
      </c>
      <c r="I86" s="245">
        <f t="shared" si="2"/>
        <v>0</v>
      </c>
    </row>
    <row r="87" spans="1:9" ht="10.5" customHeight="1" x14ac:dyDescent="0.2">
      <c r="A87" s="212"/>
      <c r="B87" s="215" t="s">
        <v>80</v>
      </c>
      <c r="C87" s="62" t="s">
        <v>81</v>
      </c>
      <c r="D87" s="68">
        <v>0</v>
      </c>
      <c r="E87" s="68">
        <v>0</v>
      </c>
      <c r="F87" s="68">
        <v>0</v>
      </c>
      <c r="G87" s="68">
        <v>0</v>
      </c>
      <c r="H87" s="108">
        <v>0</v>
      </c>
      <c r="I87" s="245">
        <f t="shared" si="2"/>
        <v>0</v>
      </c>
    </row>
    <row r="88" spans="1:9" ht="10.5" customHeight="1" x14ac:dyDescent="0.2">
      <c r="A88" s="212"/>
      <c r="B88" s="215" t="s">
        <v>1253</v>
      </c>
      <c r="C88" s="62" t="s">
        <v>82</v>
      </c>
      <c r="D88" s="68">
        <v>0</v>
      </c>
      <c r="E88" s="68">
        <v>0</v>
      </c>
      <c r="F88" s="68">
        <v>0</v>
      </c>
      <c r="G88" s="68">
        <v>0</v>
      </c>
      <c r="H88" s="108">
        <v>0</v>
      </c>
      <c r="I88" s="245">
        <f t="shared" si="2"/>
        <v>0</v>
      </c>
    </row>
    <row r="89" spans="1:9" ht="10.5" customHeight="1" x14ac:dyDescent="0.2">
      <c r="A89" s="212"/>
      <c r="B89" s="215" t="s">
        <v>83</v>
      </c>
      <c r="C89" s="62" t="s">
        <v>91</v>
      </c>
      <c r="D89" s="68">
        <v>0</v>
      </c>
      <c r="E89" s="68">
        <v>0</v>
      </c>
      <c r="F89" s="68">
        <v>0</v>
      </c>
      <c r="G89" s="68">
        <v>0</v>
      </c>
      <c r="H89" s="108">
        <v>0</v>
      </c>
      <c r="I89" s="245">
        <f t="shared" si="2"/>
        <v>0</v>
      </c>
    </row>
    <row r="90" spans="1:9" ht="10.5" customHeight="1" x14ac:dyDescent="0.2">
      <c r="A90" s="212"/>
      <c r="B90" s="215" t="s">
        <v>84</v>
      </c>
      <c r="C90" s="62" t="s">
        <v>140</v>
      </c>
      <c r="D90" s="68">
        <v>0</v>
      </c>
      <c r="E90" s="68">
        <v>0</v>
      </c>
      <c r="F90" s="68">
        <v>0</v>
      </c>
      <c r="G90" s="68">
        <v>0</v>
      </c>
      <c r="H90" s="108">
        <v>0</v>
      </c>
      <c r="I90" s="245">
        <f t="shared" si="2"/>
        <v>0</v>
      </c>
    </row>
    <row r="91" spans="1:9" ht="10.5" customHeight="1" x14ac:dyDescent="0.2">
      <c r="A91" s="212"/>
      <c r="B91" s="215" t="s">
        <v>85</v>
      </c>
      <c r="C91" s="62" t="s">
        <v>92</v>
      </c>
      <c r="D91" s="68">
        <v>0</v>
      </c>
      <c r="E91" s="68">
        <v>0</v>
      </c>
      <c r="F91" s="68">
        <v>0</v>
      </c>
      <c r="G91" s="68">
        <v>0</v>
      </c>
      <c r="H91" s="108">
        <v>0</v>
      </c>
      <c r="I91" s="245">
        <f t="shared" si="2"/>
        <v>0</v>
      </c>
    </row>
    <row r="92" spans="1:9" ht="10.5" customHeight="1" x14ac:dyDescent="0.2">
      <c r="A92" s="212"/>
      <c r="B92" s="215" t="s">
        <v>86</v>
      </c>
      <c r="C92" s="62" t="s">
        <v>93</v>
      </c>
      <c r="D92" s="68">
        <v>0</v>
      </c>
      <c r="E92" s="68">
        <v>0</v>
      </c>
      <c r="F92" s="68">
        <v>0</v>
      </c>
      <c r="G92" s="68">
        <v>0</v>
      </c>
      <c r="H92" s="108">
        <v>0</v>
      </c>
      <c r="I92" s="245">
        <f t="shared" si="2"/>
        <v>0</v>
      </c>
    </row>
    <row r="93" spans="1:9" ht="10.5" customHeight="1" x14ac:dyDescent="0.2">
      <c r="A93" s="212"/>
      <c r="B93" s="215" t="s">
        <v>87</v>
      </c>
      <c r="C93" s="62" t="s">
        <v>94</v>
      </c>
      <c r="D93" s="68">
        <v>0</v>
      </c>
      <c r="E93" s="68">
        <v>0</v>
      </c>
      <c r="F93" s="68">
        <v>0</v>
      </c>
      <c r="G93" s="68">
        <v>0</v>
      </c>
      <c r="H93" s="108">
        <v>0</v>
      </c>
      <c r="I93" s="245">
        <f t="shared" si="2"/>
        <v>0</v>
      </c>
    </row>
    <row r="94" spans="1:9" ht="10.5" customHeight="1" x14ac:dyDescent="0.2">
      <c r="A94" s="212"/>
      <c r="B94" s="215" t="s">
        <v>89</v>
      </c>
      <c r="C94" s="62" t="s">
        <v>95</v>
      </c>
      <c r="D94" s="68">
        <v>0</v>
      </c>
      <c r="E94" s="68">
        <v>0</v>
      </c>
      <c r="F94" s="68">
        <v>0</v>
      </c>
      <c r="G94" s="68">
        <v>0</v>
      </c>
      <c r="H94" s="108">
        <v>0</v>
      </c>
      <c r="I94" s="245">
        <f t="shared" si="2"/>
        <v>0</v>
      </c>
    </row>
    <row r="95" spans="1:9" ht="10.5" customHeight="1" x14ac:dyDescent="0.2">
      <c r="A95" s="212"/>
      <c r="B95" s="215" t="s">
        <v>90</v>
      </c>
      <c r="C95" s="62" t="s">
        <v>1282</v>
      </c>
      <c r="D95" s="68">
        <v>0</v>
      </c>
      <c r="E95" s="68">
        <v>0</v>
      </c>
      <c r="F95" s="68">
        <v>0</v>
      </c>
      <c r="G95" s="68">
        <v>0</v>
      </c>
      <c r="H95" s="108">
        <v>0</v>
      </c>
      <c r="I95" s="245">
        <f t="shared" si="2"/>
        <v>0</v>
      </c>
    </row>
    <row r="96" spans="1:9" ht="10.5" customHeight="1" x14ac:dyDescent="0.2">
      <c r="A96" s="212"/>
      <c r="B96" s="342" t="s">
        <v>535</v>
      </c>
      <c r="C96" s="297" t="s">
        <v>558</v>
      </c>
      <c r="D96" s="68">
        <v>0</v>
      </c>
      <c r="E96" s="68">
        <v>0</v>
      </c>
      <c r="F96" s="68">
        <v>0</v>
      </c>
      <c r="G96" s="68">
        <v>0</v>
      </c>
      <c r="H96" s="108">
        <v>0</v>
      </c>
      <c r="I96" s="245">
        <f t="shared" si="2"/>
        <v>0</v>
      </c>
    </row>
    <row r="97" spans="1:9" ht="10.5" customHeight="1" x14ac:dyDescent="0.2">
      <c r="A97" s="212"/>
      <c r="B97" s="215" t="s">
        <v>1289</v>
      </c>
      <c r="C97" s="62" t="s">
        <v>648</v>
      </c>
      <c r="D97" s="68">
        <v>0</v>
      </c>
      <c r="E97" s="68">
        <v>0</v>
      </c>
      <c r="F97" s="68">
        <v>0</v>
      </c>
      <c r="G97" s="68">
        <v>0</v>
      </c>
      <c r="H97" s="108">
        <v>0</v>
      </c>
      <c r="I97" s="245">
        <f t="shared" si="2"/>
        <v>0</v>
      </c>
    </row>
    <row r="98" spans="1:9" ht="10.5" customHeight="1" x14ac:dyDescent="0.2">
      <c r="A98" s="212"/>
      <c r="B98" s="215" t="s">
        <v>1290</v>
      </c>
      <c r="C98" s="62" t="s">
        <v>650</v>
      </c>
      <c r="D98" s="68">
        <v>0</v>
      </c>
      <c r="E98" s="68">
        <v>0</v>
      </c>
      <c r="F98" s="68">
        <v>0</v>
      </c>
      <c r="G98" s="68">
        <v>0</v>
      </c>
      <c r="H98" s="108">
        <v>0</v>
      </c>
      <c r="I98" s="245">
        <f t="shared" si="2"/>
        <v>0</v>
      </c>
    </row>
    <row r="99" spans="1:9" ht="10.5" customHeight="1" x14ac:dyDescent="0.2">
      <c r="A99" s="212"/>
      <c r="B99" s="215" t="s">
        <v>651</v>
      </c>
      <c r="C99" s="62" t="s">
        <v>656</v>
      </c>
      <c r="D99" s="68">
        <v>0</v>
      </c>
      <c r="E99" s="68">
        <v>0</v>
      </c>
      <c r="F99" s="68">
        <v>0</v>
      </c>
      <c r="G99" s="68">
        <v>0</v>
      </c>
      <c r="H99" s="108">
        <v>0</v>
      </c>
      <c r="I99" s="245">
        <f t="shared" si="2"/>
        <v>0</v>
      </c>
    </row>
    <row r="100" spans="1:9" ht="10.5" customHeight="1" x14ac:dyDescent="0.2">
      <c r="A100" s="212"/>
      <c r="B100" s="215" t="s">
        <v>652</v>
      </c>
      <c r="C100" s="62" t="s">
        <v>139</v>
      </c>
      <c r="D100" s="68">
        <v>0</v>
      </c>
      <c r="E100" s="68">
        <v>0</v>
      </c>
      <c r="F100" s="68">
        <v>0</v>
      </c>
      <c r="G100" s="68">
        <v>0</v>
      </c>
      <c r="H100" s="108">
        <v>0</v>
      </c>
      <c r="I100" s="245">
        <f t="shared" si="2"/>
        <v>0</v>
      </c>
    </row>
    <row r="101" spans="1:9" ht="10.5" customHeight="1" x14ac:dyDescent="0.2">
      <c r="A101" s="212"/>
      <c r="B101" s="215" t="s">
        <v>653</v>
      </c>
      <c r="C101" s="62" t="s">
        <v>112</v>
      </c>
      <c r="D101" s="68">
        <v>0</v>
      </c>
      <c r="E101" s="68">
        <v>0</v>
      </c>
      <c r="F101" s="68">
        <v>0</v>
      </c>
      <c r="G101" s="68">
        <v>0</v>
      </c>
      <c r="H101" s="108">
        <v>0</v>
      </c>
      <c r="I101" s="245">
        <f t="shared" si="2"/>
        <v>0</v>
      </c>
    </row>
    <row r="102" spans="1:9" ht="10.5" customHeight="1" x14ac:dyDescent="0.2">
      <c r="A102" s="212"/>
      <c r="B102" s="215" t="s">
        <v>654</v>
      </c>
      <c r="C102" s="62" t="s">
        <v>113</v>
      </c>
      <c r="D102" s="68">
        <v>0</v>
      </c>
      <c r="E102" s="68">
        <v>0</v>
      </c>
      <c r="F102" s="68">
        <v>0</v>
      </c>
      <c r="G102" s="68">
        <v>0</v>
      </c>
      <c r="H102" s="108">
        <v>0</v>
      </c>
      <c r="I102" s="245">
        <f t="shared" si="2"/>
        <v>0</v>
      </c>
    </row>
    <row r="103" spans="1:9" ht="10.5" customHeight="1" x14ac:dyDescent="0.2">
      <c r="A103" s="212"/>
      <c r="B103" s="215" t="s">
        <v>1254</v>
      </c>
      <c r="C103" s="62" t="s">
        <v>114</v>
      </c>
      <c r="D103" s="68">
        <v>0</v>
      </c>
      <c r="E103" s="68">
        <v>0</v>
      </c>
      <c r="F103" s="68">
        <v>0</v>
      </c>
      <c r="G103" s="68">
        <v>0</v>
      </c>
      <c r="H103" s="108">
        <v>0</v>
      </c>
      <c r="I103" s="245">
        <f t="shared" si="2"/>
        <v>0</v>
      </c>
    </row>
    <row r="104" spans="1:9" ht="10.5" customHeight="1" x14ac:dyDescent="0.2">
      <c r="A104" s="212"/>
      <c r="B104" s="215" t="s">
        <v>655</v>
      </c>
      <c r="C104" s="62" t="s">
        <v>115</v>
      </c>
      <c r="D104" s="68">
        <v>0</v>
      </c>
      <c r="E104" s="68">
        <v>0</v>
      </c>
      <c r="F104" s="68">
        <v>0</v>
      </c>
      <c r="G104" s="68">
        <v>0</v>
      </c>
      <c r="H104" s="108">
        <v>0</v>
      </c>
      <c r="I104" s="245">
        <f t="shared" si="2"/>
        <v>0</v>
      </c>
    </row>
    <row r="105" spans="1:9" ht="10.5" customHeight="1" x14ac:dyDescent="0.2">
      <c r="A105" s="212"/>
      <c r="B105" s="215" t="s">
        <v>1255</v>
      </c>
      <c r="C105" s="62" t="s">
        <v>118</v>
      </c>
      <c r="D105" s="68">
        <v>0</v>
      </c>
      <c r="E105" s="68">
        <v>0</v>
      </c>
      <c r="F105" s="68">
        <v>0</v>
      </c>
      <c r="G105" s="68">
        <v>0</v>
      </c>
      <c r="H105" s="108">
        <v>0</v>
      </c>
      <c r="I105" s="245">
        <f t="shared" si="2"/>
        <v>0</v>
      </c>
    </row>
    <row r="106" spans="1:9" ht="10.5" customHeight="1" x14ac:dyDescent="0.2">
      <c r="A106" s="212"/>
      <c r="B106" s="215" t="s">
        <v>500</v>
      </c>
      <c r="C106" s="62" t="s">
        <v>123</v>
      </c>
      <c r="D106" s="68">
        <v>0</v>
      </c>
      <c r="E106" s="68">
        <v>0</v>
      </c>
      <c r="F106" s="68">
        <v>0</v>
      </c>
      <c r="G106" s="68">
        <v>0</v>
      </c>
      <c r="H106" s="108">
        <v>0</v>
      </c>
      <c r="I106" s="245">
        <f t="shared" si="2"/>
        <v>0</v>
      </c>
    </row>
    <row r="107" spans="1:9" ht="10.5" customHeight="1" x14ac:dyDescent="0.2">
      <c r="A107" s="212"/>
      <c r="B107" s="215" t="s">
        <v>496</v>
      </c>
      <c r="C107" s="62" t="s">
        <v>125</v>
      </c>
      <c r="D107" s="68">
        <v>0</v>
      </c>
      <c r="E107" s="68">
        <v>0</v>
      </c>
      <c r="F107" s="68">
        <v>0</v>
      </c>
      <c r="G107" s="68">
        <v>0</v>
      </c>
      <c r="H107" s="108">
        <v>0</v>
      </c>
      <c r="I107" s="245">
        <f t="shared" si="2"/>
        <v>0</v>
      </c>
    </row>
    <row r="108" spans="1:9" ht="10.5" customHeight="1" x14ac:dyDescent="0.2">
      <c r="A108" s="212"/>
      <c r="B108" s="215" t="s">
        <v>1256</v>
      </c>
      <c r="C108" s="62" t="s">
        <v>131</v>
      </c>
      <c r="D108" s="68">
        <v>0</v>
      </c>
      <c r="E108" s="68">
        <v>0</v>
      </c>
      <c r="F108" s="68">
        <v>0</v>
      </c>
      <c r="G108" s="68">
        <v>0</v>
      </c>
      <c r="H108" s="108">
        <v>0</v>
      </c>
      <c r="I108" s="245">
        <f t="shared" si="2"/>
        <v>0</v>
      </c>
    </row>
    <row r="109" spans="1:9" ht="10.5" customHeight="1" x14ac:dyDescent="0.2">
      <c r="A109" s="212"/>
      <c r="B109" s="215" t="s">
        <v>127</v>
      </c>
      <c r="C109" s="62" t="s">
        <v>132</v>
      </c>
      <c r="D109" s="68">
        <v>0</v>
      </c>
      <c r="E109" s="68">
        <v>0</v>
      </c>
      <c r="F109" s="68">
        <v>0</v>
      </c>
      <c r="G109" s="68">
        <v>0</v>
      </c>
      <c r="H109" s="108">
        <v>0</v>
      </c>
      <c r="I109" s="245">
        <f t="shared" si="2"/>
        <v>0</v>
      </c>
    </row>
    <row r="110" spans="1:9" ht="10.5" customHeight="1" x14ac:dyDescent="0.2">
      <c r="A110" s="212"/>
      <c r="B110" s="215" t="s">
        <v>128</v>
      </c>
      <c r="C110" s="62" t="s">
        <v>133</v>
      </c>
      <c r="D110" s="68">
        <v>0</v>
      </c>
      <c r="E110" s="68">
        <v>0</v>
      </c>
      <c r="F110" s="68">
        <v>0</v>
      </c>
      <c r="G110" s="68">
        <v>0</v>
      </c>
      <c r="H110" s="108">
        <v>0</v>
      </c>
      <c r="I110" s="245">
        <f t="shared" si="2"/>
        <v>0</v>
      </c>
    </row>
    <row r="111" spans="1:9" ht="10.5" customHeight="1" x14ac:dyDescent="0.2">
      <c r="A111" s="212"/>
      <c r="B111" s="215" t="s">
        <v>129</v>
      </c>
      <c r="C111" s="62" t="s">
        <v>134</v>
      </c>
      <c r="D111" s="68">
        <v>0</v>
      </c>
      <c r="E111" s="68">
        <v>0</v>
      </c>
      <c r="F111" s="68">
        <v>0</v>
      </c>
      <c r="G111" s="68">
        <v>0</v>
      </c>
      <c r="H111" s="108">
        <v>0</v>
      </c>
      <c r="I111" s="245">
        <f t="shared" si="2"/>
        <v>0</v>
      </c>
    </row>
    <row r="112" spans="1:9" ht="10.5" customHeight="1" x14ac:dyDescent="0.2">
      <c r="A112" s="212"/>
      <c r="B112" s="215" t="s">
        <v>130</v>
      </c>
      <c r="C112" s="62" t="s">
        <v>135</v>
      </c>
      <c r="D112" s="68">
        <v>0</v>
      </c>
      <c r="E112" s="68">
        <v>0</v>
      </c>
      <c r="F112" s="68">
        <v>0</v>
      </c>
      <c r="G112" s="68">
        <v>0</v>
      </c>
      <c r="H112" s="108">
        <v>0</v>
      </c>
      <c r="I112" s="245">
        <f t="shared" si="2"/>
        <v>0</v>
      </c>
    </row>
    <row r="113" spans="1:9" ht="10.5" customHeight="1" thickBot="1" x14ac:dyDescent="0.25">
      <c r="A113" s="212"/>
      <c r="B113" s="215" t="s">
        <v>498</v>
      </c>
      <c r="C113" s="62" t="s">
        <v>136</v>
      </c>
      <c r="D113" s="65">
        <v>0</v>
      </c>
      <c r="E113" s="65">
        <v>0</v>
      </c>
      <c r="F113" s="65">
        <v>0</v>
      </c>
      <c r="G113" s="65">
        <v>0</v>
      </c>
      <c r="H113" s="108">
        <v>0</v>
      </c>
      <c r="I113" s="245">
        <f t="shared" si="2"/>
        <v>0</v>
      </c>
    </row>
    <row r="114" spans="1:9" ht="10.5" customHeight="1" thickTop="1" thickBot="1" x14ac:dyDescent="0.25">
      <c r="A114" s="212"/>
      <c r="B114" s="215"/>
      <c r="C114" s="62" t="s">
        <v>212</v>
      </c>
      <c r="D114" s="82">
        <f>SUM(D80:D113)</f>
        <v>0</v>
      </c>
      <c r="E114" s="82">
        <f>SUM(E80:E113)</f>
        <v>0</v>
      </c>
      <c r="F114" s="82">
        <f>SUM(F80:F113)</f>
        <v>0</v>
      </c>
      <c r="G114" s="82">
        <f>SUM(G80:G113)</f>
        <v>0</v>
      </c>
      <c r="H114" s="82">
        <f>SUM(H80:H113)</f>
        <v>0</v>
      </c>
      <c r="I114" s="82">
        <f>SUM(G114+H114)</f>
        <v>0</v>
      </c>
    </row>
    <row r="115" spans="1:9" ht="10.5" customHeight="1" thickTop="1" x14ac:dyDescent="0.2">
      <c r="A115" s="212"/>
      <c r="B115" s="215"/>
      <c r="C115" s="62"/>
      <c r="D115" s="3"/>
      <c r="E115" s="3"/>
      <c r="F115" s="3"/>
      <c r="G115" s="3"/>
      <c r="I115" s="77"/>
    </row>
    <row r="116" spans="1:9" ht="10.5" customHeight="1" x14ac:dyDescent="0.2">
      <c r="A116" s="212" t="s">
        <v>509</v>
      </c>
      <c r="C116" s="62"/>
      <c r="D116" s="3"/>
      <c r="E116" s="3"/>
      <c r="F116" s="3"/>
      <c r="G116" s="3"/>
      <c r="I116" s="77"/>
    </row>
    <row r="117" spans="1:9" x14ac:dyDescent="0.2">
      <c r="B117" s="215" t="s">
        <v>1249</v>
      </c>
      <c r="C117" s="62" t="s">
        <v>177</v>
      </c>
      <c r="D117" s="68">
        <v>0</v>
      </c>
      <c r="E117" s="68">
        <v>0</v>
      </c>
      <c r="F117" s="68">
        <v>0</v>
      </c>
      <c r="G117" s="218">
        <f>SUMIF('Staff Details'!J:J,RIGHT(LEFT($A$2,7),2)&amp;"-"&amp;LEFT(A116,4),'Staff Details'!S:S)</f>
        <v>0</v>
      </c>
      <c r="H117" s="70">
        <v>0</v>
      </c>
      <c r="I117" s="242">
        <f>SUM(G117+H117)</f>
        <v>0</v>
      </c>
    </row>
    <row r="118" spans="1:9" x14ac:dyDescent="0.2">
      <c r="B118" s="215" t="s">
        <v>1249</v>
      </c>
      <c r="C118" s="62" t="s">
        <v>400</v>
      </c>
      <c r="D118" s="68">
        <v>0</v>
      </c>
      <c r="E118" s="68">
        <v>0</v>
      </c>
      <c r="F118" s="68">
        <v>0</v>
      </c>
      <c r="G118" s="68">
        <v>0</v>
      </c>
      <c r="H118" s="70">
        <v>0</v>
      </c>
      <c r="I118" s="242">
        <f>SUM(G118+H118)</f>
        <v>0</v>
      </c>
    </row>
    <row r="119" spans="1:9" x14ac:dyDescent="0.2">
      <c r="A119" s="62"/>
      <c r="B119" s="215" t="s">
        <v>1250</v>
      </c>
      <c r="C119" s="62" t="s">
        <v>684</v>
      </c>
      <c r="D119" s="68">
        <v>0</v>
      </c>
      <c r="E119" s="68">
        <v>0</v>
      </c>
      <c r="F119" s="68">
        <v>0</v>
      </c>
      <c r="G119" s="219">
        <f>SUMIF('Staff Details'!J:J,RIGHT(LEFT($A$2,7),2)&amp;"-"&amp;LEFT(A116,4),'Staff Details'!AA:AA)</f>
        <v>0</v>
      </c>
      <c r="H119" s="70">
        <v>0</v>
      </c>
      <c r="I119" s="242">
        <f>SUM(G119+H119)</f>
        <v>0</v>
      </c>
    </row>
    <row r="120" spans="1:9" x14ac:dyDescent="0.2">
      <c r="A120" s="62"/>
      <c r="B120" s="215" t="s">
        <v>1250</v>
      </c>
      <c r="C120" s="62" t="s">
        <v>401</v>
      </c>
      <c r="D120" s="68">
        <v>0</v>
      </c>
      <c r="E120" s="68">
        <v>0</v>
      </c>
      <c r="F120" s="68">
        <v>0</v>
      </c>
      <c r="G120" s="68">
        <v>0</v>
      </c>
      <c r="H120" s="70">
        <v>0</v>
      </c>
      <c r="I120" s="242">
        <f>SUM(G120+H120)</f>
        <v>0</v>
      </c>
    </row>
    <row r="121" spans="1:9" ht="10.5" customHeight="1" x14ac:dyDescent="0.2">
      <c r="A121" s="212"/>
      <c r="B121" s="215" t="s">
        <v>1251</v>
      </c>
      <c r="C121" s="62" t="s">
        <v>76</v>
      </c>
      <c r="D121" s="68">
        <v>0</v>
      </c>
      <c r="E121" s="68">
        <v>0</v>
      </c>
      <c r="F121" s="68">
        <v>0</v>
      </c>
      <c r="G121" s="68">
        <v>0</v>
      </c>
      <c r="H121" s="108">
        <v>0</v>
      </c>
      <c r="I121" s="245">
        <f t="shared" ref="I121:I144" si="3">SUM(G121+H121)</f>
        <v>0</v>
      </c>
    </row>
    <row r="122" spans="1:9" ht="10.5" customHeight="1" x14ac:dyDescent="0.2">
      <c r="A122" s="212"/>
      <c r="B122" s="215" t="s">
        <v>1252</v>
      </c>
      <c r="C122" s="62" t="s">
        <v>77</v>
      </c>
      <c r="D122" s="68">
        <v>0</v>
      </c>
      <c r="E122" s="68">
        <v>0</v>
      </c>
      <c r="F122" s="68">
        <v>0</v>
      </c>
      <c r="G122" s="68">
        <v>0</v>
      </c>
      <c r="H122" s="108">
        <v>0</v>
      </c>
      <c r="I122" s="245">
        <f t="shared" si="3"/>
        <v>0</v>
      </c>
    </row>
    <row r="123" spans="1:9" ht="10.5" customHeight="1" x14ac:dyDescent="0.2">
      <c r="A123" s="212"/>
      <c r="B123" s="215" t="s">
        <v>78</v>
      </c>
      <c r="C123" s="62" t="s">
        <v>79</v>
      </c>
      <c r="D123" s="68">
        <v>0</v>
      </c>
      <c r="E123" s="68">
        <v>0</v>
      </c>
      <c r="F123" s="68">
        <v>0</v>
      </c>
      <c r="G123" s="68">
        <v>0</v>
      </c>
      <c r="H123" s="108">
        <v>0</v>
      </c>
      <c r="I123" s="245">
        <f t="shared" si="3"/>
        <v>0</v>
      </c>
    </row>
    <row r="124" spans="1:9" ht="10.5" customHeight="1" x14ac:dyDescent="0.2">
      <c r="A124" s="212"/>
      <c r="B124" s="215" t="s">
        <v>80</v>
      </c>
      <c r="C124" s="62" t="s">
        <v>81</v>
      </c>
      <c r="D124" s="68">
        <v>0</v>
      </c>
      <c r="E124" s="68">
        <v>0</v>
      </c>
      <c r="F124" s="68">
        <v>0</v>
      </c>
      <c r="G124" s="68">
        <v>0</v>
      </c>
      <c r="H124" s="108">
        <v>0</v>
      </c>
      <c r="I124" s="245">
        <f t="shared" si="3"/>
        <v>0</v>
      </c>
    </row>
    <row r="125" spans="1:9" ht="10.5" customHeight="1" x14ac:dyDescent="0.2">
      <c r="A125" s="212"/>
      <c r="B125" s="215" t="s">
        <v>1253</v>
      </c>
      <c r="C125" s="62" t="s">
        <v>82</v>
      </c>
      <c r="D125" s="68">
        <v>0</v>
      </c>
      <c r="E125" s="68">
        <v>0</v>
      </c>
      <c r="F125" s="68">
        <v>0</v>
      </c>
      <c r="G125" s="68">
        <v>0</v>
      </c>
      <c r="H125" s="108">
        <v>0</v>
      </c>
      <c r="I125" s="245">
        <f t="shared" si="3"/>
        <v>0</v>
      </c>
    </row>
    <row r="126" spans="1:9" ht="10.5" customHeight="1" x14ac:dyDescent="0.2">
      <c r="A126" s="212"/>
      <c r="B126" s="342" t="s">
        <v>535</v>
      </c>
      <c r="C126" s="297" t="s">
        <v>558</v>
      </c>
      <c r="D126" s="68">
        <v>0</v>
      </c>
      <c r="E126" s="68">
        <v>0</v>
      </c>
      <c r="F126" s="68">
        <v>0</v>
      </c>
      <c r="G126" s="68">
        <v>0</v>
      </c>
      <c r="H126" s="108">
        <v>0</v>
      </c>
      <c r="I126" s="245">
        <f t="shared" si="3"/>
        <v>0</v>
      </c>
    </row>
    <row r="127" spans="1:9" ht="10.5" customHeight="1" x14ac:dyDescent="0.2">
      <c r="A127" s="212"/>
      <c r="B127" s="215" t="s">
        <v>1289</v>
      </c>
      <c r="C127" s="62" t="s">
        <v>648</v>
      </c>
      <c r="D127" s="68">
        <v>0</v>
      </c>
      <c r="E127" s="68">
        <v>0</v>
      </c>
      <c r="F127" s="68">
        <v>0</v>
      </c>
      <c r="G127" s="68">
        <v>0</v>
      </c>
      <c r="H127" s="108">
        <v>0</v>
      </c>
      <c r="I127" s="245">
        <f t="shared" si="3"/>
        <v>0</v>
      </c>
    </row>
    <row r="128" spans="1:9" ht="10.5" customHeight="1" x14ac:dyDescent="0.2">
      <c r="A128" s="212"/>
      <c r="B128" s="215" t="s">
        <v>1290</v>
      </c>
      <c r="C128" s="62" t="s">
        <v>650</v>
      </c>
      <c r="D128" s="68">
        <v>0</v>
      </c>
      <c r="E128" s="68">
        <v>0</v>
      </c>
      <c r="F128" s="68">
        <v>0</v>
      </c>
      <c r="G128" s="68">
        <v>0</v>
      </c>
      <c r="H128" s="108">
        <v>0</v>
      </c>
      <c r="I128" s="245">
        <f t="shared" si="3"/>
        <v>0</v>
      </c>
    </row>
    <row r="129" spans="1:9" ht="10.5" customHeight="1" x14ac:dyDescent="0.2">
      <c r="A129" s="212"/>
      <c r="B129" s="215" t="s">
        <v>651</v>
      </c>
      <c r="C129" s="62" t="s">
        <v>656</v>
      </c>
      <c r="D129" s="68">
        <v>0</v>
      </c>
      <c r="E129" s="68">
        <v>0</v>
      </c>
      <c r="F129" s="68">
        <v>0</v>
      </c>
      <c r="G129" s="68">
        <v>0</v>
      </c>
      <c r="H129" s="108">
        <v>0</v>
      </c>
      <c r="I129" s="245">
        <f t="shared" si="3"/>
        <v>0</v>
      </c>
    </row>
    <row r="130" spans="1:9" ht="10.5" customHeight="1" x14ac:dyDescent="0.2">
      <c r="A130" s="212"/>
      <c r="B130" s="215" t="s">
        <v>652</v>
      </c>
      <c r="C130" s="62" t="s">
        <v>139</v>
      </c>
      <c r="D130" s="68">
        <v>0</v>
      </c>
      <c r="E130" s="68">
        <v>0</v>
      </c>
      <c r="F130" s="68">
        <v>0</v>
      </c>
      <c r="G130" s="68">
        <v>0</v>
      </c>
      <c r="H130" s="108">
        <v>0</v>
      </c>
      <c r="I130" s="245">
        <f t="shared" si="3"/>
        <v>0</v>
      </c>
    </row>
    <row r="131" spans="1:9" ht="10.5" customHeight="1" x14ac:dyDescent="0.2">
      <c r="A131" s="212"/>
      <c r="B131" s="215" t="s">
        <v>653</v>
      </c>
      <c r="C131" s="62" t="s">
        <v>112</v>
      </c>
      <c r="D131" s="68">
        <v>0</v>
      </c>
      <c r="E131" s="68">
        <v>0</v>
      </c>
      <c r="F131" s="68">
        <v>0</v>
      </c>
      <c r="G131" s="68">
        <v>0</v>
      </c>
      <c r="H131" s="108">
        <v>0</v>
      </c>
      <c r="I131" s="245">
        <f t="shared" si="3"/>
        <v>0</v>
      </c>
    </row>
    <row r="132" spans="1:9" ht="10.5" customHeight="1" x14ac:dyDescent="0.2">
      <c r="A132" s="212"/>
      <c r="B132" s="215" t="s">
        <v>654</v>
      </c>
      <c r="C132" s="62" t="s">
        <v>113</v>
      </c>
      <c r="D132" s="68">
        <v>0</v>
      </c>
      <c r="E132" s="68">
        <v>0</v>
      </c>
      <c r="F132" s="68">
        <v>0</v>
      </c>
      <c r="G132" s="68">
        <v>0</v>
      </c>
      <c r="H132" s="108">
        <v>0</v>
      </c>
      <c r="I132" s="245">
        <f t="shared" si="3"/>
        <v>0</v>
      </c>
    </row>
    <row r="133" spans="1:9" ht="10.5" customHeight="1" x14ac:dyDescent="0.2">
      <c r="A133" s="212"/>
      <c r="B133" s="215" t="s">
        <v>280</v>
      </c>
      <c r="C133" s="62" t="s">
        <v>377</v>
      </c>
      <c r="D133" s="68">
        <v>0</v>
      </c>
      <c r="E133" s="68">
        <v>0</v>
      </c>
      <c r="F133" s="68">
        <v>0</v>
      </c>
      <c r="G133" s="68">
        <v>0</v>
      </c>
      <c r="H133" s="108">
        <v>0</v>
      </c>
      <c r="I133" s="245">
        <f t="shared" si="3"/>
        <v>0</v>
      </c>
    </row>
    <row r="134" spans="1:9" ht="10.5" customHeight="1" x14ac:dyDescent="0.2">
      <c r="A134" s="212"/>
      <c r="B134" s="215" t="s">
        <v>1254</v>
      </c>
      <c r="C134" s="62" t="s">
        <v>114</v>
      </c>
      <c r="D134" s="68">
        <v>0</v>
      </c>
      <c r="E134" s="68">
        <v>0</v>
      </c>
      <c r="F134" s="68">
        <v>0</v>
      </c>
      <c r="G134" s="68">
        <v>0</v>
      </c>
      <c r="H134" s="108">
        <v>0</v>
      </c>
      <c r="I134" s="245">
        <f t="shared" si="3"/>
        <v>0</v>
      </c>
    </row>
    <row r="135" spans="1:9" ht="10.5" customHeight="1" x14ac:dyDescent="0.2">
      <c r="A135" s="212"/>
      <c r="B135" s="215" t="s">
        <v>655</v>
      </c>
      <c r="C135" s="62" t="s">
        <v>115</v>
      </c>
      <c r="D135" s="68">
        <v>0</v>
      </c>
      <c r="E135" s="68">
        <v>0</v>
      </c>
      <c r="F135" s="68">
        <v>0</v>
      </c>
      <c r="G135" s="68">
        <v>0</v>
      </c>
      <c r="H135" s="108">
        <v>0</v>
      </c>
      <c r="I135" s="245">
        <f t="shared" si="3"/>
        <v>0</v>
      </c>
    </row>
    <row r="136" spans="1:9" ht="10.5" customHeight="1" x14ac:dyDescent="0.2">
      <c r="A136" s="212"/>
      <c r="B136" s="215" t="s">
        <v>1255</v>
      </c>
      <c r="C136" s="62" t="s">
        <v>118</v>
      </c>
      <c r="D136" s="68">
        <v>0</v>
      </c>
      <c r="E136" s="68">
        <v>0</v>
      </c>
      <c r="F136" s="68">
        <v>0</v>
      </c>
      <c r="G136" s="68">
        <v>0</v>
      </c>
      <c r="H136" s="108">
        <v>0</v>
      </c>
      <c r="I136" s="245">
        <f t="shared" si="3"/>
        <v>0</v>
      </c>
    </row>
    <row r="137" spans="1:9" ht="10.5" customHeight="1" x14ac:dyDescent="0.2">
      <c r="A137" s="212"/>
      <c r="B137" s="215" t="s">
        <v>500</v>
      </c>
      <c r="C137" s="62" t="s">
        <v>123</v>
      </c>
      <c r="D137" s="68">
        <v>0</v>
      </c>
      <c r="E137" s="68">
        <v>0</v>
      </c>
      <c r="F137" s="68">
        <v>0</v>
      </c>
      <c r="G137" s="68">
        <v>0</v>
      </c>
      <c r="H137" s="108">
        <v>0</v>
      </c>
      <c r="I137" s="245">
        <f t="shared" si="3"/>
        <v>0</v>
      </c>
    </row>
    <row r="138" spans="1:9" ht="10.5" customHeight="1" x14ac:dyDescent="0.2">
      <c r="A138" s="212"/>
      <c r="B138" s="215" t="s">
        <v>496</v>
      </c>
      <c r="C138" s="62" t="s">
        <v>125</v>
      </c>
      <c r="D138" s="68">
        <v>0</v>
      </c>
      <c r="E138" s="68">
        <v>0</v>
      </c>
      <c r="F138" s="68">
        <v>0</v>
      </c>
      <c r="G138" s="68">
        <v>0</v>
      </c>
      <c r="H138" s="108">
        <v>0</v>
      </c>
      <c r="I138" s="245">
        <f t="shared" si="3"/>
        <v>0</v>
      </c>
    </row>
    <row r="139" spans="1:9" ht="10.5" customHeight="1" x14ac:dyDescent="0.2">
      <c r="A139" s="212"/>
      <c r="B139" s="215" t="s">
        <v>1256</v>
      </c>
      <c r="C139" s="62" t="s">
        <v>131</v>
      </c>
      <c r="D139" s="68">
        <v>0</v>
      </c>
      <c r="E139" s="68">
        <v>0</v>
      </c>
      <c r="F139" s="68">
        <v>0</v>
      </c>
      <c r="G139" s="68">
        <v>0</v>
      </c>
      <c r="H139" s="108">
        <v>0</v>
      </c>
      <c r="I139" s="245">
        <f t="shared" si="3"/>
        <v>0</v>
      </c>
    </row>
    <row r="140" spans="1:9" ht="10.5" customHeight="1" x14ac:dyDescent="0.2">
      <c r="A140" s="212"/>
      <c r="B140" s="215" t="s">
        <v>127</v>
      </c>
      <c r="C140" s="62" t="s">
        <v>132</v>
      </c>
      <c r="D140" s="68">
        <v>0</v>
      </c>
      <c r="E140" s="68">
        <v>0</v>
      </c>
      <c r="F140" s="68">
        <v>0</v>
      </c>
      <c r="G140" s="68">
        <v>0</v>
      </c>
      <c r="H140" s="108">
        <v>0</v>
      </c>
      <c r="I140" s="245">
        <f t="shared" si="3"/>
        <v>0</v>
      </c>
    </row>
    <row r="141" spans="1:9" ht="10.5" customHeight="1" x14ac:dyDescent="0.2">
      <c r="A141" s="212"/>
      <c r="B141" s="215" t="s">
        <v>128</v>
      </c>
      <c r="C141" s="62" t="s">
        <v>133</v>
      </c>
      <c r="D141" s="68">
        <v>0</v>
      </c>
      <c r="E141" s="68">
        <v>0</v>
      </c>
      <c r="F141" s="68">
        <v>0</v>
      </c>
      <c r="G141" s="68">
        <v>0</v>
      </c>
      <c r="H141" s="108">
        <v>0</v>
      </c>
      <c r="I141" s="245">
        <f t="shared" si="3"/>
        <v>0</v>
      </c>
    </row>
    <row r="142" spans="1:9" ht="10.5" customHeight="1" x14ac:dyDescent="0.2">
      <c r="A142" s="212"/>
      <c r="B142" s="215" t="s">
        <v>129</v>
      </c>
      <c r="C142" s="62" t="s">
        <v>134</v>
      </c>
      <c r="D142" s="68">
        <v>0</v>
      </c>
      <c r="E142" s="68">
        <v>0</v>
      </c>
      <c r="F142" s="68">
        <v>0</v>
      </c>
      <c r="G142" s="68">
        <v>0</v>
      </c>
      <c r="H142" s="108">
        <v>0</v>
      </c>
      <c r="I142" s="245">
        <f t="shared" si="3"/>
        <v>0</v>
      </c>
    </row>
    <row r="143" spans="1:9" ht="10.5" customHeight="1" x14ac:dyDescent="0.2">
      <c r="A143" s="212"/>
      <c r="B143" s="215" t="s">
        <v>130</v>
      </c>
      <c r="C143" s="62" t="s">
        <v>135</v>
      </c>
      <c r="D143" s="68">
        <v>0</v>
      </c>
      <c r="E143" s="68">
        <v>0</v>
      </c>
      <c r="F143" s="68">
        <v>0</v>
      </c>
      <c r="G143" s="68">
        <v>0</v>
      </c>
      <c r="H143" s="108">
        <v>0</v>
      </c>
      <c r="I143" s="245">
        <f t="shared" si="3"/>
        <v>0</v>
      </c>
    </row>
    <row r="144" spans="1:9" ht="10.5" customHeight="1" thickBot="1" x14ac:dyDescent="0.25">
      <c r="A144" s="212"/>
      <c r="B144" s="215" t="s">
        <v>498</v>
      </c>
      <c r="C144" s="62" t="s">
        <v>136</v>
      </c>
      <c r="D144" s="65">
        <v>0</v>
      </c>
      <c r="E144" s="65">
        <v>0</v>
      </c>
      <c r="F144" s="65">
        <v>0</v>
      </c>
      <c r="G144" s="65">
        <v>0</v>
      </c>
      <c r="H144" s="108">
        <v>0</v>
      </c>
      <c r="I144" s="245">
        <f t="shared" si="3"/>
        <v>0</v>
      </c>
    </row>
    <row r="145" spans="1:9" ht="10.5" customHeight="1" thickTop="1" thickBot="1" x14ac:dyDescent="0.25">
      <c r="A145" s="212"/>
      <c r="B145" s="215"/>
      <c r="C145" s="62" t="s">
        <v>510</v>
      </c>
      <c r="D145" s="82">
        <f>SUM(D117:D144)</f>
        <v>0</v>
      </c>
      <c r="E145" s="82">
        <f>SUM(E117:E144)</f>
        <v>0</v>
      </c>
      <c r="F145" s="82">
        <f>SUM(F117:F144)</f>
        <v>0</v>
      </c>
      <c r="G145" s="82">
        <f>SUM(G117:G144)</f>
        <v>0</v>
      </c>
      <c r="H145" s="82">
        <f>SUM(H117:H144)</f>
        <v>0</v>
      </c>
      <c r="I145" s="82">
        <f>SUM(G145+H145)</f>
        <v>0</v>
      </c>
    </row>
    <row r="146" spans="1:9" ht="10.5" customHeight="1" thickTop="1" x14ac:dyDescent="0.2">
      <c r="A146" s="212"/>
      <c r="B146" s="215"/>
      <c r="C146" s="62"/>
      <c r="D146" s="3"/>
      <c r="E146" s="3"/>
      <c r="F146" s="3"/>
      <c r="G146" s="3"/>
      <c r="H146" s="3"/>
      <c r="I146" s="98"/>
    </row>
    <row r="147" spans="1:9" ht="10.5" customHeight="1" x14ac:dyDescent="0.2">
      <c r="A147" s="212" t="s">
        <v>1520</v>
      </c>
      <c r="C147" s="62"/>
      <c r="D147" s="3"/>
      <c r="E147" s="3"/>
      <c r="F147" s="3"/>
      <c r="G147" s="3"/>
      <c r="I147" s="77"/>
    </row>
    <row r="148" spans="1:9" x14ac:dyDescent="0.2">
      <c r="B148" s="215" t="s">
        <v>1249</v>
      </c>
      <c r="C148" s="62" t="s">
        <v>177</v>
      </c>
      <c r="D148" s="68">
        <v>0</v>
      </c>
      <c r="E148" s="68">
        <v>0</v>
      </c>
      <c r="F148" s="68">
        <v>0</v>
      </c>
      <c r="G148" s="218">
        <f>SUMIF('Staff Details'!J:J,RIGHT(LEFT($A$2,7),2)&amp;"-"&amp;LEFT(A147,4),'Staff Details'!S:S)</f>
        <v>0</v>
      </c>
      <c r="H148" s="70">
        <v>0</v>
      </c>
      <c r="I148" s="242">
        <f>SUM(G148+H148)</f>
        <v>0</v>
      </c>
    </row>
    <row r="149" spans="1:9" x14ac:dyDescent="0.2">
      <c r="B149" s="215" t="s">
        <v>1249</v>
      </c>
      <c r="C149" s="62" t="s">
        <v>400</v>
      </c>
      <c r="D149" s="68">
        <v>0</v>
      </c>
      <c r="E149" s="68">
        <v>0</v>
      </c>
      <c r="F149" s="68">
        <v>0</v>
      </c>
      <c r="G149" s="68">
        <v>0</v>
      </c>
      <c r="H149" s="70">
        <v>0</v>
      </c>
      <c r="I149" s="242">
        <f>SUM(G149+H149)</f>
        <v>0</v>
      </c>
    </row>
    <row r="150" spans="1:9" x14ac:dyDescent="0.2">
      <c r="A150" s="62"/>
      <c r="B150" s="215" t="s">
        <v>1250</v>
      </c>
      <c r="C150" s="62" t="s">
        <v>684</v>
      </c>
      <c r="D150" s="68">
        <v>0</v>
      </c>
      <c r="E150" s="68">
        <v>0</v>
      </c>
      <c r="F150" s="68">
        <v>0</v>
      </c>
      <c r="G150" s="219">
        <f>SUMIF('Staff Details'!J:J,RIGHT(LEFT($A$2,7),2)&amp;"-"&amp;LEFT(A147,4),'Staff Details'!AA:AA)</f>
        <v>0</v>
      </c>
      <c r="H150" s="70">
        <v>0</v>
      </c>
      <c r="I150" s="242">
        <f>SUM(G150+H150)</f>
        <v>0</v>
      </c>
    </row>
    <row r="151" spans="1:9" x14ac:dyDescent="0.2">
      <c r="A151" s="62"/>
      <c r="B151" s="215" t="s">
        <v>1250</v>
      </c>
      <c r="C151" s="62" t="s">
        <v>401</v>
      </c>
      <c r="D151" s="68">
        <v>0</v>
      </c>
      <c r="E151" s="68">
        <v>0</v>
      </c>
      <c r="F151" s="68">
        <v>0</v>
      </c>
      <c r="G151" s="68">
        <v>0</v>
      </c>
      <c r="H151" s="70">
        <v>0</v>
      </c>
      <c r="I151" s="242">
        <f>SUM(G151+H151)</f>
        <v>0</v>
      </c>
    </row>
    <row r="152" spans="1:9" ht="10.5" customHeight="1" x14ac:dyDescent="0.2">
      <c r="A152" s="212"/>
      <c r="B152" s="215" t="s">
        <v>1251</v>
      </c>
      <c r="C152" s="62" t="s">
        <v>76</v>
      </c>
      <c r="D152" s="68">
        <v>0</v>
      </c>
      <c r="E152" s="68">
        <v>0</v>
      </c>
      <c r="F152" s="68">
        <v>0</v>
      </c>
      <c r="G152" s="68">
        <v>0</v>
      </c>
      <c r="H152" s="108">
        <v>0</v>
      </c>
      <c r="I152" s="245">
        <f t="shared" ref="I152:I175" si="4">SUM(G152+H152)</f>
        <v>0</v>
      </c>
    </row>
    <row r="153" spans="1:9" ht="10.5" customHeight="1" x14ac:dyDescent="0.2">
      <c r="A153" s="212"/>
      <c r="B153" s="215" t="s">
        <v>1252</v>
      </c>
      <c r="C153" s="62" t="s">
        <v>77</v>
      </c>
      <c r="D153" s="68">
        <v>0</v>
      </c>
      <c r="E153" s="68">
        <v>0</v>
      </c>
      <c r="F153" s="68">
        <v>0</v>
      </c>
      <c r="G153" s="68">
        <v>0</v>
      </c>
      <c r="H153" s="108">
        <v>0</v>
      </c>
      <c r="I153" s="245">
        <f t="shared" si="4"/>
        <v>0</v>
      </c>
    </row>
    <row r="154" spans="1:9" ht="10.5" customHeight="1" x14ac:dyDescent="0.2">
      <c r="A154" s="212"/>
      <c r="B154" s="215" t="s">
        <v>78</v>
      </c>
      <c r="C154" s="62" t="s">
        <v>79</v>
      </c>
      <c r="D154" s="68">
        <v>0</v>
      </c>
      <c r="E154" s="68">
        <v>0</v>
      </c>
      <c r="F154" s="68">
        <v>0</v>
      </c>
      <c r="G154" s="68">
        <v>0</v>
      </c>
      <c r="H154" s="108">
        <v>0</v>
      </c>
      <c r="I154" s="245">
        <f t="shared" si="4"/>
        <v>0</v>
      </c>
    </row>
    <row r="155" spans="1:9" ht="10.5" customHeight="1" x14ac:dyDescent="0.2">
      <c r="A155" s="212"/>
      <c r="B155" s="215" t="s">
        <v>80</v>
      </c>
      <c r="C155" s="62" t="s">
        <v>81</v>
      </c>
      <c r="D155" s="68">
        <v>0</v>
      </c>
      <c r="E155" s="68">
        <v>0</v>
      </c>
      <c r="F155" s="68">
        <v>0</v>
      </c>
      <c r="G155" s="68">
        <v>0</v>
      </c>
      <c r="H155" s="108">
        <v>0</v>
      </c>
      <c r="I155" s="245">
        <f t="shared" si="4"/>
        <v>0</v>
      </c>
    </row>
    <row r="156" spans="1:9" ht="10.5" customHeight="1" x14ac:dyDescent="0.2">
      <c r="A156" s="212"/>
      <c r="B156" s="215" t="s">
        <v>1253</v>
      </c>
      <c r="C156" s="62" t="s">
        <v>82</v>
      </c>
      <c r="D156" s="68">
        <v>0</v>
      </c>
      <c r="E156" s="68">
        <v>0</v>
      </c>
      <c r="F156" s="68">
        <v>0</v>
      </c>
      <c r="G156" s="68">
        <v>0</v>
      </c>
      <c r="H156" s="108">
        <v>0</v>
      </c>
      <c r="I156" s="245">
        <f t="shared" si="4"/>
        <v>0</v>
      </c>
    </row>
    <row r="157" spans="1:9" ht="10.5" customHeight="1" x14ac:dyDescent="0.2">
      <c r="A157" s="212"/>
      <c r="B157" s="342" t="s">
        <v>535</v>
      </c>
      <c r="C157" s="297" t="s">
        <v>558</v>
      </c>
      <c r="D157" s="68">
        <v>0</v>
      </c>
      <c r="E157" s="68">
        <v>0</v>
      </c>
      <c r="F157" s="68">
        <v>0</v>
      </c>
      <c r="G157" s="68">
        <v>0</v>
      </c>
      <c r="H157" s="108">
        <v>0</v>
      </c>
      <c r="I157" s="245">
        <f t="shared" si="4"/>
        <v>0</v>
      </c>
    </row>
    <row r="158" spans="1:9" ht="10.5" customHeight="1" x14ac:dyDescent="0.2">
      <c r="A158" s="212"/>
      <c r="B158" s="215" t="s">
        <v>1289</v>
      </c>
      <c r="C158" s="62" t="s">
        <v>648</v>
      </c>
      <c r="D158" s="68">
        <v>0</v>
      </c>
      <c r="E158" s="68">
        <v>0</v>
      </c>
      <c r="F158" s="68">
        <v>0</v>
      </c>
      <c r="G158" s="68">
        <v>0</v>
      </c>
      <c r="H158" s="108">
        <v>0</v>
      </c>
      <c r="I158" s="245">
        <f t="shared" si="4"/>
        <v>0</v>
      </c>
    </row>
    <row r="159" spans="1:9" ht="10.5" customHeight="1" x14ac:dyDescent="0.2">
      <c r="A159" s="212"/>
      <c r="B159" s="215" t="s">
        <v>1290</v>
      </c>
      <c r="C159" s="62" t="s">
        <v>650</v>
      </c>
      <c r="D159" s="68">
        <v>0</v>
      </c>
      <c r="E159" s="68">
        <v>0</v>
      </c>
      <c r="F159" s="68">
        <v>0</v>
      </c>
      <c r="G159" s="68">
        <v>0</v>
      </c>
      <c r="H159" s="108">
        <v>0</v>
      </c>
      <c r="I159" s="245">
        <f t="shared" si="4"/>
        <v>0</v>
      </c>
    </row>
    <row r="160" spans="1:9" ht="10.5" customHeight="1" x14ac:dyDescent="0.2">
      <c r="A160" s="212"/>
      <c r="B160" s="215" t="s">
        <v>651</v>
      </c>
      <c r="C160" s="62" t="s">
        <v>656</v>
      </c>
      <c r="D160" s="68">
        <v>0</v>
      </c>
      <c r="E160" s="68">
        <v>0</v>
      </c>
      <c r="F160" s="68">
        <v>0</v>
      </c>
      <c r="G160" s="68">
        <v>0</v>
      </c>
      <c r="H160" s="108">
        <v>0</v>
      </c>
      <c r="I160" s="245">
        <f t="shared" si="4"/>
        <v>0</v>
      </c>
    </row>
    <row r="161" spans="1:9" ht="10.5" customHeight="1" x14ac:dyDescent="0.2">
      <c r="A161" s="212"/>
      <c r="B161" s="215" t="s">
        <v>652</v>
      </c>
      <c r="C161" s="62" t="s">
        <v>139</v>
      </c>
      <c r="D161" s="68">
        <v>0</v>
      </c>
      <c r="E161" s="68">
        <v>0</v>
      </c>
      <c r="F161" s="68">
        <v>0</v>
      </c>
      <c r="G161" s="68">
        <v>0</v>
      </c>
      <c r="H161" s="108">
        <v>0</v>
      </c>
      <c r="I161" s="245">
        <f t="shared" si="4"/>
        <v>0</v>
      </c>
    </row>
    <row r="162" spans="1:9" ht="10.5" customHeight="1" x14ac:dyDescent="0.2">
      <c r="A162" s="212"/>
      <c r="B162" s="215" t="s">
        <v>653</v>
      </c>
      <c r="C162" s="62" t="s">
        <v>112</v>
      </c>
      <c r="D162" s="68">
        <v>0</v>
      </c>
      <c r="E162" s="68">
        <v>0</v>
      </c>
      <c r="F162" s="68">
        <v>0</v>
      </c>
      <c r="G162" s="68">
        <v>0</v>
      </c>
      <c r="H162" s="108">
        <v>0</v>
      </c>
      <c r="I162" s="245">
        <f t="shared" si="4"/>
        <v>0</v>
      </c>
    </row>
    <row r="163" spans="1:9" ht="10.5" customHeight="1" x14ac:dyDescent="0.2">
      <c r="A163" s="212"/>
      <c r="B163" s="215" t="s">
        <v>654</v>
      </c>
      <c r="C163" s="62" t="s">
        <v>113</v>
      </c>
      <c r="D163" s="68">
        <v>0</v>
      </c>
      <c r="E163" s="68">
        <v>0</v>
      </c>
      <c r="F163" s="68">
        <v>0</v>
      </c>
      <c r="G163" s="68">
        <v>0</v>
      </c>
      <c r="H163" s="108">
        <v>0</v>
      </c>
      <c r="I163" s="245">
        <f t="shared" si="4"/>
        <v>0</v>
      </c>
    </row>
    <row r="164" spans="1:9" ht="10.5" customHeight="1" x14ac:dyDescent="0.2">
      <c r="A164" s="212"/>
      <c r="B164" s="215" t="s">
        <v>280</v>
      </c>
      <c r="C164" s="62" t="s">
        <v>377</v>
      </c>
      <c r="D164" s="68">
        <v>0</v>
      </c>
      <c r="E164" s="68">
        <v>0</v>
      </c>
      <c r="F164" s="68">
        <v>0</v>
      </c>
      <c r="G164" s="68">
        <v>0</v>
      </c>
      <c r="H164" s="108">
        <v>0</v>
      </c>
      <c r="I164" s="245">
        <f t="shared" si="4"/>
        <v>0</v>
      </c>
    </row>
    <row r="165" spans="1:9" ht="10.5" customHeight="1" x14ac:dyDescent="0.2">
      <c r="A165" s="212"/>
      <c r="B165" s="215" t="s">
        <v>1254</v>
      </c>
      <c r="C165" s="62" t="s">
        <v>114</v>
      </c>
      <c r="D165" s="68">
        <v>0</v>
      </c>
      <c r="E165" s="68">
        <v>0</v>
      </c>
      <c r="F165" s="68">
        <v>0</v>
      </c>
      <c r="G165" s="68">
        <v>0</v>
      </c>
      <c r="H165" s="108">
        <v>0</v>
      </c>
      <c r="I165" s="245">
        <f t="shared" si="4"/>
        <v>0</v>
      </c>
    </row>
    <row r="166" spans="1:9" ht="10.5" customHeight="1" x14ac:dyDescent="0.2">
      <c r="A166" s="212"/>
      <c r="B166" s="215" t="s">
        <v>655</v>
      </c>
      <c r="C166" s="62" t="s">
        <v>115</v>
      </c>
      <c r="D166" s="68">
        <v>0</v>
      </c>
      <c r="E166" s="68">
        <v>0</v>
      </c>
      <c r="F166" s="68">
        <v>0</v>
      </c>
      <c r="G166" s="68">
        <v>0</v>
      </c>
      <c r="H166" s="108">
        <v>0</v>
      </c>
      <c r="I166" s="245">
        <f t="shared" si="4"/>
        <v>0</v>
      </c>
    </row>
    <row r="167" spans="1:9" ht="10.5" customHeight="1" x14ac:dyDescent="0.2">
      <c r="A167" s="212"/>
      <c r="B167" s="215" t="s">
        <v>1255</v>
      </c>
      <c r="C167" s="62" t="s">
        <v>118</v>
      </c>
      <c r="D167" s="68">
        <v>0</v>
      </c>
      <c r="E167" s="68">
        <v>0</v>
      </c>
      <c r="F167" s="68">
        <v>0</v>
      </c>
      <c r="G167" s="68">
        <v>0</v>
      </c>
      <c r="H167" s="108">
        <v>0</v>
      </c>
      <c r="I167" s="245">
        <f t="shared" si="4"/>
        <v>0</v>
      </c>
    </row>
    <row r="168" spans="1:9" ht="10.5" customHeight="1" x14ac:dyDescent="0.2">
      <c r="A168" s="212"/>
      <c r="B168" s="215" t="s">
        <v>500</v>
      </c>
      <c r="C168" s="62" t="s">
        <v>123</v>
      </c>
      <c r="D168" s="68">
        <v>0</v>
      </c>
      <c r="E168" s="68">
        <v>0</v>
      </c>
      <c r="F168" s="68">
        <v>0</v>
      </c>
      <c r="G168" s="68">
        <v>0</v>
      </c>
      <c r="H168" s="108">
        <v>0</v>
      </c>
      <c r="I168" s="245">
        <f t="shared" si="4"/>
        <v>0</v>
      </c>
    </row>
    <row r="169" spans="1:9" ht="10.5" customHeight="1" x14ac:dyDescent="0.2">
      <c r="A169" s="212"/>
      <c r="B169" s="215" t="s">
        <v>496</v>
      </c>
      <c r="C169" s="62" t="s">
        <v>125</v>
      </c>
      <c r="D169" s="68">
        <v>0</v>
      </c>
      <c r="E169" s="68">
        <v>0</v>
      </c>
      <c r="F169" s="68">
        <v>0</v>
      </c>
      <c r="G169" s="68">
        <v>0</v>
      </c>
      <c r="H169" s="108">
        <v>0</v>
      </c>
      <c r="I169" s="245">
        <f t="shared" si="4"/>
        <v>0</v>
      </c>
    </row>
    <row r="170" spans="1:9" ht="10.5" customHeight="1" x14ac:dyDescent="0.2">
      <c r="A170" s="212"/>
      <c r="B170" s="215" t="s">
        <v>1256</v>
      </c>
      <c r="C170" s="62" t="s">
        <v>131</v>
      </c>
      <c r="D170" s="68">
        <v>0</v>
      </c>
      <c r="E170" s="68">
        <v>0</v>
      </c>
      <c r="F170" s="68">
        <v>0</v>
      </c>
      <c r="G170" s="68">
        <v>0</v>
      </c>
      <c r="H170" s="108">
        <v>0</v>
      </c>
      <c r="I170" s="245">
        <f t="shared" si="4"/>
        <v>0</v>
      </c>
    </row>
    <row r="171" spans="1:9" ht="10.5" customHeight="1" x14ac:dyDescent="0.2">
      <c r="A171" s="212"/>
      <c r="B171" s="215" t="s">
        <v>127</v>
      </c>
      <c r="C171" s="62" t="s">
        <v>132</v>
      </c>
      <c r="D171" s="68">
        <v>0</v>
      </c>
      <c r="E171" s="68">
        <v>0</v>
      </c>
      <c r="F171" s="68">
        <v>0</v>
      </c>
      <c r="G171" s="68">
        <v>0</v>
      </c>
      <c r="H171" s="108">
        <v>0</v>
      </c>
      <c r="I171" s="245">
        <f t="shared" si="4"/>
        <v>0</v>
      </c>
    </row>
    <row r="172" spans="1:9" ht="10.5" customHeight="1" x14ac:dyDescent="0.2">
      <c r="A172" s="212"/>
      <c r="B172" s="215" t="s">
        <v>128</v>
      </c>
      <c r="C172" s="62" t="s">
        <v>133</v>
      </c>
      <c r="D172" s="68">
        <v>0</v>
      </c>
      <c r="E172" s="68">
        <v>0</v>
      </c>
      <c r="F172" s="68">
        <v>0</v>
      </c>
      <c r="G172" s="68">
        <v>0</v>
      </c>
      <c r="H172" s="108">
        <v>0</v>
      </c>
      <c r="I172" s="245">
        <f t="shared" si="4"/>
        <v>0</v>
      </c>
    </row>
    <row r="173" spans="1:9" ht="10.5" customHeight="1" x14ac:dyDescent="0.2">
      <c r="A173" s="212"/>
      <c r="B173" s="215" t="s">
        <v>129</v>
      </c>
      <c r="C173" s="62" t="s">
        <v>134</v>
      </c>
      <c r="D173" s="68">
        <v>0</v>
      </c>
      <c r="E173" s="68">
        <v>0</v>
      </c>
      <c r="F173" s="68">
        <v>0</v>
      </c>
      <c r="G173" s="68">
        <v>0</v>
      </c>
      <c r="H173" s="108">
        <v>0</v>
      </c>
      <c r="I173" s="245">
        <f t="shared" si="4"/>
        <v>0</v>
      </c>
    </row>
    <row r="174" spans="1:9" ht="10.5" customHeight="1" x14ac:dyDescent="0.2">
      <c r="A174" s="212"/>
      <c r="B174" s="215" t="s">
        <v>130</v>
      </c>
      <c r="C174" s="62" t="s">
        <v>135</v>
      </c>
      <c r="D174" s="68">
        <v>0</v>
      </c>
      <c r="E174" s="68">
        <v>0</v>
      </c>
      <c r="F174" s="68">
        <v>0</v>
      </c>
      <c r="G174" s="68">
        <v>0</v>
      </c>
      <c r="H174" s="108">
        <v>0</v>
      </c>
      <c r="I174" s="245">
        <f t="shared" si="4"/>
        <v>0</v>
      </c>
    </row>
    <row r="175" spans="1:9" ht="10.5" customHeight="1" thickBot="1" x14ac:dyDescent="0.25">
      <c r="A175" s="212"/>
      <c r="B175" s="215" t="s">
        <v>498</v>
      </c>
      <c r="C175" s="62" t="s">
        <v>136</v>
      </c>
      <c r="D175" s="65">
        <v>0</v>
      </c>
      <c r="E175" s="65">
        <v>0</v>
      </c>
      <c r="F175" s="65">
        <v>0</v>
      </c>
      <c r="G175" s="65">
        <v>0</v>
      </c>
      <c r="H175" s="108">
        <v>0</v>
      </c>
      <c r="I175" s="245">
        <f t="shared" si="4"/>
        <v>0</v>
      </c>
    </row>
    <row r="176" spans="1:9" ht="10.5" customHeight="1" thickTop="1" thickBot="1" x14ac:dyDescent="0.25">
      <c r="A176" s="212"/>
      <c r="B176" s="215"/>
      <c r="C176" s="62" t="s">
        <v>510</v>
      </c>
      <c r="D176" s="82">
        <f>SUM(D148:D175)</f>
        <v>0</v>
      </c>
      <c r="E176" s="82">
        <f>SUM(E148:E175)</f>
        <v>0</v>
      </c>
      <c r="F176" s="82">
        <f>SUM(F148:F175)</f>
        <v>0</v>
      </c>
      <c r="G176" s="82">
        <f>SUM(G148:G175)</f>
        <v>0</v>
      </c>
      <c r="H176" s="82">
        <f>SUM(H148:H175)</f>
        <v>0</v>
      </c>
      <c r="I176" s="82">
        <f>SUM(G176+H176)</f>
        <v>0</v>
      </c>
    </row>
    <row r="177" spans="1:9" ht="10.5" customHeight="1" thickTop="1" x14ac:dyDescent="0.2">
      <c r="A177" s="212"/>
      <c r="B177" s="215"/>
      <c r="C177" s="62"/>
      <c r="D177" s="3"/>
      <c r="E177" s="3"/>
      <c r="F177" s="3"/>
      <c r="G177" s="3"/>
      <c r="H177" s="3"/>
      <c r="I177" s="98"/>
    </row>
    <row r="178" spans="1:9" ht="10.5" customHeight="1" x14ac:dyDescent="0.2">
      <c r="A178" s="212" t="s">
        <v>1521</v>
      </c>
      <c r="C178" s="62"/>
      <c r="D178" s="3"/>
      <c r="E178" s="3"/>
      <c r="F178" s="3"/>
      <c r="G178" s="3"/>
      <c r="I178" s="77"/>
    </row>
    <row r="179" spans="1:9" x14ac:dyDescent="0.2">
      <c r="B179" s="215" t="s">
        <v>1249</v>
      </c>
      <c r="C179" s="62" t="s">
        <v>177</v>
      </c>
      <c r="D179" s="68">
        <v>0</v>
      </c>
      <c r="E179" s="68">
        <v>0</v>
      </c>
      <c r="F179" s="68">
        <v>0</v>
      </c>
      <c r="G179" s="218">
        <f>SUMIF('Staff Details'!J:J,RIGHT(LEFT($A$2,7),2)&amp;"-"&amp;LEFT(A178,4),'Staff Details'!S:S)</f>
        <v>0</v>
      </c>
      <c r="H179" s="70">
        <v>0</v>
      </c>
      <c r="I179" s="242">
        <f>SUM(G179+H179)</f>
        <v>0</v>
      </c>
    </row>
    <row r="180" spans="1:9" x14ac:dyDescent="0.2">
      <c r="B180" s="215" t="s">
        <v>1249</v>
      </c>
      <c r="C180" s="62" t="s">
        <v>400</v>
      </c>
      <c r="D180" s="68">
        <v>0</v>
      </c>
      <c r="E180" s="68">
        <v>0</v>
      </c>
      <c r="F180" s="68">
        <v>0</v>
      </c>
      <c r="G180" s="68">
        <v>0</v>
      </c>
      <c r="H180" s="70">
        <v>0</v>
      </c>
      <c r="I180" s="242">
        <f>SUM(G180+H180)</f>
        <v>0</v>
      </c>
    </row>
    <row r="181" spans="1:9" x14ac:dyDescent="0.2">
      <c r="A181" s="62"/>
      <c r="B181" s="215" t="s">
        <v>1250</v>
      </c>
      <c r="C181" s="62" t="s">
        <v>684</v>
      </c>
      <c r="D181" s="68">
        <v>0</v>
      </c>
      <c r="E181" s="68">
        <v>0</v>
      </c>
      <c r="F181" s="68">
        <v>0</v>
      </c>
      <c r="G181" s="219">
        <f>SUMIF('Staff Details'!J:J,RIGHT(LEFT($A$2,7),2)&amp;"-"&amp;LEFT(A178,4),'Staff Details'!AA:AA)</f>
        <v>0</v>
      </c>
      <c r="H181" s="70">
        <v>0</v>
      </c>
      <c r="I181" s="242">
        <f>SUM(G181+H181)</f>
        <v>0</v>
      </c>
    </row>
    <row r="182" spans="1:9" x14ac:dyDescent="0.2">
      <c r="A182" s="62"/>
      <c r="B182" s="215" t="s">
        <v>1250</v>
      </c>
      <c r="C182" s="62" t="s">
        <v>401</v>
      </c>
      <c r="D182" s="68">
        <v>0</v>
      </c>
      <c r="E182" s="68">
        <v>0</v>
      </c>
      <c r="F182" s="68">
        <v>0</v>
      </c>
      <c r="G182" s="68">
        <v>0</v>
      </c>
      <c r="H182" s="70">
        <v>0</v>
      </c>
      <c r="I182" s="242">
        <f>SUM(G182+H182)</f>
        <v>0</v>
      </c>
    </row>
    <row r="183" spans="1:9" ht="10.5" customHeight="1" x14ac:dyDescent="0.2">
      <c r="A183" s="212"/>
      <c r="B183" s="215" t="s">
        <v>1251</v>
      </c>
      <c r="C183" s="62" t="s">
        <v>76</v>
      </c>
      <c r="D183" s="68">
        <v>0</v>
      </c>
      <c r="E183" s="68">
        <v>0</v>
      </c>
      <c r="F183" s="68">
        <v>0</v>
      </c>
      <c r="G183" s="68">
        <v>0</v>
      </c>
      <c r="H183" s="108">
        <v>0</v>
      </c>
      <c r="I183" s="245">
        <f t="shared" ref="I183:I206" si="5">SUM(G183+H183)</f>
        <v>0</v>
      </c>
    </row>
    <row r="184" spans="1:9" ht="10.5" customHeight="1" x14ac:dyDescent="0.2">
      <c r="A184" s="212"/>
      <c r="B184" s="215" t="s">
        <v>1252</v>
      </c>
      <c r="C184" s="62" t="s">
        <v>77</v>
      </c>
      <c r="D184" s="68">
        <v>0</v>
      </c>
      <c r="E184" s="68">
        <v>0</v>
      </c>
      <c r="F184" s="68">
        <v>0</v>
      </c>
      <c r="G184" s="68">
        <v>0</v>
      </c>
      <c r="H184" s="108">
        <v>0</v>
      </c>
      <c r="I184" s="245">
        <f t="shared" si="5"/>
        <v>0</v>
      </c>
    </row>
    <row r="185" spans="1:9" ht="10.5" customHeight="1" x14ac:dyDescent="0.2">
      <c r="A185" s="212"/>
      <c r="B185" s="215" t="s">
        <v>78</v>
      </c>
      <c r="C185" s="62" t="s">
        <v>79</v>
      </c>
      <c r="D185" s="68">
        <v>0</v>
      </c>
      <c r="E185" s="68">
        <v>0</v>
      </c>
      <c r="F185" s="68">
        <v>0</v>
      </c>
      <c r="G185" s="68">
        <v>0</v>
      </c>
      <c r="H185" s="108">
        <v>0</v>
      </c>
      <c r="I185" s="245">
        <f t="shared" si="5"/>
        <v>0</v>
      </c>
    </row>
    <row r="186" spans="1:9" ht="10.5" customHeight="1" x14ac:dyDescent="0.2">
      <c r="A186" s="212"/>
      <c r="B186" s="215" t="s">
        <v>80</v>
      </c>
      <c r="C186" s="62" t="s">
        <v>81</v>
      </c>
      <c r="D186" s="68">
        <v>0</v>
      </c>
      <c r="E186" s="68">
        <v>0</v>
      </c>
      <c r="F186" s="68">
        <v>0</v>
      </c>
      <c r="G186" s="68">
        <v>0</v>
      </c>
      <c r="H186" s="108">
        <v>0</v>
      </c>
      <c r="I186" s="245">
        <f t="shared" si="5"/>
        <v>0</v>
      </c>
    </row>
    <row r="187" spans="1:9" ht="10.5" customHeight="1" x14ac:dyDescent="0.2">
      <c r="A187" s="212"/>
      <c r="B187" s="215" t="s">
        <v>1253</v>
      </c>
      <c r="C187" s="62" t="s">
        <v>82</v>
      </c>
      <c r="D187" s="68">
        <v>0</v>
      </c>
      <c r="E187" s="68">
        <v>0</v>
      </c>
      <c r="F187" s="68">
        <v>0</v>
      </c>
      <c r="G187" s="68">
        <v>0</v>
      </c>
      <c r="H187" s="108">
        <v>0</v>
      </c>
      <c r="I187" s="245">
        <f t="shared" si="5"/>
        <v>0</v>
      </c>
    </row>
    <row r="188" spans="1:9" ht="10.5" customHeight="1" x14ac:dyDescent="0.2">
      <c r="A188" s="212"/>
      <c r="B188" s="342" t="s">
        <v>535</v>
      </c>
      <c r="C188" s="297" t="s">
        <v>558</v>
      </c>
      <c r="D188" s="68">
        <v>0</v>
      </c>
      <c r="E188" s="68">
        <v>0</v>
      </c>
      <c r="F188" s="68">
        <v>0</v>
      </c>
      <c r="G188" s="68">
        <v>0</v>
      </c>
      <c r="H188" s="108">
        <v>0</v>
      </c>
      <c r="I188" s="245">
        <f t="shared" si="5"/>
        <v>0</v>
      </c>
    </row>
    <row r="189" spans="1:9" ht="10.5" customHeight="1" x14ac:dyDescent="0.2">
      <c r="A189" s="212"/>
      <c r="B189" s="215" t="s">
        <v>1289</v>
      </c>
      <c r="C189" s="62" t="s">
        <v>648</v>
      </c>
      <c r="D189" s="68">
        <v>0</v>
      </c>
      <c r="E189" s="68">
        <v>0</v>
      </c>
      <c r="F189" s="68">
        <v>0</v>
      </c>
      <c r="G189" s="68">
        <v>0</v>
      </c>
      <c r="H189" s="108">
        <v>0</v>
      </c>
      <c r="I189" s="245">
        <f t="shared" si="5"/>
        <v>0</v>
      </c>
    </row>
    <row r="190" spans="1:9" ht="10.5" customHeight="1" x14ac:dyDescent="0.2">
      <c r="A190" s="212"/>
      <c r="B190" s="215" t="s">
        <v>1290</v>
      </c>
      <c r="C190" s="62" t="s">
        <v>650</v>
      </c>
      <c r="D190" s="68">
        <v>0</v>
      </c>
      <c r="E190" s="68">
        <v>0</v>
      </c>
      <c r="F190" s="68">
        <v>0</v>
      </c>
      <c r="G190" s="68">
        <v>0</v>
      </c>
      <c r="H190" s="108">
        <v>0</v>
      </c>
      <c r="I190" s="245">
        <f t="shared" si="5"/>
        <v>0</v>
      </c>
    </row>
    <row r="191" spans="1:9" ht="10.5" customHeight="1" x14ac:dyDescent="0.2">
      <c r="A191" s="212"/>
      <c r="B191" s="215" t="s">
        <v>651</v>
      </c>
      <c r="C191" s="62" t="s">
        <v>656</v>
      </c>
      <c r="D191" s="68">
        <v>0</v>
      </c>
      <c r="E191" s="68">
        <v>0</v>
      </c>
      <c r="F191" s="68">
        <v>0</v>
      </c>
      <c r="G191" s="68">
        <v>0</v>
      </c>
      <c r="H191" s="108">
        <v>0</v>
      </c>
      <c r="I191" s="245">
        <f t="shared" si="5"/>
        <v>0</v>
      </c>
    </row>
    <row r="192" spans="1:9" ht="10.5" customHeight="1" x14ac:dyDescent="0.2">
      <c r="A192" s="212"/>
      <c r="B192" s="215" t="s">
        <v>652</v>
      </c>
      <c r="C192" s="62" t="s">
        <v>139</v>
      </c>
      <c r="D192" s="68">
        <v>0</v>
      </c>
      <c r="E192" s="68">
        <v>0</v>
      </c>
      <c r="F192" s="68">
        <v>0</v>
      </c>
      <c r="G192" s="68">
        <v>0</v>
      </c>
      <c r="H192" s="108">
        <v>0</v>
      </c>
      <c r="I192" s="245">
        <f t="shared" si="5"/>
        <v>0</v>
      </c>
    </row>
    <row r="193" spans="1:9" ht="10.5" customHeight="1" x14ac:dyDescent="0.2">
      <c r="A193" s="212"/>
      <c r="B193" s="215" t="s">
        <v>653</v>
      </c>
      <c r="C193" s="62" t="s">
        <v>112</v>
      </c>
      <c r="D193" s="68">
        <v>0</v>
      </c>
      <c r="E193" s="68">
        <v>0</v>
      </c>
      <c r="F193" s="68">
        <v>0</v>
      </c>
      <c r="G193" s="68">
        <v>0</v>
      </c>
      <c r="H193" s="108">
        <v>0</v>
      </c>
      <c r="I193" s="245">
        <f t="shared" si="5"/>
        <v>0</v>
      </c>
    </row>
    <row r="194" spans="1:9" ht="10.5" customHeight="1" x14ac:dyDescent="0.2">
      <c r="A194" s="212"/>
      <c r="B194" s="215" t="s">
        <v>654</v>
      </c>
      <c r="C194" s="62" t="s">
        <v>113</v>
      </c>
      <c r="D194" s="68">
        <v>0</v>
      </c>
      <c r="E194" s="68">
        <v>0</v>
      </c>
      <c r="F194" s="68">
        <v>0</v>
      </c>
      <c r="G194" s="68">
        <v>0</v>
      </c>
      <c r="H194" s="108">
        <v>0</v>
      </c>
      <c r="I194" s="245">
        <f t="shared" si="5"/>
        <v>0</v>
      </c>
    </row>
    <row r="195" spans="1:9" ht="10.5" customHeight="1" x14ac:dyDescent="0.2">
      <c r="A195" s="212"/>
      <c r="B195" s="215" t="s">
        <v>280</v>
      </c>
      <c r="C195" s="62" t="s">
        <v>377</v>
      </c>
      <c r="D195" s="68">
        <v>0</v>
      </c>
      <c r="E195" s="68">
        <v>0</v>
      </c>
      <c r="F195" s="68">
        <v>0</v>
      </c>
      <c r="G195" s="68">
        <v>0</v>
      </c>
      <c r="H195" s="108">
        <v>0</v>
      </c>
      <c r="I195" s="245">
        <f t="shared" si="5"/>
        <v>0</v>
      </c>
    </row>
    <row r="196" spans="1:9" ht="10.5" customHeight="1" x14ac:dyDescent="0.2">
      <c r="A196" s="212"/>
      <c r="B196" s="215" t="s">
        <v>1254</v>
      </c>
      <c r="C196" s="62" t="s">
        <v>114</v>
      </c>
      <c r="D196" s="68">
        <v>0</v>
      </c>
      <c r="E196" s="68">
        <v>0</v>
      </c>
      <c r="F196" s="68">
        <v>0</v>
      </c>
      <c r="G196" s="68">
        <v>0</v>
      </c>
      <c r="H196" s="108">
        <v>0</v>
      </c>
      <c r="I196" s="245">
        <f t="shared" si="5"/>
        <v>0</v>
      </c>
    </row>
    <row r="197" spans="1:9" ht="10.5" customHeight="1" x14ac:dyDescent="0.2">
      <c r="A197" s="212"/>
      <c r="B197" s="215" t="s">
        <v>655</v>
      </c>
      <c r="C197" s="62" t="s">
        <v>115</v>
      </c>
      <c r="D197" s="68">
        <v>0</v>
      </c>
      <c r="E197" s="68">
        <v>0</v>
      </c>
      <c r="F197" s="68">
        <v>0</v>
      </c>
      <c r="G197" s="68">
        <v>0</v>
      </c>
      <c r="H197" s="108">
        <v>0</v>
      </c>
      <c r="I197" s="245">
        <f t="shared" si="5"/>
        <v>0</v>
      </c>
    </row>
    <row r="198" spans="1:9" ht="10.5" customHeight="1" x14ac:dyDescent="0.2">
      <c r="A198" s="212"/>
      <c r="B198" s="215" t="s">
        <v>1255</v>
      </c>
      <c r="C198" s="62" t="s">
        <v>118</v>
      </c>
      <c r="D198" s="68">
        <v>0</v>
      </c>
      <c r="E198" s="68">
        <v>0</v>
      </c>
      <c r="F198" s="68">
        <v>0</v>
      </c>
      <c r="G198" s="68">
        <v>0</v>
      </c>
      <c r="H198" s="108">
        <v>0</v>
      </c>
      <c r="I198" s="245">
        <f t="shared" si="5"/>
        <v>0</v>
      </c>
    </row>
    <row r="199" spans="1:9" ht="10.5" customHeight="1" x14ac:dyDescent="0.2">
      <c r="A199" s="212"/>
      <c r="B199" s="215" t="s">
        <v>500</v>
      </c>
      <c r="C199" s="62" t="s">
        <v>123</v>
      </c>
      <c r="D199" s="68">
        <v>0</v>
      </c>
      <c r="E199" s="68">
        <v>0</v>
      </c>
      <c r="F199" s="68">
        <v>0</v>
      </c>
      <c r="G199" s="68">
        <v>0</v>
      </c>
      <c r="H199" s="108">
        <v>0</v>
      </c>
      <c r="I199" s="245">
        <f t="shared" si="5"/>
        <v>0</v>
      </c>
    </row>
    <row r="200" spans="1:9" ht="10.5" customHeight="1" x14ac:dyDescent="0.2">
      <c r="A200" s="212"/>
      <c r="B200" s="215" t="s">
        <v>496</v>
      </c>
      <c r="C200" s="62" t="s">
        <v>125</v>
      </c>
      <c r="D200" s="68">
        <v>0</v>
      </c>
      <c r="E200" s="68">
        <v>0</v>
      </c>
      <c r="F200" s="68">
        <v>0</v>
      </c>
      <c r="G200" s="68">
        <v>0</v>
      </c>
      <c r="H200" s="108">
        <v>0</v>
      </c>
      <c r="I200" s="245">
        <f t="shared" si="5"/>
        <v>0</v>
      </c>
    </row>
    <row r="201" spans="1:9" ht="10.5" customHeight="1" x14ac:dyDescent="0.2">
      <c r="A201" s="212"/>
      <c r="B201" s="215" t="s">
        <v>1256</v>
      </c>
      <c r="C201" s="62" t="s">
        <v>131</v>
      </c>
      <c r="D201" s="68">
        <v>0</v>
      </c>
      <c r="E201" s="68">
        <v>0</v>
      </c>
      <c r="F201" s="68">
        <v>0</v>
      </c>
      <c r="G201" s="68">
        <v>0</v>
      </c>
      <c r="H201" s="108">
        <v>0</v>
      </c>
      <c r="I201" s="245">
        <f t="shared" si="5"/>
        <v>0</v>
      </c>
    </row>
    <row r="202" spans="1:9" ht="10.5" customHeight="1" x14ac:dyDescent="0.2">
      <c r="A202" s="212"/>
      <c r="B202" s="215" t="s">
        <v>127</v>
      </c>
      <c r="C202" s="62" t="s">
        <v>132</v>
      </c>
      <c r="D202" s="68">
        <v>0</v>
      </c>
      <c r="E202" s="68">
        <v>0</v>
      </c>
      <c r="F202" s="68">
        <v>0</v>
      </c>
      <c r="G202" s="68">
        <v>0</v>
      </c>
      <c r="H202" s="108">
        <v>0</v>
      </c>
      <c r="I202" s="245">
        <f t="shared" si="5"/>
        <v>0</v>
      </c>
    </row>
    <row r="203" spans="1:9" ht="10.5" customHeight="1" x14ac:dyDescent="0.2">
      <c r="A203" s="212"/>
      <c r="B203" s="215" t="s">
        <v>128</v>
      </c>
      <c r="C203" s="62" t="s">
        <v>133</v>
      </c>
      <c r="D203" s="68">
        <v>0</v>
      </c>
      <c r="E203" s="68">
        <v>0</v>
      </c>
      <c r="F203" s="68">
        <v>0</v>
      </c>
      <c r="G203" s="68">
        <v>0</v>
      </c>
      <c r="H203" s="108">
        <v>0</v>
      </c>
      <c r="I203" s="245">
        <f t="shared" si="5"/>
        <v>0</v>
      </c>
    </row>
    <row r="204" spans="1:9" ht="10.5" customHeight="1" x14ac:dyDescent="0.2">
      <c r="A204" s="212"/>
      <c r="B204" s="215" t="s">
        <v>129</v>
      </c>
      <c r="C204" s="62" t="s">
        <v>134</v>
      </c>
      <c r="D204" s="68">
        <v>0</v>
      </c>
      <c r="E204" s="68">
        <v>0</v>
      </c>
      <c r="F204" s="68">
        <v>0</v>
      </c>
      <c r="G204" s="68">
        <v>0</v>
      </c>
      <c r="H204" s="108">
        <v>0</v>
      </c>
      <c r="I204" s="245">
        <f t="shared" si="5"/>
        <v>0</v>
      </c>
    </row>
    <row r="205" spans="1:9" ht="10.5" customHeight="1" x14ac:dyDescent="0.2">
      <c r="A205" s="212"/>
      <c r="B205" s="215" t="s">
        <v>130</v>
      </c>
      <c r="C205" s="62" t="s">
        <v>135</v>
      </c>
      <c r="D205" s="68">
        <v>0</v>
      </c>
      <c r="E205" s="68">
        <v>0</v>
      </c>
      <c r="F205" s="68">
        <v>0</v>
      </c>
      <c r="G205" s="68">
        <v>0</v>
      </c>
      <c r="H205" s="108">
        <v>0</v>
      </c>
      <c r="I205" s="245">
        <f t="shared" si="5"/>
        <v>0</v>
      </c>
    </row>
    <row r="206" spans="1:9" ht="10.5" customHeight="1" thickBot="1" x14ac:dyDescent="0.25">
      <c r="A206" s="212"/>
      <c r="B206" s="215" t="s">
        <v>498</v>
      </c>
      <c r="C206" s="62" t="s">
        <v>136</v>
      </c>
      <c r="D206" s="65">
        <v>0</v>
      </c>
      <c r="E206" s="65">
        <v>0</v>
      </c>
      <c r="F206" s="65">
        <v>0</v>
      </c>
      <c r="G206" s="65">
        <v>0</v>
      </c>
      <c r="H206" s="108">
        <v>0</v>
      </c>
      <c r="I206" s="245">
        <f t="shared" si="5"/>
        <v>0</v>
      </c>
    </row>
    <row r="207" spans="1:9" ht="10.5" customHeight="1" thickTop="1" thickBot="1" x14ac:dyDescent="0.25">
      <c r="A207" s="212"/>
      <c r="B207" s="215"/>
      <c r="C207" s="62" t="s">
        <v>510</v>
      </c>
      <c r="D207" s="82">
        <f>SUM(D179:D206)</f>
        <v>0</v>
      </c>
      <c r="E207" s="82">
        <f>SUM(E179:E206)</f>
        <v>0</v>
      </c>
      <c r="F207" s="82">
        <f>SUM(F179:F206)</f>
        <v>0</v>
      </c>
      <c r="G207" s="82">
        <f>SUM(G179:G206)</f>
        <v>0</v>
      </c>
      <c r="H207" s="82">
        <f>SUM(H179:H206)</f>
        <v>0</v>
      </c>
      <c r="I207" s="82">
        <f>SUM(G207+H207)</f>
        <v>0</v>
      </c>
    </row>
    <row r="208" spans="1:9" ht="10.5" customHeight="1" thickTop="1" x14ac:dyDescent="0.2">
      <c r="A208" s="212"/>
      <c r="B208" s="215"/>
      <c r="C208" s="62"/>
      <c r="D208" s="3"/>
      <c r="E208" s="3"/>
      <c r="F208" s="3"/>
      <c r="G208" s="3"/>
      <c r="H208" s="3"/>
      <c r="I208" s="98"/>
    </row>
    <row r="209" spans="1:9" ht="10.5" customHeight="1" x14ac:dyDescent="0.2">
      <c r="A209" s="212" t="s">
        <v>488</v>
      </c>
      <c r="C209" s="62"/>
      <c r="D209" s="3"/>
      <c r="E209" s="3"/>
      <c r="F209" s="3"/>
      <c r="G209" s="3"/>
      <c r="H209" s="3"/>
      <c r="I209" s="98"/>
    </row>
    <row r="210" spans="1:9" x14ac:dyDescent="0.2">
      <c r="B210" s="215" t="s">
        <v>1249</v>
      </c>
      <c r="C210" s="62" t="s">
        <v>177</v>
      </c>
      <c r="D210" s="68">
        <v>0</v>
      </c>
      <c r="E210" s="68">
        <v>0</v>
      </c>
      <c r="F210" s="68">
        <v>0</v>
      </c>
      <c r="G210" s="218">
        <f>SUMIF('Staff Details'!J:J,RIGHT(LEFT($A$2,7),2)&amp;"-"&amp;LEFT(A209,4),'Staff Details'!S:S)</f>
        <v>0</v>
      </c>
      <c r="H210" s="70">
        <v>0</v>
      </c>
      <c r="I210" s="242">
        <f>SUM(G210+H210)</f>
        <v>0</v>
      </c>
    </row>
    <row r="211" spans="1:9" x14ac:dyDescent="0.2">
      <c r="B211" s="215" t="s">
        <v>1249</v>
      </c>
      <c r="C211" s="62" t="s">
        <v>400</v>
      </c>
      <c r="D211" s="68">
        <v>0</v>
      </c>
      <c r="E211" s="68">
        <v>0</v>
      </c>
      <c r="F211" s="68">
        <v>0</v>
      </c>
      <c r="G211" s="68">
        <v>0</v>
      </c>
      <c r="H211" s="70">
        <v>0</v>
      </c>
      <c r="I211" s="242">
        <f>SUM(G211+H211)</f>
        <v>0</v>
      </c>
    </row>
    <row r="212" spans="1:9" x14ac:dyDescent="0.2">
      <c r="A212" s="62"/>
      <c r="B212" s="215" t="s">
        <v>1250</v>
      </c>
      <c r="C212" s="62" t="s">
        <v>684</v>
      </c>
      <c r="D212" s="68">
        <v>0</v>
      </c>
      <c r="E212" s="68">
        <v>0</v>
      </c>
      <c r="F212" s="68">
        <v>0</v>
      </c>
      <c r="G212" s="219">
        <f>SUMIF('Staff Details'!J:J,RIGHT(LEFT($A$2,7),2)&amp;"-"&amp;LEFT(A209,4),'Staff Details'!AA:AA)</f>
        <v>0</v>
      </c>
      <c r="H212" s="70">
        <v>0</v>
      </c>
      <c r="I212" s="242">
        <f>SUM(G212+H212)</f>
        <v>0</v>
      </c>
    </row>
    <row r="213" spans="1:9" x14ac:dyDescent="0.2">
      <c r="A213" s="62"/>
      <c r="B213" s="215" t="s">
        <v>1250</v>
      </c>
      <c r="C213" s="62" t="s">
        <v>401</v>
      </c>
      <c r="D213" s="68">
        <v>0</v>
      </c>
      <c r="E213" s="68">
        <v>0</v>
      </c>
      <c r="F213" s="68">
        <v>0</v>
      </c>
      <c r="G213" s="68">
        <v>0</v>
      </c>
      <c r="H213" s="70">
        <v>0</v>
      </c>
      <c r="I213" s="242">
        <f>SUM(G213+H213)</f>
        <v>0</v>
      </c>
    </row>
    <row r="214" spans="1:9" ht="10.5" customHeight="1" x14ac:dyDescent="0.2">
      <c r="A214" s="212"/>
      <c r="B214" s="215" t="s">
        <v>1251</v>
      </c>
      <c r="C214" s="62" t="s">
        <v>76</v>
      </c>
      <c r="D214" s="68">
        <v>0</v>
      </c>
      <c r="E214" s="68">
        <v>0</v>
      </c>
      <c r="F214" s="68">
        <v>0</v>
      </c>
      <c r="G214" s="108">
        <v>0</v>
      </c>
      <c r="H214" s="108">
        <v>0</v>
      </c>
      <c r="I214" s="245">
        <f t="shared" ref="I214:I243" si="6">SUM(G214+H214)</f>
        <v>0</v>
      </c>
    </row>
    <row r="215" spans="1:9" ht="10.5" customHeight="1" x14ac:dyDescent="0.2">
      <c r="A215" s="212"/>
      <c r="B215" s="215" t="s">
        <v>1252</v>
      </c>
      <c r="C215" s="62" t="s">
        <v>77</v>
      </c>
      <c r="D215" s="68">
        <v>0</v>
      </c>
      <c r="E215" s="68">
        <v>0</v>
      </c>
      <c r="F215" s="68">
        <v>0</v>
      </c>
      <c r="G215" s="108">
        <v>0</v>
      </c>
      <c r="H215" s="108">
        <v>0</v>
      </c>
      <c r="I215" s="245">
        <f t="shared" si="6"/>
        <v>0</v>
      </c>
    </row>
    <row r="216" spans="1:9" ht="10.5" customHeight="1" x14ac:dyDescent="0.2">
      <c r="A216" s="212"/>
      <c r="B216" s="215" t="s">
        <v>78</v>
      </c>
      <c r="C216" s="62" t="s">
        <v>79</v>
      </c>
      <c r="D216" s="68">
        <v>0</v>
      </c>
      <c r="E216" s="68">
        <v>0</v>
      </c>
      <c r="F216" s="68">
        <v>0</v>
      </c>
      <c r="G216" s="68">
        <v>0</v>
      </c>
      <c r="H216" s="108">
        <v>0</v>
      </c>
      <c r="I216" s="245">
        <f t="shared" si="6"/>
        <v>0</v>
      </c>
    </row>
    <row r="217" spans="1:9" ht="10.5" customHeight="1" x14ac:dyDescent="0.2">
      <c r="A217" s="212"/>
      <c r="B217" s="215" t="s">
        <v>80</v>
      </c>
      <c r="C217" s="62" t="s">
        <v>81</v>
      </c>
      <c r="D217" s="68">
        <v>0</v>
      </c>
      <c r="E217" s="68">
        <v>0</v>
      </c>
      <c r="F217" s="68">
        <v>0</v>
      </c>
      <c r="G217" s="68">
        <v>0</v>
      </c>
      <c r="H217" s="108">
        <v>0</v>
      </c>
      <c r="I217" s="245">
        <f t="shared" si="6"/>
        <v>0</v>
      </c>
    </row>
    <row r="218" spans="1:9" ht="10.5" customHeight="1" x14ac:dyDescent="0.2">
      <c r="A218" s="212"/>
      <c r="B218" s="215" t="s">
        <v>1253</v>
      </c>
      <c r="C218" s="62" t="s">
        <v>82</v>
      </c>
      <c r="D218" s="68">
        <v>0</v>
      </c>
      <c r="E218" s="68">
        <v>0</v>
      </c>
      <c r="F218" s="68">
        <v>0</v>
      </c>
      <c r="G218" s="68">
        <v>0</v>
      </c>
      <c r="H218" s="108">
        <v>0</v>
      </c>
      <c r="I218" s="245">
        <f t="shared" si="6"/>
        <v>0</v>
      </c>
    </row>
    <row r="219" spans="1:9" ht="10.5" customHeight="1" x14ac:dyDescent="0.2">
      <c r="A219" s="212"/>
      <c r="B219" s="215" t="s">
        <v>83</v>
      </c>
      <c r="C219" s="62" t="s">
        <v>91</v>
      </c>
      <c r="D219" s="68">
        <v>0</v>
      </c>
      <c r="E219" s="68">
        <v>0</v>
      </c>
      <c r="F219" s="68">
        <v>0</v>
      </c>
      <c r="G219" s="68">
        <v>0</v>
      </c>
      <c r="H219" s="108">
        <v>0</v>
      </c>
      <c r="I219" s="245">
        <f t="shared" si="6"/>
        <v>0</v>
      </c>
    </row>
    <row r="220" spans="1:9" ht="10.5" customHeight="1" x14ac:dyDescent="0.2">
      <c r="A220" s="212"/>
      <c r="B220" s="215" t="s">
        <v>84</v>
      </c>
      <c r="C220" s="62" t="s">
        <v>140</v>
      </c>
      <c r="D220" s="68">
        <v>0</v>
      </c>
      <c r="E220" s="68">
        <v>0</v>
      </c>
      <c r="F220" s="68">
        <v>0</v>
      </c>
      <c r="G220" s="68">
        <v>0</v>
      </c>
      <c r="H220" s="108">
        <v>0</v>
      </c>
      <c r="I220" s="245">
        <f t="shared" si="6"/>
        <v>0</v>
      </c>
    </row>
    <row r="221" spans="1:9" ht="10.5" customHeight="1" x14ac:dyDescent="0.2">
      <c r="A221" s="212"/>
      <c r="B221" s="215" t="s">
        <v>85</v>
      </c>
      <c r="C221" s="62" t="s">
        <v>92</v>
      </c>
      <c r="D221" s="68">
        <v>0</v>
      </c>
      <c r="E221" s="68">
        <v>0</v>
      </c>
      <c r="F221" s="68">
        <v>0</v>
      </c>
      <c r="G221" s="68">
        <v>0</v>
      </c>
      <c r="H221" s="108">
        <v>0</v>
      </c>
      <c r="I221" s="245">
        <f t="shared" si="6"/>
        <v>0</v>
      </c>
    </row>
    <row r="222" spans="1:9" ht="10.5" customHeight="1" x14ac:dyDescent="0.2">
      <c r="A222" s="212"/>
      <c r="B222" s="215" t="s">
        <v>86</v>
      </c>
      <c r="C222" s="62" t="s">
        <v>93</v>
      </c>
      <c r="D222" s="68">
        <v>0</v>
      </c>
      <c r="E222" s="68">
        <v>0</v>
      </c>
      <c r="F222" s="68">
        <v>0</v>
      </c>
      <c r="G222" s="68">
        <v>0</v>
      </c>
      <c r="H222" s="108">
        <v>0</v>
      </c>
      <c r="I222" s="245">
        <f t="shared" si="6"/>
        <v>0</v>
      </c>
    </row>
    <row r="223" spans="1:9" ht="10.5" customHeight="1" x14ac:dyDescent="0.2">
      <c r="A223" s="212"/>
      <c r="B223" s="215" t="s">
        <v>87</v>
      </c>
      <c r="C223" s="62" t="s">
        <v>94</v>
      </c>
      <c r="D223" s="68">
        <v>0</v>
      </c>
      <c r="E223" s="68">
        <v>0</v>
      </c>
      <c r="F223" s="68">
        <v>0</v>
      </c>
      <c r="G223" s="68">
        <v>0</v>
      </c>
      <c r="H223" s="108">
        <v>0</v>
      </c>
      <c r="I223" s="245">
        <f t="shared" si="6"/>
        <v>0</v>
      </c>
    </row>
    <row r="224" spans="1:9" ht="10.5" customHeight="1" x14ac:dyDescent="0.2">
      <c r="A224" s="212"/>
      <c r="B224" s="215" t="s">
        <v>88</v>
      </c>
      <c r="C224" s="62" t="s">
        <v>141</v>
      </c>
      <c r="D224" s="68">
        <v>0</v>
      </c>
      <c r="E224" s="68">
        <v>0</v>
      </c>
      <c r="F224" s="68">
        <v>0</v>
      </c>
      <c r="G224" s="68">
        <v>0</v>
      </c>
      <c r="H224" s="108">
        <v>0</v>
      </c>
      <c r="I224" s="245">
        <f t="shared" si="6"/>
        <v>0</v>
      </c>
    </row>
    <row r="225" spans="1:9" ht="10.5" customHeight="1" x14ac:dyDescent="0.2">
      <c r="A225" s="212"/>
      <c r="B225" s="215" t="s">
        <v>89</v>
      </c>
      <c r="C225" s="62" t="s">
        <v>95</v>
      </c>
      <c r="D225" s="68">
        <v>0</v>
      </c>
      <c r="E225" s="68">
        <v>0</v>
      </c>
      <c r="F225" s="68">
        <v>0</v>
      </c>
      <c r="G225" s="68">
        <v>0</v>
      </c>
      <c r="H225" s="108">
        <v>0</v>
      </c>
      <c r="I225" s="245">
        <f t="shared" si="6"/>
        <v>0</v>
      </c>
    </row>
    <row r="226" spans="1:9" ht="10.5" customHeight="1" x14ac:dyDescent="0.2">
      <c r="A226" s="212"/>
      <c r="B226" s="215" t="s">
        <v>90</v>
      </c>
      <c r="C226" s="62" t="s">
        <v>1282</v>
      </c>
      <c r="D226" s="68">
        <v>0</v>
      </c>
      <c r="E226" s="68">
        <v>0</v>
      </c>
      <c r="F226" s="68">
        <v>0</v>
      </c>
      <c r="G226" s="68">
        <v>0</v>
      </c>
      <c r="H226" s="108">
        <v>0</v>
      </c>
      <c r="I226" s="245">
        <f t="shared" si="6"/>
        <v>0</v>
      </c>
    </row>
    <row r="227" spans="1:9" ht="10.5" customHeight="1" x14ac:dyDescent="0.2">
      <c r="A227" s="212"/>
      <c r="B227" s="342" t="s">
        <v>535</v>
      </c>
      <c r="C227" s="297" t="s">
        <v>558</v>
      </c>
      <c r="D227" s="68">
        <v>0</v>
      </c>
      <c r="E227" s="68">
        <v>0</v>
      </c>
      <c r="F227" s="68">
        <v>0</v>
      </c>
      <c r="G227" s="68">
        <v>0</v>
      </c>
      <c r="H227" s="108">
        <v>0</v>
      </c>
      <c r="I227" s="245">
        <f t="shared" si="6"/>
        <v>0</v>
      </c>
    </row>
    <row r="228" spans="1:9" ht="10.5" customHeight="1" x14ac:dyDescent="0.2">
      <c r="A228" s="212"/>
      <c r="B228" s="215" t="s">
        <v>1289</v>
      </c>
      <c r="C228" s="62" t="s">
        <v>648</v>
      </c>
      <c r="D228" s="68">
        <v>0</v>
      </c>
      <c r="E228" s="68">
        <v>0</v>
      </c>
      <c r="F228" s="68">
        <v>0</v>
      </c>
      <c r="G228" s="68">
        <v>0</v>
      </c>
      <c r="H228" s="108">
        <v>0</v>
      </c>
      <c r="I228" s="245">
        <f t="shared" si="6"/>
        <v>0</v>
      </c>
    </row>
    <row r="229" spans="1:9" ht="10.5" customHeight="1" x14ac:dyDescent="0.2">
      <c r="A229" s="212"/>
      <c r="B229" s="215" t="s">
        <v>1290</v>
      </c>
      <c r="C229" s="62" t="s">
        <v>650</v>
      </c>
      <c r="D229" s="68">
        <v>0</v>
      </c>
      <c r="E229" s="68">
        <v>0</v>
      </c>
      <c r="F229" s="68">
        <v>0</v>
      </c>
      <c r="G229" s="68">
        <v>0</v>
      </c>
      <c r="H229" s="108">
        <v>0</v>
      </c>
      <c r="I229" s="245">
        <f t="shared" si="6"/>
        <v>0</v>
      </c>
    </row>
    <row r="230" spans="1:9" ht="10.5" customHeight="1" x14ac:dyDescent="0.2">
      <c r="A230" s="212"/>
      <c r="B230" s="215" t="s">
        <v>651</v>
      </c>
      <c r="C230" s="62" t="s">
        <v>656</v>
      </c>
      <c r="D230" s="68">
        <v>0</v>
      </c>
      <c r="E230" s="68">
        <v>0</v>
      </c>
      <c r="F230" s="68">
        <v>0</v>
      </c>
      <c r="G230" s="68">
        <v>0</v>
      </c>
      <c r="H230" s="108">
        <v>0</v>
      </c>
      <c r="I230" s="245">
        <f t="shared" si="6"/>
        <v>0</v>
      </c>
    </row>
    <row r="231" spans="1:9" ht="10.5" customHeight="1" x14ac:dyDescent="0.2">
      <c r="A231" s="212"/>
      <c r="B231" s="215" t="s">
        <v>652</v>
      </c>
      <c r="C231" s="62" t="s">
        <v>139</v>
      </c>
      <c r="D231" s="68">
        <v>0</v>
      </c>
      <c r="E231" s="68">
        <v>0</v>
      </c>
      <c r="F231" s="68">
        <v>0</v>
      </c>
      <c r="G231" s="68">
        <v>0</v>
      </c>
      <c r="H231" s="108">
        <v>0</v>
      </c>
      <c r="I231" s="245">
        <f t="shared" si="6"/>
        <v>0</v>
      </c>
    </row>
    <row r="232" spans="1:9" ht="10.5" customHeight="1" x14ac:dyDescent="0.2">
      <c r="A232" s="212"/>
      <c r="B232" s="215" t="s">
        <v>653</v>
      </c>
      <c r="C232" s="62" t="s">
        <v>112</v>
      </c>
      <c r="D232" s="68">
        <v>0</v>
      </c>
      <c r="E232" s="68">
        <v>0</v>
      </c>
      <c r="F232" s="68">
        <v>0</v>
      </c>
      <c r="G232" s="68">
        <v>0</v>
      </c>
      <c r="H232" s="108">
        <v>0</v>
      </c>
      <c r="I232" s="245">
        <f t="shared" si="6"/>
        <v>0</v>
      </c>
    </row>
    <row r="233" spans="1:9" ht="10.5" customHeight="1" x14ac:dyDescent="0.2">
      <c r="A233" s="212"/>
      <c r="B233" s="215" t="s">
        <v>654</v>
      </c>
      <c r="C233" s="62" t="s">
        <v>113</v>
      </c>
      <c r="D233" s="68">
        <v>0</v>
      </c>
      <c r="E233" s="68">
        <v>0</v>
      </c>
      <c r="F233" s="68">
        <v>0</v>
      </c>
      <c r="G233" s="68">
        <v>0</v>
      </c>
      <c r="H233" s="108">
        <v>0</v>
      </c>
      <c r="I233" s="245">
        <f t="shared" si="6"/>
        <v>0</v>
      </c>
    </row>
    <row r="234" spans="1:9" ht="10.5" customHeight="1" x14ac:dyDescent="0.2">
      <c r="A234" s="212"/>
      <c r="B234" s="215" t="s">
        <v>1254</v>
      </c>
      <c r="C234" s="62" t="s">
        <v>114</v>
      </c>
      <c r="D234" s="68">
        <v>0</v>
      </c>
      <c r="E234" s="68">
        <v>0</v>
      </c>
      <c r="F234" s="68">
        <v>0</v>
      </c>
      <c r="G234" s="68">
        <v>0</v>
      </c>
      <c r="H234" s="108">
        <v>0</v>
      </c>
      <c r="I234" s="245">
        <f t="shared" si="6"/>
        <v>0</v>
      </c>
    </row>
    <row r="235" spans="1:9" ht="10.5" customHeight="1" x14ac:dyDescent="0.2">
      <c r="A235" s="212"/>
      <c r="B235" s="215" t="s">
        <v>655</v>
      </c>
      <c r="C235" s="62" t="s">
        <v>115</v>
      </c>
      <c r="D235" s="68">
        <v>0</v>
      </c>
      <c r="E235" s="68">
        <v>0</v>
      </c>
      <c r="F235" s="68">
        <v>0</v>
      </c>
      <c r="G235" s="68">
        <v>0</v>
      </c>
      <c r="H235" s="108">
        <v>0</v>
      </c>
      <c r="I235" s="245">
        <f t="shared" si="6"/>
        <v>0</v>
      </c>
    </row>
    <row r="236" spans="1:9" ht="10.5" customHeight="1" x14ac:dyDescent="0.2">
      <c r="A236" s="212"/>
      <c r="B236" s="215" t="s">
        <v>1255</v>
      </c>
      <c r="C236" s="62" t="s">
        <v>118</v>
      </c>
      <c r="D236" s="68">
        <v>0</v>
      </c>
      <c r="E236" s="68">
        <v>0</v>
      </c>
      <c r="F236" s="68">
        <v>0</v>
      </c>
      <c r="G236" s="68">
        <v>0</v>
      </c>
      <c r="H236" s="108">
        <v>0</v>
      </c>
      <c r="I236" s="245">
        <f t="shared" si="6"/>
        <v>0</v>
      </c>
    </row>
    <row r="237" spans="1:9" ht="10.5" customHeight="1" x14ac:dyDescent="0.2">
      <c r="A237" s="212"/>
      <c r="B237" s="215" t="s">
        <v>500</v>
      </c>
      <c r="C237" s="62" t="s">
        <v>123</v>
      </c>
      <c r="D237" s="68">
        <v>0</v>
      </c>
      <c r="E237" s="68">
        <v>0</v>
      </c>
      <c r="F237" s="68">
        <v>0</v>
      </c>
      <c r="G237" s="68">
        <v>0</v>
      </c>
      <c r="H237" s="108">
        <v>0</v>
      </c>
      <c r="I237" s="245">
        <f t="shared" si="6"/>
        <v>0</v>
      </c>
    </row>
    <row r="238" spans="1:9" ht="10.5" customHeight="1" x14ac:dyDescent="0.2">
      <c r="A238" s="212"/>
      <c r="B238" s="215" t="s">
        <v>496</v>
      </c>
      <c r="C238" s="62" t="s">
        <v>125</v>
      </c>
      <c r="D238" s="68">
        <v>0</v>
      </c>
      <c r="E238" s="68">
        <v>0</v>
      </c>
      <c r="F238" s="68">
        <v>0</v>
      </c>
      <c r="G238" s="68">
        <v>0</v>
      </c>
      <c r="H238" s="108">
        <v>0</v>
      </c>
      <c r="I238" s="245">
        <f t="shared" si="6"/>
        <v>0</v>
      </c>
    </row>
    <row r="239" spans="1:9" ht="10.5" customHeight="1" x14ac:dyDescent="0.2">
      <c r="A239" s="212"/>
      <c r="B239" s="215" t="s">
        <v>1256</v>
      </c>
      <c r="C239" s="62" t="s">
        <v>131</v>
      </c>
      <c r="D239" s="68">
        <v>0</v>
      </c>
      <c r="E239" s="68">
        <v>0</v>
      </c>
      <c r="F239" s="68">
        <v>0</v>
      </c>
      <c r="G239" s="68">
        <v>0</v>
      </c>
      <c r="H239" s="108">
        <v>0</v>
      </c>
      <c r="I239" s="245">
        <f t="shared" si="6"/>
        <v>0</v>
      </c>
    </row>
    <row r="240" spans="1:9" ht="10.5" customHeight="1" x14ac:dyDescent="0.2">
      <c r="A240" s="212"/>
      <c r="B240" s="215" t="s">
        <v>127</v>
      </c>
      <c r="C240" s="62" t="s">
        <v>132</v>
      </c>
      <c r="D240" s="68">
        <v>0</v>
      </c>
      <c r="E240" s="68">
        <v>0</v>
      </c>
      <c r="F240" s="68">
        <v>0</v>
      </c>
      <c r="G240" s="68">
        <v>0</v>
      </c>
      <c r="H240" s="108">
        <v>0</v>
      </c>
      <c r="I240" s="245">
        <f t="shared" si="6"/>
        <v>0</v>
      </c>
    </row>
    <row r="241" spans="1:9" ht="10.5" customHeight="1" x14ac:dyDescent="0.2">
      <c r="A241" s="212"/>
      <c r="B241" s="215" t="s">
        <v>128</v>
      </c>
      <c r="C241" s="62" t="s">
        <v>133</v>
      </c>
      <c r="D241" s="68">
        <v>0</v>
      </c>
      <c r="E241" s="68">
        <v>0</v>
      </c>
      <c r="F241" s="68">
        <v>0</v>
      </c>
      <c r="G241" s="68">
        <v>0</v>
      </c>
      <c r="H241" s="108">
        <v>0</v>
      </c>
      <c r="I241" s="245">
        <f t="shared" si="6"/>
        <v>0</v>
      </c>
    </row>
    <row r="242" spans="1:9" ht="10.5" customHeight="1" x14ac:dyDescent="0.2">
      <c r="A242" s="212"/>
      <c r="B242" s="215" t="s">
        <v>129</v>
      </c>
      <c r="C242" s="62" t="s">
        <v>134</v>
      </c>
      <c r="D242" s="68">
        <v>0</v>
      </c>
      <c r="E242" s="68">
        <v>0</v>
      </c>
      <c r="F242" s="68">
        <v>0</v>
      </c>
      <c r="G242" s="68">
        <v>0</v>
      </c>
      <c r="H242" s="108">
        <v>0</v>
      </c>
      <c r="I242" s="245">
        <f t="shared" si="6"/>
        <v>0</v>
      </c>
    </row>
    <row r="243" spans="1:9" ht="10.5" customHeight="1" x14ac:dyDescent="0.2">
      <c r="A243" s="212"/>
      <c r="B243" s="215" t="s">
        <v>130</v>
      </c>
      <c r="C243" s="62" t="s">
        <v>135</v>
      </c>
      <c r="D243" s="68">
        <v>0</v>
      </c>
      <c r="E243" s="68">
        <v>0</v>
      </c>
      <c r="F243" s="68">
        <v>0</v>
      </c>
      <c r="G243" s="68">
        <v>0</v>
      </c>
      <c r="H243" s="108">
        <v>0</v>
      </c>
      <c r="I243" s="245">
        <f t="shared" si="6"/>
        <v>0</v>
      </c>
    </row>
    <row r="244" spans="1:9" ht="10.5" customHeight="1" thickBot="1" x14ac:dyDescent="0.25">
      <c r="A244" s="212"/>
      <c r="B244" s="215" t="s">
        <v>498</v>
      </c>
      <c r="C244" s="62" t="s">
        <v>136</v>
      </c>
      <c r="D244" s="65">
        <v>0</v>
      </c>
      <c r="E244" s="65">
        <v>0</v>
      </c>
      <c r="F244" s="65">
        <v>0</v>
      </c>
      <c r="G244" s="65">
        <v>0</v>
      </c>
      <c r="H244" s="108">
        <v>0</v>
      </c>
      <c r="I244" s="245">
        <f>SUM(G244+H244)</f>
        <v>0</v>
      </c>
    </row>
    <row r="245" spans="1:9" ht="10.5" customHeight="1" thickTop="1" thickBot="1" x14ac:dyDescent="0.25">
      <c r="B245" s="215"/>
      <c r="C245" s="62" t="s">
        <v>489</v>
      </c>
      <c r="D245" s="82">
        <f>SUM(D210:D244)</f>
        <v>0</v>
      </c>
      <c r="E245" s="82">
        <f>SUM(E210:E244)</f>
        <v>0</v>
      </c>
      <c r="F245" s="82">
        <f>SUM(F210:F244)</f>
        <v>0</v>
      </c>
      <c r="G245" s="82">
        <f>SUM(G210:G244)</f>
        <v>0</v>
      </c>
      <c r="H245" s="82">
        <f>SUM(H210:H244)</f>
        <v>0</v>
      </c>
      <c r="I245" s="82">
        <f>SUM(G245+H245)</f>
        <v>0</v>
      </c>
    </row>
    <row r="246" spans="1:9" ht="10.5" customHeight="1" thickTop="1" x14ac:dyDescent="0.2">
      <c r="B246" s="215"/>
      <c r="C246" s="62"/>
      <c r="D246" s="3"/>
      <c r="E246" s="3"/>
      <c r="F246" s="3"/>
      <c r="G246" s="3"/>
      <c r="I246" s="77"/>
    </row>
    <row r="247" spans="1:9" ht="10.5" customHeight="1" x14ac:dyDescent="0.2">
      <c r="A247" s="212" t="s">
        <v>490</v>
      </c>
      <c r="C247" s="62"/>
      <c r="D247" s="3"/>
      <c r="E247" s="3"/>
      <c r="F247" s="3"/>
      <c r="G247" s="3"/>
      <c r="I247" s="77"/>
    </row>
    <row r="248" spans="1:9" x14ac:dyDescent="0.2">
      <c r="B248" s="215" t="s">
        <v>1249</v>
      </c>
      <c r="C248" s="62" t="s">
        <v>177</v>
      </c>
      <c r="D248" s="68">
        <v>0</v>
      </c>
      <c r="E248" s="68">
        <v>0</v>
      </c>
      <c r="F248" s="68">
        <v>0</v>
      </c>
      <c r="G248" s="218">
        <f>SUMIF('Staff Details'!J:J,RIGHT(LEFT($A$2,7),2)&amp;"-"&amp;LEFT(A247,4),'Staff Details'!S:S)</f>
        <v>0</v>
      </c>
      <c r="H248" s="70">
        <v>0</v>
      </c>
      <c r="I248" s="242">
        <f>SUM(G248+H248)</f>
        <v>0</v>
      </c>
    </row>
    <row r="249" spans="1:9" x14ac:dyDescent="0.2">
      <c r="B249" s="215" t="s">
        <v>1249</v>
      </c>
      <c r="C249" s="62" t="s">
        <v>400</v>
      </c>
      <c r="D249" s="68">
        <v>0</v>
      </c>
      <c r="E249" s="68">
        <v>0</v>
      </c>
      <c r="F249" s="68">
        <v>0</v>
      </c>
      <c r="G249" s="68">
        <v>0</v>
      </c>
      <c r="H249" s="70">
        <v>0</v>
      </c>
      <c r="I249" s="242">
        <f>SUM(G249+H249)</f>
        <v>0</v>
      </c>
    </row>
    <row r="250" spans="1:9" x14ac:dyDescent="0.2">
      <c r="A250" s="62"/>
      <c r="B250" s="215" t="s">
        <v>1250</v>
      </c>
      <c r="C250" s="62" t="s">
        <v>684</v>
      </c>
      <c r="D250" s="68">
        <v>0</v>
      </c>
      <c r="E250" s="68">
        <v>0</v>
      </c>
      <c r="F250" s="68">
        <v>0</v>
      </c>
      <c r="G250" s="219">
        <f>SUMIF('Staff Details'!J:J,RIGHT(LEFT($A$2,7),2)&amp;"-"&amp;LEFT(A247,4),'Staff Details'!AA:AA)</f>
        <v>0</v>
      </c>
      <c r="H250" s="70">
        <v>0</v>
      </c>
      <c r="I250" s="242">
        <f>SUM(G250+H250)</f>
        <v>0</v>
      </c>
    </row>
    <row r="251" spans="1:9" x14ac:dyDescent="0.2">
      <c r="A251" s="62"/>
      <c r="B251" s="215" t="s">
        <v>1250</v>
      </c>
      <c r="C251" s="62" t="s">
        <v>401</v>
      </c>
      <c r="D251" s="68">
        <v>0</v>
      </c>
      <c r="E251" s="68">
        <v>0</v>
      </c>
      <c r="F251" s="68">
        <v>0</v>
      </c>
      <c r="G251" s="68">
        <v>0</v>
      </c>
      <c r="H251" s="70">
        <v>0</v>
      </c>
      <c r="I251" s="242">
        <f>SUM(G251+H251)</f>
        <v>0</v>
      </c>
    </row>
    <row r="252" spans="1:9" ht="10.5" customHeight="1" x14ac:dyDescent="0.2">
      <c r="A252" s="212"/>
      <c r="B252" s="215" t="s">
        <v>1251</v>
      </c>
      <c r="C252" s="62" t="s">
        <v>76</v>
      </c>
      <c r="D252" s="68">
        <v>0</v>
      </c>
      <c r="E252" s="68">
        <v>0</v>
      </c>
      <c r="F252" s="68">
        <v>0</v>
      </c>
      <c r="G252" s="68">
        <v>0</v>
      </c>
      <c r="H252" s="108">
        <v>0</v>
      </c>
      <c r="I252" s="245">
        <f t="shared" ref="I252:I275" si="7">SUM(G252+H252)</f>
        <v>0</v>
      </c>
    </row>
    <row r="253" spans="1:9" ht="10.5" customHeight="1" x14ac:dyDescent="0.2">
      <c r="A253" s="212"/>
      <c r="B253" s="215" t="s">
        <v>1252</v>
      </c>
      <c r="C253" s="62" t="s">
        <v>77</v>
      </c>
      <c r="D253" s="68">
        <v>0</v>
      </c>
      <c r="E253" s="68">
        <v>0</v>
      </c>
      <c r="F253" s="68">
        <v>0</v>
      </c>
      <c r="G253" s="68">
        <v>0</v>
      </c>
      <c r="H253" s="108">
        <v>0</v>
      </c>
      <c r="I253" s="245">
        <f t="shared" si="7"/>
        <v>0</v>
      </c>
    </row>
    <row r="254" spans="1:9" ht="10.5" customHeight="1" x14ac:dyDescent="0.2">
      <c r="A254" s="212"/>
      <c r="B254" s="215" t="s">
        <v>78</v>
      </c>
      <c r="C254" s="62" t="s">
        <v>79</v>
      </c>
      <c r="D254" s="68">
        <v>0</v>
      </c>
      <c r="E254" s="68">
        <v>0</v>
      </c>
      <c r="F254" s="68">
        <v>0</v>
      </c>
      <c r="G254" s="68">
        <v>0</v>
      </c>
      <c r="H254" s="108">
        <v>0</v>
      </c>
      <c r="I254" s="245">
        <f t="shared" si="7"/>
        <v>0</v>
      </c>
    </row>
    <row r="255" spans="1:9" ht="10.5" customHeight="1" x14ac:dyDescent="0.2">
      <c r="A255" s="212"/>
      <c r="B255" s="215" t="s">
        <v>80</v>
      </c>
      <c r="C255" s="62" t="s">
        <v>81</v>
      </c>
      <c r="D255" s="68">
        <v>0</v>
      </c>
      <c r="E255" s="68">
        <v>0</v>
      </c>
      <c r="F255" s="68">
        <v>0</v>
      </c>
      <c r="G255" s="68">
        <v>0</v>
      </c>
      <c r="H255" s="108">
        <v>0</v>
      </c>
      <c r="I255" s="245">
        <f t="shared" si="7"/>
        <v>0</v>
      </c>
    </row>
    <row r="256" spans="1:9" ht="10.5" customHeight="1" x14ac:dyDescent="0.2">
      <c r="A256" s="212"/>
      <c r="B256" s="215" t="s">
        <v>1253</v>
      </c>
      <c r="C256" s="62" t="s">
        <v>82</v>
      </c>
      <c r="D256" s="68">
        <v>0</v>
      </c>
      <c r="E256" s="68">
        <v>0</v>
      </c>
      <c r="F256" s="68">
        <v>0</v>
      </c>
      <c r="G256" s="68">
        <v>0</v>
      </c>
      <c r="H256" s="108">
        <v>0</v>
      </c>
      <c r="I256" s="245">
        <f t="shared" si="7"/>
        <v>0</v>
      </c>
    </row>
    <row r="257" spans="1:9" ht="10.5" customHeight="1" x14ac:dyDescent="0.2">
      <c r="A257" s="212"/>
      <c r="B257" s="342" t="s">
        <v>535</v>
      </c>
      <c r="C257" s="297" t="s">
        <v>558</v>
      </c>
      <c r="D257" s="68">
        <v>0</v>
      </c>
      <c r="E257" s="68">
        <v>0</v>
      </c>
      <c r="F257" s="68">
        <v>0</v>
      </c>
      <c r="G257" s="68">
        <v>0</v>
      </c>
      <c r="H257" s="108">
        <v>0</v>
      </c>
      <c r="I257" s="245">
        <f t="shared" si="7"/>
        <v>0</v>
      </c>
    </row>
    <row r="258" spans="1:9" ht="10.5" customHeight="1" x14ac:dyDescent="0.2">
      <c r="A258" s="212"/>
      <c r="B258" s="215" t="s">
        <v>1289</v>
      </c>
      <c r="C258" s="62" t="s">
        <v>648</v>
      </c>
      <c r="D258" s="68">
        <v>0</v>
      </c>
      <c r="E258" s="68">
        <v>0</v>
      </c>
      <c r="F258" s="68">
        <v>0</v>
      </c>
      <c r="G258" s="68">
        <v>0</v>
      </c>
      <c r="H258" s="108">
        <v>0</v>
      </c>
      <c r="I258" s="245">
        <f t="shared" si="7"/>
        <v>0</v>
      </c>
    </row>
    <row r="259" spans="1:9" ht="10.5" customHeight="1" x14ac:dyDescent="0.2">
      <c r="A259" s="212"/>
      <c r="B259" s="215" t="s">
        <v>1290</v>
      </c>
      <c r="C259" s="62" t="s">
        <v>650</v>
      </c>
      <c r="D259" s="68">
        <v>0</v>
      </c>
      <c r="E259" s="68">
        <v>0</v>
      </c>
      <c r="F259" s="68">
        <v>0</v>
      </c>
      <c r="G259" s="68">
        <v>0</v>
      </c>
      <c r="H259" s="108">
        <v>0</v>
      </c>
      <c r="I259" s="245">
        <f t="shared" si="7"/>
        <v>0</v>
      </c>
    </row>
    <row r="260" spans="1:9" ht="10.5" customHeight="1" x14ac:dyDescent="0.2">
      <c r="A260" s="212"/>
      <c r="B260" s="215" t="s">
        <v>651</v>
      </c>
      <c r="C260" s="62" t="s">
        <v>656</v>
      </c>
      <c r="D260" s="68">
        <v>0</v>
      </c>
      <c r="E260" s="68">
        <v>0</v>
      </c>
      <c r="F260" s="68">
        <v>0</v>
      </c>
      <c r="G260" s="68">
        <v>0</v>
      </c>
      <c r="H260" s="108">
        <v>0</v>
      </c>
      <c r="I260" s="245">
        <f t="shared" si="7"/>
        <v>0</v>
      </c>
    </row>
    <row r="261" spans="1:9" ht="10.5" customHeight="1" x14ac:dyDescent="0.2">
      <c r="A261" s="212"/>
      <c r="B261" s="215" t="s">
        <v>652</v>
      </c>
      <c r="C261" s="62" t="s">
        <v>139</v>
      </c>
      <c r="D261" s="68">
        <v>0</v>
      </c>
      <c r="E261" s="68">
        <v>0</v>
      </c>
      <c r="F261" s="68">
        <v>0</v>
      </c>
      <c r="G261" s="68">
        <v>0</v>
      </c>
      <c r="H261" s="108">
        <v>0</v>
      </c>
      <c r="I261" s="245">
        <f t="shared" si="7"/>
        <v>0</v>
      </c>
    </row>
    <row r="262" spans="1:9" ht="10.5" customHeight="1" x14ac:dyDescent="0.2">
      <c r="A262" s="212"/>
      <c r="B262" s="215" t="s">
        <v>653</v>
      </c>
      <c r="C262" s="62" t="s">
        <v>112</v>
      </c>
      <c r="D262" s="68">
        <v>0</v>
      </c>
      <c r="E262" s="68">
        <v>0</v>
      </c>
      <c r="F262" s="68">
        <v>0</v>
      </c>
      <c r="G262" s="68">
        <v>0</v>
      </c>
      <c r="H262" s="108">
        <v>0</v>
      </c>
      <c r="I262" s="245">
        <f t="shared" si="7"/>
        <v>0</v>
      </c>
    </row>
    <row r="263" spans="1:9" ht="10.5" customHeight="1" x14ac:dyDescent="0.2">
      <c r="A263" s="212"/>
      <c r="B263" s="215" t="s">
        <v>654</v>
      </c>
      <c r="C263" s="62" t="s">
        <v>113</v>
      </c>
      <c r="D263" s="68">
        <v>0</v>
      </c>
      <c r="E263" s="68">
        <v>0</v>
      </c>
      <c r="F263" s="68">
        <v>0</v>
      </c>
      <c r="G263" s="68">
        <v>0</v>
      </c>
      <c r="H263" s="108">
        <v>0</v>
      </c>
      <c r="I263" s="245">
        <f t="shared" si="7"/>
        <v>0</v>
      </c>
    </row>
    <row r="264" spans="1:9" ht="10.5" customHeight="1" x14ac:dyDescent="0.2">
      <c r="A264" s="212"/>
      <c r="B264" s="215" t="s">
        <v>280</v>
      </c>
      <c r="C264" s="62" t="s">
        <v>377</v>
      </c>
      <c r="D264" s="68">
        <v>0</v>
      </c>
      <c r="E264" s="68">
        <v>0</v>
      </c>
      <c r="F264" s="68">
        <v>0</v>
      </c>
      <c r="G264" s="68">
        <v>0</v>
      </c>
      <c r="H264" s="108">
        <v>0</v>
      </c>
      <c r="I264" s="245">
        <f t="shared" si="7"/>
        <v>0</v>
      </c>
    </row>
    <row r="265" spans="1:9" ht="10.5" customHeight="1" x14ac:dyDescent="0.2">
      <c r="A265" s="212"/>
      <c r="B265" s="215" t="s">
        <v>1254</v>
      </c>
      <c r="C265" s="62" t="s">
        <v>114</v>
      </c>
      <c r="D265" s="68">
        <v>0</v>
      </c>
      <c r="E265" s="68">
        <v>0</v>
      </c>
      <c r="F265" s="68">
        <v>0</v>
      </c>
      <c r="G265" s="68">
        <v>0</v>
      </c>
      <c r="H265" s="108">
        <v>0</v>
      </c>
      <c r="I265" s="245">
        <f t="shared" si="7"/>
        <v>0</v>
      </c>
    </row>
    <row r="266" spans="1:9" ht="10.5" customHeight="1" x14ac:dyDescent="0.2">
      <c r="A266" s="212"/>
      <c r="B266" s="215" t="s">
        <v>655</v>
      </c>
      <c r="C266" s="62" t="s">
        <v>115</v>
      </c>
      <c r="D266" s="68">
        <v>0</v>
      </c>
      <c r="E266" s="68">
        <v>0</v>
      </c>
      <c r="F266" s="68">
        <v>0</v>
      </c>
      <c r="G266" s="68">
        <v>0</v>
      </c>
      <c r="H266" s="108">
        <v>0</v>
      </c>
      <c r="I266" s="245">
        <f t="shared" si="7"/>
        <v>0</v>
      </c>
    </row>
    <row r="267" spans="1:9" ht="10.5" customHeight="1" x14ac:dyDescent="0.2">
      <c r="A267" s="212"/>
      <c r="B267" s="215" t="s">
        <v>1255</v>
      </c>
      <c r="C267" s="62" t="s">
        <v>118</v>
      </c>
      <c r="D267" s="68">
        <v>0</v>
      </c>
      <c r="E267" s="68">
        <v>0</v>
      </c>
      <c r="F267" s="68">
        <v>0</v>
      </c>
      <c r="G267" s="68">
        <v>0</v>
      </c>
      <c r="H267" s="108">
        <v>0</v>
      </c>
      <c r="I267" s="245">
        <f t="shared" si="7"/>
        <v>0</v>
      </c>
    </row>
    <row r="268" spans="1:9" ht="10.5" customHeight="1" x14ac:dyDescent="0.2">
      <c r="A268" s="212"/>
      <c r="B268" s="215" t="s">
        <v>500</v>
      </c>
      <c r="C268" s="62" t="s">
        <v>123</v>
      </c>
      <c r="D268" s="68">
        <v>0</v>
      </c>
      <c r="E268" s="68">
        <v>0</v>
      </c>
      <c r="F268" s="68">
        <v>0</v>
      </c>
      <c r="G268" s="68">
        <v>0</v>
      </c>
      <c r="H268" s="108">
        <v>0</v>
      </c>
      <c r="I268" s="245">
        <f t="shared" si="7"/>
        <v>0</v>
      </c>
    </row>
    <row r="269" spans="1:9" ht="10.5" customHeight="1" x14ac:dyDescent="0.2">
      <c r="A269" s="212"/>
      <c r="B269" s="215" t="s">
        <v>496</v>
      </c>
      <c r="C269" s="62" t="s">
        <v>125</v>
      </c>
      <c r="D269" s="68">
        <v>0</v>
      </c>
      <c r="E269" s="68">
        <v>0</v>
      </c>
      <c r="F269" s="68">
        <v>0</v>
      </c>
      <c r="G269" s="68">
        <v>0</v>
      </c>
      <c r="H269" s="108">
        <v>0</v>
      </c>
      <c r="I269" s="245">
        <f t="shared" si="7"/>
        <v>0</v>
      </c>
    </row>
    <row r="270" spans="1:9" ht="10.5" customHeight="1" x14ac:dyDescent="0.2">
      <c r="A270" s="212"/>
      <c r="B270" s="215" t="s">
        <v>1256</v>
      </c>
      <c r="C270" s="62" t="s">
        <v>131</v>
      </c>
      <c r="D270" s="68">
        <v>0</v>
      </c>
      <c r="E270" s="68">
        <v>0</v>
      </c>
      <c r="F270" s="68">
        <v>0</v>
      </c>
      <c r="G270" s="68">
        <v>0</v>
      </c>
      <c r="H270" s="108">
        <v>0</v>
      </c>
      <c r="I270" s="245">
        <f t="shared" si="7"/>
        <v>0</v>
      </c>
    </row>
    <row r="271" spans="1:9" ht="10.5" customHeight="1" x14ac:dyDescent="0.2">
      <c r="A271" s="212"/>
      <c r="B271" s="215" t="s">
        <v>127</v>
      </c>
      <c r="C271" s="62" t="s">
        <v>132</v>
      </c>
      <c r="D271" s="68">
        <v>0</v>
      </c>
      <c r="E271" s="68">
        <v>0</v>
      </c>
      <c r="F271" s="68">
        <v>0</v>
      </c>
      <c r="G271" s="68">
        <v>0</v>
      </c>
      <c r="H271" s="108">
        <v>0</v>
      </c>
      <c r="I271" s="245">
        <f t="shared" si="7"/>
        <v>0</v>
      </c>
    </row>
    <row r="272" spans="1:9" ht="10.5" customHeight="1" x14ac:dyDescent="0.2">
      <c r="A272" s="212"/>
      <c r="B272" s="215" t="s">
        <v>128</v>
      </c>
      <c r="C272" s="62" t="s">
        <v>133</v>
      </c>
      <c r="D272" s="68">
        <v>0</v>
      </c>
      <c r="E272" s="68">
        <v>0</v>
      </c>
      <c r="F272" s="68">
        <v>0</v>
      </c>
      <c r="G272" s="68">
        <v>0</v>
      </c>
      <c r="H272" s="108">
        <v>0</v>
      </c>
      <c r="I272" s="245">
        <f t="shared" si="7"/>
        <v>0</v>
      </c>
    </row>
    <row r="273" spans="1:9" ht="10.5" customHeight="1" x14ac:dyDescent="0.2">
      <c r="A273" s="212"/>
      <c r="B273" s="215" t="s">
        <v>129</v>
      </c>
      <c r="C273" s="62" t="s">
        <v>134</v>
      </c>
      <c r="D273" s="68">
        <v>0</v>
      </c>
      <c r="E273" s="68">
        <v>0</v>
      </c>
      <c r="F273" s="68">
        <v>0</v>
      </c>
      <c r="G273" s="68">
        <v>0</v>
      </c>
      <c r="H273" s="108">
        <v>0</v>
      </c>
      <c r="I273" s="245">
        <f t="shared" si="7"/>
        <v>0</v>
      </c>
    </row>
    <row r="274" spans="1:9" ht="10.5" customHeight="1" x14ac:dyDescent="0.2">
      <c r="A274" s="212"/>
      <c r="B274" s="215" t="s">
        <v>130</v>
      </c>
      <c r="C274" s="62" t="s">
        <v>135</v>
      </c>
      <c r="D274" s="68">
        <v>0</v>
      </c>
      <c r="E274" s="68">
        <v>0</v>
      </c>
      <c r="F274" s="68">
        <v>0</v>
      </c>
      <c r="G274" s="68">
        <v>0</v>
      </c>
      <c r="H274" s="108">
        <v>0</v>
      </c>
      <c r="I274" s="245">
        <f t="shared" si="7"/>
        <v>0</v>
      </c>
    </row>
    <row r="275" spans="1:9" ht="10.5" customHeight="1" thickBot="1" x14ac:dyDescent="0.25">
      <c r="A275" s="212"/>
      <c r="B275" s="215" t="s">
        <v>498</v>
      </c>
      <c r="C275" s="62" t="s">
        <v>136</v>
      </c>
      <c r="D275" s="65">
        <v>0</v>
      </c>
      <c r="E275" s="65">
        <v>0</v>
      </c>
      <c r="F275" s="65">
        <v>0</v>
      </c>
      <c r="G275" s="65">
        <v>0</v>
      </c>
      <c r="H275" s="108">
        <v>0</v>
      </c>
      <c r="I275" s="245">
        <f t="shared" si="7"/>
        <v>0</v>
      </c>
    </row>
    <row r="276" spans="1:9" ht="10.5" customHeight="1" thickTop="1" thickBot="1" x14ac:dyDescent="0.25">
      <c r="A276" s="212"/>
      <c r="B276" s="215"/>
      <c r="C276" s="62" t="s">
        <v>491</v>
      </c>
      <c r="D276" s="82">
        <f>SUM(D248:D275)</f>
        <v>0</v>
      </c>
      <c r="E276" s="82">
        <f>SUM(E248:E275)</f>
        <v>0</v>
      </c>
      <c r="F276" s="82">
        <f>SUM(F248:F275)</f>
        <v>0</v>
      </c>
      <c r="G276" s="82">
        <f>SUM(G248:G275)</f>
        <v>0</v>
      </c>
      <c r="H276" s="82">
        <f>SUM(H248:H275)</f>
        <v>0</v>
      </c>
      <c r="I276" s="82">
        <f>G276+H276</f>
        <v>0</v>
      </c>
    </row>
    <row r="277" spans="1:9" ht="10.5" customHeight="1" thickTop="1" x14ac:dyDescent="0.2">
      <c r="A277" s="212"/>
      <c r="B277" s="215"/>
      <c r="C277" s="62"/>
      <c r="D277" s="3"/>
      <c r="E277" s="3"/>
      <c r="F277" s="3"/>
      <c r="G277" s="3"/>
      <c r="H277" s="3"/>
      <c r="I277" s="98"/>
    </row>
    <row r="278" spans="1:9" ht="10.5" customHeight="1" x14ac:dyDescent="0.2">
      <c r="A278" s="212" t="s">
        <v>1522</v>
      </c>
      <c r="C278" s="62"/>
      <c r="D278" s="3"/>
      <c r="E278" s="3"/>
      <c r="F278" s="3"/>
      <c r="G278" s="3"/>
      <c r="I278" s="77"/>
    </row>
    <row r="279" spans="1:9" x14ac:dyDescent="0.2">
      <c r="B279" s="215" t="s">
        <v>1249</v>
      </c>
      <c r="C279" s="62" t="s">
        <v>177</v>
      </c>
      <c r="D279" s="68">
        <v>0</v>
      </c>
      <c r="E279" s="68">
        <v>0</v>
      </c>
      <c r="F279" s="68">
        <v>0</v>
      </c>
      <c r="G279" s="218">
        <f>SUMIF('Staff Details'!J:J,RIGHT(LEFT($A$2,7),2)&amp;"-"&amp;LEFT(A278,4),'Staff Details'!S:S)</f>
        <v>0</v>
      </c>
      <c r="H279" s="70">
        <v>0</v>
      </c>
      <c r="I279" s="242">
        <f>SUM(G279+H279)</f>
        <v>0</v>
      </c>
    </row>
    <row r="280" spans="1:9" x14ac:dyDescent="0.2">
      <c r="B280" s="215" t="s">
        <v>1249</v>
      </c>
      <c r="C280" s="62" t="s">
        <v>400</v>
      </c>
      <c r="D280" s="68">
        <v>0</v>
      </c>
      <c r="E280" s="68">
        <v>0</v>
      </c>
      <c r="F280" s="68">
        <v>0</v>
      </c>
      <c r="G280" s="68">
        <v>0</v>
      </c>
      <c r="H280" s="70">
        <v>0</v>
      </c>
      <c r="I280" s="242">
        <f>SUM(G280+H280)</f>
        <v>0</v>
      </c>
    </row>
    <row r="281" spans="1:9" x14ac:dyDescent="0.2">
      <c r="A281" s="62"/>
      <c r="B281" s="215" t="s">
        <v>1250</v>
      </c>
      <c r="C281" s="62" t="s">
        <v>684</v>
      </c>
      <c r="D281" s="68">
        <v>0</v>
      </c>
      <c r="E281" s="68">
        <v>0</v>
      </c>
      <c r="F281" s="68">
        <v>0</v>
      </c>
      <c r="G281" s="219">
        <f>SUMIF('Staff Details'!J:J,RIGHT(LEFT($A$2,7),2)&amp;"-"&amp;LEFT(A278,4),'Staff Details'!AA:AA)</f>
        <v>0</v>
      </c>
      <c r="H281" s="70">
        <v>0</v>
      </c>
      <c r="I281" s="242">
        <f>SUM(G281+H281)</f>
        <v>0</v>
      </c>
    </row>
    <row r="282" spans="1:9" x14ac:dyDescent="0.2">
      <c r="A282" s="62"/>
      <c r="B282" s="215" t="s">
        <v>1250</v>
      </c>
      <c r="C282" s="62" t="s">
        <v>401</v>
      </c>
      <c r="D282" s="68">
        <v>0</v>
      </c>
      <c r="E282" s="68">
        <v>0</v>
      </c>
      <c r="F282" s="68">
        <v>0</v>
      </c>
      <c r="G282" s="68">
        <v>0</v>
      </c>
      <c r="H282" s="70">
        <v>0</v>
      </c>
      <c r="I282" s="242">
        <f>SUM(G282+H282)</f>
        <v>0</v>
      </c>
    </row>
    <row r="283" spans="1:9" ht="10.5" customHeight="1" x14ac:dyDescent="0.2">
      <c r="A283" s="212"/>
      <c r="B283" s="215" t="s">
        <v>1251</v>
      </c>
      <c r="C283" s="62" t="s">
        <v>76</v>
      </c>
      <c r="D283" s="68">
        <v>0</v>
      </c>
      <c r="E283" s="68">
        <v>0</v>
      </c>
      <c r="F283" s="68">
        <v>0</v>
      </c>
      <c r="G283" s="68">
        <v>0</v>
      </c>
      <c r="H283" s="108">
        <v>0</v>
      </c>
      <c r="I283" s="245">
        <f t="shared" ref="I283:I306" si="8">SUM(G283+H283)</f>
        <v>0</v>
      </c>
    </row>
    <row r="284" spans="1:9" ht="10.5" customHeight="1" x14ac:dyDescent="0.2">
      <c r="A284" s="212"/>
      <c r="B284" s="215" t="s">
        <v>1252</v>
      </c>
      <c r="C284" s="62" t="s">
        <v>77</v>
      </c>
      <c r="D284" s="68">
        <v>0</v>
      </c>
      <c r="E284" s="68">
        <v>0</v>
      </c>
      <c r="F284" s="68">
        <v>0</v>
      </c>
      <c r="G284" s="68">
        <v>0</v>
      </c>
      <c r="H284" s="108">
        <v>0</v>
      </c>
      <c r="I284" s="245">
        <f t="shared" si="8"/>
        <v>0</v>
      </c>
    </row>
    <row r="285" spans="1:9" ht="10.5" customHeight="1" x14ac:dyDescent="0.2">
      <c r="A285" s="212"/>
      <c r="B285" s="215" t="s">
        <v>78</v>
      </c>
      <c r="C285" s="62" t="s">
        <v>79</v>
      </c>
      <c r="D285" s="68">
        <v>0</v>
      </c>
      <c r="E285" s="68">
        <v>0</v>
      </c>
      <c r="F285" s="68">
        <v>0</v>
      </c>
      <c r="G285" s="68">
        <v>0</v>
      </c>
      <c r="H285" s="108">
        <v>0</v>
      </c>
      <c r="I285" s="245">
        <f t="shared" si="8"/>
        <v>0</v>
      </c>
    </row>
    <row r="286" spans="1:9" ht="10.5" customHeight="1" x14ac:dyDescent="0.2">
      <c r="A286" s="212"/>
      <c r="B286" s="215" t="s">
        <v>80</v>
      </c>
      <c r="C286" s="62" t="s">
        <v>81</v>
      </c>
      <c r="D286" s="68">
        <v>0</v>
      </c>
      <c r="E286" s="68">
        <v>0</v>
      </c>
      <c r="F286" s="68">
        <v>0</v>
      </c>
      <c r="G286" s="68">
        <v>0</v>
      </c>
      <c r="H286" s="108">
        <v>0</v>
      </c>
      <c r="I286" s="245">
        <f t="shared" si="8"/>
        <v>0</v>
      </c>
    </row>
    <row r="287" spans="1:9" ht="10.5" customHeight="1" x14ac:dyDescent="0.2">
      <c r="A287" s="212"/>
      <c r="B287" s="215" t="s">
        <v>1253</v>
      </c>
      <c r="C287" s="62" t="s">
        <v>82</v>
      </c>
      <c r="D287" s="68">
        <v>0</v>
      </c>
      <c r="E287" s="68">
        <v>0</v>
      </c>
      <c r="F287" s="68">
        <v>0</v>
      </c>
      <c r="G287" s="68">
        <v>0</v>
      </c>
      <c r="H287" s="108">
        <v>0</v>
      </c>
      <c r="I287" s="245">
        <f t="shared" si="8"/>
        <v>0</v>
      </c>
    </row>
    <row r="288" spans="1:9" ht="10.5" customHeight="1" x14ac:dyDescent="0.2">
      <c r="A288" s="212"/>
      <c r="B288" s="342" t="s">
        <v>535</v>
      </c>
      <c r="C288" s="297" t="s">
        <v>558</v>
      </c>
      <c r="D288" s="68">
        <v>0</v>
      </c>
      <c r="E288" s="68">
        <v>0</v>
      </c>
      <c r="F288" s="68">
        <v>0</v>
      </c>
      <c r="G288" s="68">
        <v>0</v>
      </c>
      <c r="H288" s="108">
        <v>0</v>
      </c>
      <c r="I288" s="245">
        <f t="shared" si="8"/>
        <v>0</v>
      </c>
    </row>
    <row r="289" spans="1:9" ht="10.5" customHeight="1" x14ac:dyDescent="0.2">
      <c r="A289" s="212"/>
      <c r="B289" s="215" t="s">
        <v>1289</v>
      </c>
      <c r="C289" s="62" t="s">
        <v>648</v>
      </c>
      <c r="D289" s="68">
        <v>0</v>
      </c>
      <c r="E289" s="68">
        <v>0</v>
      </c>
      <c r="F289" s="68">
        <v>0</v>
      </c>
      <c r="G289" s="68">
        <v>0</v>
      </c>
      <c r="H289" s="108">
        <v>0</v>
      </c>
      <c r="I289" s="245">
        <f t="shared" si="8"/>
        <v>0</v>
      </c>
    </row>
    <row r="290" spans="1:9" ht="10.5" customHeight="1" x14ac:dyDescent="0.2">
      <c r="A290" s="212"/>
      <c r="B290" s="215" t="s">
        <v>1290</v>
      </c>
      <c r="C290" s="62" t="s">
        <v>650</v>
      </c>
      <c r="D290" s="68">
        <v>0</v>
      </c>
      <c r="E290" s="68">
        <v>0</v>
      </c>
      <c r="F290" s="68">
        <v>0</v>
      </c>
      <c r="G290" s="68">
        <v>0</v>
      </c>
      <c r="H290" s="108">
        <v>0</v>
      </c>
      <c r="I290" s="245">
        <f t="shared" si="8"/>
        <v>0</v>
      </c>
    </row>
    <row r="291" spans="1:9" ht="10.5" customHeight="1" x14ac:dyDescent="0.2">
      <c r="A291" s="212"/>
      <c r="B291" s="215" t="s">
        <v>651</v>
      </c>
      <c r="C291" s="62" t="s">
        <v>656</v>
      </c>
      <c r="D291" s="68">
        <v>0</v>
      </c>
      <c r="E291" s="68">
        <v>0</v>
      </c>
      <c r="F291" s="68">
        <v>0</v>
      </c>
      <c r="G291" s="68">
        <v>0</v>
      </c>
      <c r="H291" s="108">
        <v>0</v>
      </c>
      <c r="I291" s="245">
        <f t="shared" si="8"/>
        <v>0</v>
      </c>
    </row>
    <row r="292" spans="1:9" ht="10.5" customHeight="1" x14ac:dyDescent="0.2">
      <c r="A292" s="212"/>
      <c r="B292" s="215" t="s">
        <v>652</v>
      </c>
      <c r="C292" s="62" t="s">
        <v>139</v>
      </c>
      <c r="D292" s="68">
        <v>0</v>
      </c>
      <c r="E292" s="68">
        <v>0</v>
      </c>
      <c r="F292" s="68">
        <v>0</v>
      </c>
      <c r="G292" s="68">
        <v>0</v>
      </c>
      <c r="H292" s="108">
        <v>0</v>
      </c>
      <c r="I292" s="245">
        <f t="shared" si="8"/>
        <v>0</v>
      </c>
    </row>
    <row r="293" spans="1:9" ht="10.5" customHeight="1" x14ac:dyDescent="0.2">
      <c r="A293" s="212"/>
      <c r="B293" s="215" t="s">
        <v>653</v>
      </c>
      <c r="C293" s="62" t="s">
        <v>112</v>
      </c>
      <c r="D293" s="68">
        <v>0</v>
      </c>
      <c r="E293" s="68">
        <v>0</v>
      </c>
      <c r="F293" s="68">
        <v>0</v>
      </c>
      <c r="G293" s="68">
        <v>0</v>
      </c>
      <c r="H293" s="108">
        <v>0</v>
      </c>
      <c r="I293" s="245">
        <f t="shared" si="8"/>
        <v>0</v>
      </c>
    </row>
    <row r="294" spans="1:9" ht="10.5" customHeight="1" x14ac:dyDescent="0.2">
      <c r="A294" s="212"/>
      <c r="B294" s="215" t="s">
        <v>654</v>
      </c>
      <c r="C294" s="62" t="s">
        <v>113</v>
      </c>
      <c r="D294" s="68">
        <v>0</v>
      </c>
      <c r="E294" s="68">
        <v>0</v>
      </c>
      <c r="F294" s="68">
        <v>0</v>
      </c>
      <c r="G294" s="68">
        <v>0</v>
      </c>
      <c r="H294" s="108">
        <v>0</v>
      </c>
      <c r="I294" s="245">
        <f t="shared" si="8"/>
        <v>0</v>
      </c>
    </row>
    <row r="295" spans="1:9" ht="10.5" customHeight="1" x14ac:dyDescent="0.2">
      <c r="A295" s="212"/>
      <c r="B295" s="215" t="s">
        <v>280</v>
      </c>
      <c r="C295" s="62" t="s">
        <v>377</v>
      </c>
      <c r="D295" s="68">
        <v>0</v>
      </c>
      <c r="E295" s="68">
        <v>0</v>
      </c>
      <c r="F295" s="68">
        <v>0</v>
      </c>
      <c r="G295" s="68">
        <v>0</v>
      </c>
      <c r="H295" s="108">
        <v>0</v>
      </c>
      <c r="I295" s="245">
        <f t="shared" si="8"/>
        <v>0</v>
      </c>
    </row>
    <row r="296" spans="1:9" ht="10.5" customHeight="1" x14ac:dyDescent="0.2">
      <c r="A296" s="212"/>
      <c r="B296" s="215" t="s">
        <v>1254</v>
      </c>
      <c r="C296" s="62" t="s">
        <v>114</v>
      </c>
      <c r="D296" s="68">
        <v>0</v>
      </c>
      <c r="E296" s="68">
        <v>0</v>
      </c>
      <c r="F296" s="68">
        <v>0</v>
      </c>
      <c r="G296" s="68">
        <v>0</v>
      </c>
      <c r="H296" s="108">
        <v>0</v>
      </c>
      <c r="I296" s="245">
        <f t="shared" si="8"/>
        <v>0</v>
      </c>
    </row>
    <row r="297" spans="1:9" ht="10.5" customHeight="1" x14ac:dyDescent="0.2">
      <c r="A297" s="212"/>
      <c r="B297" s="215" t="s">
        <v>655</v>
      </c>
      <c r="C297" s="62" t="s">
        <v>115</v>
      </c>
      <c r="D297" s="68">
        <v>0</v>
      </c>
      <c r="E297" s="68">
        <v>0</v>
      </c>
      <c r="F297" s="68">
        <v>0</v>
      </c>
      <c r="G297" s="68">
        <v>0</v>
      </c>
      <c r="H297" s="108">
        <v>0</v>
      </c>
      <c r="I297" s="245">
        <f t="shared" si="8"/>
        <v>0</v>
      </c>
    </row>
    <row r="298" spans="1:9" ht="10.5" customHeight="1" x14ac:dyDescent="0.2">
      <c r="A298" s="212"/>
      <c r="B298" s="215" t="s">
        <v>1255</v>
      </c>
      <c r="C298" s="62" t="s">
        <v>118</v>
      </c>
      <c r="D298" s="68">
        <v>0</v>
      </c>
      <c r="E298" s="68">
        <v>0</v>
      </c>
      <c r="F298" s="68">
        <v>0</v>
      </c>
      <c r="G298" s="68">
        <v>0</v>
      </c>
      <c r="H298" s="108">
        <v>0</v>
      </c>
      <c r="I298" s="245">
        <f t="shared" si="8"/>
        <v>0</v>
      </c>
    </row>
    <row r="299" spans="1:9" ht="10.5" customHeight="1" x14ac:dyDescent="0.2">
      <c r="A299" s="212"/>
      <c r="B299" s="215" t="s">
        <v>500</v>
      </c>
      <c r="C299" s="62" t="s">
        <v>123</v>
      </c>
      <c r="D299" s="68">
        <v>0</v>
      </c>
      <c r="E299" s="68">
        <v>0</v>
      </c>
      <c r="F299" s="68">
        <v>0</v>
      </c>
      <c r="G299" s="68">
        <v>0</v>
      </c>
      <c r="H299" s="108">
        <v>0</v>
      </c>
      <c r="I299" s="245">
        <f t="shared" si="8"/>
        <v>0</v>
      </c>
    </row>
    <row r="300" spans="1:9" ht="10.5" customHeight="1" x14ac:dyDescent="0.2">
      <c r="A300" s="212"/>
      <c r="B300" s="215" t="s">
        <v>496</v>
      </c>
      <c r="C300" s="62" t="s">
        <v>125</v>
      </c>
      <c r="D300" s="68">
        <v>0</v>
      </c>
      <c r="E300" s="68">
        <v>0</v>
      </c>
      <c r="F300" s="68">
        <v>0</v>
      </c>
      <c r="G300" s="68">
        <v>0</v>
      </c>
      <c r="H300" s="108">
        <v>0</v>
      </c>
      <c r="I300" s="245">
        <f t="shared" si="8"/>
        <v>0</v>
      </c>
    </row>
    <row r="301" spans="1:9" ht="10.5" customHeight="1" x14ac:dyDescent="0.2">
      <c r="A301" s="212"/>
      <c r="B301" s="215" t="s">
        <v>1256</v>
      </c>
      <c r="C301" s="62" t="s">
        <v>131</v>
      </c>
      <c r="D301" s="68">
        <v>0</v>
      </c>
      <c r="E301" s="68">
        <v>0</v>
      </c>
      <c r="F301" s="68">
        <v>0</v>
      </c>
      <c r="G301" s="68">
        <v>0</v>
      </c>
      <c r="H301" s="108">
        <v>0</v>
      </c>
      <c r="I301" s="245">
        <f t="shared" si="8"/>
        <v>0</v>
      </c>
    </row>
    <row r="302" spans="1:9" ht="10.5" customHeight="1" x14ac:dyDescent="0.2">
      <c r="A302" s="212"/>
      <c r="B302" s="215" t="s">
        <v>127</v>
      </c>
      <c r="C302" s="62" t="s">
        <v>132</v>
      </c>
      <c r="D302" s="68">
        <v>0</v>
      </c>
      <c r="E302" s="68">
        <v>0</v>
      </c>
      <c r="F302" s="68">
        <v>0</v>
      </c>
      <c r="G302" s="68">
        <v>0</v>
      </c>
      <c r="H302" s="108">
        <v>0</v>
      </c>
      <c r="I302" s="245">
        <f t="shared" si="8"/>
        <v>0</v>
      </c>
    </row>
    <row r="303" spans="1:9" ht="10.5" customHeight="1" x14ac:dyDescent="0.2">
      <c r="A303" s="212"/>
      <c r="B303" s="215" t="s">
        <v>128</v>
      </c>
      <c r="C303" s="62" t="s">
        <v>133</v>
      </c>
      <c r="D303" s="68">
        <v>0</v>
      </c>
      <c r="E303" s="68">
        <v>0</v>
      </c>
      <c r="F303" s="68">
        <v>0</v>
      </c>
      <c r="G303" s="68">
        <v>0</v>
      </c>
      <c r="H303" s="108">
        <v>0</v>
      </c>
      <c r="I303" s="245">
        <f t="shared" si="8"/>
        <v>0</v>
      </c>
    </row>
    <row r="304" spans="1:9" ht="10.5" customHeight="1" x14ac:dyDescent="0.2">
      <c r="A304" s="212"/>
      <c r="B304" s="215" t="s">
        <v>129</v>
      </c>
      <c r="C304" s="62" t="s">
        <v>134</v>
      </c>
      <c r="D304" s="68">
        <v>0</v>
      </c>
      <c r="E304" s="68">
        <v>0</v>
      </c>
      <c r="F304" s="68">
        <v>0</v>
      </c>
      <c r="G304" s="68">
        <v>0</v>
      </c>
      <c r="H304" s="108">
        <v>0</v>
      </c>
      <c r="I304" s="245">
        <f t="shared" si="8"/>
        <v>0</v>
      </c>
    </row>
    <row r="305" spans="1:9" ht="10.5" customHeight="1" x14ac:dyDescent="0.2">
      <c r="A305" s="212"/>
      <c r="B305" s="215" t="s">
        <v>130</v>
      </c>
      <c r="C305" s="62" t="s">
        <v>135</v>
      </c>
      <c r="D305" s="68">
        <v>0</v>
      </c>
      <c r="E305" s="68">
        <v>0</v>
      </c>
      <c r="F305" s="68">
        <v>0</v>
      </c>
      <c r="G305" s="68">
        <v>0</v>
      </c>
      <c r="H305" s="108">
        <v>0</v>
      </c>
      <c r="I305" s="245">
        <f t="shared" si="8"/>
        <v>0</v>
      </c>
    </row>
    <row r="306" spans="1:9" ht="10.5" customHeight="1" thickBot="1" x14ac:dyDescent="0.25">
      <c r="A306" s="212"/>
      <c r="B306" s="215" t="s">
        <v>498</v>
      </c>
      <c r="C306" s="62" t="s">
        <v>136</v>
      </c>
      <c r="D306" s="65">
        <v>0</v>
      </c>
      <c r="E306" s="65">
        <v>0</v>
      </c>
      <c r="F306" s="65">
        <v>0</v>
      </c>
      <c r="G306" s="65">
        <v>0</v>
      </c>
      <c r="H306" s="108">
        <v>0</v>
      </c>
      <c r="I306" s="245">
        <f t="shared" si="8"/>
        <v>0</v>
      </c>
    </row>
    <row r="307" spans="1:9" ht="10.5" customHeight="1" thickTop="1" thickBot="1" x14ac:dyDescent="0.25">
      <c r="A307" s="212"/>
      <c r="B307" s="215"/>
      <c r="C307" s="62" t="s">
        <v>491</v>
      </c>
      <c r="D307" s="82">
        <f>SUM(D279:D306)</f>
        <v>0</v>
      </c>
      <c r="E307" s="82">
        <f>SUM(E279:E306)</f>
        <v>0</v>
      </c>
      <c r="F307" s="82">
        <f>SUM(F279:F306)</f>
        <v>0</v>
      </c>
      <c r="G307" s="82">
        <f>SUM(G279:G306)</f>
        <v>0</v>
      </c>
      <c r="H307" s="82">
        <f>SUM(H279:H306)</f>
        <v>0</v>
      </c>
      <c r="I307" s="82">
        <f>G307+H307</f>
        <v>0</v>
      </c>
    </row>
    <row r="308" spans="1:9" ht="10.5" customHeight="1" thickTop="1" x14ac:dyDescent="0.2">
      <c r="A308" s="212"/>
      <c r="B308" s="215"/>
      <c r="C308" s="62"/>
      <c r="D308" s="3"/>
      <c r="E308" s="3"/>
      <c r="F308" s="3"/>
      <c r="G308" s="3"/>
      <c r="H308" s="3"/>
      <c r="I308" s="98"/>
    </row>
    <row r="309" spans="1:9" ht="10.5" customHeight="1" x14ac:dyDescent="0.2">
      <c r="A309" s="212" t="s">
        <v>517</v>
      </c>
      <c r="C309" s="62"/>
      <c r="D309" s="3"/>
      <c r="E309" s="3"/>
      <c r="F309" s="3"/>
      <c r="G309" s="3"/>
      <c r="H309" s="3"/>
      <c r="I309" s="98"/>
    </row>
    <row r="310" spans="1:9" x14ac:dyDescent="0.2">
      <c r="B310" s="215" t="s">
        <v>1249</v>
      </c>
      <c r="C310" s="62" t="s">
        <v>177</v>
      </c>
      <c r="D310" s="68">
        <v>0</v>
      </c>
      <c r="E310" s="68">
        <v>0</v>
      </c>
      <c r="F310" s="68">
        <v>0</v>
      </c>
      <c r="G310" s="218">
        <f>SUMIF('Staff Details'!J:J,RIGHT(LEFT($A$2,7),2)&amp;"-"&amp;LEFT(A309,4),'Staff Details'!S:S)</f>
        <v>0</v>
      </c>
      <c r="H310" s="70">
        <v>0</v>
      </c>
      <c r="I310" s="242">
        <f>SUM(G310+H310)</f>
        <v>0</v>
      </c>
    </row>
    <row r="311" spans="1:9" x14ac:dyDescent="0.2">
      <c r="B311" s="215" t="s">
        <v>1249</v>
      </c>
      <c r="C311" s="62" t="s">
        <v>400</v>
      </c>
      <c r="D311" s="68">
        <v>0</v>
      </c>
      <c r="E311" s="68">
        <v>0</v>
      </c>
      <c r="F311" s="68">
        <v>0</v>
      </c>
      <c r="G311" s="68">
        <v>0</v>
      </c>
      <c r="H311" s="70">
        <v>0</v>
      </c>
      <c r="I311" s="242">
        <f>SUM(G311+H311)</f>
        <v>0</v>
      </c>
    </row>
    <row r="312" spans="1:9" x14ac:dyDescent="0.2">
      <c r="A312" s="62"/>
      <c r="B312" s="215" t="s">
        <v>1250</v>
      </c>
      <c r="C312" s="62" t="s">
        <v>684</v>
      </c>
      <c r="D312" s="68">
        <v>0</v>
      </c>
      <c r="E312" s="68">
        <v>0</v>
      </c>
      <c r="F312" s="68">
        <v>0</v>
      </c>
      <c r="G312" s="219">
        <f>SUMIF('Staff Details'!J:J,RIGHT(LEFT($A$2,7),2)&amp;"-"&amp;LEFT(A309,4),'Staff Details'!AA:AA)</f>
        <v>0</v>
      </c>
      <c r="H312" s="70">
        <v>0</v>
      </c>
      <c r="I312" s="242">
        <f>SUM(G312+H312)</f>
        <v>0</v>
      </c>
    </row>
    <row r="313" spans="1:9" x14ac:dyDescent="0.2">
      <c r="A313" s="62"/>
      <c r="B313" s="215" t="s">
        <v>1250</v>
      </c>
      <c r="C313" s="62" t="s">
        <v>401</v>
      </c>
      <c r="D313" s="68">
        <v>0</v>
      </c>
      <c r="E313" s="68">
        <v>0</v>
      </c>
      <c r="F313" s="68">
        <v>0</v>
      </c>
      <c r="G313" s="68">
        <v>0</v>
      </c>
      <c r="H313" s="70">
        <v>0</v>
      </c>
      <c r="I313" s="242">
        <f>SUM(G313+H313)</f>
        <v>0</v>
      </c>
    </row>
    <row r="314" spans="1:9" ht="10.5" customHeight="1" x14ac:dyDescent="0.2">
      <c r="A314" s="212"/>
      <c r="B314" s="215" t="s">
        <v>1251</v>
      </c>
      <c r="C314" s="62" t="s">
        <v>76</v>
      </c>
      <c r="D314" s="68">
        <v>0</v>
      </c>
      <c r="E314" s="68">
        <v>0</v>
      </c>
      <c r="F314" s="68">
        <v>0</v>
      </c>
      <c r="G314" s="108">
        <v>0</v>
      </c>
      <c r="H314" s="108">
        <v>0</v>
      </c>
      <c r="I314" s="245">
        <f t="shared" ref="I314:I337" si="9">SUM(G314+H314)</f>
        <v>0</v>
      </c>
    </row>
    <row r="315" spans="1:9" ht="10.5" customHeight="1" x14ac:dyDescent="0.2">
      <c r="A315" s="212"/>
      <c r="B315" s="215" t="s">
        <v>1252</v>
      </c>
      <c r="C315" s="62" t="s">
        <v>77</v>
      </c>
      <c r="D315" s="68">
        <v>0</v>
      </c>
      <c r="E315" s="68">
        <v>0</v>
      </c>
      <c r="F315" s="68">
        <v>0</v>
      </c>
      <c r="G315" s="108">
        <v>0</v>
      </c>
      <c r="H315" s="108">
        <v>0</v>
      </c>
      <c r="I315" s="245">
        <f t="shared" si="9"/>
        <v>0</v>
      </c>
    </row>
    <row r="316" spans="1:9" ht="10.5" customHeight="1" x14ac:dyDescent="0.2">
      <c r="A316" s="212"/>
      <c r="B316" s="215" t="s">
        <v>78</v>
      </c>
      <c r="C316" s="62" t="s">
        <v>79</v>
      </c>
      <c r="D316" s="68">
        <v>0</v>
      </c>
      <c r="E316" s="68">
        <v>0</v>
      </c>
      <c r="F316" s="68">
        <v>0</v>
      </c>
      <c r="G316" s="108">
        <v>0</v>
      </c>
      <c r="H316" s="108">
        <v>0</v>
      </c>
      <c r="I316" s="245">
        <f t="shared" si="9"/>
        <v>0</v>
      </c>
    </row>
    <row r="317" spans="1:9" ht="10.5" customHeight="1" x14ac:dyDescent="0.2">
      <c r="A317" s="212"/>
      <c r="B317" s="215" t="s">
        <v>80</v>
      </c>
      <c r="C317" s="62" t="s">
        <v>81</v>
      </c>
      <c r="D317" s="68">
        <v>0</v>
      </c>
      <c r="E317" s="68">
        <v>0</v>
      </c>
      <c r="F317" s="68">
        <v>0</v>
      </c>
      <c r="G317" s="68">
        <v>0</v>
      </c>
      <c r="H317" s="108">
        <v>0</v>
      </c>
      <c r="I317" s="245">
        <f t="shared" si="9"/>
        <v>0</v>
      </c>
    </row>
    <row r="318" spans="1:9" ht="10.5" customHeight="1" x14ac:dyDescent="0.2">
      <c r="A318" s="212"/>
      <c r="B318" s="215" t="s">
        <v>1253</v>
      </c>
      <c r="C318" s="62" t="s">
        <v>82</v>
      </c>
      <c r="D318" s="68">
        <v>0</v>
      </c>
      <c r="E318" s="68">
        <v>0</v>
      </c>
      <c r="F318" s="68">
        <v>0</v>
      </c>
      <c r="G318" s="68">
        <v>0</v>
      </c>
      <c r="H318" s="108">
        <v>0</v>
      </c>
      <c r="I318" s="245">
        <f t="shared" si="9"/>
        <v>0</v>
      </c>
    </row>
    <row r="319" spans="1:9" ht="10.5" customHeight="1" x14ac:dyDescent="0.2">
      <c r="A319" s="212"/>
      <c r="B319" s="215" t="s">
        <v>90</v>
      </c>
      <c r="C319" s="62" t="s">
        <v>1282</v>
      </c>
      <c r="D319" s="68">
        <v>0</v>
      </c>
      <c r="E319" s="68">
        <v>0</v>
      </c>
      <c r="F319" s="68">
        <v>0</v>
      </c>
      <c r="G319" s="68">
        <v>0</v>
      </c>
      <c r="H319" s="108">
        <v>0</v>
      </c>
      <c r="I319" s="245">
        <f t="shared" si="9"/>
        <v>0</v>
      </c>
    </row>
    <row r="320" spans="1:9" ht="10.5" customHeight="1" x14ac:dyDescent="0.2">
      <c r="A320" s="212"/>
      <c r="B320" s="215" t="s">
        <v>535</v>
      </c>
      <c r="C320" s="62" t="s">
        <v>558</v>
      </c>
      <c r="D320" s="68">
        <v>0</v>
      </c>
      <c r="E320" s="68">
        <v>0</v>
      </c>
      <c r="F320" s="68">
        <v>0</v>
      </c>
      <c r="G320" s="68">
        <v>0</v>
      </c>
      <c r="H320" s="108">
        <v>0</v>
      </c>
      <c r="I320" s="245">
        <f t="shared" si="9"/>
        <v>0</v>
      </c>
    </row>
    <row r="321" spans="1:9" ht="10.5" customHeight="1" x14ac:dyDescent="0.2">
      <c r="A321" s="212"/>
      <c r="B321" s="215" t="s">
        <v>1289</v>
      </c>
      <c r="C321" s="62" t="s">
        <v>648</v>
      </c>
      <c r="D321" s="68">
        <v>0</v>
      </c>
      <c r="E321" s="68">
        <v>0</v>
      </c>
      <c r="F321" s="68">
        <v>0</v>
      </c>
      <c r="G321" s="68">
        <v>0</v>
      </c>
      <c r="H321" s="108">
        <v>0</v>
      </c>
      <c r="I321" s="245">
        <f t="shared" si="9"/>
        <v>0</v>
      </c>
    </row>
    <row r="322" spans="1:9" ht="10.5" customHeight="1" x14ac:dyDescent="0.2">
      <c r="A322" s="212"/>
      <c r="B322" s="215" t="s">
        <v>1290</v>
      </c>
      <c r="C322" s="62" t="s">
        <v>650</v>
      </c>
      <c r="D322" s="68">
        <v>0</v>
      </c>
      <c r="E322" s="68">
        <v>0</v>
      </c>
      <c r="F322" s="68">
        <v>0</v>
      </c>
      <c r="G322" s="68">
        <v>0</v>
      </c>
      <c r="H322" s="108">
        <v>0</v>
      </c>
      <c r="I322" s="245">
        <f t="shared" si="9"/>
        <v>0</v>
      </c>
    </row>
    <row r="323" spans="1:9" ht="10.5" customHeight="1" x14ac:dyDescent="0.2">
      <c r="A323" s="212"/>
      <c r="B323" s="215" t="s">
        <v>651</v>
      </c>
      <c r="C323" s="62" t="s">
        <v>656</v>
      </c>
      <c r="D323" s="68">
        <v>0</v>
      </c>
      <c r="E323" s="68">
        <v>0</v>
      </c>
      <c r="F323" s="68">
        <v>0</v>
      </c>
      <c r="G323" s="68">
        <v>0</v>
      </c>
      <c r="H323" s="108">
        <v>0</v>
      </c>
      <c r="I323" s="245">
        <f t="shared" si="9"/>
        <v>0</v>
      </c>
    </row>
    <row r="324" spans="1:9" ht="10.5" customHeight="1" x14ac:dyDescent="0.2">
      <c r="A324" s="212"/>
      <c r="B324" s="215" t="s">
        <v>652</v>
      </c>
      <c r="C324" s="62" t="s">
        <v>139</v>
      </c>
      <c r="D324" s="68">
        <v>0</v>
      </c>
      <c r="E324" s="68">
        <v>0</v>
      </c>
      <c r="F324" s="68">
        <v>0</v>
      </c>
      <c r="G324" s="68">
        <v>0</v>
      </c>
      <c r="H324" s="108">
        <v>0</v>
      </c>
      <c r="I324" s="245">
        <f t="shared" si="9"/>
        <v>0</v>
      </c>
    </row>
    <row r="325" spans="1:9" ht="10.5" customHeight="1" x14ac:dyDescent="0.2">
      <c r="A325" s="212"/>
      <c r="B325" s="215" t="s">
        <v>653</v>
      </c>
      <c r="C325" s="62" t="s">
        <v>112</v>
      </c>
      <c r="D325" s="68">
        <v>0</v>
      </c>
      <c r="E325" s="68">
        <v>0</v>
      </c>
      <c r="F325" s="68">
        <v>0</v>
      </c>
      <c r="G325" s="68">
        <v>0</v>
      </c>
      <c r="H325" s="108">
        <v>0</v>
      </c>
      <c r="I325" s="245">
        <f t="shared" si="9"/>
        <v>0</v>
      </c>
    </row>
    <row r="326" spans="1:9" ht="10.5" customHeight="1" x14ac:dyDescent="0.2">
      <c r="A326" s="212"/>
      <c r="B326" s="215" t="s">
        <v>654</v>
      </c>
      <c r="C326" s="62" t="s">
        <v>113</v>
      </c>
      <c r="D326" s="68">
        <v>0</v>
      </c>
      <c r="E326" s="68">
        <v>0</v>
      </c>
      <c r="F326" s="68">
        <v>0</v>
      </c>
      <c r="G326" s="68">
        <v>0</v>
      </c>
      <c r="H326" s="108">
        <v>0</v>
      </c>
      <c r="I326" s="245">
        <f t="shared" si="9"/>
        <v>0</v>
      </c>
    </row>
    <row r="327" spans="1:9" ht="10.5" customHeight="1" x14ac:dyDescent="0.2">
      <c r="A327" s="212"/>
      <c r="B327" s="215" t="s">
        <v>1254</v>
      </c>
      <c r="C327" s="62" t="s">
        <v>114</v>
      </c>
      <c r="D327" s="68">
        <v>0</v>
      </c>
      <c r="E327" s="68">
        <v>0</v>
      </c>
      <c r="F327" s="68">
        <v>0</v>
      </c>
      <c r="G327" s="68">
        <v>0</v>
      </c>
      <c r="H327" s="108">
        <v>0</v>
      </c>
      <c r="I327" s="245">
        <f t="shared" si="9"/>
        <v>0</v>
      </c>
    </row>
    <row r="328" spans="1:9" ht="10.5" customHeight="1" x14ac:dyDescent="0.2">
      <c r="A328" s="212"/>
      <c r="B328" s="215" t="s">
        <v>655</v>
      </c>
      <c r="C328" s="62" t="s">
        <v>115</v>
      </c>
      <c r="D328" s="68">
        <v>0</v>
      </c>
      <c r="E328" s="68">
        <v>0</v>
      </c>
      <c r="F328" s="68">
        <v>0</v>
      </c>
      <c r="G328" s="68">
        <v>0</v>
      </c>
      <c r="H328" s="108">
        <v>0</v>
      </c>
      <c r="I328" s="245">
        <f t="shared" si="9"/>
        <v>0</v>
      </c>
    </row>
    <row r="329" spans="1:9" ht="10.5" customHeight="1" x14ac:dyDescent="0.2">
      <c r="A329" s="212"/>
      <c r="B329" s="215" t="s">
        <v>1255</v>
      </c>
      <c r="C329" s="62" t="s">
        <v>118</v>
      </c>
      <c r="D329" s="68">
        <v>0</v>
      </c>
      <c r="E329" s="68">
        <v>0</v>
      </c>
      <c r="F329" s="68">
        <v>0</v>
      </c>
      <c r="G329" s="68">
        <v>0</v>
      </c>
      <c r="H329" s="108">
        <v>0</v>
      </c>
      <c r="I329" s="245">
        <f t="shared" si="9"/>
        <v>0</v>
      </c>
    </row>
    <row r="330" spans="1:9" ht="10.5" customHeight="1" x14ac:dyDescent="0.2">
      <c r="A330" s="212"/>
      <c r="B330" s="215" t="s">
        <v>500</v>
      </c>
      <c r="C330" s="62" t="s">
        <v>123</v>
      </c>
      <c r="D330" s="68">
        <v>0</v>
      </c>
      <c r="E330" s="68">
        <v>0</v>
      </c>
      <c r="F330" s="68">
        <v>0</v>
      </c>
      <c r="G330" s="68">
        <v>0</v>
      </c>
      <c r="H330" s="108">
        <v>0</v>
      </c>
      <c r="I330" s="245">
        <f t="shared" si="9"/>
        <v>0</v>
      </c>
    </row>
    <row r="331" spans="1:9" ht="10.5" customHeight="1" x14ac:dyDescent="0.2">
      <c r="A331" s="212"/>
      <c r="B331" s="215" t="s">
        <v>151</v>
      </c>
      <c r="C331" s="62" t="s">
        <v>124</v>
      </c>
      <c r="D331" s="68">
        <v>0</v>
      </c>
      <c r="E331" s="68">
        <v>0</v>
      </c>
      <c r="F331" s="68">
        <v>0</v>
      </c>
      <c r="G331" s="68">
        <v>0</v>
      </c>
      <c r="H331" s="108">
        <v>0</v>
      </c>
      <c r="I331" s="245">
        <f t="shared" si="9"/>
        <v>0</v>
      </c>
    </row>
    <row r="332" spans="1:9" ht="10.5" customHeight="1" x14ac:dyDescent="0.2">
      <c r="A332" s="212"/>
      <c r="B332" s="215" t="s">
        <v>496</v>
      </c>
      <c r="C332" s="62" t="s">
        <v>125</v>
      </c>
      <c r="D332" s="68">
        <v>0</v>
      </c>
      <c r="E332" s="68">
        <v>0</v>
      </c>
      <c r="F332" s="68">
        <v>0</v>
      </c>
      <c r="G332" s="68">
        <v>0</v>
      </c>
      <c r="H332" s="108">
        <v>0</v>
      </c>
      <c r="I332" s="245">
        <f t="shared" si="9"/>
        <v>0</v>
      </c>
    </row>
    <row r="333" spans="1:9" ht="10.5" customHeight="1" x14ac:dyDescent="0.2">
      <c r="A333" s="212"/>
      <c r="B333" s="215" t="s">
        <v>1256</v>
      </c>
      <c r="C333" s="62" t="s">
        <v>131</v>
      </c>
      <c r="D333" s="68">
        <v>0</v>
      </c>
      <c r="E333" s="68">
        <v>0</v>
      </c>
      <c r="F333" s="68">
        <v>0</v>
      </c>
      <c r="G333" s="68">
        <v>0</v>
      </c>
      <c r="H333" s="108">
        <v>0</v>
      </c>
      <c r="I333" s="245">
        <f t="shared" si="9"/>
        <v>0</v>
      </c>
    </row>
    <row r="334" spans="1:9" ht="10.5" customHeight="1" x14ac:dyDescent="0.2">
      <c r="A334" s="212"/>
      <c r="B334" s="215" t="s">
        <v>127</v>
      </c>
      <c r="C334" s="62" t="s">
        <v>132</v>
      </c>
      <c r="D334" s="68">
        <v>0</v>
      </c>
      <c r="E334" s="68">
        <v>0</v>
      </c>
      <c r="F334" s="68">
        <v>0</v>
      </c>
      <c r="G334" s="68">
        <v>0</v>
      </c>
      <c r="H334" s="108">
        <v>0</v>
      </c>
      <c r="I334" s="245">
        <f t="shared" si="9"/>
        <v>0</v>
      </c>
    </row>
    <row r="335" spans="1:9" ht="10.5" customHeight="1" x14ac:dyDescent="0.2">
      <c r="A335" s="212"/>
      <c r="B335" s="215" t="s">
        <v>128</v>
      </c>
      <c r="C335" s="62" t="s">
        <v>133</v>
      </c>
      <c r="D335" s="68">
        <v>0</v>
      </c>
      <c r="E335" s="68">
        <v>0</v>
      </c>
      <c r="F335" s="68">
        <v>0</v>
      </c>
      <c r="G335" s="68">
        <v>0</v>
      </c>
      <c r="H335" s="108">
        <v>0</v>
      </c>
      <c r="I335" s="245">
        <f t="shared" si="9"/>
        <v>0</v>
      </c>
    </row>
    <row r="336" spans="1:9" ht="10.5" customHeight="1" x14ac:dyDescent="0.2">
      <c r="A336" s="212"/>
      <c r="B336" s="215" t="s">
        <v>129</v>
      </c>
      <c r="C336" s="62" t="s">
        <v>134</v>
      </c>
      <c r="D336" s="68">
        <v>0</v>
      </c>
      <c r="E336" s="68">
        <v>0</v>
      </c>
      <c r="F336" s="68">
        <v>0</v>
      </c>
      <c r="G336" s="68">
        <v>0</v>
      </c>
      <c r="H336" s="108">
        <v>0</v>
      </c>
      <c r="I336" s="245">
        <f t="shared" si="9"/>
        <v>0</v>
      </c>
    </row>
    <row r="337" spans="1:9" ht="10.5" customHeight="1" x14ac:dyDescent="0.2">
      <c r="A337" s="212"/>
      <c r="B337" s="215" t="s">
        <v>130</v>
      </c>
      <c r="C337" s="62" t="s">
        <v>135</v>
      </c>
      <c r="D337" s="68">
        <v>0</v>
      </c>
      <c r="E337" s="68">
        <v>0</v>
      </c>
      <c r="F337" s="68">
        <v>0</v>
      </c>
      <c r="G337" s="68">
        <v>0</v>
      </c>
      <c r="H337" s="108">
        <v>0</v>
      </c>
      <c r="I337" s="245">
        <f t="shared" si="9"/>
        <v>0</v>
      </c>
    </row>
    <row r="338" spans="1:9" ht="10.5" customHeight="1" thickBot="1" x14ac:dyDescent="0.25">
      <c r="A338" s="212"/>
      <c r="B338" s="215" t="s">
        <v>498</v>
      </c>
      <c r="C338" s="62" t="s">
        <v>136</v>
      </c>
      <c r="D338" s="65">
        <v>0</v>
      </c>
      <c r="E338" s="65">
        <v>0</v>
      </c>
      <c r="F338" s="65">
        <v>0</v>
      </c>
      <c r="G338" s="65">
        <v>0</v>
      </c>
      <c r="H338" s="108">
        <v>0</v>
      </c>
      <c r="I338" s="245">
        <f>SUM(G338+H338)</f>
        <v>0</v>
      </c>
    </row>
    <row r="339" spans="1:9" ht="10.5" customHeight="1" thickTop="1" thickBot="1" x14ac:dyDescent="0.25">
      <c r="A339" s="212"/>
      <c r="B339" s="215"/>
      <c r="C339" s="62" t="s">
        <v>518</v>
      </c>
      <c r="D339" s="82">
        <f>SUM(D310:D338)</f>
        <v>0</v>
      </c>
      <c r="E339" s="82">
        <f>SUM(E310:E338)</f>
        <v>0</v>
      </c>
      <c r="F339" s="82">
        <f>SUM(F310:F338)</f>
        <v>0</v>
      </c>
      <c r="G339" s="82">
        <f>SUM(G310:G338)</f>
        <v>0</v>
      </c>
      <c r="H339" s="82">
        <f>SUM(H310:H338)</f>
        <v>0</v>
      </c>
      <c r="I339" s="82">
        <f>G339+H339</f>
        <v>0</v>
      </c>
    </row>
    <row r="340" spans="1:9" ht="10.5" customHeight="1" thickTop="1" x14ac:dyDescent="0.2">
      <c r="A340" s="212"/>
      <c r="B340" s="215"/>
      <c r="C340" s="62"/>
      <c r="D340" s="3"/>
      <c r="E340" s="3"/>
      <c r="F340" s="3"/>
      <c r="G340" s="3"/>
      <c r="I340" s="77"/>
    </row>
    <row r="341" spans="1:9" ht="10.5" customHeight="1" x14ac:dyDescent="0.2">
      <c r="A341" s="212" t="s">
        <v>519</v>
      </c>
      <c r="C341" s="62"/>
      <c r="D341" s="3"/>
      <c r="E341" s="3"/>
      <c r="F341" s="3"/>
      <c r="G341" s="3"/>
      <c r="I341" s="77"/>
    </row>
    <row r="342" spans="1:9" x14ac:dyDescent="0.2">
      <c r="B342" s="215" t="s">
        <v>1249</v>
      </c>
      <c r="C342" s="62" t="s">
        <v>177</v>
      </c>
      <c r="D342" s="68">
        <v>0</v>
      </c>
      <c r="E342" s="68">
        <v>0</v>
      </c>
      <c r="F342" s="68">
        <v>0</v>
      </c>
      <c r="G342" s="218">
        <f>SUMIF('Staff Details'!J:J,RIGHT(LEFT($A$2,7),2)&amp;"-"&amp;LEFT(A341,4),'Staff Details'!S:S)</f>
        <v>0</v>
      </c>
      <c r="H342" s="70">
        <v>0</v>
      </c>
      <c r="I342" s="242">
        <f>SUM(G342+H342)</f>
        <v>0</v>
      </c>
    </row>
    <row r="343" spans="1:9" x14ac:dyDescent="0.2">
      <c r="B343" s="215" t="s">
        <v>1249</v>
      </c>
      <c r="C343" s="62" t="s">
        <v>400</v>
      </c>
      <c r="D343" s="68">
        <v>0</v>
      </c>
      <c r="E343" s="68">
        <v>0</v>
      </c>
      <c r="F343" s="68">
        <v>0</v>
      </c>
      <c r="G343" s="68">
        <v>0</v>
      </c>
      <c r="H343" s="70">
        <v>0</v>
      </c>
      <c r="I343" s="242">
        <f>SUM(G343+H343)</f>
        <v>0</v>
      </c>
    </row>
    <row r="344" spans="1:9" x14ac:dyDescent="0.2">
      <c r="A344" s="62"/>
      <c r="B344" s="215" t="s">
        <v>1250</v>
      </c>
      <c r="C344" s="62" t="s">
        <v>684</v>
      </c>
      <c r="D344" s="68">
        <v>0</v>
      </c>
      <c r="E344" s="68">
        <v>0</v>
      </c>
      <c r="F344" s="68">
        <v>0</v>
      </c>
      <c r="G344" s="219">
        <f>SUMIF('Staff Details'!J:J,RIGHT(LEFT($A$2,7),2)&amp;"-"&amp;LEFT(A341,4),'Staff Details'!AA:AA)</f>
        <v>0</v>
      </c>
      <c r="H344" s="70">
        <v>0</v>
      </c>
      <c r="I344" s="242">
        <f>SUM(G344+H344)</f>
        <v>0</v>
      </c>
    </row>
    <row r="345" spans="1:9" x14ac:dyDescent="0.2">
      <c r="A345" s="62"/>
      <c r="B345" s="215" t="s">
        <v>1250</v>
      </c>
      <c r="C345" s="62" t="s">
        <v>401</v>
      </c>
      <c r="D345" s="68">
        <v>0</v>
      </c>
      <c r="E345" s="68">
        <v>0</v>
      </c>
      <c r="F345" s="68">
        <v>0</v>
      </c>
      <c r="G345" s="68">
        <v>0</v>
      </c>
      <c r="H345" s="70">
        <v>0</v>
      </c>
      <c r="I345" s="242">
        <f>SUM(G345+H345)</f>
        <v>0</v>
      </c>
    </row>
    <row r="346" spans="1:9" ht="10.5" customHeight="1" x14ac:dyDescent="0.2">
      <c r="A346" s="212"/>
      <c r="B346" s="215" t="s">
        <v>1251</v>
      </c>
      <c r="C346" s="62" t="s">
        <v>76</v>
      </c>
      <c r="D346" s="68">
        <v>0</v>
      </c>
      <c r="E346" s="68">
        <v>0</v>
      </c>
      <c r="F346" s="68">
        <v>0</v>
      </c>
      <c r="G346" s="68">
        <v>0</v>
      </c>
      <c r="H346" s="108">
        <v>0</v>
      </c>
      <c r="I346" s="245">
        <f t="shared" ref="I346:I376" si="10">SUM(G346+H346)</f>
        <v>0</v>
      </c>
    </row>
    <row r="347" spans="1:9" ht="10.5" customHeight="1" x14ac:dyDescent="0.2">
      <c r="A347" s="212"/>
      <c r="B347" s="215" t="s">
        <v>1252</v>
      </c>
      <c r="C347" s="62" t="s">
        <v>77</v>
      </c>
      <c r="D347" s="68">
        <v>0</v>
      </c>
      <c r="E347" s="68">
        <v>0</v>
      </c>
      <c r="F347" s="68">
        <v>0</v>
      </c>
      <c r="G347" s="68">
        <v>0</v>
      </c>
      <c r="H347" s="108">
        <v>0</v>
      </c>
      <c r="I347" s="245">
        <f t="shared" si="10"/>
        <v>0</v>
      </c>
    </row>
    <row r="348" spans="1:9" ht="10.5" customHeight="1" x14ac:dyDescent="0.2">
      <c r="A348" s="212"/>
      <c r="B348" s="215" t="s">
        <v>78</v>
      </c>
      <c r="C348" s="62" t="s">
        <v>79</v>
      </c>
      <c r="D348" s="68">
        <v>0</v>
      </c>
      <c r="E348" s="68">
        <v>0</v>
      </c>
      <c r="F348" s="68">
        <v>0</v>
      </c>
      <c r="G348" s="68">
        <v>0</v>
      </c>
      <c r="H348" s="108">
        <v>0</v>
      </c>
      <c r="I348" s="245">
        <f t="shared" si="10"/>
        <v>0</v>
      </c>
    </row>
    <row r="349" spans="1:9" ht="10.5" customHeight="1" x14ac:dyDescent="0.2">
      <c r="A349" s="212"/>
      <c r="B349" s="215" t="s">
        <v>80</v>
      </c>
      <c r="C349" s="62" t="s">
        <v>81</v>
      </c>
      <c r="D349" s="68">
        <v>0</v>
      </c>
      <c r="E349" s="68">
        <v>0</v>
      </c>
      <c r="F349" s="68">
        <v>0</v>
      </c>
      <c r="G349" s="68">
        <v>0</v>
      </c>
      <c r="H349" s="108">
        <v>0</v>
      </c>
      <c r="I349" s="245">
        <f t="shared" si="10"/>
        <v>0</v>
      </c>
    </row>
    <row r="350" spans="1:9" ht="10.5" customHeight="1" x14ac:dyDescent="0.2">
      <c r="A350" s="212"/>
      <c r="B350" s="215" t="s">
        <v>1253</v>
      </c>
      <c r="C350" s="62" t="s">
        <v>82</v>
      </c>
      <c r="D350" s="68">
        <v>0</v>
      </c>
      <c r="E350" s="68">
        <v>0</v>
      </c>
      <c r="F350" s="68">
        <v>0</v>
      </c>
      <c r="G350" s="68">
        <v>0</v>
      </c>
      <c r="H350" s="108">
        <v>0</v>
      </c>
      <c r="I350" s="245">
        <f t="shared" si="10"/>
        <v>0</v>
      </c>
    </row>
    <row r="351" spans="1:9" ht="10.5" customHeight="1" x14ac:dyDescent="0.2">
      <c r="A351" s="212"/>
      <c r="B351" s="215" t="s">
        <v>83</v>
      </c>
      <c r="C351" s="62" t="s">
        <v>91</v>
      </c>
      <c r="D351" s="68">
        <v>0</v>
      </c>
      <c r="E351" s="68">
        <v>0</v>
      </c>
      <c r="F351" s="68">
        <v>0</v>
      </c>
      <c r="G351" s="68">
        <v>0</v>
      </c>
      <c r="H351" s="108">
        <v>0</v>
      </c>
      <c r="I351" s="245">
        <f t="shared" si="10"/>
        <v>0</v>
      </c>
    </row>
    <row r="352" spans="1:9" ht="10.5" customHeight="1" x14ac:dyDescent="0.2">
      <c r="A352" s="212"/>
      <c r="B352" s="215" t="s">
        <v>84</v>
      </c>
      <c r="C352" s="62" t="s">
        <v>140</v>
      </c>
      <c r="D352" s="68">
        <v>0</v>
      </c>
      <c r="E352" s="68">
        <v>0</v>
      </c>
      <c r="F352" s="68">
        <v>0</v>
      </c>
      <c r="G352" s="68">
        <v>0</v>
      </c>
      <c r="H352" s="108">
        <v>0</v>
      </c>
      <c r="I352" s="245">
        <f t="shared" si="10"/>
        <v>0</v>
      </c>
    </row>
    <row r="353" spans="1:9" ht="10.5" customHeight="1" x14ac:dyDescent="0.2">
      <c r="A353" s="212"/>
      <c r="B353" s="215" t="s">
        <v>85</v>
      </c>
      <c r="C353" s="62" t="s">
        <v>92</v>
      </c>
      <c r="D353" s="68">
        <v>0</v>
      </c>
      <c r="E353" s="68">
        <v>0</v>
      </c>
      <c r="F353" s="68">
        <v>0</v>
      </c>
      <c r="G353" s="68">
        <v>0</v>
      </c>
      <c r="H353" s="108">
        <v>0</v>
      </c>
      <c r="I353" s="245">
        <f t="shared" si="10"/>
        <v>0</v>
      </c>
    </row>
    <row r="354" spans="1:9" ht="10.5" customHeight="1" x14ac:dyDescent="0.2">
      <c r="A354" s="212"/>
      <c r="B354" s="215" t="s">
        <v>86</v>
      </c>
      <c r="C354" s="62" t="s">
        <v>93</v>
      </c>
      <c r="D354" s="68">
        <v>0</v>
      </c>
      <c r="E354" s="68">
        <v>0</v>
      </c>
      <c r="F354" s="68">
        <v>0</v>
      </c>
      <c r="G354" s="68">
        <v>0</v>
      </c>
      <c r="H354" s="108">
        <v>0</v>
      </c>
      <c r="I354" s="245">
        <f t="shared" si="10"/>
        <v>0</v>
      </c>
    </row>
    <row r="355" spans="1:9" ht="10.5" customHeight="1" x14ac:dyDescent="0.2">
      <c r="A355" s="212"/>
      <c r="B355" s="215" t="s">
        <v>87</v>
      </c>
      <c r="C355" s="62" t="s">
        <v>94</v>
      </c>
      <c r="D355" s="68">
        <v>0</v>
      </c>
      <c r="E355" s="68">
        <v>0</v>
      </c>
      <c r="F355" s="68">
        <v>0</v>
      </c>
      <c r="G355" s="68">
        <v>0</v>
      </c>
      <c r="H355" s="108">
        <v>0</v>
      </c>
      <c r="I355" s="245">
        <f t="shared" si="10"/>
        <v>0</v>
      </c>
    </row>
    <row r="356" spans="1:9" ht="10.5" customHeight="1" x14ac:dyDescent="0.2">
      <c r="A356" s="212"/>
      <c r="B356" s="215" t="s">
        <v>88</v>
      </c>
      <c r="C356" s="62" t="s">
        <v>141</v>
      </c>
      <c r="D356" s="68">
        <v>0</v>
      </c>
      <c r="E356" s="68">
        <v>0</v>
      </c>
      <c r="F356" s="68">
        <v>0</v>
      </c>
      <c r="G356" s="68">
        <v>0</v>
      </c>
      <c r="H356" s="108">
        <v>0</v>
      </c>
      <c r="I356" s="245">
        <f t="shared" si="10"/>
        <v>0</v>
      </c>
    </row>
    <row r="357" spans="1:9" ht="10.5" customHeight="1" x14ac:dyDescent="0.2">
      <c r="A357" s="212"/>
      <c r="B357" s="215" t="s">
        <v>89</v>
      </c>
      <c r="C357" s="62" t="s">
        <v>95</v>
      </c>
      <c r="D357" s="68">
        <v>0</v>
      </c>
      <c r="E357" s="68">
        <v>0</v>
      </c>
      <c r="F357" s="68">
        <v>0</v>
      </c>
      <c r="G357" s="68">
        <v>0</v>
      </c>
      <c r="H357" s="108">
        <v>0</v>
      </c>
      <c r="I357" s="245">
        <f t="shared" si="10"/>
        <v>0</v>
      </c>
    </row>
    <row r="358" spans="1:9" ht="10.5" customHeight="1" x14ac:dyDescent="0.2">
      <c r="A358" s="212"/>
      <c r="B358" s="215" t="s">
        <v>90</v>
      </c>
      <c r="C358" s="62" t="s">
        <v>1282</v>
      </c>
      <c r="D358" s="68">
        <v>0</v>
      </c>
      <c r="E358" s="68">
        <v>0</v>
      </c>
      <c r="F358" s="68">
        <v>0</v>
      </c>
      <c r="G358" s="68">
        <v>0</v>
      </c>
      <c r="H358" s="108">
        <v>0</v>
      </c>
      <c r="I358" s="245">
        <f t="shared" si="10"/>
        <v>0</v>
      </c>
    </row>
    <row r="359" spans="1:9" ht="10.5" customHeight="1" x14ac:dyDescent="0.2">
      <c r="A359" s="212"/>
      <c r="B359" s="215" t="s">
        <v>535</v>
      </c>
      <c r="C359" s="62" t="s">
        <v>558</v>
      </c>
      <c r="D359" s="68">
        <v>0</v>
      </c>
      <c r="E359" s="68">
        <v>0</v>
      </c>
      <c r="F359" s="68">
        <v>0</v>
      </c>
      <c r="G359" s="68">
        <v>0</v>
      </c>
      <c r="H359" s="108">
        <v>0</v>
      </c>
      <c r="I359" s="245">
        <f t="shared" si="10"/>
        <v>0</v>
      </c>
    </row>
    <row r="360" spans="1:9" ht="10.5" customHeight="1" x14ac:dyDescent="0.2">
      <c r="A360" s="212"/>
      <c r="B360" s="215" t="s">
        <v>1289</v>
      </c>
      <c r="C360" s="62" t="s">
        <v>648</v>
      </c>
      <c r="D360" s="68">
        <v>0</v>
      </c>
      <c r="E360" s="68">
        <v>0</v>
      </c>
      <c r="F360" s="68">
        <v>0</v>
      </c>
      <c r="G360" s="68">
        <v>0</v>
      </c>
      <c r="H360" s="108">
        <v>0</v>
      </c>
      <c r="I360" s="245">
        <f t="shared" si="10"/>
        <v>0</v>
      </c>
    </row>
    <row r="361" spans="1:9" ht="10.5" customHeight="1" x14ac:dyDescent="0.2">
      <c r="A361" s="212"/>
      <c r="B361" s="215" t="s">
        <v>1290</v>
      </c>
      <c r="C361" s="62" t="s">
        <v>650</v>
      </c>
      <c r="D361" s="68">
        <v>0</v>
      </c>
      <c r="E361" s="68">
        <v>0</v>
      </c>
      <c r="F361" s="68">
        <v>0</v>
      </c>
      <c r="G361" s="68">
        <v>0</v>
      </c>
      <c r="H361" s="108">
        <v>0</v>
      </c>
      <c r="I361" s="245">
        <f t="shared" si="10"/>
        <v>0</v>
      </c>
    </row>
    <row r="362" spans="1:9" ht="10.5" customHeight="1" x14ac:dyDescent="0.2">
      <c r="A362" s="212"/>
      <c r="B362" s="215" t="s">
        <v>651</v>
      </c>
      <c r="C362" s="62" t="s">
        <v>656</v>
      </c>
      <c r="D362" s="68">
        <v>0</v>
      </c>
      <c r="E362" s="68">
        <v>0</v>
      </c>
      <c r="F362" s="68">
        <v>0</v>
      </c>
      <c r="G362" s="68">
        <v>0</v>
      </c>
      <c r="H362" s="108">
        <v>0</v>
      </c>
      <c r="I362" s="245">
        <f t="shared" si="10"/>
        <v>0</v>
      </c>
    </row>
    <row r="363" spans="1:9" ht="10.5" customHeight="1" x14ac:dyDescent="0.2">
      <c r="A363" s="212"/>
      <c r="B363" s="215" t="s">
        <v>652</v>
      </c>
      <c r="C363" s="62" t="s">
        <v>139</v>
      </c>
      <c r="D363" s="68">
        <v>0</v>
      </c>
      <c r="E363" s="68">
        <v>0</v>
      </c>
      <c r="F363" s="68">
        <v>0</v>
      </c>
      <c r="G363" s="68">
        <v>0</v>
      </c>
      <c r="H363" s="108">
        <v>0</v>
      </c>
      <c r="I363" s="245">
        <f t="shared" si="10"/>
        <v>0</v>
      </c>
    </row>
    <row r="364" spans="1:9" ht="10.5" customHeight="1" x14ac:dyDescent="0.2">
      <c r="A364" s="212"/>
      <c r="B364" s="215" t="s">
        <v>653</v>
      </c>
      <c r="C364" s="62" t="s">
        <v>112</v>
      </c>
      <c r="D364" s="68">
        <v>0</v>
      </c>
      <c r="E364" s="68">
        <v>0</v>
      </c>
      <c r="F364" s="68">
        <v>0</v>
      </c>
      <c r="G364" s="68">
        <v>0</v>
      </c>
      <c r="H364" s="108">
        <v>0</v>
      </c>
      <c r="I364" s="245">
        <f t="shared" si="10"/>
        <v>0</v>
      </c>
    </row>
    <row r="365" spans="1:9" ht="10.5" customHeight="1" x14ac:dyDescent="0.2">
      <c r="A365" s="212"/>
      <c r="B365" s="215" t="s">
        <v>654</v>
      </c>
      <c r="C365" s="62" t="s">
        <v>113</v>
      </c>
      <c r="D365" s="68">
        <v>0</v>
      </c>
      <c r="E365" s="68">
        <v>0</v>
      </c>
      <c r="F365" s="68">
        <v>0</v>
      </c>
      <c r="G365" s="68">
        <v>0</v>
      </c>
      <c r="H365" s="108">
        <v>0</v>
      </c>
      <c r="I365" s="245">
        <f t="shared" si="10"/>
        <v>0</v>
      </c>
    </row>
    <row r="366" spans="1:9" ht="10.5" customHeight="1" x14ac:dyDescent="0.2">
      <c r="A366" s="212"/>
      <c r="B366" s="215" t="s">
        <v>1254</v>
      </c>
      <c r="C366" s="62" t="s">
        <v>114</v>
      </c>
      <c r="D366" s="68">
        <v>0</v>
      </c>
      <c r="E366" s="68">
        <v>0</v>
      </c>
      <c r="F366" s="68">
        <v>0</v>
      </c>
      <c r="G366" s="68">
        <v>0</v>
      </c>
      <c r="H366" s="108">
        <v>0</v>
      </c>
      <c r="I366" s="245">
        <f t="shared" si="10"/>
        <v>0</v>
      </c>
    </row>
    <row r="367" spans="1:9" ht="10.5" customHeight="1" x14ac:dyDescent="0.2">
      <c r="A367" s="212"/>
      <c r="B367" s="215" t="s">
        <v>655</v>
      </c>
      <c r="C367" s="62" t="s">
        <v>115</v>
      </c>
      <c r="D367" s="68">
        <v>0</v>
      </c>
      <c r="E367" s="68">
        <v>0</v>
      </c>
      <c r="F367" s="68">
        <v>0</v>
      </c>
      <c r="G367" s="68">
        <v>0</v>
      </c>
      <c r="H367" s="108">
        <v>0</v>
      </c>
      <c r="I367" s="245">
        <f t="shared" si="10"/>
        <v>0</v>
      </c>
    </row>
    <row r="368" spans="1:9" ht="10.5" customHeight="1" x14ac:dyDescent="0.2">
      <c r="A368" s="212"/>
      <c r="B368" s="215" t="s">
        <v>1255</v>
      </c>
      <c r="C368" s="62" t="s">
        <v>118</v>
      </c>
      <c r="D368" s="68">
        <v>0</v>
      </c>
      <c r="E368" s="68">
        <v>0</v>
      </c>
      <c r="F368" s="68">
        <v>0</v>
      </c>
      <c r="G368" s="68">
        <v>0</v>
      </c>
      <c r="H368" s="108">
        <v>0</v>
      </c>
      <c r="I368" s="245">
        <f t="shared" si="10"/>
        <v>0</v>
      </c>
    </row>
    <row r="369" spans="1:9" ht="10.5" customHeight="1" x14ac:dyDescent="0.2">
      <c r="A369" s="212"/>
      <c r="B369" s="215" t="s">
        <v>500</v>
      </c>
      <c r="C369" s="62" t="s">
        <v>123</v>
      </c>
      <c r="D369" s="68">
        <v>0</v>
      </c>
      <c r="E369" s="68">
        <v>0</v>
      </c>
      <c r="F369" s="68">
        <v>0</v>
      </c>
      <c r="G369" s="68">
        <v>0</v>
      </c>
      <c r="H369" s="108">
        <v>0</v>
      </c>
      <c r="I369" s="245">
        <f t="shared" si="10"/>
        <v>0</v>
      </c>
    </row>
    <row r="370" spans="1:9" ht="10.5" customHeight="1" x14ac:dyDescent="0.2">
      <c r="A370" s="212"/>
      <c r="B370" s="215" t="s">
        <v>151</v>
      </c>
      <c r="C370" s="62" t="s">
        <v>124</v>
      </c>
      <c r="D370" s="68">
        <v>0</v>
      </c>
      <c r="E370" s="68">
        <v>0</v>
      </c>
      <c r="F370" s="68">
        <v>0</v>
      </c>
      <c r="G370" s="68">
        <v>0</v>
      </c>
      <c r="H370" s="108">
        <v>0</v>
      </c>
      <c r="I370" s="245">
        <f t="shared" si="10"/>
        <v>0</v>
      </c>
    </row>
    <row r="371" spans="1:9" ht="10.5" customHeight="1" x14ac:dyDescent="0.2">
      <c r="A371" s="212"/>
      <c r="B371" s="215" t="s">
        <v>496</v>
      </c>
      <c r="C371" s="62" t="s">
        <v>125</v>
      </c>
      <c r="D371" s="68">
        <v>0</v>
      </c>
      <c r="E371" s="68">
        <v>0</v>
      </c>
      <c r="F371" s="68">
        <v>0</v>
      </c>
      <c r="G371" s="68">
        <v>0</v>
      </c>
      <c r="H371" s="108">
        <v>0</v>
      </c>
      <c r="I371" s="245">
        <f t="shared" si="10"/>
        <v>0</v>
      </c>
    </row>
    <row r="372" spans="1:9" ht="10.5" customHeight="1" x14ac:dyDescent="0.2">
      <c r="A372" s="212"/>
      <c r="B372" s="215" t="s">
        <v>1256</v>
      </c>
      <c r="C372" s="62" t="s">
        <v>131</v>
      </c>
      <c r="D372" s="68">
        <v>0</v>
      </c>
      <c r="E372" s="68">
        <v>0</v>
      </c>
      <c r="F372" s="68">
        <v>0</v>
      </c>
      <c r="G372" s="68">
        <v>0</v>
      </c>
      <c r="H372" s="108">
        <v>0</v>
      </c>
      <c r="I372" s="245">
        <f t="shared" si="10"/>
        <v>0</v>
      </c>
    </row>
    <row r="373" spans="1:9" ht="10.5" customHeight="1" x14ac:dyDescent="0.2">
      <c r="A373" s="212"/>
      <c r="B373" s="215" t="s">
        <v>127</v>
      </c>
      <c r="C373" s="62" t="s">
        <v>132</v>
      </c>
      <c r="D373" s="68">
        <v>0</v>
      </c>
      <c r="E373" s="68">
        <v>0</v>
      </c>
      <c r="F373" s="68">
        <v>0</v>
      </c>
      <c r="G373" s="68">
        <v>0</v>
      </c>
      <c r="H373" s="108">
        <v>0</v>
      </c>
      <c r="I373" s="245">
        <f t="shared" si="10"/>
        <v>0</v>
      </c>
    </row>
    <row r="374" spans="1:9" ht="10.5" customHeight="1" x14ac:dyDescent="0.2">
      <c r="A374" s="212"/>
      <c r="B374" s="215" t="s">
        <v>128</v>
      </c>
      <c r="C374" s="62" t="s">
        <v>133</v>
      </c>
      <c r="D374" s="68">
        <v>0</v>
      </c>
      <c r="E374" s="68">
        <v>0</v>
      </c>
      <c r="F374" s="68">
        <v>0</v>
      </c>
      <c r="G374" s="68">
        <v>0</v>
      </c>
      <c r="H374" s="108">
        <v>0</v>
      </c>
      <c r="I374" s="245">
        <f t="shared" si="10"/>
        <v>0</v>
      </c>
    </row>
    <row r="375" spans="1:9" ht="10.5" customHeight="1" x14ac:dyDescent="0.2">
      <c r="A375" s="212"/>
      <c r="B375" s="215" t="s">
        <v>129</v>
      </c>
      <c r="C375" s="62" t="s">
        <v>134</v>
      </c>
      <c r="D375" s="68">
        <v>0</v>
      </c>
      <c r="E375" s="68">
        <v>0</v>
      </c>
      <c r="F375" s="68">
        <v>0</v>
      </c>
      <c r="G375" s="68">
        <v>0</v>
      </c>
      <c r="H375" s="108">
        <v>0</v>
      </c>
      <c r="I375" s="245">
        <f t="shared" si="10"/>
        <v>0</v>
      </c>
    </row>
    <row r="376" spans="1:9" ht="10.5" customHeight="1" x14ac:dyDescent="0.2">
      <c r="A376" s="212"/>
      <c r="B376" s="215" t="s">
        <v>130</v>
      </c>
      <c r="C376" s="62" t="s">
        <v>135</v>
      </c>
      <c r="D376" s="68">
        <v>0</v>
      </c>
      <c r="E376" s="68">
        <v>0</v>
      </c>
      <c r="F376" s="68">
        <v>0</v>
      </c>
      <c r="G376" s="68">
        <v>0</v>
      </c>
      <c r="H376" s="108">
        <v>0</v>
      </c>
      <c r="I376" s="245">
        <f t="shared" si="10"/>
        <v>0</v>
      </c>
    </row>
    <row r="377" spans="1:9" ht="10.5" customHeight="1" thickBot="1" x14ac:dyDescent="0.25">
      <c r="A377" s="212"/>
      <c r="B377" s="215" t="s">
        <v>498</v>
      </c>
      <c r="C377" s="62" t="s">
        <v>136</v>
      </c>
      <c r="D377" s="65">
        <v>0</v>
      </c>
      <c r="E377" s="65">
        <v>0</v>
      </c>
      <c r="F377" s="65">
        <v>0</v>
      </c>
      <c r="G377" s="65">
        <v>0</v>
      </c>
      <c r="H377" s="108">
        <v>0</v>
      </c>
      <c r="I377" s="245">
        <f>SUM(G377+H377)</f>
        <v>0</v>
      </c>
    </row>
    <row r="378" spans="1:9" ht="10.5" customHeight="1" thickTop="1" thickBot="1" x14ac:dyDescent="0.25">
      <c r="A378" s="212"/>
      <c r="B378" s="215"/>
      <c r="C378" s="62" t="s">
        <v>520</v>
      </c>
      <c r="D378" s="82">
        <f>SUM(D342:D377)</f>
        <v>0</v>
      </c>
      <c r="E378" s="82">
        <f>SUM(E342:E377)</f>
        <v>0</v>
      </c>
      <c r="F378" s="82">
        <f>SUM(F342:F377)</f>
        <v>0</v>
      </c>
      <c r="G378" s="82">
        <f>SUM(G342:G377)</f>
        <v>0</v>
      </c>
      <c r="H378" s="82">
        <f>SUM(H342:H377)</f>
        <v>0</v>
      </c>
      <c r="I378" s="82">
        <f>G378+H378</f>
        <v>0</v>
      </c>
    </row>
    <row r="379" spans="1:9" ht="10.5" customHeight="1" thickTop="1" x14ac:dyDescent="0.2">
      <c r="A379" s="212"/>
      <c r="B379" s="215"/>
      <c r="C379" s="62"/>
      <c r="D379" s="3"/>
      <c r="E379" s="3"/>
      <c r="F379" s="3"/>
      <c r="G379" s="3"/>
      <c r="I379" s="77"/>
    </row>
    <row r="380" spans="1:9" ht="10.5" customHeight="1" x14ac:dyDescent="0.2">
      <c r="A380" s="212" t="s">
        <v>521</v>
      </c>
      <c r="C380" s="62"/>
      <c r="D380" s="3"/>
      <c r="E380" s="3"/>
      <c r="F380" s="3"/>
      <c r="G380" s="3"/>
      <c r="I380" s="77"/>
    </row>
    <row r="381" spans="1:9" x14ac:dyDescent="0.2">
      <c r="B381" s="215" t="s">
        <v>1249</v>
      </c>
      <c r="C381" s="62" t="s">
        <v>177</v>
      </c>
      <c r="D381" s="68">
        <v>0</v>
      </c>
      <c r="E381" s="68">
        <v>0</v>
      </c>
      <c r="F381" s="68">
        <v>0</v>
      </c>
      <c r="G381" s="218">
        <f>SUMIF('Staff Details'!J:J,RIGHT(LEFT($A$2,7),2)&amp;"-"&amp;LEFT(A380,4),'Staff Details'!S:S)</f>
        <v>0</v>
      </c>
      <c r="H381" s="70">
        <v>0</v>
      </c>
      <c r="I381" s="242">
        <f>SUM(G381+H381)</f>
        <v>0</v>
      </c>
    </row>
    <row r="382" spans="1:9" x14ac:dyDescent="0.2">
      <c r="B382" s="215" t="s">
        <v>1249</v>
      </c>
      <c r="C382" s="62" t="s">
        <v>400</v>
      </c>
      <c r="D382" s="68">
        <v>0</v>
      </c>
      <c r="E382" s="68">
        <v>0</v>
      </c>
      <c r="F382" s="68">
        <v>0</v>
      </c>
      <c r="G382" s="68">
        <v>0</v>
      </c>
      <c r="H382" s="70">
        <v>0</v>
      </c>
      <c r="I382" s="242">
        <f>SUM(G382+H382)</f>
        <v>0</v>
      </c>
    </row>
    <row r="383" spans="1:9" x14ac:dyDescent="0.2">
      <c r="A383" s="62"/>
      <c r="B383" s="215" t="s">
        <v>1250</v>
      </c>
      <c r="C383" s="62" t="s">
        <v>684</v>
      </c>
      <c r="D383" s="68">
        <v>0</v>
      </c>
      <c r="E383" s="68">
        <v>0</v>
      </c>
      <c r="F383" s="68">
        <v>0</v>
      </c>
      <c r="G383" s="219">
        <f>SUMIF('Staff Details'!J:J,RIGHT(LEFT($A$2,7),2)&amp;"-"&amp;LEFT(A380,4),'Staff Details'!AA:AA)</f>
        <v>0</v>
      </c>
      <c r="H383" s="70">
        <v>0</v>
      </c>
      <c r="I383" s="242">
        <f>SUM(G383+H383)</f>
        <v>0</v>
      </c>
    </row>
    <row r="384" spans="1:9" x14ac:dyDescent="0.2">
      <c r="A384" s="62"/>
      <c r="B384" s="215" t="s">
        <v>1250</v>
      </c>
      <c r="C384" s="62" t="s">
        <v>401</v>
      </c>
      <c r="D384" s="68">
        <v>0</v>
      </c>
      <c r="E384" s="68">
        <v>0</v>
      </c>
      <c r="F384" s="68">
        <v>0</v>
      </c>
      <c r="G384" s="68">
        <v>0</v>
      </c>
      <c r="H384" s="70">
        <v>0</v>
      </c>
      <c r="I384" s="242">
        <f>SUM(G384+H384)</f>
        <v>0</v>
      </c>
    </row>
    <row r="385" spans="1:9" ht="10.5" customHeight="1" x14ac:dyDescent="0.2">
      <c r="A385" s="212"/>
      <c r="B385" s="215" t="s">
        <v>1251</v>
      </c>
      <c r="C385" s="62" t="s">
        <v>76</v>
      </c>
      <c r="D385" s="68">
        <v>0</v>
      </c>
      <c r="E385" s="68">
        <v>0</v>
      </c>
      <c r="F385" s="68">
        <v>0</v>
      </c>
      <c r="G385" s="68">
        <v>0</v>
      </c>
      <c r="H385" s="108">
        <v>0</v>
      </c>
      <c r="I385" s="245">
        <f t="shared" ref="I385:I408" si="11">SUM(G385+H385)</f>
        <v>0</v>
      </c>
    </row>
    <row r="386" spans="1:9" ht="10.5" customHeight="1" x14ac:dyDescent="0.2">
      <c r="A386" s="212"/>
      <c r="B386" s="215" t="s">
        <v>1252</v>
      </c>
      <c r="C386" s="62" t="s">
        <v>77</v>
      </c>
      <c r="D386" s="68">
        <v>0</v>
      </c>
      <c r="E386" s="68">
        <v>0</v>
      </c>
      <c r="F386" s="68">
        <v>0</v>
      </c>
      <c r="G386" s="68">
        <v>0</v>
      </c>
      <c r="H386" s="108">
        <v>0</v>
      </c>
      <c r="I386" s="245">
        <f t="shared" si="11"/>
        <v>0</v>
      </c>
    </row>
    <row r="387" spans="1:9" ht="10.5" customHeight="1" x14ac:dyDescent="0.2">
      <c r="A387" s="212"/>
      <c r="B387" s="215" t="s">
        <v>78</v>
      </c>
      <c r="C387" s="62" t="s">
        <v>79</v>
      </c>
      <c r="D387" s="68">
        <v>0</v>
      </c>
      <c r="E387" s="68">
        <v>0</v>
      </c>
      <c r="F387" s="68">
        <v>0</v>
      </c>
      <c r="G387" s="68">
        <v>0</v>
      </c>
      <c r="H387" s="108">
        <v>0</v>
      </c>
      <c r="I387" s="245">
        <f t="shared" si="11"/>
        <v>0</v>
      </c>
    </row>
    <row r="388" spans="1:9" ht="10.5" customHeight="1" x14ac:dyDescent="0.2">
      <c r="A388" s="212"/>
      <c r="B388" s="215" t="s">
        <v>80</v>
      </c>
      <c r="C388" s="62" t="s">
        <v>81</v>
      </c>
      <c r="D388" s="68">
        <v>0</v>
      </c>
      <c r="E388" s="68">
        <v>0</v>
      </c>
      <c r="F388" s="68">
        <v>0</v>
      </c>
      <c r="G388" s="68">
        <v>0</v>
      </c>
      <c r="H388" s="108">
        <v>0</v>
      </c>
      <c r="I388" s="245">
        <f t="shared" si="11"/>
        <v>0</v>
      </c>
    </row>
    <row r="389" spans="1:9" ht="10.5" customHeight="1" x14ac:dyDescent="0.2">
      <c r="A389" s="212"/>
      <c r="B389" s="215" t="s">
        <v>1253</v>
      </c>
      <c r="C389" s="62" t="s">
        <v>82</v>
      </c>
      <c r="D389" s="68">
        <v>0</v>
      </c>
      <c r="E389" s="68">
        <v>0</v>
      </c>
      <c r="F389" s="68">
        <v>0</v>
      </c>
      <c r="G389" s="68">
        <v>0</v>
      </c>
      <c r="H389" s="108">
        <v>0</v>
      </c>
      <c r="I389" s="245">
        <f t="shared" si="11"/>
        <v>0</v>
      </c>
    </row>
    <row r="390" spans="1:9" ht="10.5" customHeight="1" x14ac:dyDescent="0.2">
      <c r="A390" s="212"/>
      <c r="B390" s="215" t="s">
        <v>535</v>
      </c>
      <c r="C390" s="62" t="s">
        <v>558</v>
      </c>
      <c r="D390" s="68">
        <v>0</v>
      </c>
      <c r="E390" s="68">
        <v>0</v>
      </c>
      <c r="F390" s="68">
        <v>0</v>
      </c>
      <c r="G390" s="68">
        <v>0</v>
      </c>
      <c r="H390" s="108">
        <v>0</v>
      </c>
      <c r="I390" s="245">
        <f t="shared" si="11"/>
        <v>0</v>
      </c>
    </row>
    <row r="391" spans="1:9" ht="10.5" customHeight="1" x14ac:dyDescent="0.2">
      <c r="A391" s="212"/>
      <c r="B391" s="215" t="s">
        <v>1289</v>
      </c>
      <c r="C391" s="62" t="s">
        <v>648</v>
      </c>
      <c r="D391" s="68">
        <v>0</v>
      </c>
      <c r="E391" s="68">
        <v>0</v>
      </c>
      <c r="F391" s="68">
        <v>0</v>
      </c>
      <c r="G391" s="68">
        <v>0</v>
      </c>
      <c r="H391" s="108">
        <v>0</v>
      </c>
      <c r="I391" s="245">
        <f t="shared" si="11"/>
        <v>0</v>
      </c>
    </row>
    <row r="392" spans="1:9" ht="10.5" customHeight="1" x14ac:dyDescent="0.2">
      <c r="A392" s="212"/>
      <c r="B392" s="215" t="s">
        <v>1290</v>
      </c>
      <c r="C392" s="62" t="s">
        <v>650</v>
      </c>
      <c r="D392" s="68">
        <v>0</v>
      </c>
      <c r="E392" s="68">
        <v>0</v>
      </c>
      <c r="F392" s="68">
        <v>0</v>
      </c>
      <c r="G392" s="68">
        <v>0</v>
      </c>
      <c r="H392" s="108">
        <v>0</v>
      </c>
      <c r="I392" s="245">
        <f t="shared" si="11"/>
        <v>0</v>
      </c>
    </row>
    <row r="393" spans="1:9" ht="10.5" customHeight="1" x14ac:dyDescent="0.2">
      <c r="A393" s="212"/>
      <c r="B393" s="215" t="s">
        <v>651</v>
      </c>
      <c r="C393" s="62" t="s">
        <v>656</v>
      </c>
      <c r="D393" s="68">
        <v>0</v>
      </c>
      <c r="E393" s="68">
        <v>0</v>
      </c>
      <c r="F393" s="68">
        <v>0</v>
      </c>
      <c r="G393" s="68">
        <v>0</v>
      </c>
      <c r="H393" s="108">
        <v>0</v>
      </c>
      <c r="I393" s="245">
        <f t="shared" si="11"/>
        <v>0</v>
      </c>
    </row>
    <row r="394" spans="1:9" ht="10.5" customHeight="1" x14ac:dyDescent="0.2">
      <c r="A394" s="212"/>
      <c r="B394" s="215" t="s">
        <v>652</v>
      </c>
      <c r="C394" s="62" t="s">
        <v>139</v>
      </c>
      <c r="D394" s="68">
        <v>0</v>
      </c>
      <c r="E394" s="68">
        <v>0</v>
      </c>
      <c r="F394" s="68">
        <v>0</v>
      </c>
      <c r="G394" s="68">
        <v>0</v>
      </c>
      <c r="H394" s="108">
        <v>0</v>
      </c>
      <c r="I394" s="245">
        <f t="shared" si="11"/>
        <v>0</v>
      </c>
    </row>
    <row r="395" spans="1:9" ht="10.5" customHeight="1" x14ac:dyDescent="0.2">
      <c r="A395" s="212"/>
      <c r="B395" s="215" t="s">
        <v>653</v>
      </c>
      <c r="C395" s="62" t="s">
        <v>112</v>
      </c>
      <c r="D395" s="68">
        <v>0</v>
      </c>
      <c r="E395" s="68">
        <v>0</v>
      </c>
      <c r="F395" s="68">
        <v>0</v>
      </c>
      <c r="G395" s="68">
        <v>0</v>
      </c>
      <c r="H395" s="108">
        <v>0</v>
      </c>
      <c r="I395" s="245">
        <f t="shared" si="11"/>
        <v>0</v>
      </c>
    </row>
    <row r="396" spans="1:9" ht="10.5" customHeight="1" x14ac:dyDescent="0.2">
      <c r="A396" s="212"/>
      <c r="B396" s="215" t="s">
        <v>654</v>
      </c>
      <c r="C396" s="62" t="s">
        <v>113</v>
      </c>
      <c r="D396" s="68">
        <v>0</v>
      </c>
      <c r="E396" s="68">
        <v>0</v>
      </c>
      <c r="F396" s="68">
        <v>0</v>
      </c>
      <c r="G396" s="68">
        <v>0</v>
      </c>
      <c r="H396" s="108">
        <v>0</v>
      </c>
      <c r="I396" s="245">
        <f t="shared" si="11"/>
        <v>0</v>
      </c>
    </row>
    <row r="397" spans="1:9" ht="10.5" customHeight="1" x14ac:dyDescent="0.2">
      <c r="A397" s="212"/>
      <c r="B397" s="215" t="s">
        <v>280</v>
      </c>
      <c r="C397" s="62" t="s">
        <v>377</v>
      </c>
      <c r="D397" s="68">
        <v>0</v>
      </c>
      <c r="E397" s="68">
        <v>0</v>
      </c>
      <c r="F397" s="68">
        <v>0</v>
      </c>
      <c r="G397" s="68">
        <v>0</v>
      </c>
      <c r="H397" s="108">
        <v>0</v>
      </c>
      <c r="I397" s="245">
        <f t="shared" si="11"/>
        <v>0</v>
      </c>
    </row>
    <row r="398" spans="1:9" ht="10.5" customHeight="1" x14ac:dyDescent="0.2">
      <c r="A398" s="212"/>
      <c r="B398" s="215" t="s">
        <v>1254</v>
      </c>
      <c r="C398" s="62" t="s">
        <v>114</v>
      </c>
      <c r="D398" s="68">
        <v>0</v>
      </c>
      <c r="E398" s="68">
        <v>0</v>
      </c>
      <c r="F398" s="68">
        <v>0</v>
      </c>
      <c r="G398" s="68">
        <v>0</v>
      </c>
      <c r="H398" s="108">
        <v>0</v>
      </c>
      <c r="I398" s="245">
        <f t="shared" si="11"/>
        <v>0</v>
      </c>
    </row>
    <row r="399" spans="1:9" ht="10.5" customHeight="1" x14ac:dyDescent="0.2">
      <c r="A399" s="212"/>
      <c r="B399" s="215" t="s">
        <v>655</v>
      </c>
      <c r="C399" s="62" t="s">
        <v>115</v>
      </c>
      <c r="D399" s="68">
        <v>0</v>
      </c>
      <c r="E399" s="68">
        <v>0</v>
      </c>
      <c r="F399" s="68">
        <v>0</v>
      </c>
      <c r="G399" s="68">
        <v>0</v>
      </c>
      <c r="H399" s="108">
        <v>0</v>
      </c>
      <c r="I399" s="245">
        <f t="shared" si="11"/>
        <v>0</v>
      </c>
    </row>
    <row r="400" spans="1:9" ht="10.5" customHeight="1" x14ac:dyDescent="0.2">
      <c r="A400" s="212"/>
      <c r="B400" s="215" t="s">
        <v>1255</v>
      </c>
      <c r="C400" s="62" t="s">
        <v>118</v>
      </c>
      <c r="D400" s="68">
        <v>0</v>
      </c>
      <c r="E400" s="68">
        <v>0</v>
      </c>
      <c r="F400" s="68">
        <v>0</v>
      </c>
      <c r="G400" s="68">
        <v>0</v>
      </c>
      <c r="H400" s="108">
        <v>0</v>
      </c>
      <c r="I400" s="245">
        <f t="shared" si="11"/>
        <v>0</v>
      </c>
    </row>
    <row r="401" spans="1:9" ht="10.5" customHeight="1" x14ac:dyDescent="0.2">
      <c r="A401" s="212"/>
      <c r="B401" s="215" t="s">
        <v>500</v>
      </c>
      <c r="C401" s="62" t="s">
        <v>123</v>
      </c>
      <c r="D401" s="68">
        <v>0</v>
      </c>
      <c r="E401" s="68">
        <v>0</v>
      </c>
      <c r="F401" s="68">
        <v>0</v>
      </c>
      <c r="G401" s="68">
        <v>0</v>
      </c>
      <c r="H401" s="108">
        <v>0</v>
      </c>
      <c r="I401" s="245">
        <f t="shared" si="11"/>
        <v>0</v>
      </c>
    </row>
    <row r="402" spans="1:9" ht="10.5" customHeight="1" x14ac:dyDescent="0.2">
      <c r="A402" s="212"/>
      <c r="B402" s="215" t="s">
        <v>496</v>
      </c>
      <c r="C402" s="62" t="s">
        <v>125</v>
      </c>
      <c r="D402" s="68">
        <v>0</v>
      </c>
      <c r="E402" s="68">
        <v>0</v>
      </c>
      <c r="F402" s="68">
        <v>0</v>
      </c>
      <c r="G402" s="68">
        <v>0</v>
      </c>
      <c r="H402" s="108">
        <v>0</v>
      </c>
      <c r="I402" s="245">
        <f t="shared" si="11"/>
        <v>0</v>
      </c>
    </row>
    <row r="403" spans="1:9" ht="10.5" customHeight="1" x14ac:dyDescent="0.2">
      <c r="A403" s="212"/>
      <c r="B403" s="215" t="s">
        <v>1256</v>
      </c>
      <c r="C403" s="62" t="s">
        <v>131</v>
      </c>
      <c r="D403" s="68">
        <v>0</v>
      </c>
      <c r="E403" s="68">
        <v>0</v>
      </c>
      <c r="F403" s="68">
        <v>0</v>
      </c>
      <c r="G403" s="68">
        <v>0</v>
      </c>
      <c r="H403" s="108">
        <v>0</v>
      </c>
      <c r="I403" s="245">
        <f t="shared" si="11"/>
        <v>0</v>
      </c>
    </row>
    <row r="404" spans="1:9" ht="10.5" customHeight="1" x14ac:dyDescent="0.2">
      <c r="A404" s="212"/>
      <c r="B404" s="215" t="s">
        <v>127</v>
      </c>
      <c r="C404" s="62" t="s">
        <v>132</v>
      </c>
      <c r="D404" s="68">
        <v>0</v>
      </c>
      <c r="E404" s="68">
        <v>0</v>
      </c>
      <c r="F404" s="68">
        <v>0</v>
      </c>
      <c r="G404" s="68">
        <v>0</v>
      </c>
      <c r="H404" s="108">
        <v>0</v>
      </c>
      <c r="I404" s="245">
        <f t="shared" si="11"/>
        <v>0</v>
      </c>
    </row>
    <row r="405" spans="1:9" ht="10.5" customHeight="1" x14ac:dyDescent="0.2">
      <c r="A405" s="212"/>
      <c r="B405" s="215" t="s">
        <v>128</v>
      </c>
      <c r="C405" s="62" t="s">
        <v>133</v>
      </c>
      <c r="D405" s="68">
        <v>0</v>
      </c>
      <c r="E405" s="68">
        <v>0</v>
      </c>
      <c r="F405" s="68">
        <v>0</v>
      </c>
      <c r="G405" s="68">
        <v>0</v>
      </c>
      <c r="H405" s="108">
        <v>0</v>
      </c>
      <c r="I405" s="245">
        <f t="shared" si="11"/>
        <v>0</v>
      </c>
    </row>
    <row r="406" spans="1:9" ht="10.5" customHeight="1" x14ac:dyDescent="0.2">
      <c r="A406" s="212"/>
      <c r="B406" s="215" t="s">
        <v>129</v>
      </c>
      <c r="C406" s="62" t="s">
        <v>134</v>
      </c>
      <c r="D406" s="68">
        <v>0</v>
      </c>
      <c r="E406" s="68">
        <v>0</v>
      </c>
      <c r="F406" s="68">
        <v>0</v>
      </c>
      <c r="G406" s="68">
        <v>0</v>
      </c>
      <c r="H406" s="108">
        <v>0</v>
      </c>
      <c r="I406" s="245">
        <f t="shared" si="11"/>
        <v>0</v>
      </c>
    </row>
    <row r="407" spans="1:9" ht="10.5" customHeight="1" x14ac:dyDescent="0.2">
      <c r="A407" s="212"/>
      <c r="B407" s="215" t="s">
        <v>130</v>
      </c>
      <c r="C407" s="62" t="s">
        <v>135</v>
      </c>
      <c r="D407" s="68">
        <v>0</v>
      </c>
      <c r="E407" s="68">
        <v>0</v>
      </c>
      <c r="F407" s="68">
        <v>0</v>
      </c>
      <c r="G407" s="68">
        <v>0</v>
      </c>
      <c r="H407" s="108">
        <v>0</v>
      </c>
      <c r="I407" s="245">
        <f t="shared" si="11"/>
        <v>0</v>
      </c>
    </row>
    <row r="408" spans="1:9" ht="10.5" customHeight="1" thickBot="1" x14ac:dyDescent="0.25">
      <c r="A408" s="212"/>
      <c r="B408" s="215" t="s">
        <v>498</v>
      </c>
      <c r="C408" s="62" t="s">
        <v>136</v>
      </c>
      <c r="D408" s="65">
        <v>0</v>
      </c>
      <c r="E408" s="65">
        <v>0</v>
      </c>
      <c r="F408" s="65">
        <v>0</v>
      </c>
      <c r="G408" s="65">
        <v>0</v>
      </c>
      <c r="H408" s="108">
        <v>0</v>
      </c>
      <c r="I408" s="245">
        <f t="shared" si="11"/>
        <v>0</v>
      </c>
    </row>
    <row r="409" spans="1:9" ht="10.5" customHeight="1" thickTop="1" thickBot="1" x14ac:dyDescent="0.25">
      <c r="A409" s="212"/>
      <c r="B409" s="215"/>
      <c r="C409" s="62" t="s">
        <v>522</v>
      </c>
      <c r="D409" s="82">
        <f>SUM(D381:D408)</f>
        <v>0</v>
      </c>
      <c r="E409" s="82">
        <f>SUM(E381:E408)</f>
        <v>0</v>
      </c>
      <c r="F409" s="82">
        <f>SUM(F381:F408)</f>
        <v>0</v>
      </c>
      <c r="G409" s="82">
        <f>SUM(G381:G408)</f>
        <v>0</v>
      </c>
      <c r="H409" s="82">
        <f>SUM(H381:H408)</f>
        <v>0</v>
      </c>
      <c r="I409" s="82">
        <f>G409+H409</f>
        <v>0</v>
      </c>
    </row>
    <row r="410" spans="1:9" ht="10.5" customHeight="1" thickTop="1" x14ac:dyDescent="0.2">
      <c r="A410" s="212"/>
      <c r="B410" s="215"/>
      <c r="C410" s="62"/>
      <c r="D410" s="3"/>
      <c r="E410" s="3"/>
      <c r="F410" s="3"/>
      <c r="G410" s="3"/>
      <c r="I410" s="77"/>
    </row>
    <row r="411" spans="1:9" ht="10.5" customHeight="1" x14ac:dyDescent="0.2">
      <c r="A411" s="212" t="s">
        <v>1523</v>
      </c>
      <c r="C411" s="62"/>
      <c r="D411" s="3"/>
      <c r="E411" s="3"/>
      <c r="F411" s="3"/>
      <c r="G411" s="3"/>
      <c r="I411" s="77"/>
    </row>
    <row r="412" spans="1:9" x14ac:dyDescent="0.2">
      <c r="B412" s="215" t="s">
        <v>1249</v>
      </c>
      <c r="C412" s="62" t="s">
        <v>177</v>
      </c>
      <c r="D412" s="68">
        <v>0</v>
      </c>
      <c r="E412" s="68">
        <v>0</v>
      </c>
      <c r="F412" s="68">
        <v>0</v>
      </c>
      <c r="G412" s="218">
        <f>SUMIF('Staff Details'!J:J,RIGHT(LEFT($A$2,7),2)&amp;"-"&amp;LEFT(A411,4),'Staff Details'!S:S)</f>
        <v>0</v>
      </c>
      <c r="H412" s="70">
        <v>0</v>
      </c>
      <c r="I412" s="242">
        <f>SUM(G412+H412)</f>
        <v>0</v>
      </c>
    </row>
    <row r="413" spans="1:9" x14ac:dyDescent="0.2">
      <c r="B413" s="215" t="s">
        <v>1249</v>
      </c>
      <c r="C413" s="62" t="s">
        <v>400</v>
      </c>
      <c r="D413" s="68">
        <v>0</v>
      </c>
      <c r="E413" s="68">
        <v>0</v>
      </c>
      <c r="F413" s="68">
        <v>0</v>
      </c>
      <c r="G413" s="68">
        <v>0</v>
      </c>
      <c r="H413" s="70">
        <v>0</v>
      </c>
      <c r="I413" s="242">
        <f>SUM(G413+H413)</f>
        <v>0</v>
      </c>
    </row>
    <row r="414" spans="1:9" x14ac:dyDescent="0.2">
      <c r="A414" s="62"/>
      <c r="B414" s="215" t="s">
        <v>1250</v>
      </c>
      <c r="C414" s="62" t="s">
        <v>684</v>
      </c>
      <c r="D414" s="68">
        <v>0</v>
      </c>
      <c r="E414" s="68">
        <v>0</v>
      </c>
      <c r="F414" s="68">
        <v>0</v>
      </c>
      <c r="G414" s="219">
        <f>SUMIF('Staff Details'!J:J,RIGHT(LEFT($A$2,7),2)&amp;"-"&amp;LEFT(A411,4),'Staff Details'!AA:AA)</f>
        <v>0</v>
      </c>
      <c r="H414" s="70">
        <v>0</v>
      </c>
      <c r="I414" s="242">
        <f>SUM(G414+H414)</f>
        <v>0</v>
      </c>
    </row>
    <row r="415" spans="1:9" x14ac:dyDescent="0.2">
      <c r="A415" s="62"/>
      <c r="B415" s="215" t="s">
        <v>1250</v>
      </c>
      <c r="C415" s="62" t="s">
        <v>401</v>
      </c>
      <c r="D415" s="68">
        <v>0</v>
      </c>
      <c r="E415" s="68">
        <v>0</v>
      </c>
      <c r="F415" s="68">
        <v>0</v>
      </c>
      <c r="G415" s="68">
        <v>0</v>
      </c>
      <c r="H415" s="70">
        <v>0</v>
      </c>
      <c r="I415" s="242">
        <f>SUM(G415+H415)</f>
        <v>0</v>
      </c>
    </row>
    <row r="416" spans="1:9" ht="10.5" customHeight="1" x14ac:dyDescent="0.2">
      <c r="A416" s="212"/>
      <c r="B416" s="215" t="s">
        <v>1251</v>
      </c>
      <c r="C416" s="62" t="s">
        <v>76</v>
      </c>
      <c r="D416" s="68">
        <v>0</v>
      </c>
      <c r="E416" s="68">
        <v>0</v>
      </c>
      <c r="F416" s="68">
        <v>0</v>
      </c>
      <c r="G416" s="68">
        <v>0</v>
      </c>
      <c r="H416" s="108">
        <v>0</v>
      </c>
      <c r="I416" s="245">
        <f t="shared" ref="I416:I439" si="12">SUM(G416+H416)</f>
        <v>0</v>
      </c>
    </row>
    <row r="417" spans="1:9" ht="10.5" customHeight="1" x14ac:dyDescent="0.2">
      <c r="A417" s="212"/>
      <c r="B417" s="215" t="s">
        <v>1252</v>
      </c>
      <c r="C417" s="62" t="s">
        <v>77</v>
      </c>
      <c r="D417" s="68">
        <v>0</v>
      </c>
      <c r="E417" s="68">
        <v>0</v>
      </c>
      <c r="F417" s="68">
        <v>0</v>
      </c>
      <c r="G417" s="68">
        <v>0</v>
      </c>
      <c r="H417" s="108">
        <v>0</v>
      </c>
      <c r="I417" s="245">
        <f t="shared" si="12"/>
        <v>0</v>
      </c>
    </row>
    <row r="418" spans="1:9" ht="10.5" customHeight="1" x14ac:dyDescent="0.2">
      <c r="A418" s="212"/>
      <c r="B418" s="215" t="s">
        <v>78</v>
      </c>
      <c r="C418" s="62" t="s">
        <v>79</v>
      </c>
      <c r="D418" s="68">
        <v>0</v>
      </c>
      <c r="E418" s="68">
        <v>0</v>
      </c>
      <c r="F418" s="68">
        <v>0</v>
      </c>
      <c r="G418" s="68">
        <v>0</v>
      </c>
      <c r="H418" s="108">
        <v>0</v>
      </c>
      <c r="I418" s="245">
        <f t="shared" si="12"/>
        <v>0</v>
      </c>
    </row>
    <row r="419" spans="1:9" ht="10.5" customHeight="1" x14ac:dyDescent="0.2">
      <c r="A419" s="212"/>
      <c r="B419" s="215" t="s">
        <v>80</v>
      </c>
      <c r="C419" s="62" t="s">
        <v>81</v>
      </c>
      <c r="D419" s="68">
        <v>0</v>
      </c>
      <c r="E419" s="68">
        <v>0</v>
      </c>
      <c r="F419" s="68">
        <v>0</v>
      </c>
      <c r="G419" s="68">
        <v>0</v>
      </c>
      <c r="H419" s="108">
        <v>0</v>
      </c>
      <c r="I419" s="245">
        <f t="shared" si="12"/>
        <v>0</v>
      </c>
    </row>
    <row r="420" spans="1:9" ht="10.5" customHeight="1" x14ac:dyDescent="0.2">
      <c r="A420" s="212"/>
      <c r="B420" s="215" t="s">
        <v>1253</v>
      </c>
      <c r="C420" s="62" t="s">
        <v>82</v>
      </c>
      <c r="D420" s="68">
        <v>0</v>
      </c>
      <c r="E420" s="68">
        <v>0</v>
      </c>
      <c r="F420" s="68">
        <v>0</v>
      </c>
      <c r="G420" s="68">
        <v>0</v>
      </c>
      <c r="H420" s="108">
        <v>0</v>
      </c>
      <c r="I420" s="245">
        <f t="shared" si="12"/>
        <v>0</v>
      </c>
    </row>
    <row r="421" spans="1:9" ht="10.5" customHeight="1" x14ac:dyDescent="0.2">
      <c r="A421" s="212"/>
      <c r="B421" s="215" t="s">
        <v>535</v>
      </c>
      <c r="C421" s="62" t="s">
        <v>558</v>
      </c>
      <c r="D421" s="68">
        <v>0</v>
      </c>
      <c r="E421" s="68">
        <v>0</v>
      </c>
      <c r="F421" s="68">
        <v>0</v>
      </c>
      <c r="G421" s="68">
        <v>0</v>
      </c>
      <c r="H421" s="108">
        <v>0</v>
      </c>
      <c r="I421" s="245">
        <f t="shared" si="12"/>
        <v>0</v>
      </c>
    </row>
    <row r="422" spans="1:9" ht="10.5" customHeight="1" x14ac:dyDescent="0.2">
      <c r="A422" s="212"/>
      <c r="B422" s="215" t="s">
        <v>1289</v>
      </c>
      <c r="C422" s="62" t="s">
        <v>648</v>
      </c>
      <c r="D422" s="68">
        <v>0</v>
      </c>
      <c r="E422" s="68">
        <v>0</v>
      </c>
      <c r="F422" s="68">
        <v>0</v>
      </c>
      <c r="G422" s="68">
        <v>0</v>
      </c>
      <c r="H422" s="108">
        <v>0</v>
      </c>
      <c r="I422" s="245">
        <f t="shared" si="12"/>
        <v>0</v>
      </c>
    </row>
    <row r="423" spans="1:9" ht="10.5" customHeight="1" x14ac:dyDescent="0.2">
      <c r="A423" s="212"/>
      <c r="B423" s="215" t="s">
        <v>1290</v>
      </c>
      <c r="C423" s="62" t="s">
        <v>650</v>
      </c>
      <c r="D423" s="68">
        <v>0</v>
      </c>
      <c r="E423" s="68">
        <v>0</v>
      </c>
      <c r="F423" s="68">
        <v>0</v>
      </c>
      <c r="G423" s="68">
        <v>0</v>
      </c>
      <c r="H423" s="108">
        <v>0</v>
      </c>
      <c r="I423" s="245">
        <f t="shared" si="12"/>
        <v>0</v>
      </c>
    </row>
    <row r="424" spans="1:9" ht="10.5" customHeight="1" x14ac:dyDescent="0.2">
      <c r="A424" s="212"/>
      <c r="B424" s="215" t="s">
        <v>651</v>
      </c>
      <c r="C424" s="62" t="s">
        <v>656</v>
      </c>
      <c r="D424" s="68">
        <v>0</v>
      </c>
      <c r="E424" s="68">
        <v>0</v>
      </c>
      <c r="F424" s="68">
        <v>0</v>
      </c>
      <c r="G424" s="68">
        <v>0</v>
      </c>
      <c r="H424" s="108">
        <v>0</v>
      </c>
      <c r="I424" s="245">
        <f t="shared" si="12"/>
        <v>0</v>
      </c>
    </row>
    <row r="425" spans="1:9" ht="10.5" customHeight="1" x14ac:dyDescent="0.2">
      <c r="A425" s="212"/>
      <c r="B425" s="215" t="s">
        <v>652</v>
      </c>
      <c r="C425" s="62" t="s">
        <v>139</v>
      </c>
      <c r="D425" s="68">
        <v>0</v>
      </c>
      <c r="E425" s="68">
        <v>0</v>
      </c>
      <c r="F425" s="68">
        <v>0</v>
      </c>
      <c r="G425" s="68">
        <v>0</v>
      </c>
      <c r="H425" s="108">
        <v>0</v>
      </c>
      <c r="I425" s="245">
        <f t="shared" si="12"/>
        <v>0</v>
      </c>
    </row>
    <row r="426" spans="1:9" ht="10.5" customHeight="1" x14ac:dyDescent="0.2">
      <c r="A426" s="212"/>
      <c r="B426" s="215" t="s">
        <v>653</v>
      </c>
      <c r="C426" s="62" t="s">
        <v>112</v>
      </c>
      <c r="D426" s="68">
        <v>0</v>
      </c>
      <c r="E426" s="68">
        <v>0</v>
      </c>
      <c r="F426" s="68">
        <v>0</v>
      </c>
      <c r="G426" s="68">
        <v>0</v>
      </c>
      <c r="H426" s="108">
        <v>0</v>
      </c>
      <c r="I426" s="245">
        <f t="shared" si="12"/>
        <v>0</v>
      </c>
    </row>
    <row r="427" spans="1:9" ht="10.5" customHeight="1" x14ac:dyDescent="0.2">
      <c r="A427" s="212"/>
      <c r="B427" s="215" t="s">
        <v>654</v>
      </c>
      <c r="C427" s="62" t="s">
        <v>113</v>
      </c>
      <c r="D427" s="68">
        <v>0</v>
      </c>
      <c r="E427" s="68">
        <v>0</v>
      </c>
      <c r="F427" s="68">
        <v>0</v>
      </c>
      <c r="G427" s="68">
        <v>0</v>
      </c>
      <c r="H427" s="108">
        <v>0</v>
      </c>
      <c r="I427" s="245">
        <f t="shared" si="12"/>
        <v>0</v>
      </c>
    </row>
    <row r="428" spans="1:9" ht="10.5" customHeight="1" x14ac:dyDescent="0.2">
      <c r="A428" s="212"/>
      <c r="B428" s="215" t="s">
        <v>280</v>
      </c>
      <c r="C428" s="62" t="s">
        <v>377</v>
      </c>
      <c r="D428" s="68">
        <v>0</v>
      </c>
      <c r="E428" s="68">
        <v>0</v>
      </c>
      <c r="F428" s="68">
        <v>0</v>
      </c>
      <c r="G428" s="68">
        <v>0</v>
      </c>
      <c r="H428" s="108">
        <v>0</v>
      </c>
      <c r="I428" s="245">
        <f t="shared" si="12"/>
        <v>0</v>
      </c>
    </row>
    <row r="429" spans="1:9" ht="10.5" customHeight="1" x14ac:dyDescent="0.2">
      <c r="A429" s="212"/>
      <c r="B429" s="215" t="s">
        <v>1254</v>
      </c>
      <c r="C429" s="62" t="s">
        <v>114</v>
      </c>
      <c r="D429" s="68">
        <v>0</v>
      </c>
      <c r="E429" s="68">
        <v>0</v>
      </c>
      <c r="F429" s="68">
        <v>0</v>
      </c>
      <c r="G429" s="68">
        <v>0</v>
      </c>
      <c r="H429" s="108">
        <v>0</v>
      </c>
      <c r="I429" s="245">
        <f t="shared" si="12"/>
        <v>0</v>
      </c>
    </row>
    <row r="430" spans="1:9" ht="10.5" customHeight="1" x14ac:dyDescent="0.2">
      <c r="A430" s="212"/>
      <c r="B430" s="215" t="s">
        <v>655</v>
      </c>
      <c r="C430" s="62" t="s">
        <v>115</v>
      </c>
      <c r="D430" s="68">
        <v>0</v>
      </c>
      <c r="E430" s="68">
        <v>0</v>
      </c>
      <c r="F430" s="68">
        <v>0</v>
      </c>
      <c r="G430" s="68">
        <v>0</v>
      </c>
      <c r="H430" s="108">
        <v>0</v>
      </c>
      <c r="I430" s="245">
        <f t="shared" si="12"/>
        <v>0</v>
      </c>
    </row>
    <row r="431" spans="1:9" ht="10.5" customHeight="1" x14ac:dyDescent="0.2">
      <c r="A431" s="212"/>
      <c r="B431" s="215" t="s">
        <v>1255</v>
      </c>
      <c r="C431" s="62" t="s">
        <v>118</v>
      </c>
      <c r="D431" s="68">
        <v>0</v>
      </c>
      <c r="E431" s="68">
        <v>0</v>
      </c>
      <c r="F431" s="68">
        <v>0</v>
      </c>
      <c r="G431" s="68">
        <v>0</v>
      </c>
      <c r="H431" s="108">
        <v>0</v>
      </c>
      <c r="I431" s="245">
        <f t="shared" si="12"/>
        <v>0</v>
      </c>
    </row>
    <row r="432" spans="1:9" ht="10.5" customHeight="1" x14ac:dyDescent="0.2">
      <c r="A432" s="212"/>
      <c r="B432" s="215" t="s">
        <v>500</v>
      </c>
      <c r="C432" s="62" t="s">
        <v>123</v>
      </c>
      <c r="D432" s="68">
        <v>0</v>
      </c>
      <c r="E432" s="68">
        <v>0</v>
      </c>
      <c r="F432" s="68">
        <v>0</v>
      </c>
      <c r="G432" s="68">
        <v>0</v>
      </c>
      <c r="H432" s="108">
        <v>0</v>
      </c>
      <c r="I432" s="245">
        <f t="shared" si="12"/>
        <v>0</v>
      </c>
    </row>
    <row r="433" spans="1:9" ht="10.5" customHeight="1" x14ac:dyDescent="0.2">
      <c r="A433" s="212"/>
      <c r="B433" s="215" t="s">
        <v>496</v>
      </c>
      <c r="C433" s="62" t="s">
        <v>125</v>
      </c>
      <c r="D433" s="68">
        <v>0</v>
      </c>
      <c r="E433" s="68">
        <v>0</v>
      </c>
      <c r="F433" s="68">
        <v>0</v>
      </c>
      <c r="G433" s="68">
        <v>0</v>
      </c>
      <c r="H433" s="108">
        <v>0</v>
      </c>
      <c r="I433" s="245">
        <f t="shared" si="12"/>
        <v>0</v>
      </c>
    </row>
    <row r="434" spans="1:9" ht="10.5" customHeight="1" x14ac:dyDescent="0.2">
      <c r="A434" s="212"/>
      <c r="B434" s="215" t="s">
        <v>1256</v>
      </c>
      <c r="C434" s="62" t="s">
        <v>131</v>
      </c>
      <c r="D434" s="68">
        <v>0</v>
      </c>
      <c r="E434" s="68">
        <v>0</v>
      </c>
      <c r="F434" s="68">
        <v>0</v>
      </c>
      <c r="G434" s="68">
        <v>0</v>
      </c>
      <c r="H434" s="108">
        <v>0</v>
      </c>
      <c r="I434" s="245">
        <f t="shared" si="12"/>
        <v>0</v>
      </c>
    </row>
    <row r="435" spans="1:9" ht="10.5" customHeight="1" x14ac:dyDescent="0.2">
      <c r="A435" s="212"/>
      <c r="B435" s="215" t="s">
        <v>127</v>
      </c>
      <c r="C435" s="62" t="s">
        <v>132</v>
      </c>
      <c r="D435" s="68">
        <v>0</v>
      </c>
      <c r="E435" s="68">
        <v>0</v>
      </c>
      <c r="F435" s="68">
        <v>0</v>
      </c>
      <c r="G435" s="68">
        <v>0</v>
      </c>
      <c r="H435" s="108">
        <v>0</v>
      </c>
      <c r="I435" s="245">
        <f t="shared" si="12"/>
        <v>0</v>
      </c>
    </row>
    <row r="436" spans="1:9" ht="10.5" customHeight="1" x14ac:dyDescent="0.2">
      <c r="A436" s="212"/>
      <c r="B436" s="215" t="s">
        <v>128</v>
      </c>
      <c r="C436" s="62" t="s">
        <v>133</v>
      </c>
      <c r="D436" s="68">
        <v>0</v>
      </c>
      <c r="E436" s="68">
        <v>0</v>
      </c>
      <c r="F436" s="68">
        <v>0</v>
      </c>
      <c r="G436" s="68">
        <v>0</v>
      </c>
      <c r="H436" s="108">
        <v>0</v>
      </c>
      <c r="I436" s="245">
        <f t="shared" si="12"/>
        <v>0</v>
      </c>
    </row>
    <row r="437" spans="1:9" ht="10.5" customHeight="1" x14ac:dyDescent="0.2">
      <c r="A437" s="212"/>
      <c r="B437" s="215" t="s">
        <v>129</v>
      </c>
      <c r="C437" s="62" t="s">
        <v>134</v>
      </c>
      <c r="D437" s="68">
        <v>0</v>
      </c>
      <c r="E437" s="68">
        <v>0</v>
      </c>
      <c r="F437" s="68">
        <v>0</v>
      </c>
      <c r="G437" s="68">
        <v>0</v>
      </c>
      <c r="H437" s="108">
        <v>0</v>
      </c>
      <c r="I437" s="245">
        <f t="shared" si="12"/>
        <v>0</v>
      </c>
    </row>
    <row r="438" spans="1:9" ht="10.5" customHeight="1" x14ac:dyDescent="0.2">
      <c r="A438" s="212"/>
      <c r="B438" s="215" t="s">
        <v>130</v>
      </c>
      <c r="C438" s="62" t="s">
        <v>135</v>
      </c>
      <c r="D438" s="68">
        <v>0</v>
      </c>
      <c r="E438" s="68">
        <v>0</v>
      </c>
      <c r="F438" s="68">
        <v>0</v>
      </c>
      <c r="G438" s="68">
        <v>0</v>
      </c>
      <c r="H438" s="108">
        <v>0</v>
      </c>
      <c r="I438" s="245">
        <f t="shared" si="12"/>
        <v>0</v>
      </c>
    </row>
    <row r="439" spans="1:9" ht="10.5" customHeight="1" thickBot="1" x14ac:dyDescent="0.25">
      <c r="A439" s="212"/>
      <c r="B439" s="215" t="s">
        <v>498</v>
      </c>
      <c r="C439" s="62" t="s">
        <v>136</v>
      </c>
      <c r="D439" s="65">
        <v>0</v>
      </c>
      <c r="E439" s="65">
        <v>0</v>
      </c>
      <c r="F439" s="65">
        <v>0</v>
      </c>
      <c r="G439" s="65">
        <v>0</v>
      </c>
      <c r="H439" s="108">
        <v>0</v>
      </c>
      <c r="I439" s="245">
        <f t="shared" si="12"/>
        <v>0</v>
      </c>
    </row>
    <row r="440" spans="1:9" ht="10.5" customHeight="1" thickTop="1" thickBot="1" x14ac:dyDescent="0.25">
      <c r="A440" s="212"/>
      <c r="B440" s="215"/>
      <c r="C440" s="62" t="s">
        <v>522</v>
      </c>
      <c r="D440" s="82">
        <f>SUM(D412:D439)</f>
        <v>0</v>
      </c>
      <c r="E440" s="82">
        <f>SUM(E412:E439)</f>
        <v>0</v>
      </c>
      <c r="F440" s="82">
        <f>SUM(F412:F439)</f>
        <v>0</v>
      </c>
      <c r="G440" s="82">
        <f>SUM(G412:G439)</f>
        <v>0</v>
      </c>
      <c r="H440" s="82">
        <f>SUM(H412:H439)</f>
        <v>0</v>
      </c>
      <c r="I440" s="82">
        <f>G440+H440</f>
        <v>0</v>
      </c>
    </row>
    <row r="441" spans="1:9" ht="10.5" customHeight="1" thickTop="1" x14ac:dyDescent="0.2">
      <c r="A441" s="212"/>
      <c r="B441" s="215"/>
      <c r="C441" s="62"/>
      <c r="D441" s="3"/>
      <c r="E441" s="3"/>
      <c r="F441" s="3"/>
      <c r="G441" s="3"/>
      <c r="I441" s="77"/>
    </row>
    <row r="442" spans="1:9" ht="10.5" customHeight="1" x14ac:dyDescent="0.2">
      <c r="A442" s="212" t="s">
        <v>523</v>
      </c>
      <c r="C442" s="62"/>
      <c r="D442" s="3"/>
      <c r="E442" s="3"/>
      <c r="F442" s="3"/>
      <c r="G442" s="3"/>
      <c r="I442" s="77"/>
    </row>
    <row r="443" spans="1:9" x14ac:dyDescent="0.2">
      <c r="B443" s="215" t="s">
        <v>1249</v>
      </c>
      <c r="C443" s="62" t="s">
        <v>177</v>
      </c>
      <c r="D443" s="68">
        <v>0</v>
      </c>
      <c r="E443" s="68">
        <v>0</v>
      </c>
      <c r="F443" s="68">
        <v>0</v>
      </c>
      <c r="G443" s="218">
        <f>SUMIF('Staff Details'!J:J,RIGHT(LEFT($A$2,7),2)&amp;"-"&amp;LEFT(A442,4),'Staff Details'!S:S)</f>
        <v>0</v>
      </c>
      <c r="H443" s="70">
        <v>0</v>
      </c>
      <c r="I443" s="242">
        <f>SUM(G443+H443)</f>
        <v>0</v>
      </c>
    </row>
    <row r="444" spans="1:9" x14ac:dyDescent="0.2">
      <c r="B444" s="215" t="s">
        <v>1249</v>
      </c>
      <c r="C444" s="62" t="s">
        <v>400</v>
      </c>
      <c r="D444" s="68">
        <v>0</v>
      </c>
      <c r="E444" s="68">
        <v>0</v>
      </c>
      <c r="F444" s="68">
        <v>0</v>
      </c>
      <c r="G444" s="68">
        <v>0</v>
      </c>
      <c r="H444" s="70">
        <v>0</v>
      </c>
      <c r="I444" s="242">
        <f>SUM(G444+H444)</f>
        <v>0</v>
      </c>
    </row>
    <row r="445" spans="1:9" x14ac:dyDescent="0.2">
      <c r="A445" s="62"/>
      <c r="B445" s="215" t="s">
        <v>1250</v>
      </c>
      <c r="C445" s="62" t="s">
        <v>684</v>
      </c>
      <c r="D445" s="68">
        <v>0</v>
      </c>
      <c r="E445" s="68">
        <v>0</v>
      </c>
      <c r="F445" s="68">
        <v>0</v>
      </c>
      <c r="G445" s="219">
        <f>SUMIF('Staff Details'!J:J,RIGHT(LEFT($A$2,7),2)&amp;"-"&amp;LEFT(A442,4),'Staff Details'!AA:AA)</f>
        <v>0</v>
      </c>
      <c r="H445" s="70">
        <v>0</v>
      </c>
      <c r="I445" s="242">
        <f>SUM(G445+H445)</f>
        <v>0</v>
      </c>
    </row>
    <row r="446" spans="1:9" x14ac:dyDescent="0.2">
      <c r="A446" s="62"/>
      <c r="B446" s="215" t="s">
        <v>1250</v>
      </c>
      <c r="C446" s="62" t="s">
        <v>401</v>
      </c>
      <c r="D446" s="68">
        <v>0</v>
      </c>
      <c r="E446" s="68">
        <v>0</v>
      </c>
      <c r="F446" s="68">
        <v>0</v>
      </c>
      <c r="G446" s="68">
        <v>0</v>
      </c>
      <c r="H446" s="70">
        <v>0</v>
      </c>
      <c r="I446" s="242">
        <f>SUM(G446+H446)</f>
        <v>0</v>
      </c>
    </row>
    <row r="447" spans="1:9" ht="10.5" customHeight="1" x14ac:dyDescent="0.2">
      <c r="A447" s="212"/>
      <c r="B447" s="215" t="s">
        <v>1251</v>
      </c>
      <c r="C447" s="62" t="s">
        <v>76</v>
      </c>
      <c r="D447" s="68">
        <v>0</v>
      </c>
      <c r="E447" s="68">
        <v>0</v>
      </c>
      <c r="F447" s="68">
        <v>0</v>
      </c>
      <c r="G447" s="68">
        <v>0</v>
      </c>
      <c r="H447" s="108">
        <v>0</v>
      </c>
      <c r="I447" s="245">
        <f t="shared" ref="I447:I469" si="13">SUM(G447+H447)</f>
        <v>0</v>
      </c>
    </row>
    <row r="448" spans="1:9" ht="10.5" customHeight="1" x14ac:dyDescent="0.2">
      <c r="A448" s="212"/>
      <c r="B448" s="215" t="s">
        <v>1252</v>
      </c>
      <c r="C448" s="62" t="s">
        <v>77</v>
      </c>
      <c r="D448" s="68">
        <v>0</v>
      </c>
      <c r="E448" s="68">
        <v>0</v>
      </c>
      <c r="F448" s="68">
        <v>0</v>
      </c>
      <c r="G448" s="68">
        <v>0</v>
      </c>
      <c r="H448" s="108">
        <v>0</v>
      </c>
      <c r="I448" s="245">
        <f t="shared" si="13"/>
        <v>0</v>
      </c>
    </row>
    <row r="449" spans="1:9" ht="10.5" customHeight="1" x14ac:dyDescent="0.2">
      <c r="A449" s="212"/>
      <c r="B449" s="215" t="s">
        <v>78</v>
      </c>
      <c r="C449" s="62" t="s">
        <v>79</v>
      </c>
      <c r="D449" s="68">
        <v>0</v>
      </c>
      <c r="E449" s="68">
        <v>0</v>
      </c>
      <c r="F449" s="68">
        <v>0</v>
      </c>
      <c r="G449" s="68">
        <v>0</v>
      </c>
      <c r="H449" s="108">
        <v>0</v>
      </c>
      <c r="I449" s="245">
        <f t="shared" si="13"/>
        <v>0</v>
      </c>
    </row>
    <row r="450" spans="1:9" ht="10.5" customHeight="1" x14ac:dyDescent="0.2">
      <c r="A450" s="212"/>
      <c r="B450" s="215" t="s">
        <v>80</v>
      </c>
      <c r="C450" s="62" t="s">
        <v>81</v>
      </c>
      <c r="D450" s="68">
        <v>0</v>
      </c>
      <c r="E450" s="68">
        <v>0</v>
      </c>
      <c r="F450" s="68">
        <v>0</v>
      </c>
      <c r="G450" s="68">
        <v>0</v>
      </c>
      <c r="H450" s="108">
        <v>0</v>
      </c>
      <c r="I450" s="245">
        <f t="shared" si="13"/>
        <v>0</v>
      </c>
    </row>
    <row r="451" spans="1:9" ht="10.5" customHeight="1" x14ac:dyDescent="0.2">
      <c r="A451" s="212"/>
      <c r="B451" s="215" t="s">
        <v>1253</v>
      </c>
      <c r="C451" s="62" t="s">
        <v>82</v>
      </c>
      <c r="D451" s="68">
        <v>0</v>
      </c>
      <c r="E451" s="68">
        <v>0</v>
      </c>
      <c r="F451" s="68">
        <v>0</v>
      </c>
      <c r="G451" s="68">
        <v>0</v>
      </c>
      <c r="H451" s="108">
        <v>0</v>
      </c>
      <c r="I451" s="245">
        <f t="shared" si="13"/>
        <v>0</v>
      </c>
    </row>
    <row r="452" spans="1:9" ht="10.5" customHeight="1" x14ac:dyDescent="0.2">
      <c r="A452" s="212"/>
      <c r="B452" s="342" t="s">
        <v>535</v>
      </c>
      <c r="C452" s="297" t="s">
        <v>558</v>
      </c>
      <c r="D452" s="68">
        <v>0</v>
      </c>
      <c r="E452" s="68">
        <v>0</v>
      </c>
      <c r="F452" s="68">
        <v>0</v>
      </c>
      <c r="G452" s="68">
        <v>0</v>
      </c>
      <c r="H452" s="108">
        <v>0</v>
      </c>
      <c r="I452" s="245">
        <f t="shared" si="13"/>
        <v>0</v>
      </c>
    </row>
    <row r="453" spans="1:9" ht="10.5" customHeight="1" x14ac:dyDescent="0.2">
      <c r="A453" s="212"/>
      <c r="B453" s="215" t="s">
        <v>1289</v>
      </c>
      <c r="C453" s="62" t="s">
        <v>648</v>
      </c>
      <c r="D453" s="68">
        <v>0</v>
      </c>
      <c r="E453" s="68">
        <v>0</v>
      </c>
      <c r="F453" s="68">
        <v>0</v>
      </c>
      <c r="G453" s="68">
        <v>0</v>
      </c>
      <c r="H453" s="108">
        <v>0</v>
      </c>
      <c r="I453" s="245">
        <f t="shared" si="13"/>
        <v>0</v>
      </c>
    </row>
    <row r="454" spans="1:9" ht="10.5" customHeight="1" x14ac:dyDescent="0.2">
      <c r="A454" s="212"/>
      <c r="B454" s="215" t="s">
        <v>1290</v>
      </c>
      <c r="C454" s="62" t="s">
        <v>650</v>
      </c>
      <c r="D454" s="68">
        <v>0</v>
      </c>
      <c r="E454" s="68">
        <v>0</v>
      </c>
      <c r="F454" s="68">
        <v>0</v>
      </c>
      <c r="G454" s="68">
        <v>0</v>
      </c>
      <c r="H454" s="108">
        <v>0</v>
      </c>
      <c r="I454" s="245">
        <f t="shared" si="13"/>
        <v>0</v>
      </c>
    </row>
    <row r="455" spans="1:9" ht="10.5" customHeight="1" x14ac:dyDescent="0.2">
      <c r="A455" s="212"/>
      <c r="B455" s="215" t="s">
        <v>651</v>
      </c>
      <c r="C455" s="62" t="s">
        <v>656</v>
      </c>
      <c r="D455" s="68">
        <v>0</v>
      </c>
      <c r="E455" s="68">
        <v>0</v>
      </c>
      <c r="F455" s="68">
        <v>0</v>
      </c>
      <c r="G455" s="68">
        <v>0</v>
      </c>
      <c r="H455" s="108">
        <v>0</v>
      </c>
      <c r="I455" s="245">
        <f t="shared" si="13"/>
        <v>0</v>
      </c>
    </row>
    <row r="456" spans="1:9" ht="10.5" customHeight="1" x14ac:dyDescent="0.2">
      <c r="A456" s="212"/>
      <c r="B456" s="215" t="s">
        <v>652</v>
      </c>
      <c r="C456" s="62" t="s">
        <v>139</v>
      </c>
      <c r="D456" s="68">
        <v>0</v>
      </c>
      <c r="E456" s="68">
        <v>0</v>
      </c>
      <c r="F456" s="68">
        <v>0</v>
      </c>
      <c r="G456" s="68">
        <v>0</v>
      </c>
      <c r="H456" s="108">
        <v>0</v>
      </c>
      <c r="I456" s="245">
        <f t="shared" si="13"/>
        <v>0</v>
      </c>
    </row>
    <row r="457" spans="1:9" ht="10.5" customHeight="1" x14ac:dyDescent="0.2">
      <c r="A457" s="212"/>
      <c r="B457" s="215" t="s">
        <v>653</v>
      </c>
      <c r="C457" s="62" t="s">
        <v>112</v>
      </c>
      <c r="D457" s="68">
        <v>0</v>
      </c>
      <c r="E457" s="68">
        <v>0</v>
      </c>
      <c r="F457" s="68">
        <v>0</v>
      </c>
      <c r="G457" s="68">
        <v>0</v>
      </c>
      <c r="H457" s="108">
        <v>0</v>
      </c>
      <c r="I457" s="245">
        <f t="shared" si="13"/>
        <v>0</v>
      </c>
    </row>
    <row r="458" spans="1:9" ht="10.5" customHeight="1" x14ac:dyDescent="0.2">
      <c r="A458" s="212"/>
      <c r="B458" s="215" t="s">
        <v>654</v>
      </c>
      <c r="C458" s="62" t="s">
        <v>113</v>
      </c>
      <c r="D458" s="68">
        <v>0</v>
      </c>
      <c r="E458" s="68">
        <v>0</v>
      </c>
      <c r="F458" s="68">
        <v>0</v>
      </c>
      <c r="G458" s="68">
        <v>0</v>
      </c>
      <c r="H458" s="108">
        <v>0</v>
      </c>
      <c r="I458" s="245">
        <f t="shared" si="13"/>
        <v>0</v>
      </c>
    </row>
    <row r="459" spans="1:9" ht="10.5" customHeight="1" x14ac:dyDescent="0.2">
      <c r="A459" s="212"/>
      <c r="B459" s="215" t="s">
        <v>1254</v>
      </c>
      <c r="C459" s="62" t="s">
        <v>114</v>
      </c>
      <c r="D459" s="68">
        <v>0</v>
      </c>
      <c r="E459" s="68">
        <v>0</v>
      </c>
      <c r="F459" s="68">
        <v>0</v>
      </c>
      <c r="G459" s="68">
        <v>0</v>
      </c>
      <c r="H459" s="108">
        <v>0</v>
      </c>
      <c r="I459" s="245">
        <f t="shared" si="13"/>
        <v>0</v>
      </c>
    </row>
    <row r="460" spans="1:9" ht="10.5" customHeight="1" x14ac:dyDescent="0.2">
      <c r="A460" s="212"/>
      <c r="B460" s="215" t="s">
        <v>655</v>
      </c>
      <c r="C460" s="62" t="s">
        <v>115</v>
      </c>
      <c r="D460" s="68">
        <v>0</v>
      </c>
      <c r="E460" s="68">
        <v>0</v>
      </c>
      <c r="F460" s="68">
        <v>0</v>
      </c>
      <c r="G460" s="68">
        <v>0</v>
      </c>
      <c r="H460" s="108">
        <v>0</v>
      </c>
      <c r="I460" s="245">
        <f t="shared" si="13"/>
        <v>0</v>
      </c>
    </row>
    <row r="461" spans="1:9" ht="10.5" customHeight="1" x14ac:dyDescent="0.2">
      <c r="A461" s="212"/>
      <c r="B461" s="215" t="s">
        <v>1255</v>
      </c>
      <c r="C461" s="62" t="s">
        <v>118</v>
      </c>
      <c r="D461" s="68">
        <v>0</v>
      </c>
      <c r="E461" s="68">
        <v>0</v>
      </c>
      <c r="F461" s="68">
        <v>0</v>
      </c>
      <c r="G461" s="68">
        <v>0</v>
      </c>
      <c r="H461" s="108">
        <v>0</v>
      </c>
      <c r="I461" s="245">
        <f t="shared" si="13"/>
        <v>0</v>
      </c>
    </row>
    <row r="462" spans="1:9" ht="10.5" customHeight="1" x14ac:dyDescent="0.2">
      <c r="A462" s="212"/>
      <c r="B462" s="215" t="s">
        <v>500</v>
      </c>
      <c r="C462" s="62" t="s">
        <v>123</v>
      </c>
      <c r="D462" s="68">
        <v>0</v>
      </c>
      <c r="E462" s="68">
        <v>0</v>
      </c>
      <c r="F462" s="68">
        <v>0</v>
      </c>
      <c r="G462" s="68">
        <v>0</v>
      </c>
      <c r="H462" s="108">
        <v>0</v>
      </c>
      <c r="I462" s="245">
        <f t="shared" si="13"/>
        <v>0</v>
      </c>
    </row>
    <row r="463" spans="1:9" ht="10.5" customHeight="1" x14ac:dyDescent="0.2">
      <c r="A463" s="212"/>
      <c r="B463" s="215" t="s">
        <v>496</v>
      </c>
      <c r="C463" s="62" t="s">
        <v>125</v>
      </c>
      <c r="D463" s="68">
        <v>0</v>
      </c>
      <c r="E463" s="68">
        <v>0</v>
      </c>
      <c r="F463" s="68">
        <v>0</v>
      </c>
      <c r="G463" s="68">
        <v>0</v>
      </c>
      <c r="H463" s="108">
        <v>0</v>
      </c>
      <c r="I463" s="245">
        <f t="shared" si="13"/>
        <v>0</v>
      </c>
    </row>
    <row r="464" spans="1:9" ht="10.5" customHeight="1" x14ac:dyDescent="0.2">
      <c r="A464" s="212"/>
      <c r="B464" s="215" t="s">
        <v>1256</v>
      </c>
      <c r="C464" s="62" t="s">
        <v>131</v>
      </c>
      <c r="D464" s="68">
        <v>0</v>
      </c>
      <c r="E464" s="68">
        <v>0</v>
      </c>
      <c r="F464" s="68">
        <v>0</v>
      </c>
      <c r="G464" s="68">
        <v>0</v>
      </c>
      <c r="H464" s="108">
        <v>0</v>
      </c>
      <c r="I464" s="245">
        <f t="shared" si="13"/>
        <v>0</v>
      </c>
    </row>
    <row r="465" spans="1:9" ht="10.5" customHeight="1" x14ac:dyDescent="0.2">
      <c r="A465" s="212"/>
      <c r="B465" s="215" t="s">
        <v>127</v>
      </c>
      <c r="C465" s="62" t="s">
        <v>132</v>
      </c>
      <c r="D465" s="68">
        <v>0</v>
      </c>
      <c r="E465" s="68">
        <v>0</v>
      </c>
      <c r="F465" s="68">
        <v>0</v>
      </c>
      <c r="G465" s="68">
        <v>0</v>
      </c>
      <c r="H465" s="108">
        <v>0</v>
      </c>
      <c r="I465" s="245">
        <f t="shared" si="13"/>
        <v>0</v>
      </c>
    </row>
    <row r="466" spans="1:9" ht="10.5" customHeight="1" x14ac:dyDescent="0.2">
      <c r="A466" s="212"/>
      <c r="B466" s="215" t="s">
        <v>128</v>
      </c>
      <c r="C466" s="62" t="s">
        <v>133</v>
      </c>
      <c r="D466" s="68">
        <v>0</v>
      </c>
      <c r="E466" s="68">
        <v>0</v>
      </c>
      <c r="F466" s="68">
        <v>0</v>
      </c>
      <c r="G466" s="68">
        <v>0</v>
      </c>
      <c r="H466" s="108">
        <v>0</v>
      </c>
      <c r="I466" s="245">
        <f t="shared" si="13"/>
        <v>0</v>
      </c>
    </row>
    <row r="467" spans="1:9" ht="10.5" customHeight="1" x14ac:dyDescent="0.2">
      <c r="A467" s="212"/>
      <c r="B467" s="215" t="s">
        <v>129</v>
      </c>
      <c r="C467" s="62" t="s">
        <v>134</v>
      </c>
      <c r="D467" s="68">
        <v>0</v>
      </c>
      <c r="E467" s="68">
        <v>0</v>
      </c>
      <c r="F467" s="68">
        <v>0</v>
      </c>
      <c r="G467" s="68">
        <v>0</v>
      </c>
      <c r="H467" s="108">
        <v>0</v>
      </c>
      <c r="I467" s="245">
        <f t="shared" si="13"/>
        <v>0</v>
      </c>
    </row>
    <row r="468" spans="1:9" ht="10.5" customHeight="1" x14ac:dyDescent="0.2">
      <c r="A468" s="212"/>
      <c r="B468" s="215" t="s">
        <v>130</v>
      </c>
      <c r="C468" s="62" t="s">
        <v>135</v>
      </c>
      <c r="D468" s="68">
        <v>0</v>
      </c>
      <c r="E468" s="68">
        <v>0</v>
      </c>
      <c r="F468" s="68">
        <v>0</v>
      </c>
      <c r="G468" s="68">
        <v>0</v>
      </c>
      <c r="H468" s="108">
        <v>0</v>
      </c>
      <c r="I468" s="245">
        <f t="shared" si="13"/>
        <v>0</v>
      </c>
    </row>
    <row r="469" spans="1:9" ht="10.5" customHeight="1" thickBot="1" x14ac:dyDescent="0.25">
      <c r="A469" s="212"/>
      <c r="B469" s="215" t="s">
        <v>498</v>
      </c>
      <c r="C469" s="62" t="s">
        <v>136</v>
      </c>
      <c r="D469" s="65">
        <v>0</v>
      </c>
      <c r="E469" s="65">
        <v>0</v>
      </c>
      <c r="F469" s="65">
        <v>0</v>
      </c>
      <c r="G469" s="65">
        <v>0</v>
      </c>
      <c r="H469" s="108">
        <v>0</v>
      </c>
      <c r="I469" s="245">
        <f t="shared" si="13"/>
        <v>0</v>
      </c>
    </row>
    <row r="470" spans="1:9" ht="10.5" customHeight="1" thickTop="1" thickBot="1" x14ac:dyDescent="0.25">
      <c r="A470" s="212"/>
      <c r="B470" s="215"/>
      <c r="C470" s="62" t="s">
        <v>524</v>
      </c>
      <c r="D470" s="82">
        <f>SUM(D443:D469)</f>
        <v>0</v>
      </c>
      <c r="E470" s="82">
        <f>SUM(E443:E469)</f>
        <v>0</v>
      </c>
      <c r="F470" s="82">
        <f>SUM(F443:F469)</f>
        <v>0</v>
      </c>
      <c r="G470" s="82">
        <f>SUM(G443:G469)</f>
        <v>0</v>
      </c>
      <c r="H470" s="82">
        <f>SUM(H443:H469)</f>
        <v>0</v>
      </c>
      <c r="I470" s="82">
        <f>G470+H470</f>
        <v>0</v>
      </c>
    </row>
    <row r="471" spans="1:9" ht="10.5" customHeight="1" thickTop="1" x14ac:dyDescent="0.2">
      <c r="A471" s="212"/>
      <c r="B471" s="215"/>
      <c r="C471" s="62"/>
      <c r="D471" s="3"/>
      <c r="E471" s="3"/>
      <c r="F471" s="3"/>
      <c r="G471" s="3"/>
      <c r="H471" s="3"/>
      <c r="I471" s="98"/>
    </row>
    <row r="472" spans="1:9" ht="10.5" customHeight="1" x14ac:dyDescent="0.2">
      <c r="A472" s="212" t="s">
        <v>525</v>
      </c>
      <c r="C472" s="62"/>
      <c r="D472" s="3"/>
      <c r="E472" s="3"/>
      <c r="F472" s="3"/>
      <c r="G472" s="3"/>
      <c r="I472" s="77"/>
    </row>
    <row r="473" spans="1:9" x14ac:dyDescent="0.2">
      <c r="B473" s="215" t="s">
        <v>1249</v>
      </c>
      <c r="C473" s="62" t="s">
        <v>177</v>
      </c>
      <c r="D473" s="68">
        <v>0</v>
      </c>
      <c r="E473" s="68">
        <v>0</v>
      </c>
      <c r="F473" s="68">
        <v>0</v>
      </c>
      <c r="G473" s="218">
        <f>SUMIF('Staff Details'!J:J,RIGHT(LEFT($A$2,7),2)&amp;"-"&amp;LEFT(A472,4),'Staff Details'!S:S)</f>
        <v>0</v>
      </c>
      <c r="H473" s="70">
        <v>0</v>
      </c>
      <c r="I473" s="242">
        <f>SUM(G473+H473)</f>
        <v>0</v>
      </c>
    </row>
    <row r="474" spans="1:9" x14ac:dyDescent="0.2">
      <c r="B474" s="215" t="s">
        <v>1249</v>
      </c>
      <c r="C474" s="62" t="s">
        <v>400</v>
      </c>
      <c r="D474" s="68">
        <v>0</v>
      </c>
      <c r="E474" s="68">
        <v>0</v>
      </c>
      <c r="F474" s="68">
        <v>0</v>
      </c>
      <c r="G474" s="68">
        <v>0</v>
      </c>
      <c r="H474" s="70">
        <v>0</v>
      </c>
      <c r="I474" s="242">
        <f>SUM(G474+H474)</f>
        <v>0</v>
      </c>
    </row>
    <row r="475" spans="1:9" x14ac:dyDescent="0.2">
      <c r="A475" s="62"/>
      <c r="B475" s="215" t="s">
        <v>1250</v>
      </c>
      <c r="C475" s="62" t="s">
        <v>684</v>
      </c>
      <c r="D475" s="68">
        <v>0</v>
      </c>
      <c r="E475" s="68">
        <v>0</v>
      </c>
      <c r="F475" s="68">
        <v>0</v>
      </c>
      <c r="G475" s="219">
        <f>SUMIF('Staff Details'!J:J,RIGHT(LEFT($A$2,7),2)&amp;"-"&amp;LEFT(A472,4),'Staff Details'!AA:AA)</f>
        <v>0</v>
      </c>
      <c r="H475" s="70">
        <v>0</v>
      </c>
      <c r="I475" s="242">
        <f>SUM(G475+H475)</f>
        <v>0</v>
      </c>
    </row>
    <row r="476" spans="1:9" x14ac:dyDescent="0.2">
      <c r="A476" s="62"/>
      <c r="B476" s="215" t="s">
        <v>1250</v>
      </c>
      <c r="C476" s="62" t="s">
        <v>401</v>
      </c>
      <c r="D476" s="68">
        <v>0</v>
      </c>
      <c r="E476" s="68">
        <v>0</v>
      </c>
      <c r="F476" s="68">
        <v>0</v>
      </c>
      <c r="G476" s="68">
        <v>0</v>
      </c>
      <c r="H476" s="70">
        <v>0</v>
      </c>
      <c r="I476" s="242">
        <f>SUM(G476+H476)</f>
        <v>0</v>
      </c>
    </row>
    <row r="477" spans="1:9" ht="10.5" customHeight="1" x14ac:dyDescent="0.2">
      <c r="A477" s="212"/>
      <c r="B477" s="215" t="s">
        <v>1251</v>
      </c>
      <c r="C477" s="62" t="s">
        <v>76</v>
      </c>
      <c r="D477" s="68">
        <v>0</v>
      </c>
      <c r="E477" s="68">
        <v>0</v>
      </c>
      <c r="F477" s="68">
        <v>0</v>
      </c>
      <c r="G477" s="68">
        <v>0</v>
      </c>
      <c r="H477" s="108">
        <v>0</v>
      </c>
      <c r="I477" s="245">
        <f t="shared" ref="I477:I499" si="14">SUM(G477+H477)</f>
        <v>0</v>
      </c>
    </row>
    <row r="478" spans="1:9" ht="10.5" customHeight="1" x14ac:dyDescent="0.2">
      <c r="A478" s="212"/>
      <c r="B478" s="215" t="s">
        <v>1252</v>
      </c>
      <c r="C478" s="62" t="s">
        <v>77</v>
      </c>
      <c r="D478" s="68">
        <v>0</v>
      </c>
      <c r="E478" s="68">
        <v>0</v>
      </c>
      <c r="F478" s="68">
        <v>0</v>
      </c>
      <c r="G478" s="68">
        <v>0</v>
      </c>
      <c r="H478" s="108">
        <v>0</v>
      </c>
      <c r="I478" s="245">
        <f t="shared" si="14"/>
        <v>0</v>
      </c>
    </row>
    <row r="479" spans="1:9" ht="10.5" customHeight="1" x14ac:dyDescent="0.2">
      <c r="A479" s="212"/>
      <c r="B479" s="215" t="s">
        <v>78</v>
      </c>
      <c r="C479" s="62" t="s">
        <v>79</v>
      </c>
      <c r="D479" s="68">
        <v>0</v>
      </c>
      <c r="E479" s="68">
        <v>0</v>
      </c>
      <c r="F479" s="68">
        <v>0</v>
      </c>
      <c r="G479" s="68">
        <v>0</v>
      </c>
      <c r="H479" s="108">
        <v>0</v>
      </c>
      <c r="I479" s="245">
        <f t="shared" si="14"/>
        <v>0</v>
      </c>
    </row>
    <row r="480" spans="1:9" ht="10.5" customHeight="1" x14ac:dyDescent="0.2">
      <c r="A480" s="212"/>
      <c r="B480" s="215" t="s">
        <v>80</v>
      </c>
      <c r="C480" s="62" t="s">
        <v>81</v>
      </c>
      <c r="D480" s="68">
        <v>0</v>
      </c>
      <c r="E480" s="68">
        <v>0</v>
      </c>
      <c r="F480" s="68">
        <v>0</v>
      </c>
      <c r="G480" s="68">
        <v>0</v>
      </c>
      <c r="H480" s="108">
        <v>0</v>
      </c>
      <c r="I480" s="245">
        <f t="shared" si="14"/>
        <v>0</v>
      </c>
    </row>
    <row r="481" spans="1:9" ht="10.5" customHeight="1" x14ac:dyDescent="0.2">
      <c r="A481" s="212"/>
      <c r="B481" s="215" t="s">
        <v>1253</v>
      </c>
      <c r="C481" s="62" t="s">
        <v>82</v>
      </c>
      <c r="D481" s="68">
        <v>0</v>
      </c>
      <c r="E481" s="68">
        <v>0</v>
      </c>
      <c r="F481" s="68">
        <v>0</v>
      </c>
      <c r="G481" s="68">
        <v>0</v>
      </c>
      <c r="H481" s="108">
        <v>0</v>
      </c>
      <c r="I481" s="245">
        <f t="shared" si="14"/>
        <v>0</v>
      </c>
    </row>
    <row r="482" spans="1:9" ht="10.5" customHeight="1" x14ac:dyDescent="0.2">
      <c r="A482" s="212"/>
      <c r="B482" s="342" t="s">
        <v>535</v>
      </c>
      <c r="C482" s="297" t="s">
        <v>558</v>
      </c>
      <c r="D482" s="68">
        <v>0</v>
      </c>
      <c r="E482" s="68">
        <v>0</v>
      </c>
      <c r="F482" s="68">
        <v>0</v>
      </c>
      <c r="G482" s="68">
        <v>0</v>
      </c>
      <c r="H482" s="108">
        <v>0</v>
      </c>
      <c r="I482" s="245">
        <f t="shared" si="14"/>
        <v>0</v>
      </c>
    </row>
    <row r="483" spans="1:9" ht="10.5" customHeight="1" x14ac:dyDescent="0.2">
      <c r="A483" s="212"/>
      <c r="B483" s="215" t="s">
        <v>1289</v>
      </c>
      <c r="C483" s="62" t="s">
        <v>648</v>
      </c>
      <c r="D483" s="68">
        <v>0</v>
      </c>
      <c r="E483" s="68">
        <v>0</v>
      </c>
      <c r="F483" s="68">
        <v>0</v>
      </c>
      <c r="G483" s="68">
        <v>0</v>
      </c>
      <c r="H483" s="108">
        <v>0</v>
      </c>
      <c r="I483" s="245">
        <f t="shared" si="14"/>
        <v>0</v>
      </c>
    </row>
    <row r="484" spans="1:9" ht="10.5" customHeight="1" x14ac:dyDescent="0.2">
      <c r="A484" s="212"/>
      <c r="B484" s="215" t="s">
        <v>1290</v>
      </c>
      <c r="C484" s="62" t="s">
        <v>650</v>
      </c>
      <c r="D484" s="68">
        <v>0</v>
      </c>
      <c r="E484" s="68">
        <v>0</v>
      </c>
      <c r="F484" s="68">
        <v>0</v>
      </c>
      <c r="G484" s="68">
        <v>0</v>
      </c>
      <c r="H484" s="108">
        <v>0</v>
      </c>
      <c r="I484" s="245">
        <f t="shared" si="14"/>
        <v>0</v>
      </c>
    </row>
    <row r="485" spans="1:9" ht="10.5" customHeight="1" x14ac:dyDescent="0.2">
      <c r="A485" s="212"/>
      <c r="B485" s="215" t="s">
        <v>651</v>
      </c>
      <c r="C485" s="62" t="s">
        <v>656</v>
      </c>
      <c r="D485" s="68">
        <v>0</v>
      </c>
      <c r="E485" s="68">
        <v>0</v>
      </c>
      <c r="F485" s="68">
        <v>0</v>
      </c>
      <c r="G485" s="68">
        <v>0</v>
      </c>
      <c r="H485" s="108">
        <v>0</v>
      </c>
      <c r="I485" s="245">
        <f t="shared" si="14"/>
        <v>0</v>
      </c>
    </row>
    <row r="486" spans="1:9" ht="10.5" customHeight="1" x14ac:dyDescent="0.2">
      <c r="A486" s="212"/>
      <c r="B486" s="215" t="s">
        <v>652</v>
      </c>
      <c r="C486" s="62" t="s">
        <v>139</v>
      </c>
      <c r="D486" s="68">
        <v>0</v>
      </c>
      <c r="E486" s="68">
        <v>0</v>
      </c>
      <c r="F486" s="68">
        <v>0</v>
      </c>
      <c r="G486" s="68">
        <v>0</v>
      </c>
      <c r="H486" s="108">
        <v>0</v>
      </c>
      <c r="I486" s="245">
        <f t="shared" si="14"/>
        <v>0</v>
      </c>
    </row>
    <row r="487" spans="1:9" ht="10.5" customHeight="1" x14ac:dyDescent="0.2">
      <c r="A487" s="212"/>
      <c r="B487" s="215" t="s">
        <v>653</v>
      </c>
      <c r="C487" s="62" t="s">
        <v>112</v>
      </c>
      <c r="D487" s="68">
        <v>0</v>
      </c>
      <c r="E487" s="68">
        <v>0</v>
      </c>
      <c r="F487" s="68">
        <v>0</v>
      </c>
      <c r="G487" s="68">
        <v>0</v>
      </c>
      <c r="H487" s="108">
        <v>0</v>
      </c>
      <c r="I487" s="245">
        <f t="shared" si="14"/>
        <v>0</v>
      </c>
    </row>
    <row r="488" spans="1:9" ht="10.5" customHeight="1" x14ac:dyDescent="0.2">
      <c r="A488" s="212"/>
      <c r="B488" s="215" t="s">
        <v>654</v>
      </c>
      <c r="C488" s="62" t="s">
        <v>113</v>
      </c>
      <c r="D488" s="68">
        <v>0</v>
      </c>
      <c r="E488" s="68">
        <v>0</v>
      </c>
      <c r="F488" s="68">
        <v>0</v>
      </c>
      <c r="G488" s="68">
        <v>0</v>
      </c>
      <c r="H488" s="108">
        <v>0</v>
      </c>
      <c r="I488" s="245">
        <f t="shared" si="14"/>
        <v>0</v>
      </c>
    </row>
    <row r="489" spans="1:9" ht="10.5" customHeight="1" x14ac:dyDescent="0.2">
      <c r="A489" s="212"/>
      <c r="B489" s="215" t="s">
        <v>1254</v>
      </c>
      <c r="C489" s="62" t="s">
        <v>114</v>
      </c>
      <c r="D489" s="68">
        <v>0</v>
      </c>
      <c r="E489" s="68">
        <v>0</v>
      </c>
      <c r="F489" s="68">
        <v>0</v>
      </c>
      <c r="G489" s="68">
        <v>0</v>
      </c>
      <c r="H489" s="108">
        <v>0</v>
      </c>
      <c r="I489" s="245">
        <f t="shared" si="14"/>
        <v>0</v>
      </c>
    </row>
    <row r="490" spans="1:9" ht="10.5" customHeight="1" x14ac:dyDescent="0.2">
      <c r="A490" s="212"/>
      <c r="B490" s="215" t="s">
        <v>526</v>
      </c>
      <c r="C490" s="62" t="s">
        <v>1066</v>
      </c>
      <c r="D490" s="68">
        <v>0</v>
      </c>
      <c r="E490" s="68">
        <v>0</v>
      </c>
      <c r="F490" s="68">
        <v>0</v>
      </c>
      <c r="G490" s="68">
        <v>0</v>
      </c>
      <c r="H490" s="108">
        <v>0</v>
      </c>
      <c r="I490" s="245">
        <f t="shared" si="14"/>
        <v>0</v>
      </c>
    </row>
    <row r="491" spans="1:9" ht="10.5" customHeight="1" x14ac:dyDescent="0.2">
      <c r="A491" s="212"/>
      <c r="B491" s="215" t="s">
        <v>655</v>
      </c>
      <c r="C491" s="62" t="s">
        <v>115</v>
      </c>
      <c r="D491" s="68">
        <v>0</v>
      </c>
      <c r="E491" s="68">
        <v>0</v>
      </c>
      <c r="F491" s="68">
        <v>0</v>
      </c>
      <c r="G491" s="68">
        <v>0</v>
      </c>
      <c r="H491" s="108">
        <v>0</v>
      </c>
      <c r="I491" s="245">
        <f t="shared" si="14"/>
        <v>0</v>
      </c>
    </row>
    <row r="492" spans="1:9" ht="10.5" customHeight="1" x14ac:dyDescent="0.2">
      <c r="A492" s="212"/>
      <c r="B492" s="215" t="s">
        <v>1255</v>
      </c>
      <c r="C492" s="62" t="s">
        <v>118</v>
      </c>
      <c r="D492" s="68">
        <v>0</v>
      </c>
      <c r="E492" s="68">
        <v>0</v>
      </c>
      <c r="F492" s="68">
        <v>0</v>
      </c>
      <c r="G492" s="68">
        <v>0</v>
      </c>
      <c r="H492" s="108">
        <v>0</v>
      </c>
      <c r="I492" s="245">
        <f t="shared" si="14"/>
        <v>0</v>
      </c>
    </row>
    <row r="493" spans="1:9" ht="10.5" customHeight="1" x14ac:dyDescent="0.2">
      <c r="A493" s="212"/>
      <c r="B493" s="215" t="s">
        <v>500</v>
      </c>
      <c r="C493" s="62" t="s">
        <v>123</v>
      </c>
      <c r="D493" s="68">
        <v>0</v>
      </c>
      <c r="E493" s="68">
        <v>0</v>
      </c>
      <c r="F493" s="68">
        <v>0</v>
      </c>
      <c r="G493" s="68">
        <v>0</v>
      </c>
      <c r="H493" s="108">
        <v>0</v>
      </c>
      <c r="I493" s="245">
        <f t="shared" si="14"/>
        <v>0</v>
      </c>
    </row>
    <row r="494" spans="1:9" ht="10.5" customHeight="1" x14ac:dyDescent="0.2">
      <c r="A494" s="212"/>
      <c r="B494" s="215" t="s">
        <v>496</v>
      </c>
      <c r="C494" s="62" t="s">
        <v>125</v>
      </c>
      <c r="D494" s="68">
        <v>0</v>
      </c>
      <c r="E494" s="68">
        <v>0</v>
      </c>
      <c r="F494" s="68">
        <v>0</v>
      </c>
      <c r="G494" s="68">
        <v>0</v>
      </c>
      <c r="H494" s="108">
        <v>0</v>
      </c>
      <c r="I494" s="245">
        <f t="shared" si="14"/>
        <v>0</v>
      </c>
    </row>
    <row r="495" spans="1:9" ht="10.5" customHeight="1" x14ac:dyDescent="0.2">
      <c r="A495" s="212"/>
      <c r="B495" s="215" t="s">
        <v>1256</v>
      </c>
      <c r="C495" s="62" t="s">
        <v>131</v>
      </c>
      <c r="D495" s="68">
        <v>0</v>
      </c>
      <c r="E495" s="68">
        <v>0</v>
      </c>
      <c r="F495" s="68">
        <v>0</v>
      </c>
      <c r="G495" s="68">
        <v>0</v>
      </c>
      <c r="H495" s="108">
        <v>0</v>
      </c>
      <c r="I495" s="245">
        <f t="shared" si="14"/>
        <v>0</v>
      </c>
    </row>
    <row r="496" spans="1:9" ht="10.5" customHeight="1" x14ac:dyDescent="0.2">
      <c r="A496" s="212"/>
      <c r="B496" s="215" t="s">
        <v>127</v>
      </c>
      <c r="C496" s="62" t="s">
        <v>132</v>
      </c>
      <c r="D496" s="68">
        <v>0</v>
      </c>
      <c r="E496" s="68">
        <v>0</v>
      </c>
      <c r="F496" s="68">
        <v>0</v>
      </c>
      <c r="G496" s="68">
        <v>0</v>
      </c>
      <c r="H496" s="108">
        <v>0</v>
      </c>
      <c r="I496" s="245">
        <f t="shared" si="14"/>
        <v>0</v>
      </c>
    </row>
    <row r="497" spans="1:9" ht="10.5" customHeight="1" x14ac:dyDescent="0.2">
      <c r="A497" s="212"/>
      <c r="B497" s="215" t="s">
        <v>128</v>
      </c>
      <c r="C497" s="62" t="s">
        <v>133</v>
      </c>
      <c r="D497" s="68">
        <v>0</v>
      </c>
      <c r="E497" s="68">
        <v>0</v>
      </c>
      <c r="F497" s="68">
        <v>0</v>
      </c>
      <c r="G497" s="68">
        <v>0</v>
      </c>
      <c r="H497" s="108">
        <v>0</v>
      </c>
      <c r="I497" s="245">
        <f t="shared" si="14"/>
        <v>0</v>
      </c>
    </row>
    <row r="498" spans="1:9" ht="10.5" customHeight="1" x14ac:dyDescent="0.2">
      <c r="A498" s="212"/>
      <c r="B498" s="215" t="s">
        <v>129</v>
      </c>
      <c r="C498" s="62" t="s">
        <v>134</v>
      </c>
      <c r="D498" s="68">
        <v>0</v>
      </c>
      <c r="E498" s="68">
        <v>0</v>
      </c>
      <c r="F498" s="68">
        <v>0</v>
      </c>
      <c r="G498" s="68">
        <v>0</v>
      </c>
      <c r="H498" s="108">
        <v>0</v>
      </c>
      <c r="I498" s="245">
        <f t="shared" si="14"/>
        <v>0</v>
      </c>
    </row>
    <row r="499" spans="1:9" ht="10.5" customHeight="1" x14ac:dyDescent="0.2">
      <c r="A499" s="212"/>
      <c r="B499" s="215" t="s">
        <v>130</v>
      </c>
      <c r="C499" s="62" t="s">
        <v>135</v>
      </c>
      <c r="D499" s="68">
        <v>0</v>
      </c>
      <c r="E499" s="68">
        <v>0</v>
      </c>
      <c r="F499" s="68">
        <v>0</v>
      </c>
      <c r="G499" s="68">
        <v>0</v>
      </c>
      <c r="H499" s="108">
        <v>0</v>
      </c>
      <c r="I499" s="245">
        <f t="shared" si="14"/>
        <v>0</v>
      </c>
    </row>
    <row r="500" spans="1:9" ht="10.5" customHeight="1" thickBot="1" x14ac:dyDescent="0.25">
      <c r="A500" s="212"/>
      <c r="B500" s="215" t="s">
        <v>498</v>
      </c>
      <c r="C500" s="62" t="s">
        <v>136</v>
      </c>
      <c r="D500" s="65">
        <v>0</v>
      </c>
      <c r="E500" s="65">
        <v>0</v>
      </c>
      <c r="F500" s="65">
        <v>0</v>
      </c>
      <c r="G500" s="65">
        <v>0</v>
      </c>
      <c r="H500" s="108">
        <v>0</v>
      </c>
      <c r="I500" s="245">
        <f>SUM(G500+H500)</f>
        <v>0</v>
      </c>
    </row>
    <row r="501" spans="1:9" ht="10.5" customHeight="1" thickTop="1" thickBot="1" x14ac:dyDescent="0.25">
      <c r="A501" s="212"/>
      <c r="B501" s="215"/>
      <c r="C501" s="62" t="s">
        <v>527</v>
      </c>
      <c r="D501" s="82">
        <f>SUM(D473:D500)</f>
        <v>0</v>
      </c>
      <c r="E501" s="82">
        <f>SUM(E473:E500)</f>
        <v>0</v>
      </c>
      <c r="F501" s="82">
        <f>SUM(F473:F500)</f>
        <v>0</v>
      </c>
      <c r="G501" s="82">
        <f>SUM(G473:G500)</f>
        <v>0</v>
      </c>
      <c r="H501" s="82">
        <f>SUM(H473:H500)</f>
        <v>0</v>
      </c>
      <c r="I501" s="82">
        <f>G501+H501</f>
        <v>0</v>
      </c>
    </row>
    <row r="502" spans="1:9" ht="10.5" customHeight="1" thickTop="1" x14ac:dyDescent="0.2">
      <c r="A502" s="212"/>
      <c r="B502" s="215"/>
      <c r="C502" s="62"/>
      <c r="D502" s="3"/>
      <c r="E502" s="3"/>
      <c r="F502" s="3"/>
      <c r="G502" s="3"/>
      <c r="I502" s="77"/>
    </row>
    <row r="503" spans="1:9" ht="10.5" customHeight="1" x14ac:dyDescent="0.2">
      <c r="A503" s="212" t="s">
        <v>215</v>
      </c>
      <c r="C503" s="62"/>
      <c r="D503" s="3"/>
      <c r="E503" s="3"/>
      <c r="F503" s="3"/>
      <c r="G503" s="3"/>
      <c r="I503" s="77"/>
    </row>
    <row r="504" spans="1:9" x14ac:dyDescent="0.2">
      <c r="B504" s="215" t="s">
        <v>1249</v>
      </c>
      <c r="C504" s="62" t="s">
        <v>177</v>
      </c>
      <c r="D504" s="68">
        <v>0</v>
      </c>
      <c r="E504" s="68">
        <v>0</v>
      </c>
      <c r="F504" s="68">
        <v>0</v>
      </c>
      <c r="G504" s="218">
        <f>SUMIF('Staff Details'!J:J,RIGHT(LEFT($A$2,7),2)&amp;"-"&amp;LEFT(A503,4),'Staff Details'!S:S)</f>
        <v>0</v>
      </c>
      <c r="H504" s="70">
        <v>0</v>
      </c>
      <c r="I504" s="242">
        <f>SUM(G504+H504)</f>
        <v>0</v>
      </c>
    </row>
    <row r="505" spans="1:9" x14ac:dyDescent="0.2">
      <c r="B505" s="215" t="s">
        <v>1249</v>
      </c>
      <c r="C505" s="62" t="s">
        <v>400</v>
      </c>
      <c r="D505" s="68">
        <v>0</v>
      </c>
      <c r="E505" s="68">
        <v>0</v>
      </c>
      <c r="F505" s="68">
        <v>0</v>
      </c>
      <c r="G505" s="68">
        <v>0</v>
      </c>
      <c r="H505" s="70">
        <v>0</v>
      </c>
      <c r="I505" s="242">
        <f>SUM(G505+H505)</f>
        <v>0</v>
      </c>
    </row>
    <row r="506" spans="1:9" x14ac:dyDescent="0.2">
      <c r="A506" s="62"/>
      <c r="B506" s="215" t="s">
        <v>1250</v>
      </c>
      <c r="C506" s="62" t="s">
        <v>684</v>
      </c>
      <c r="D506" s="68">
        <v>0</v>
      </c>
      <c r="E506" s="68">
        <v>0</v>
      </c>
      <c r="F506" s="68">
        <v>0</v>
      </c>
      <c r="G506" s="219">
        <f>SUMIF('Staff Details'!J:J,RIGHT(LEFT($A$2,7),2)&amp;"-"&amp;LEFT(A503,4),'Staff Details'!AA:AA)</f>
        <v>0</v>
      </c>
      <c r="H506" s="70">
        <v>0</v>
      </c>
      <c r="I506" s="242">
        <f>SUM(G506+H506)</f>
        <v>0</v>
      </c>
    </row>
    <row r="507" spans="1:9" x14ac:dyDescent="0.2">
      <c r="A507" s="62"/>
      <c r="B507" s="215" t="s">
        <v>1250</v>
      </c>
      <c r="C507" s="62" t="s">
        <v>401</v>
      </c>
      <c r="D507" s="68">
        <v>0</v>
      </c>
      <c r="E507" s="68">
        <v>0</v>
      </c>
      <c r="F507" s="68">
        <v>0</v>
      </c>
      <c r="G507" s="68">
        <v>0</v>
      </c>
      <c r="H507" s="70">
        <v>0</v>
      </c>
      <c r="I507" s="242">
        <f>SUM(G507+H507)</f>
        <v>0</v>
      </c>
    </row>
    <row r="508" spans="1:9" ht="10.5" customHeight="1" x14ac:dyDescent="0.2">
      <c r="A508" s="212"/>
      <c r="B508" s="215" t="s">
        <v>1251</v>
      </c>
      <c r="C508" s="62" t="s">
        <v>76</v>
      </c>
      <c r="D508" s="68">
        <v>0</v>
      </c>
      <c r="E508" s="68">
        <v>0</v>
      </c>
      <c r="F508" s="68">
        <v>0</v>
      </c>
      <c r="G508" s="68">
        <v>0</v>
      </c>
      <c r="H508" s="108">
        <v>0</v>
      </c>
      <c r="I508" s="245">
        <f t="shared" ref="I508:I523" si="15">SUM(G508+H508)</f>
        <v>0</v>
      </c>
    </row>
    <row r="509" spans="1:9" ht="10.5" customHeight="1" x14ac:dyDescent="0.2">
      <c r="A509" s="212"/>
      <c r="B509" s="215" t="s">
        <v>1252</v>
      </c>
      <c r="C509" s="62" t="s">
        <v>77</v>
      </c>
      <c r="D509" s="68">
        <v>0</v>
      </c>
      <c r="E509" s="68">
        <v>0</v>
      </c>
      <c r="F509" s="68">
        <v>0</v>
      </c>
      <c r="G509" s="68">
        <v>0</v>
      </c>
      <c r="H509" s="108">
        <v>0</v>
      </c>
      <c r="I509" s="245">
        <f t="shared" si="15"/>
        <v>0</v>
      </c>
    </row>
    <row r="510" spans="1:9" ht="10.5" customHeight="1" x14ac:dyDescent="0.2">
      <c r="A510" s="212"/>
      <c r="B510" s="215" t="s">
        <v>78</v>
      </c>
      <c r="C510" s="62" t="s">
        <v>79</v>
      </c>
      <c r="D510" s="68">
        <v>0</v>
      </c>
      <c r="E510" s="68">
        <v>0</v>
      </c>
      <c r="F510" s="68">
        <v>0</v>
      </c>
      <c r="G510" s="68">
        <v>0</v>
      </c>
      <c r="H510" s="108">
        <v>0</v>
      </c>
      <c r="I510" s="245">
        <f t="shared" si="15"/>
        <v>0</v>
      </c>
    </row>
    <row r="511" spans="1:9" ht="10.5" customHeight="1" x14ac:dyDescent="0.2">
      <c r="A511" s="212"/>
      <c r="B511" s="215" t="s">
        <v>80</v>
      </c>
      <c r="C511" s="62" t="s">
        <v>81</v>
      </c>
      <c r="D511" s="68">
        <v>0</v>
      </c>
      <c r="E511" s="68">
        <v>0</v>
      </c>
      <c r="F511" s="68">
        <v>0</v>
      </c>
      <c r="G511" s="68">
        <v>0</v>
      </c>
      <c r="H511" s="108">
        <v>0</v>
      </c>
      <c r="I511" s="245">
        <f t="shared" si="15"/>
        <v>0</v>
      </c>
    </row>
    <row r="512" spans="1:9" ht="10.5" customHeight="1" x14ac:dyDescent="0.2">
      <c r="A512" s="212"/>
      <c r="B512" s="215" t="s">
        <v>1253</v>
      </c>
      <c r="C512" s="62" t="s">
        <v>82</v>
      </c>
      <c r="D512" s="68">
        <v>0</v>
      </c>
      <c r="E512" s="68">
        <v>0</v>
      </c>
      <c r="F512" s="68">
        <v>0</v>
      </c>
      <c r="G512" s="68">
        <v>0</v>
      </c>
      <c r="H512" s="108">
        <v>0</v>
      </c>
      <c r="I512" s="245">
        <f t="shared" si="15"/>
        <v>0</v>
      </c>
    </row>
    <row r="513" spans="1:9" ht="10.5" customHeight="1" x14ac:dyDescent="0.2">
      <c r="A513" s="212"/>
      <c r="B513" s="342" t="s">
        <v>535</v>
      </c>
      <c r="C513" s="297" t="s">
        <v>558</v>
      </c>
      <c r="D513" s="68">
        <v>0</v>
      </c>
      <c r="E513" s="68">
        <v>0</v>
      </c>
      <c r="F513" s="68">
        <v>0</v>
      </c>
      <c r="G513" s="68">
        <v>0</v>
      </c>
      <c r="H513" s="108">
        <v>0</v>
      </c>
      <c r="I513" s="245">
        <f t="shared" si="15"/>
        <v>0</v>
      </c>
    </row>
    <row r="514" spans="1:9" ht="10.5" customHeight="1" x14ac:dyDescent="0.2">
      <c r="A514" s="212"/>
      <c r="B514" s="215" t="s">
        <v>1290</v>
      </c>
      <c r="C514" s="62" t="s">
        <v>650</v>
      </c>
      <c r="D514" s="68">
        <v>0</v>
      </c>
      <c r="E514" s="68">
        <v>0</v>
      </c>
      <c r="F514" s="68">
        <v>0</v>
      </c>
      <c r="G514" s="68">
        <v>0</v>
      </c>
      <c r="H514" s="108">
        <v>0</v>
      </c>
      <c r="I514" s="245">
        <f t="shared" si="15"/>
        <v>0</v>
      </c>
    </row>
    <row r="515" spans="1:9" ht="10.5" customHeight="1" x14ac:dyDescent="0.2">
      <c r="A515" s="212"/>
      <c r="B515" s="215" t="s">
        <v>1254</v>
      </c>
      <c r="C515" s="62" t="s">
        <v>114</v>
      </c>
      <c r="D515" s="68">
        <v>0</v>
      </c>
      <c r="E515" s="68">
        <v>0</v>
      </c>
      <c r="F515" s="68">
        <v>0</v>
      </c>
      <c r="G515" s="68">
        <v>0</v>
      </c>
      <c r="H515" s="108">
        <v>0</v>
      </c>
      <c r="I515" s="245">
        <f t="shared" si="15"/>
        <v>0</v>
      </c>
    </row>
    <row r="516" spans="1:9" ht="10.5" customHeight="1" x14ac:dyDescent="0.2">
      <c r="A516" s="212"/>
      <c r="B516" s="215" t="s">
        <v>655</v>
      </c>
      <c r="C516" s="62" t="s">
        <v>115</v>
      </c>
      <c r="D516" s="68">
        <v>0</v>
      </c>
      <c r="E516" s="68">
        <v>0</v>
      </c>
      <c r="F516" s="68">
        <v>0</v>
      </c>
      <c r="G516" s="68">
        <v>0</v>
      </c>
      <c r="H516" s="108">
        <v>0</v>
      </c>
      <c r="I516" s="245">
        <f t="shared" si="15"/>
        <v>0</v>
      </c>
    </row>
    <row r="517" spans="1:9" ht="10.5" customHeight="1" x14ac:dyDescent="0.2">
      <c r="A517" s="212"/>
      <c r="B517" s="215" t="s">
        <v>1255</v>
      </c>
      <c r="C517" s="62" t="s">
        <v>118</v>
      </c>
      <c r="D517" s="68">
        <v>0</v>
      </c>
      <c r="E517" s="68">
        <v>0</v>
      </c>
      <c r="F517" s="68">
        <v>0</v>
      </c>
      <c r="G517" s="68">
        <v>0</v>
      </c>
      <c r="H517" s="108">
        <v>0</v>
      </c>
      <c r="I517" s="245">
        <f t="shared" si="15"/>
        <v>0</v>
      </c>
    </row>
    <row r="518" spans="1:9" ht="10.5" customHeight="1" x14ac:dyDescent="0.2">
      <c r="A518" s="212"/>
      <c r="B518" s="215" t="s">
        <v>500</v>
      </c>
      <c r="C518" s="62" t="s">
        <v>123</v>
      </c>
      <c r="D518" s="68">
        <v>0</v>
      </c>
      <c r="E518" s="68">
        <v>0</v>
      </c>
      <c r="F518" s="68">
        <v>0</v>
      </c>
      <c r="G518" s="68">
        <v>0</v>
      </c>
      <c r="H518" s="108">
        <v>0</v>
      </c>
      <c r="I518" s="245">
        <f t="shared" si="15"/>
        <v>0</v>
      </c>
    </row>
    <row r="519" spans="1:9" ht="10.5" customHeight="1" x14ac:dyDescent="0.2">
      <c r="A519" s="212"/>
      <c r="B519" s="215" t="s">
        <v>496</v>
      </c>
      <c r="C519" s="62" t="s">
        <v>125</v>
      </c>
      <c r="D519" s="68">
        <v>0</v>
      </c>
      <c r="E519" s="68">
        <v>0</v>
      </c>
      <c r="F519" s="68">
        <v>0</v>
      </c>
      <c r="G519" s="68">
        <v>0</v>
      </c>
      <c r="H519" s="108">
        <v>0</v>
      </c>
      <c r="I519" s="245">
        <f t="shared" si="15"/>
        <v>0</v>
      </c>
    </row>
    <row r="520" spans="1:9" ht="10.5" customHeight="1" x14ac:dyDescent="0.2">
      <c r="A520" s="212"/>
      <c r="B520" s="215" t="s">
        <v>1256</v>
      </c>
      <c r="C520" s="62" t="s">
        <v>131</v>
      </c>
      <c r="D520" s="68">
        <v>0</v>
      </c>
      <c r="E520" s="68">
        <v>0</v>
      </c>
      <c r="F520" s="68">
        <v>0</v>
      </c>
      <c r="G520" s="68">
        <v>0</v>
      </c>
      <c r="H520" s="108">
        <v>0</v>
      </c>
      <c r="I520" s="245">
        <f t="shared" si="15"/>
        <v>0</v>
      </c>
    </row>
    <row r="521" spans="1:9" ht="10.5" customHeight="1" x14ac:dyDescent="0.2">
      <c r="A521" s="212"/>
      <c r="B521" s="215" t="s">
        <v>127</v>
      </c>
      <c r="C521" s="62" t="s">
        <v>132</v>
      </c>
      <c r="D521" s="68">
        <v>0</v>
      </c>
      <c r="E521" s="68">
        <v>0</v>
      </c>
      <c r="F521" s="68">
        <v>0</v>
      </c>
      <c r="G521" s="68">
        <v>0</v>
      </c>
      <c r="H521" s="108">
        <v>0</v>
      </c>
      <c r="I521" s="245">
        <f t="shared" si="15"/>
        <v>0</v>
      </c>
    </row>
    <row r="522" spans="1:9" ht="10.5" customHeight="1" x14ac:dyDescent="0.2">
      <c r="A522" s="212"/>
      <c r="B522" s="215" t="s">
        <v>128</v>
      </c>
      <c r="C522" s="62" t="s">
        <v>133</v>
      </c>
      <c r="D522" s="68">
        <v>0</v>
      </c>
      <c r="E522" s="68">
        <v>0</v>
      </c>
      <c r="F522" s="68">
        <v>0</v>
      </c>
      <c r="G522" s="68">
        <v>0</v>
      </c>
      <c r="H522" s="108">
        <v>0</v>
      </c>
      <c r="I522" s="245">
        <f t="shared" si="15"/>
        <v>0</v>
      </c>
    </row>
    <row r="523" spans="1:9" ht="10.5" customHeight="1" thickBot="1" x14ac:dyDescent="0.25">
      <c r="A523" s="212"/>
      <c r="B523" s="215" t="s">
        <v>129</v>
      </c>
      <c r="C523" s="62" t="s">
        <v>134</v>
      </c>
      <c r="D523" s="68">
        <v>0</v>
      </c>
      <c r="E523" s="68">
        <v>0</v>
      </c>
      <c r="F523" s="68">
        <v>0</v>
      </c>
      <c r="G523" s="68">
        <v>0</v>
      </c>
      <c r="H523" s="108">
        <v>0</v>
      </c>
      <c r="I523" s="245">
        <f t="shared" si="15"/>
        <v>0</v>
      </c>
    </row>
    <row r="524" spans="1:9" ht="10.5" customHeight="1" thickTop="1" thickBot="1" x14ac:dyDescent="0.25">
      <c r="A524" s="212"/>
      <c r="B524" s="215"/>
      <c r="C524" s="62" t="s">
        <v>278</v>
      </c>
      <c r="D524" s="82">
        <f>SUM(D504:D523)</f>
        <v>0</v>
      </c>
      <c r="E524" s="82">
        <f>SUM(E504:E523)</f>
        <v>0</v>
      </c>
      <c r="F524" s="82">
        <f>SUM(F504:F523)</f>
        <v>0</v>
      </c>
      <c r="G524" s="82">
        <f>SUM(G504:G523)</f>
        <v>0</v>
      </c>
      <c r="H524" s="82">
        <f>SUM(H504:H523)</f>
        <v>0</v>
      </c>
      <c r="I524" s="82">
        <f>G524+H524</f>
        <v>0</v>
      </c>
    </row>
    <row r="525" spans="1:9" ht="10.5" customHeight="1" thickTop="1" x14ac:dyDescent="0.2">
      <c r="A525" s="212"/>
      <c r="B525" s="215"/>
      <c r="C525" s="62"/>
      <c r="D525" s="3"/>
      <c r="E525" s="3"/>
      <c r="F525" s="3"/>
      <c r="G525" s="3"/>
      <c r="I525" s="77"/>
    </row>
    <row r="526" spans="1:9" ht="10.5" customHeight="1" x14ac:dyDescent="0.2">
      <c r="A526" s="212" t="s">
        <v>214</v>
      </c>
      <c r="C526" s="62"/>
      <c r="D526" s="3"/>
      <c r="E526" s="3"/>
      <c r="F526" s="3"/>
      <c r="G526" s="3"/>
      <c r="I526" s="77"/>
    </row>
    <row r="527" spans="1:9" x14ac:dyDescent="0.2">
      <c r="B527" s="215" t="s">
        <v>1249</v>
      </c>
      <c r="C527" s="62" t="s">
        <v>177</v>
      </c>
      <c r="D527" s="68">
        <v>0</v>
      </c>
      <c r="E527" s="68">
        <v>0</v>
      </c>
      <c r="F527" s="68">
        <v>0</v>
      </c>
      <c r="G527" s="218">
        <f>SUMIF('Staff Details'!J:J,RIGHT(LEFT($A$2,7),2)&amp;"-"&amp;LEFT(A526,4),'Staff Details'!S:S)</f>
        <v>0</v>
      </c>
      <c r="H527" s="70">
        <v>0</v>
      </c>
      <c r="I527" s="242">
        <f>SUM(G527+H527)</f>
        <v>0</v>
      </c>
    </row>
    <row r="528" spans="1:9" x14ac:dyDescent="0.2">
      <c r="B528" s="215" t="s">
        <v>1249</v>
      </c>
      <c r="C528" s="62" t="s">
        <v>400</v>
      </c>
      <c r="D528" s="68">
        <v>0</v>
      </c>
      <c r="E528" s="68">
        <v>0</v>
      </c>
      <c r="F528" s="68">
        <v>0</v>
      </c>
      <c r="G528" s="68">
        <v>0</v>
      </c>
      <c r="H528" s="70">
        <v>0</v>
      </c>
      <c r="I528" s="242">
        <f>SUM(G528+H528)</f>
        <v>0</v>
      </c>
    </row>
    <row r="529" spans="1:9" x14ac:dyDescent="0.2">
      <c r="A529" s="62"/>
      <c r="B529" s="215" t="s">
        <v>1250</v>
      </c>
      <c r="C529" s="62" t="s">
        <v>684</v>
      </c>
      <c r="D529" s="68">
        <v>0</v>
      </c>
      <c r="E529" s="68">
        <v>0</v>
      </c>
      <c r="F529" s="68">
        <v>0</v>
      </c>
      <c r="G529" s="219">
        <f>SUMIF('Staff Details'!J:J,RIGHT(LEFT($A$2,7),2)&amp;"-"&amp;LEFT(A526,4),'Staff Details'!AA:AA)</f>
        <v>0</v>
      </c>
      <c r="H529" s="70">
        <v>0</v>
      </c>
      <c r="I529" s="242">
        <f>SUM(G529+H529)</f>
        <v>0</v>
      </c>
    </row>
    <row r="530" spans="1:9" x14ac:dyDescent="0.2">
      <c r="A530" s="62"/>
      <c r="B530" s="215" t="s">
        <v>1250</v>
      </c>
      <c r="C530" s="62" t="s">
        <v>401</v>
      </c>
      <c r="D530" s="68">
        <v>0</v>
      </c>
      <c r="E530" s="68">
        <v>0</v>
      </c>
      <c r="F530" s="68">
        <v>0</v>
      </c>
      <c r="G530" s="68">
        <v>0</v>
      </c>
      <c r="H530" s="70">
        <v>0</v>
      </c>
      <c r="I530" s="242">
        <f>SUM(G530+H530)</f>
        <v>0</v>
      </c>
    </row>
    <row r="531" spans="1:9" ht="10.5" customHeight="1" x14ac:dyDescent="0.2">
      <c r="A531" s="212"/>
      <c r="B531" s="215" t="s">
        <v>1251</v>
      </c>
      <c r="C531" s="62" t="s">
        <v>76</v>
      </c>
      <c r="D531" s="68">
        <v>0</v>
      </c>
      <c r="E531" s="68">
        <v>0</v>
      </c>
      <c r="F531" s="68">
        <v>0</v>
      </c>
      <c r="G531" s="68">
        <v>0</v>
      </c>
      <c r="H531" s="108">
        <v>0</v>
      </c>
      <c r="I531" s="245">
        <f t="shared" ref="I531:I546" si="16">SUM(G531+H531)</f>
        <v>0</v>
      </c>
    </row>
    <row r="532" spans="1:9" ht="10.5" customHeight="1" x14ac:dyDescent="0.2">
      <c r="A532" s="212"/>
      <c r="B532" s="215" t="s">
        <v>1252</v>
      </c>
      <c r="C532" s="62" t="s">
        <v>77</v>
      </c>
      <c r="D532" s="68">
        <v>0</v>
      </c>
      <c r="E532" s="68">
        <v>0</v>
      </c>
      <c r="F532" s="68">
        <v>0</v>
      </c>
      <c r="G532" s="68">
        <v>0</v>
      </c>
      <c r="H532" s="108">
        <v>0</v>
      </c>
      <c r="I532" s="245">
        <f t="shared" si="16"/>
        <v>0</v>
      </c>
    </row>
    <row r="533" spans="1:9" ht="10.5" customHeight="1" x14ac:dyDescent="0.2">
      <c r="A533" s="212"/>
      <c r="B533" s="215" t="s">
        <v>78</v>
      </c>
      <c r="C533" s="62" t="s">
        <v>79</v>
      </c>
      <c r="D533" s="68">
        <v>0</v>
      </c>
      <c r="E533" s="68">
        <v>0</v>
      </c>
      <c r="F533" s="68">
        <v>0</v>
      </c>
      <c r="G533" s="68">
        <v>0</v>
      </c>
      <c r="H533" s="108">
        <v>0</v>
      </c>
      <c r="I533" s="245">
        <f t="shared" si="16"/>
        <v>0</v>
      </c>
    </row>
    <row r="534" spans="1:9" ht="10.5" customHeight="1" x14ac:dyDescent="0.2">
      <c r="A534" s="212"/>
      <c r="B534" s="215" t="s">
        <v>80</v>
      </c>
      <c r="C534" s="62" t="s">
        <v>81</v>
      </c>
      <c r="D534" s="68">
        <v>0</v>
      </c>
      <c r="E534" s="68">
        <v>0</v>
      </c>
      <c r="F534" s="68">
        <v>0</v>
      </c>
      <c r="G534" s="68">
        <v>0</v>
      </c>
      <c r="H534" s="108">
        <v>0</v>
      </c>
      <c r="I534" s="245">
        <f t="shared" si="16"/>
        <v>0</v>
      </c>
    </row>
    <row r="535" spans="1:9" ht="10.5" customHeight="1" x14ac:dyDescent="0.2">
      <c r="A535" s="212"/>
      <c r="B535" s="215" t="s">
        <v>1253</v>
      </c>
      <c r="C535" s="62" t="s">
        <v>82</v>
      </c>
      <c r="D535" s="68">
        <v>0</v>
      </c>
      <c r="E535" s="68">
        <v>0</v>
      </c>
      <c r="F535" s="68">
        <v>0</v>
      </c>
      <c r="G535" s="68">
        <v>0</v>
      </c>
      <c r="H535" s="108">
        <v>0</v>
      </c>
      <c r="I535" s="245">
        <f t="shared" si="16"/>
        <v>0</v>
      </c>
    </row>
    <row r="536" spans="1:9" ht="10.5" customHeight="1" x14ac:dyDescent="0.2">
      <c r="A536" s="212"/>
      <c r="B536" s="342" t="s">
        <v>535</v>
      </c>
      <c r="C536" s="297" t="s">
        <v>558</v>
      </c>
      <c r="D536" s="68">
        <v>0</v>
      </c>
      <c r="E536" s="68">
        <v>0</v>
      </c>
      <c r="F536" s="68">
        <v>0</v>
      </c>
      <c r="G536" s="68">
        <v>0</v>
      </c>
      <c r="H536" s="108">
        <v>0</v>
      </c>
      <c r="I536" s="245">
        <f t="shared" si="16"/>
        <v>0</v>
      </c>
    </row>
    <row r="537" spans="1:9" ht="10.5" customHeight="1" x14ac:dyDescent="0.2">
      <c r="A537" s="212"/>
      <c r="B537" s="215" t="s">
        <v>1290</v>
      </c>
      <c r="C537" s="62" t="s">
        <v>650</v>
      </c>
      <c r="D537" s="68">
        <v>0</v>
      </c>
      <c r="E537" s="68">
        <v>0</v>
      </c>
      <c r="F537" s="68">
        <v>0</v>
      </c>
      <c r="G537" s="68">
        <v>0</v>
      </c>
      <c r="H537" s="108">
        <v>0</v>
      </c>
      <c r="I537" s="245">
        <f t="shared" si="16"/>
        <v>0</v>
      </c>
    </row>
    <row r="538" spans="1:9" ht="10.5" customHeight="1" x14ac:dyDescent="0.2">
      <c r="A538" s="212"/>
      <c r="B538" s="215" t="s">
        <v>1254</v>
      </c>
      <c r="C538" s="62" t="s">
        <v>114</v>
      </c>
      <c r="D538" s="68">
        <v>0</v>
      </c>
      <c r="E538" s="68">
        <v>0</v>
      </c>
      <c r="F538" s="68">
        <v>0</v>
      </c>
      <c r="G538" s="68">
        <v>0</v>
      </c>
      <c r="H538" s="108">
        <v>0</v>
      </c>
      <c r="I538" s="245">
        <f t="shared" si="16"/>
        <v>0</v>
      </c>
    </row>
    <row r="539" spans="1:9" ht="10.5" customHeight="1" x14ac:dyDescent="0.2">
      <c r="A539" s="212"/>
      <c r="B539" s="215" t="s">
        <v>655</v>
      </c>
      <c r="C539" s="62" t="s">
        <v>115</v>
      </c>
      <c r="D539" s="68">
        <v>0</v>
      </c>
      <c r="E539" s="68">
        <v>0</v>
      </c>
      <c r="F539" s="68">
        <v>0</v>
      </c>
      <c r="G539" s="68">
        <v>0</v>
      </c>
      <c r="H539" s="108">
        <v>0</v>
      </c>
      <c r="I539" s="245">
        <f t="shared" si="16"/>
        <v>0</v>
      </c>
    </row>
    <row r="540" spans="1:9" ht="10.5" customHeight="1" x14ac:dyDescent="0.2">
      <c r="A540" s="212"/>
      <c r="B540" s="215" t="s">
        <v>1255</v>
      </c>
      <c r="C540" s="62" t="s">
        <v>118</v>
      </c>
      <c r="D540" s="68">
        <v>0</v>
      </c>
      <c r="E540" s="68">
        <v>0</v>
      </c>
      <c r="F540" s="68">
        <v>0</v>
      </c>
      <c r="G540" s="68">
        <v>0</v>
      </c>
      <c r="H540" s="108">
        <v>0</v>
      </c>
      <c r="I540" s="245">
        <f t="shared" si="16"/>
        <v>0</v>
      </c>
    </row>
    <row r="541" spans="1:9" ht="10.5" customHeight="1" x14ac:dyDescent="0.2">
      <c r="A541" s="212"/>
      <c r="B541" s="215" t="s">
        <v>500</v>
      </c>
      <c r="C541" s="62" t="s">
        <v>123</v>
      </c>
      <c r="D541" s="68">
        <v>0</v>
      </c>
      <c r="E541" s="68">
        <v>0</v>
      </c>
      <c r="F541" s="68">
        <v>0</v>
      </c>
      <c r="G541" s="68">
        <v>0</v>
      </c>
      <c r="H541" s="108">
        <v>0</v>
      </c>
      <c r="I541" s="245">
        <f t="shared" si="16"/>
        <v>0</v>
      </c>
    </row>
    <row r="542" spans="1:9" ht="10.5" customHeight="1" x14ac:dyDescent="0.2">
      <c r="A542" s="212"/>
      <c r="B542" s="215" t="s">
        <v>496</v>
      </c>
      <c r="C542" s="62" t="s">
        <v>125</v>
      </c>
      <c r="D542" s="68">
        <v>0</v>
      </c>
      <c r="E542" s="68">
        <v>0</v>
      </c>
      <c r="F542" s="68">
        <v>0</v>
      </c>
      <c r="G542" s="68">
        <v>0</v>
      </c>
      <c r="H542" s="108">
        <v>0</v>
      </c>
      <c r="I542" s="245">
        <f t="shared" si="16"/>
        <v>0</v>
      </c>
    </row>
    <row r="543" spans="1:9" ht="10.5" customHeight="1" x14ac:dyDescent="0.2">
      <c r="A543" s="212"/>
      <c r="B543" s="215" t="s">
        <v>1256</v>
      </c>
      <c r="C543" s="62" t="s">
        <v>131</v>
      </c>
      <c r="D543" s="68">
        <v>0</v>
      </c>
      <c r="E543" s="68">
        <v>0</v>
      </c>
      <c r="F543" s="68">
        <v>0</v>
      </c>
      <c r="G543" s="68">
        <v>0</v>
      </c>
      <c r="H543" s="108">
        <v>0</v>
      </c>
      <c r="I543" s="245">
        <f t="shared" si="16"/>
        <v>0</v>
      </c>
    </row>
    <row r="544" spans="1:9" ht="10.5" customHeight="1" x14ac:dyDescent="0.2">
      <c r="A544" s="212"/>
      <c r="B544" s="215" t="s">
        <v>127</v>
      </c>
      <c r="C544" s="62" t="s">
        <v>132</v>
      </c>
      <c r="D544" s="68">
        <v>0</v>
      </c>
      <c r="E544" s="68">
        <v>0</v>
      </c>
      <c r="F544" s="68">
        <v>0</v>
      </c>
      <c r="G544" s="68">
        <v>0</v>
      </c>
      <c r="H544" s="108">
        <v>0</v>
      </c>
      <c r="I544" s="245">
        <f t="shared" si="16"/>
        <v>0</v>
      </c>
    </row>
    <row r="545" spans="1:9" ht="10.5" customHeight="1" x14ac:dyDescent="0.2">
      <c r="A545" s="212"/>
      <c r="B545" s="215" t="s">
        <v>128</v>
      </c>
      <c r="C545" s="62" t="s">
        <v>133</v>
      </c>
      <c r="D545" s="68">
        <v>0</v>
      </c>
      <c r="E545" s="68">
        <v>0</v>
      </c>
      <c r="F545" s="68">
        <v>0</v>
      </c>
      <c r="G545" s="68">
        <v>0</v>
      </c>
      <c r="H545" s="108">
        <v>0</v>
      </c>
      <c r="I545" s="245">
        <f t="shared" si="16"/>
        <v>0</v>
      </c>
    </row>
    <row r="546" spans="1:9" ht="10.5" customHeight="1" thickBot="1" x14ac:dyDescent="0.25">
      <c r="A546" s="212"/>
      <c r="B546" s="215" t="s">
        <v>129</v>
      </c>
      <c r="C546" s="62" t="s">
        <v>134</v>
      </c>
      <c r="D546" s="68">
        <v>0</v>
      </c>
      <c r="E546" s="68">
        <v>0</v>
      </c>
      <c r="F546" s="68">
        <v>0</v>
      </c>
      <c r="G546" s="68">
        <v>0</v>
      </c>
      <c r="H546" s="108">
        <v>0</v>
      </c>
      <c r="I546" s="245">
        <f t="shared" si="16"/>
        <v>0</v>
      </c>
    </row>
    <row r="547" spans="1:9" ht="10.5" customHeight="1" thickTop="1" thickBot="1" x14ac:dyDescent="0.25">
      <c r="A547" s="212"/>
      <c r="B547" s="215"/>
      <c r="C547" s="62" t="s">
        <v>279</v>
      </c>
      <c r="D547" s="82">
        <f>SUM(D527:D546)</f>
        <v>0</v>
      </c>
      <c r="E547" s="82">
        <f>SUM(E527:E546)</f>
        <v>0</v>
      </c>
      <c r="F547" s="82">
        <f>SUM(F527:F546)</f>
        <v>0</v>
      </c>
      <c r="G547" s="82">
        <f>SUM(G527:G546)</f>
        <v>0</v>
      </c>
      <c r="H547" s="82">
        <f>SUM(H527:H546)</f>
        <v>0</v>
      </c>
      <c r="I547" s="82">
        <f>G547+H547</f>
        <v>0</v>
      </c>
    </row>
    <row r="548" spans="1:9" ht="10.5" customHeight="1" thickTop="1" x14ac:dyDescent="0.2">
      <c r="A548" s="212"/>
      <c r="B548" s="215"/>
      <c r="C548" s="62"/>
      <c r="D548" s="3"/>
      <c r="E548" s="3"/>
      <c r="F548" s="3"/>
      <c r="G548" s="3"/>
      <c r="I548" s="77"/>
    </row>
    <row r="549" spans="1:9" ht="10.5" customHeight="1" x14ac:dyDescent="0.2">
      <c r="A549" s="212" t="s">
        <v>528</v>
      </c>
      <c r="C549" s="62"/>
      <c r="D549" s="3"/>
      <c r="E549" s="3"/>
      <c r="F549" s="3"/>
      <c r="G549" s="3"/>
      <c r="I549" s="77"/>
    </row>
    <row r="550" spans="1:9" x14ac:dyDescent="0.2">
      <c r="B550" s="215" t="s">
        <v>1249</v>
      </c>
      <c r="C550" s="62" t="s">
        <v>177</v>
      </c>
      <c r="D550" s="68">
        <v>0</v>
      </c>
      <c r="E550" s="68">
        <v>0</v>
      </c>
      <c r="F550" s="68">
        <v>0</v>
      </c>
      <c r="G550" s="218">
        <f>SUMIF('Staff Details'!J:J,RIGHT(LEFT($A$2,7),2)&amp;"-"&amp;LEFT(A549,4),'Staff Details'!S:S)</f>
        <v>0</v>
      </c>
      <c r="H550" s="70">
        <v>0</v>
      </c>
      <c r="I550" s="242">
        <f>SUM(G550+H550)</f>
        <v>0</v>
      </c>
    </row>
    <row r="551" spans="1:9" x14ac:dyDescent="0.2">
      <c r="B551" s="215" t="s">
        <v>1249</v>
      </c>
      <c r="C551" s="62" t="s">
        <v>400</v>
      </c>
      <c r="D551" s="68">
        <v>0</v>
      </c>
      <c r="E551" s="68">
        <v>0</v>
      </c>
      <c r="F551" s="68">
        <v>0</v>
      </c>
      <c r="G551" s="68">
        <v>0</v>
      </c>
      <c r="H551" s="70">
        <v>0</v>
      </c>
      <c r="I551" s="242">
        <f>SUM(G551+H551)</f>
        <v>0</v>
      </c>
    </row>
    <row r="552" spans="1:9" x14ac:dyDescent="0.2">
      <c r="A552" s="62"/>
      <c r="B552" s="215" t="s">
        <v>1250</v>
      </c>
      <c r="C552" s="62" t="s">
        <v>684</v>
      </c>
      <c r="D552" s="68">
        <v>0</v>
      </c>
      <c r="E552" s="68">
        <v>0</v>
      </c>
      <c r="F552" s="68">
        <v>0</v>
      </c>
      <c r="G552" s="219">
        <f>SUMIF('Staff Details'!J:J,RIGHT(LEFT($A$2,7),2)&amp;"-"&amp;LEFT(A549,4),'Staff Details'!AA:AA)</f>
        <v>0</v>
      </c>
      <c r="H552" s="70">
        <v>0</v>
      </c>
      <c r="I552" s="242">
        <f>SUM(G552+H552)</f>
        <v>0</v>
      </c>
    </row>
    <row r="553" spans="1:9" x14ac:dyDescent="0.2">
      <c r="A553" s="62"/>
      <c r="B553" s="215" t="s">
        <v>1250</v>
      </c>
      <c r="C553" s="62" t="s">
        <v>401</v>
      </c>
      <c r="D553" s="68">
        <v>0</v>
      </c>
      <c r="E553" s="68">
        <v>0</v>
      </c>
      <c r="F553" s="68">
        <v>0</v>
      </c>
      <c r="G553" s="68">
        <v>0</v>
      </c>
      <c r="H553" s="70">
        <v>0</v>
      </c>
      <c r="I553" s="242">
        <f>SUM(G553+H553)</f>
        <v>0</v>
      </c>
    </row>
    <row r="554" spans="1:9" ht="10.5" customHeight="1" x14ac:dyDescent="0.2">
      <c r="A554" s="212"/>
      <c r="B554" s="215" t="s">
        <v>1251</v>
      </c>
      <c r="C554" s="62" t="s">
        <v>76</v>
      </c>
      <c r="D554" s="68">
        <v>0</v>
      </c>
      <c r="E554" s="68">
        <v>0</v>
      </c>
      <c r="F554" s="68">
        <v>0</v>
      </c>
      <c r="G554" s="68">
        <v>0</v>
      </c>
      <c r="H554" s="108">
        <v>0</v>
      </c>
      <c r="I554" s="245">
        <f t="shared" ref="I554:I577" si="17">SUM(G554+H554)</f>
        <v>0</v>
      </c>
    </row>
    <row r="555" spans="1:9" ht="10.5" customHeight="1" x14ac:dyDescent="0.2">
      <c r="A555" s="212"/>
      <c r="B555" s="215" t="s">
        <v>1252</v>
      </c>
      <c r="C555" s="62" t="s">
        <v>77</v>
      </c>
      <c r="D555" s="68">
        <v>0</v>
      </c>
      <c r="E555" s="68">
        <v>0</v>
      </c>
      <c r="F555" s="68">
        <v>0</v>
      </c>
      <c r="G555" s="68">
        <v>0</v>
      </c>
      <c r="H555" s="108">
        <v>0</v>
      </c>
      <c r="I555" s="245">
        <f t="shared" si="17"/>
        <v>0</v>
      </c>
    </row>
    <row r="556" spans="1:9" ht="10.5" customHeight="1" x14ac:dyDescent="0.2">
      <c r="A556" s="212"/>
      <c r="B556" s="215" t="s">
        <v>78</v>
      </c>
      <c r="C556" s="62" t="s">
        <v>79</v>
      </c>
      <c r="D556" s="68">
        <v>0</v>
      </c>
      <c r="E556" s="68">
        <v>0</v>
      </c>
      <c r="F556" s="68">
        <v>0</v>
      </c>
      <c r="G556" s="68">
        <v>0</v>
      </c>
      <c r="H556" s="108">
        <v>0</v>
      </c>
      <c r="I556" s="245">
        <f t="shared" si="17"/>
        <v>0</v>
      </c>
    </row>
    <row r="557" spans="1:9" ht="10.5" customHeight="1" x14ac:dyDescent="0.2">
      <c r="A557" s="212"/>
      <c r="B557" s="215" t="s">
        <v>80</v>
      </c>
      <c r="C557" s="62" t="s">
        <v>81</v>
      </c>
      <c r="D557" s="68">
        <v>0</v>
      </c>
      <c r="E557" s="68">
        <v>0</v>
      </c>
      <c r="F557" s="68">
        <v>0</v>
      </c>
      <c r="G557" s="68">
        <v>0</v>
      </c>
      <c r="H557" s="108">
        <v>0</v>
      </c>
      <c r="I557" s="245">
        <f t="shared" si="17"/>
        <v>0</v>
      </c>
    </row>
    <row r="558" spans="1:9" ht="10.5" customHeight="1" x14ac:dyDescent="0.2">
      <c r="A558" s="212"/>
      <c r="B558" s="215" t="s">
        <v>1253</v>
      </c>
      <c r="C558" s="62" t="s">
        <v>82</v>
      </c>
      <c r="D558" s="68">
        <v>0</v>
      </c>
      <c r="E558" s="68">
        <v>0</v>
      </c>
      <c r="F558" s="68">
        <v>0</v>
      </c>
      <c r="G558" s="68">
        <v>0</v>
      </c>
      <c r="H558" s="108">
        <v>0</v>
      </c>
      <c r="I558" s="245">
        <f t="shared" si="17"/>
        <v>0</v>
      </c>
    </row>
    <row r="559" spans="1:9" ht="10.5" customHeight="1" x14ac:dyDescent="0.2">
      <c r="A559" s="212"/>
      <c r="B559" s="342" t="s">
        <v>535</v>
      </c>
      <c r="C559" s="297" t="s">
        <v>558</v>
      </c>
      <c r="D559" s="68">
        <v>0</v>
      </c>
      <c r="E559" s="68">
        <v>0</v>
      </c>
      <c r="F559" s="68">
        <v>0</v>
      </c>
      <c r="G559" s="68">
        <v>0</v>
      </c>
      <c r="H559" s="108">
        <v>0</v>
      </c>
      <c r="I559" s="245">
        <f t="shared" si="17"/>
        <v>0</v>
      </c>
    </row>
    <row r="560" spans="1:9" ht="10.5" customHeight="1" x14ac:dyDescent="0.2">
      <c r="A560" s="212"/>
      <c r="B560" s="215" t="s">
        <v>1289</v>
      </c>
      <c r="C560" s="62" t="s">
        <v>648</v>
      </c>
      <c r="D560" s="68">
        <v>0</v>
      </c>
      <c r="E560" s="68">
        <v>0</v>
      </c>
      <c r="F560" s="68">
        <v>0</v>
      </c>
      <c r="G560" s="68">
        <v>0</v>
      </c>
      <c r="H560" s="108">
        <v>0</v>
      </c>
      <c r="I560" s="245">
        <f t="shared" si="17"/>
        <v>0</v>
      </c>
    </row>
    <row r="561" spans="1:9" ht="10.5" customHeight="1" x14ac:dyDescent="0.2">
      <c r="B561" s="215" t="s">
        <v>1290</v>
      </c>
      <c r="C561" s="62" t="s">
        <v>650</v>
      </c>
      <c r="D561" s="68">
        <v>0</v>
      </c>
      <c r="E561" s="68">
        <v>0</v>
      </c>
      <c r="F561" s="68">
        <v>0</v>
      </c>
      <c r="G561" s="68">
        <v>0</v>
      </c>
      <c r="H561" s="108">
        <v>0</v>
      </c>
      <c r="I561" s="245">
        <f t="shared" si="17"/>
        <v>0</v>
      </c>
    </row>
    <row r="562" spans="1:9" ht="10.5" customHeight="1" x14ac:dyDescent="0.2">
      <c r="B562" s="215" t="s">
        <v>651</v>
      </c>
      <c r="C562" s="62" t="s">
        <v>656</v>
      </c>
      <c r="D562" s="68">
        <v>0</v>
      </c>
      <c r="E562" s="68">
        <v>0</v>
      </c>
      <c r="F562" s="68">
        <v>0</v>
      </c>
      <c r="G562" s="68">
        <v>0</v>
      </c>
      <c r="H562" s="108">
        <v>0</v>
      </c>
      <c r="I562" s="245">
        <f t="shared" si="17"/>
        <v>0</v>
      </c>
    </row>
    <row r="563" spans="1:9" ht="10.5" customHeight="1" x14ac:dyDescent="0.2">
      <c r="B563" s="215" t="s">
        <v>652</v>
      </c>
      <c r="C563" s="62" t="s">
        <v>139</v>
      </c>
      <c r="D563" s="68">
        <v>0</v>
      </c>
      <c r="E563" s="68">
        <v>0</v>
      </c>
      <c r="F563" s="68">
        <v>0</v>
      </c>
      <c r="G563" s="68">
        <v>0</v>
      </c>
      <c r="H563" s="108">
        <v>0</v>
      </c>
      <c r="I563" s="245">
        <f t="shared" si="17"/>
        <v>0</v>
      </c>
    </row>
    <row r="564" spans="1:9" ht="10.5" customHeight="1" x14ac:dyDescent="0.2">
      <c r="B564" s="215" t="s">
        <v>653</v>
      </c>
      <c r="C564" s="62" t="s">
        <v>112</v>
      </c>
      <c r="D564" s="68">
        <v>0</v>
      </c>
      <c r="E564" s="68">
        <v>0</v>
      </c>
      <c r="F564" s="68">
        <v>0</v>
      </c>
      <c r="G564" s="68">
        <v>0</v>
      </c>
      <c r="H564" s="108">
        <v>0</v>
      </c>
      <c r="I564" s="245">
        <f t="shared" si="17"/>
        <v>0</v>
      </c>
    </row>
    <row r="565" spans="1:9" ht="10.5" customHeight="1" x14ac:dyDescent="0.2">
      <c r="A565" s="212"/>
      <c r="B565" s="215" t="s">
        <v>654</v>
      </c>
      <c r="C565" s="62" t="s">
        <v>113</v>
      </c>
      <c r="D565" s="68">
        <v>0</v>
      </c>
      <c r="E565" s="68">
        <v>0</v>
      </c>
      <c r="F565" s="68">
        <v>0</v>
      </c>
      <c r="G565" s="68">
        <v>0</v>
      </c>
      <c r="H565" s="108">
        <v>0</v>
      </c>
      <c r="I565" s="245">
        <f t="shared" si="17"/>
        <v>0</v>
      </c>
    </row>
    <row r="566" spans="1:9" ht="10.5" customHeight="1" x14ac:dyDescent="0.2">
      <c r="A566" s="212"/>
      <c r="B566" s="215" t="s">
        <v>1254</v>
      </c>
      <c r="C566" s="62" t="s">
        <v>114</v>
      </c>
      <c r="D566" s="68">
        <v>0</v>
      </c>
      <c r="E566" s="68">
        <v>0</v>
      </c>
      <c r="F566" s="68">
        <v>0</v>
      </c>
      <c r="G566" s="68">
        <v>0</v>
      </c>
      <c r="H566" s="108">
        <v>0</v>
      </c>
      <c r="I566" s="245">
        <f t="shared" si="17"/>
        <v>0</v>
      </c>
    </row>
    <row r="567" spans="1:9" ht="10.5" customHeight="1" x14ac:dyDescent="0.2">
      <c r="A567" s="212"/>
      <c r="B567" s="215" t="s">
        <v>655</v>
      </c>
      <c r="C567" s="62" t="s">
        <v>115</v>
      </c>
      <c r="D567" s="68">
        <v>0</v>
      </c>
      <c r="E567" s="68">
        <v>0</v>
      </c>
      <c r="F567" s="68">
        <v>0</v>
      </c>
      <c r="G567" s="68">
        <v>0</v>
      </c>
      <c r="H567" s="108">
        <v>0</v>
      </c>
      <c r="I567" s="245">
        <f t="shared" si="17"/>
        <v>0</v>
      </c>
    </row>
    <row r="568" spans="1:9" ht="10.5" customHeight="1" x14ac:dyDescent="0.2">
      <c r="A568" s="212"/>
      <c r="B568" s="215" t="s">
        <v>1255</v>
      </c>
      <c r="C568" s="62" t="s">
        <v>118</v>
      </c>
      <c r="D568" s="68">
        <v>0</v>
      </c>
      <c r="E568" s="68">
        <v>0</v>
      </c>
      <c r="F568" s="68">
        <v>0</v>
      </c>
      <c r="G568" s="68">
        <v>0</v>
      </c>
      <c r="H568" s="108">
        <v>0</v>
      </c>
      <c r="I568" s="245">
        <f t="shared" si="17"/>
        <v>0</v>
      </c>
    </row>
    <row r="569" spans="1:9" ht="10.5" customHeight="1" x14ac:dyDescent="0.2">
      <c r="A569" s="212"/>
      <c r="B569" s="215" t="s">
        <v>500</v>
      </c>
      <c r="C569" s="62" t="s">
        <v>123</v>
      </c>
      <c r="D569" s="68">
        <v>0</v>
      </c>
      <c r="E569" s="68">
        <v>0</v>
      </c>
      <c r="F569" s="68">
        <v>0</v>
      </c>
      <c r="G569" s="68">
        <v>0</v>
      </c>
      <c r="H569" s="108">
        <v>0</v>
      </c>
      <c r="I569" s="245">
        <f t="shared" si="17"/>
        <v>0</v>
      </c>
    </row>
    <row r="570" spans="1:9" ht="10.5" customHeight="1" x14ac:dyDescent="0.2">
      <c r="A570" s="212"/>
      <c r="B570" s="215" t="s">
        <v>151</v>
      </c>
      <c r="C570" s="62" t="s">
        <v>124</v>
      </c>
      <c r="D570" s="68">
        <v>0</v>
      </c>
      <c r="E570" s="68">
        <v>0</v>
      </c>
      <c r="F570" s="68">
        <v>0</v>
      </c>
      <c r="G570" s="68">
        <v>0</v>
      </c>
      <c r="H570" s="108">
        <v>0</v>
      </c>
      <c r="I570" s="245">
        <f t="shared" si="17"/>
        <v>0</v>
      </c>
    </row>
    <row r="571" spans="1:9" ht="10.5" customHeight="1" x14ac:dyDescent="0.2">
      <c r="A571" s="212"/>
      <c r="B571" s="215" t="s">
        <v>496</v>
      </c>
      <c r="C571" s="62" t="s">
        <v>125</v>
      </c>
      <c r="D571" s="68">
        <v>0</v>
      </c>
      <c r="E571" s="68">
        <v>0</v>
      </c>
      <c r="F571" s="68">
        <v>0</v>
      </c>
      <c r="G571" s="68">
        <v>0</v>
      </c>
      <c r="H571" s="108">
        <v>0</v>
      </c>
      <c r="I571" s="245">
        <f t="shared" si="17"/>
        <v>0</v>
      </c>
    </row>
    <row r="572" spans="1:9" ht="10.5" customHeight="1" x14ac:dyDescent="0.2">
      <c r="A572" s="212"/>
      <c r="B572" s="215" t="s">
        <v>1256</v>
      </c>
      <c r="C572" s="62" t="s">
        <v>131</v>
      </c>
      <c r="D572" s="68">
        <v>0</v>
      </c>
      <c r="E572" s="68">
        <v>0</v>
      </c>
      <c r="F572" s="68">
        <v>0</v>
      </c>
      <c r="G572" s="68">
        <v>0</v>
      </c>
      <c r="H572" s="108">
        <v>0</v>
      </c>
      <c r="I572" s="245">
        <f t="shared" si="17"/>
        <v>0</v>
      </c>
    </row>
    <row r="573" spans="1:9" ht="10.5" customHeight="1" x14ac:dyDescent="0.2">
      <c r="A573" s="212"/>
      <c r="B573" s="215" t="s">
        <v>127</v>
      </c>
      <c r="C573" s="62" t="s">
        <v>132</v>
      </c>
      <c r="D573" s="68">
        <v>0</v>
      </c>
      <c r="E573" s="68">
        <v>0</v>
      </c>
      <c r="F573" s="68">
        <v>0</v>
      </c>
      <c r="G573" s="68">
        <v>0</v>
      </c>
      <c r="H573" s="108">
        <v>0</v>
      </c>
      <c r="I573" s="245">
        <f t="shared" si="17"/>
        <v>0</v>
      </c>
    </row>
    <row r="574" spans="1:9" ht="10.5" customHeight="1" x14ac:dyDescent="0.2">
      <c r="A574" s="212"/>
      <c r="B574" s="215" t="s">
        <v>128</v>
      </c>
      <c r="C574" s="62" t="s">
        <v>133</v>
      </c>
      <c r="D574" s="68">
        <v>0</v>
      </c>
      <c r="E574" s="68">
        <v>0</v>
      </c>
      <c r="F574" s="68">
        <v>0</v>
      </c>
      <c r="G574" s="68">
        <v>0</v>
      </c>
      <c r="H574" s="108">
        <v>0</v>
      </c>
      <c r="I574" s="245">
        <f t="shared" si="17"/>
        <v>0</v>
      </c>
    </row>
    <row r="575" spans="1:9" ht="10.5" customHeight="1" x14ac:dyDescent="0.2">
      <c r="A575" s="212"/>
      <c r="B575" s="215" t="s">
        <v>129</v>
      </c>
      <c r="C575" s="62" t="s">
        <v>134</v>
      </c>
      <c r="D575" s="68">
        <v>0</v>
      </c>
      <c r="E575" s="68">
        <v>0</v>
      </c>
      <c r="F575" s="68">
        <v>0</v>
      </c>
      <c r="G575" s="68">
        <v>0</v>
      </c>
      <c r="H575" s="108">
        <v>0</v>
      </c>
      <c r="I575" s="245">
        <f t="shared" si="17"/>
        <v>0</v>
      </c>
    </row>
    <row r="576" spans="1:9" ht="10.5" customHeight="1" x14ac:dyDescent="0.2">
      <c r="A576" s="212"/>
      <c r="B576" s="215" t="s">
        <v>130</v>
      </c>
      <c r="C576" s="62" t="s">
        <v>135</v>
      </c>
      <c r="D576" s="68">
        <v>0</v>
      </c>
      <c r="E576" s="68">
        <v>0</v>
      </c>
      <c r="F576" s="68">
        <v>0</v>
      </c>
      <c r="G576" s="68">
        <v>0</v>
      </c>
      <c r="H576" s="108">
        <v>0</v>
      </c>
      <c r="I576" s="245">
        <f t="shared" si="17"/>
        <v>0</v>
      </c>
    </row>
    <row r="577" spans="1:9" ht="10.5" customHeight="1" thickBot="1" x14ac:dyDescent="0.25">
      <c r="A577" s="212"/>
      <c r="B577" s="215" t="s">
        <v>498</v>
      </c>
      <c r="C577" s="62" t="s">
        <v>136</v>
      </c>
      <c r="D577" s="65">
        <v>0</v>
      </c>
      <c r="E577" s="65">
        <v>0</v>
      </c>
      <c r="F577" s="65">
        <v>0</v>
      </c>
      <c r="G577" s="65">
        <v>0</v>
      </c>
      <c r="H577" s="108">
        <v>0</v>
      </c>
      <c r="I577" s="245">
        <f t="shared" si="17"/>
        <v>0</v>
      </c>
    </row>
    <row r="578" spans="1:9" ht="10.5" customHeight="1" thickTop="1" thickBot="1" x14ac:dyDescent="0.25">
      <c r="A578" s="212"/>
      <c r="B578" s="215"/>
      <c r="C578" s="62" t="s">
        <v>529</v>
      </c>
      <c r="D578" s="82">
        <f>SUM(D550:D577)</f>
        <v>0</v>
      </c>
      <c r="E578" s="82">
        <f>SUM(E550:E577)</f>
        <v>0</v>
      </c>
      <c r="F578" s="82">
        <f>SUM(F550:F577)</f>
        <v>0</v>
      </c>
      <c r="G578" s="82">
        <f>SUM(G550:G577)</f>
        <v>0</v>
      </c>
      <c r="H578" s="82">
        <f>SUM(H550:H577)</f>
        <v>0</v>
      </c>
      <c r="I578" s="82">
        <f>G578+H578</f>
        <v>0</v>
      </c>
    </row>
    <row r="579" spans="1:9" ht="10.5" customHeight="1" thickTop="1" x14ac:dyDescent="0.2">
      <c r="A579" s="212"/>
      <c r="B579" s="215"/>
      <c r="C579" s="62"/>
      <c r="D579" s="3"/>
      <c r="E579" s="3"/>
      <c r="F579" s="3"/>
      <c r="G579" s="3"/>
      <c r="I579" s="77"/>
    </row>
    <row r="580" spans="1:9" ht="10.5" customHeight="1" x14ac:dyDescent="0.2">
      <c r="A580" s="212" t="s">
        <v>530</v>
      </c>
      <c r="C580" s="62"/>
      <c r="D580" s="3"/>
      <c r="E580" s="3"/>
      <c r="F580" s="3"/>
      <c r="G580" s="3"/>
      <c r="I580" s="77"/>
    </row>
    <row r="581" spans="1:9" x14ac:dyDescent="0.2">
      <c r="B581" s="215" t="s">
        <v>1249</v>
      </c>
      <c r="C581" s="62" t="s">
        <v>177</v>
      </c>
      <c r="D581" s="68">
        <v>0</v>
      </c>
      <c r="E581" s="68">
        <v>0</v>
      </c>
      <c r="F581" s="68">
        <v>0</v>
      </c>
      <c r="G581" s="218">
        <f>SUMIF('Staff Details'!J:J,RIGHT(LEFT($A$2,7),2)&amp;"-"&amp;LEFT(A580,4),'Staff Details'!S:S)</f>
        <v>0</v>
      </c>
      <c r="H581" s="70">
        <v>0</v>
      </c>
      <c r="I581" s="242">
        <f>SUM(G581+H581)</f>
        <v>0</v>
      </c>
    </row>
    <row r="582" spans="1:9" x14ac:dyDescent="0.2">
      <c r="B582" s="215" t="s">
        <v>1249</v>
      </c>
      <c r="C582" s="62" t="s">
        <v>400</v>
      </c>
      <c r="D582" s="68">
        <v>0</v>
      </c>
      <c r="E582" s="68">
        <v>0</v>
      </c>
      <c r="F582" s="68">
        <v>0</v>
      </c>
      <c r="G582" s="68">
        <v>0</v>
      </c>
      <c r="H582" s="70">
        <v>0</v>
      </c>
      <c r="I582" s="242">
        <f>SUM(G582+H582)</f>
        <v>0</v>
      </c>
    </row>
    <row r="583" spans="1:9" x14ac:dyDescent="0.2">
      <c r="A583" s="62"/>
      <c r="B583" s="215" t="s">
        <v>1250</v>
      </c>
      <c r="C583" s="62" t="s">
        <v>684</v>
      </c>
      <c r="D583" s="68">
        <v>0</v>
      </c>
      <c r="E583" s="68">
        <v>0</v>
      </c>
      <c r="F583" s="68">
        <v>0</v>
      </c>
      <c r="G583" s="219">
        <f>SUMIF('Staff Details'!J:J,RIGHT(LEFT($A$2,7),2)&amp;"-"&amp;LEFT(A580,4),'Staff Details'!AA:AA)</f>
        <v>0</v>
      </c>
      <c r="H583" s="70">
        <v>0</v>
      </c>
      <c r="I583" s="242">
        <f>SUM(G583+H583)</f>
        <v>0</v>
      </c>
    </row>
    <row r="584" spans="1:9" x14ac:dyDescent="0.2">
      <c r="A584" s="62"/>
      <c r="B584" s="215" t="s">
        <v>1250</v>
      </c>
      <c r="C584" s="62" t="s">
        <v>401</v>
      </c>
      <c r="D584" s="68">
        <v>0</v>
      </c>
      <c r="E584" s="68">
        <v>0</v>
      </c>
      <c r="F584" s="68">
        <v>0</v>
      </c>
      <c r="G584" s="68">
        <v>0</v>
      </c>
      <c r="H584" s="70">
        <v>0</v>
      </c>
      <c r="I584" s="242">
        <f>SUM(G584+H584)</f>
        <v>0</v>
      </c>
    </row>
    <row r="585" spans="1:9" ht="10.5" customHeight="1" x14ac:dyDescent="0.2">
      <c r="B585" s="215" t="s">
        <v>1251</v>
      </c>
      <c r="C585" s="62" t="s">
        <v>76</v>
      </c>
      <c r="D585" s="68">
        <v>0</v>
      </c>
      <c r="E585" s="68">
        <v>0</v>
      </c>
      <c r="F585" s="68">
        <v>0</v>
      </c>
      <c r="G585" s="68">
        <v>0</v>
      </c>
      <c r="H585" s="108">
        <v>0</v>
      </c>
      <c r="I585" s="245">
        <f t="shared" ref="I585:I608" si="18">SUM(G585+H585)</f>
        <v>0</v>
      </c>
    </row>
    <row r="586" spans="1:9" ht="10.5" customHeight="1" x14ac:dyDescent="0.2">
      <c r="B586" s="215" t="s">
        <v>1252</v>
      </c>
      <c r="C586" s="62" t="s">
        <v>77</v>
      </c>
      <c r="D586" s="68">
        <v>0</v>
      </c>
      <c r="E586" s="68">
        <v>0</v>
      </c>
      <c r="F586" s="68">
        <v>0</v>
      </c>
      <c r="G586" s="68">
        <v>0</v>
      </c>
      <c r="H586" s="108">
        <v>0</v>
      </c>
      <c r="I586" s="245">
        <f t="shared" si="18"/>
        <v>0</v>
      </c>
    </row>
    <row r="587" spans="1:9" ht="10.5" customHeight="1" x14ac:dyDescent="0.2">
      <c r="B587" s="215" t="s">
        <v>78</v>
      </c>
      <c r="C587" s="62" t="s">
        <v>79</v>
      </c>
      <c r="D587" s="68">
        <v>0</v>
      </c>
      <c r="E587" s="68">
        <v>0</v>
      </c>
      <c r="F587" s="68">
        <v>0</v>
      </c>
      <c r="G587" s="68">
        <v>0</v>
      </c>
      <c r="H587" s="108">
        <v>0</v>
      </c>
      <c r="I587" s="245">
        <f t="shared" si="18"/>
        <v>0</v>
      </c>
    </row>
    <row r="588" spans="1:9" ht="10.5" customHeight="1" x14ac:dyDescent="0.2">
      <c r="B588" s="215" t="s">
        <v>80</v>
      </c>
      <c r="C588" s="62" t="s">
        <v>81</v>
      </c>
      <c r="D588" s="68">
        <v>0</v>
      </c>
      <c r="E588" s="68">
        <v>0</v>
      </c>
      <c r="F588" s="68">
        <v>0</v>
      </c>
      <c r="G588" s="68">
        <v>0</v>
      </c>
      <c r="H588" s="108">
        <v>0</v>
      </c>
      <c r="I588" s="245">
        <f t="shared" si="18"/>
        <v>0</v>
      </c>
    </row>
    <row r="589" spans="1:9" ht="10.5" customHeight="1" x14ac:dyDescent="0.2">
      <c r="B589" s="215" t="s">
        <v>1253</v>
      </c>
      <c r="C589" s="62" t="s">
        <v>82</v>
      </c>
      <c r="D589" s="68">
        <v>0</v>
      </c>
      <c r="E589" s="68">
        <v>0</v>
      </c>
      <c r="F589" s="68">
        <v>0</v>
      </c>
      <c r="G589" s="68">
        <v>0</v>
      </c>
      <c r="H589" s="108">
        <v>0</v>
      </c>
      <c r="I589" s="245">
        <f t="shared" si="18"/>
        <v>0</v>
      </c>
    </row>
    <row r="590" spans="1:9" ht="10.5" customHeight="1" x14ac:dyDescent="0.2">
      <c r="B590" s="215" t="s">
        <v>85</v>
      </c>
      <c r="C590" s="62" t="s">
        <v>92</v>
      </c>
      <c r="D590" s="68">
        <v>0</v>
      </c>
      <c r="E590" s="68">
        <v>0</v>
      </c>
      <c r="F590" s="68">
        <v>0</v>
      </c>
      <c r="G590" s="68">
        <v>0</v>
      </c>
      <c r="H590" s="108">
        <v>0</v>
      </c>
      <c r="I590" s="245">
        <f t="shared" si="18"/>
        <v>0</v>
      </c>
    </row>
    <row r="591" spans="1:9" ht="10.5" customHeight="1" x14ac:dyDescent="0.2">
      <c r="B591" s="342" t="s">
        <v>535</v>
      </c>
      <c r="C591" s="297" t="s">
        <v>558</v>
      </c>
      <c r="D591" s="68">
        <v>0</v>
      </c>
      <c r="E591" s="68">
        <v>0</v>
      </c>
      <c r="F591" s="68">
        <v>0</v>
      </c>
      <c r="G591" s="68">
        <v>0</v>
      </c>
      <c r="H591" s="108">
        <v>0</v>
      </c>
      <c r="I591" s="245">
        <f t="shared" si="18"/>
        <v>0</v>
      </c>
    </row>
    <row r="592" spans="1:9" ht="10.5" customHeight="1" x14ac:dyDescent="0.2">
      <c r="B592" s="215" t="s">
        <v>1289</v>
      </c>
      <c r="C592" s="62" t="s">
        <v>648</v>
      </c>
      <c r="D592" s="68">
        <v>0</v>
      </c>
      <c r="E592" s="68">
        <v>0</v>
      </c>
      <c r="F592" s="68">
        <v>0</v>
      </c>
      <c r="G592" s="68">
        <v>0</v>
      </c>
      <c r="H592" s="108">
        <v>0</v>
      </c>
      <c r="I592" s="245">
        <f t="shared" si="18"/>
        <v>0</v>
      </c>
    </row>
    <row r="593" spans="2:9" ht="10.5" customHeight="1" x14ac:dyDescent="0.2">
      <c r="B593" s="215" t="s">
        <v>1290</v>
      </c>
      <c r="C593" s="62" t="s">
        <v>650</v>
      </c>
      <c r="D593" s="68">
        <v>0</v>
      </c>
      <c r="E593" s="68">
        <v>0</v>
      </c>
      <c r="F593" s="68">
        <v>0</v>
      </c>
      <c r="G593" s="68">
        <v>0</v>
      </c>
      <c r="H593" s="108">
        <v>0</v>
      </c>
      <c r="I593" s="245">
        <f t="shared" si="18"/>
        <v>0</v>
      </c>
    </row>
    <row r="594" spans="2:9" ht="10.5" customHeight="1" x14ac:dyDescent="0.2">
      <c r="B594" s="215" t="s">
        <v>651</v>
      </c>
      <c r="C594" s="62" t="s">
        <v>656</v>
      </c>
      <c r="D594" s="68">
        <v>0</v>
      </c>
      <c r="E594" s="68">
        <v>0</v>
      </c>
      <c r="F594" s="68">
        <v>0</v>
      </c>
      <c r="G594" s="68">
        <v>0</v>
      </c>
      <c r="H594" s="108">
        <v>0</v>
      </c>
      <c r="I594" s="245">
        <f t="shared" si="18"/>
        <v>0</v>
      </c>
    </row>
    <row r="595" spans="2:9" ht="10.5" customHeight="1" x14ac:dyDescent="0.2">
      <c r="B595" s="215" t="s">
        <v>652</v>
      </c>
      <c r="C595" s="62" t="s">
        <v>139</v>
      </c>
      <c r="D595" s="68">
        <v>0</v>
      </c>
      <c r="E595" s="68">
        <v>0</v>
      </c>
      <c r="F595" s="68">
        <v>0</v>
      </c>
      <c r="G595" s="68">
        <v>0</v>
      </c>
      <c r="H595" s="108">
        <v>0</v>
      </c>
      <c r="I595" s="245">
        <f t="shared" si="18"/>
        <v>0</v>
      </c>
    </row>
    <row r="596" spans="2:9" ht="10.5" customHeight="1" x14ac:dyDescent="0.2">
      <c r="B596" s="215" t="s">
        <v>653</v>
      </c>
      <c r="C596" s="62" t="s">
        <v>112</v>
      </c>
      <c r="D596" s="68">
        <v>0</v>
      </c>
      <c r="E596" s="68">
        <v>0</v>
      </c>
      <c r="F596" s="68">
        <v>0</v>
      </c>
      <c r="G596" s="68">
        <v>0</v>
      </c>
      <c r="H596" s="108">
        <v>0</v>
      </c>
      <c r="I596" s="245">
        <f t="shared" si="18"/>
        <v>0</v>
      </c>
    </row>
    <row r="597" spans="2:9" ht="10.5" customHeight="1" x14ac:dyDescent="0.2">
      <c r="B597" s="215" t="s">
        <v>654</v>
      </c>
      <c r="C597" s="62" t="s">
        <v>113</v>
      </c>
      <c r="D597" s="68">
        <v>0</v>
      </c>
      <c r="E597" s="68">
        <v>0</v>
      </c>
      <c r="F597" s="68">
        <v>0</v>
      </c>
      <c r="G597" s="68">
        <v>0</v>
      </c>
      <c r="H597" s="108">
        <v>0</v>
      </c>
      <c r="I597" s="245">
        <f t="shared" si="18"/>
        <v>0</v>
      </c>
    </row>
    <row r="598" spans="2:9" ht="10.5" customHeight="1" x14ac:dyDescent="0.2">
      <c r="B598" s="215" t="s">
        <v>1254</v>
      </c>
      <c r="C598" s="62" t="s">
        <v>114</v>
      </c>
      <c r="D598" s="68">
        <v>0</v>
      </c>
      <c r="E598" s="68">
        <v>0</v>
      </c>
      <c r="F598" s="68">
        <v>0</v>
      </c>
      <c r="G598" s="68">
        <v>0</v>
      </c>
      <c r="H598" s="108">
        <v>0</v>
      </c>
      <c r="I598" s="245">
        <f t="shared" si="18"/>
        <v>0</v>
      </c>
    </row>
    <row r="599" spans="2:9" ht="10.5" customHeight="1" x14ac:dyDescent="0.2">
      <c r="B599" s="215" t="s">
        <v>655</v>
      </c>
      <c r="C599" s="62" t="s">
        <v>115</v>
      </c>
      <c r="D599" s="68">
        <v>0</v>
      </c>
      <c r="E599" s="68">
        <v>0</v>
      </c>
      <c r="F599" s="68">
        <v>0</v>
      </c>
      <c r="G599" s="68">
        <v>0</v>
      </c>
      <c r="H599" s="108">
        <v>0</v>
      </c>
      <c r="I599" s="245">
        <f t="shared" si="18"/>
        <v>0</v>
      </c>
    </row>
    <row r="600" spans="2:9" ht="10.5" customHeight="1" x14ac:dyDescent="0.2">
      <c r="B600" s="215" t="s">
        <v>1255</v>
      </c>
      <c r="C600" s="62" t="s">
        <v>118</v>
      </c>
      <c r="D600" s="68">
        <v>0</v>
      </c>
      <c r="E600" s="68">
        <v>0</v>
      </c>
      <c r="F600" s="68">
        <v>0</v>
      </c>
      <c r="G600" s="68">
        <v>0</v>
      </c>
      <c r="H600" s="108">
        <v>0</v>
      </c>
      <c r="I600" s="245">
        <f t="shared" si="18"/>
        <v>0</v>
      </c>
    </row>
    <row r="601" spans="2:9" ht="10.5" customHeight="1" x14ac:dyDescent="0.2">
      <c r="B601" s="215" t="s">
        <v>500</v>
      </c>
      <c r="C601" s="62" t="s">
        <v>123</v>
      </c>
      <c r="D601" s="68">
        <v>0</v>
      </c>
      <c r="E601" s="68">
        <v>0</v>
      </c>
      <c r="F601" s="68">
        <v>0</v>
      </c>
      <c r="G601" s="68">
        <v>0</v>
      </c>
      <c r="H601" s="108">
        <v>0</v>
      </c>
      <c r="I601" s="245">
        <f t="shared" si="18"/>
        <v>0</v>
      </c>
    </row>
    <row r="602" spans="2:9" ht="10.5" customHeight="1" x14ac:dyDescent="0.2">
      <c r="B602" s="215" t="s">
        <v>496</v>
      </c>
      <c r="C602" s="62" t="s">
        <v>125</v>
      </c>
      <c r="D602" s="68">
        <v>0</v>
      </c>
      <c r="E602" s="68">
        <v>0</v>
      </c>
      <c r="F602" s="68">
        <v>0</v>
      </c>
      <c r="G602" s="68">
        <v>0</v>
      </c>
      <c r="H602" s="108">
        <v>0</v>
      </c>
      <c r="I602" s="245">
        <f t="shared" si="18"/>
        <v>0</v>
      </c>
    </row>
    <row r="603" spans="2:9" ht="10.5" customHeight="1" x14ac:dyDescent="0.2">
      <c r="B603" s="215" t="s">
        <v>1256</v>
      </c>
      <c r="C603" s="62" t="s">
        <v>131</v>
      </c>
      <c r="D603" s="68">
        <v>0</v>
      </c>
      <c r="E603" s="68">
        <v>0</v>
      </c>
      <c r="F603" s="68">
        <v>0</v>
      </c>
      <c r="G603" s="68">
        <v>0</v>
      </c>
      <c r="H603" s="108">
        <v>0</v>
      </c>
      <c r="I603" s="245">
        <f t="shared" si="18"/>
        <v>0</v>
      </c>
    </row>
    <row r="604" spans="2:9" ht="10.5" customHeight="1" x14ac:dyDescent="0.2">
      <c r="B604" s="215" t="s">
        <v>127</v>
      </c>
      <c r="C604" s="62" t="s">
        <v>132</v>
      </c>
      <c r="D604" s="68">
        <v>0</v>
      </c>
      <c r="E604" s="68">
        <v>0</v>
      </c>
      <c r="F604" s="68">
        <v>0</v>
      </c>
      <c r="G604" s="68">
        <v>0</v>
      </c>
      <c r="H604" s="108">
        <v>0</v>
      </c>
      <c r="I604" s="245">
        <f t="shared" si="18"/>
        <v>0</v>
      </c>
    </row>
    <row r="605" spans="2:9" ht="10.5" customHeight="1" x14ac:dyDescent="0.2">
      <c r="B605" s="215" t="s">
        <v>128</v>
      </c>
      <c r="C605" s="62" t="s">
        <v>133</v>
      </c>
      <c r="D605" s="68">
        <v>0</v>
      </c>
      <c r="E605" s="68">
        <v>0</v>
      </c>
      <c r="F605" s="68">
        <v>0</v>
      </c>
      <c r="G605" s="68">
        <v>0</v>
      </c>
      <c r="H605" s="108">
        <v>0</v>
      </c>
      <c r="I605" s="245">
        <f t="shared" si="18"/>
        <v>0</v>
      </c>
    </row>
    <row r="606" spans="2:9" ht="10.5" customHeight="1" x14ac:dyDescent="0.2">
      <c r="B606" s="215" t="s">
        <v>129</v>
      </c>
      <c r="C606" s="62" t="s">
        <v>134</v>
      </c>
      <c r="D606" s="68">
        <v>0</v>
      </c>
      <c r="E606" s="68">
        <v>0</v>
      </c>
      <c r="F606" s="68">
        <v>0</v>
      </c>
      <c r="G606" s="68">
        <v>0</v>
      </c>
      <c r="H606" s="108">
        <v>0</v>
      </c>
      <c r="I606" s="245">
        <f t="shared" si="18"/>
        <v>0</v>
      </c>
    </row>
    <row r="607" spans="2:9" ht="10.5" customHeight="1" x14ac:dyDescent="0.2">
      <c r="B607" s="215" t="s">
        <v>130</v>
      </c>
      <c r="C607" s="62" t="s">
        <v>135</v>
      </c>
      <c r="D607" s="68">
        <v>0</v>
      </c>
      <c r="E607" s="68">
        <v>0</v>
      </c>
      <c r="F607" s="68">
        <v>0</v>
      </c>
      <c r="G607" s="68">
        <v>0</v>
      </c>
      <c r="H607" s="108">
        <v>0</v>
      </c>
      <c r="I607" s="245">
        <f t="shared" si="18"/>
        <v>0</v>
      </c>
    </row>
    <row r="608" spans="2:9" ht="10.5" customHeight="1" thickBot="1" x14ac:dyDescent="0.25">
      <c r="B608" s="215" t="s">
        <v>498</v>
      </c>
      <c r="C608" s="62" t="s">
        <v>136</v>
      </c>
      <c r="D608" s="65">
        <v>0</v>
      </c>
      <c r="E608" s="65">
        <v>0</v>
      </c>
      <c r="F608" s="65">
        <v>0</v>
      </c>
      <c r="G608" s="65">
        <v>0</v>
      </c>
      <c r="H608" s="108">
        <v>0</v>
      </c>
      <c r="I608" s="245">
        <f t="shared" si="18"/>
        <v>0</v>
      </c>
    </row>
    <row r="609" spans="1:9" ht="10.5" customHeight="1" thickTop="1" thickBot="1" x14ac:dyDescent="0.25">
      <c r="B609" s="215"/>
      <c r="C609" s="62" t="s">
        <v>531</v>
      </c>
      <c r="D609" s="82">
        <f>SUM(D581:D608)</f>
        <v>0</v>
      </c>
      <c r="E609" s="82">
        <f>SUM(E581:E608)</f>
        <v>0</v>
      </c>
      <c r="F609" s="82">
        <f>SUM(F581:F608)</f>
        <v>0</v>
      </c>
      <c r="G609" s="82">
        <f>SUM(G581:G608)</f>
        <v>0</v>
      </c>
      <c r="H609" s="82">
        <f>SUM(H581:H608)</f>
        <v>0</v>
      </c>
      <c r="I609" s="82">
        <f>G609+H609</f>
        <v>0</v>
      </c>
    </row>
    <row r="610" spans="1:9" ht="10.5" customHeight="1" thickTop="1" x14ac:dyDescent="0.2">
      <c r="B610" s="215"/>
      <c r="C610" s="62"/>
      <c r="D610" s="3"/>
      <c r="E610" s="3"/>
      <c r="F610" s="3"/>
      <c r="G610" s="3"/>
      <c r="I610" s="77"/>
    </row>
    <row r="611" spans="1:9" ht="10.5" customHeight="1" x14ac:dyDescent="0.2">
      <c r="A611" s="212" t="s">
        <v>532</v>
      </c>
      <c r="C611" s="62"/>
      <c r="D611" s="3"/>
      <c r="E611" s="3"/>
      <c r="F611" s="3"/>
      <c r="G611" s="3"/>
      <c r="I611" s="77"/>
    </row>
    <row r="612" spans="1:9" x14ac:dyDescent="0.2">
      <c r="B612" s="215" t="s">
        <v>1249</v>
      </c>
      <c r="C612" s="62" t="s">
        <v>177</v>
      </c>
      <c r="D612" s="68">
        <v>0</v>
      </c>
      <c r="E612" s="68">
        <v>0</v>
      </c>
      <c r="F612" s="68">
        <v>0</v>
      </c>
      <c r="G612" s="218">
        <f>SUMIF('Staff Details'!J:J,RIGHT(LEFT($A$2,7),2)&amp;"-"&amp;LEFT(A611,4),'Staff Details'!S:S)</f>
        <v>0</v>
      </c>
      <c r="H612" s="70">
        <v>0</v>
      </c>
      <c r="I612" s="242">
        <f>SUM(G612+H612)</f>
        <v>0</v>
      </c>
    </row>
    <row r="613" spans="1:9" x14ac:dyDescent="0.2">
      <c r="B613" s="215" t="s">
        <v>1249</v>
      </c>
      <c r="C613" s="62" t="s">
        <v>400</v>
      </c>
      <c r="D613" s="68">
        <v>0</v>
      </c>
      <c r="E613" s="68">
        <v>0</v>
      </c>
      <c r="F613" s="68">
        <v>0</v>
      </c>
      <c r="G613" s="68">
        <v>0</v>
      </c>
      <c r="H613" s="70">
        <v>0</v>
      </c>
      <c r="I613" s="242">
        <f>SUM(G613+H613)</f>
        <v>0</v>
      </c>
    </row>
    <row r="614" spans="1:9" x14ac:dyDescent="0.2">
      <c r="A614" s="62"/>
      <c r="B614" s="215" t="s">
        <v>1250</v>
      </c>
      <c r="C614" s="62" t="s">
        <v>684</v>
      </c>
      <c r="D614" s="68">
        <v>0</v>
      </c>
      <c r="E614" s="68">
        <v>0</v>
      </c>
      <c r="F614" s="68">
        <v>0</v>
      </c>
      <c r="G614" s="219">
        <f>SUMIF('Staff Details'!J:J,RIGHT(LEFT($A$2,7),2)&amp;"-"&amp;LEFT(A611,4),'Staff Details'!AA:AA)</f>
        <v>0</v>
      </c>
      <c r="H614" s="70">
        <v>0</v>
      </c>
      <c r="I614" s="242">
        <f>SUM(G614+H614)</f>
        <v>0</v>
      </c>
    </row>
    <row r="615" spans="1:9" x14ac:dyDescent="0.2">
      <c r="A615" s="62"/>
      <c r="B615" s="215" t="s">
        <v>1250</v>
      </c>
      <c r="C615" s="62" t="s">
        <v>401</v>
      </c>
      <c r="D615" s="68">
        <v>0</v>
      </c>
      <c r="E615" s="68">
        <v>0</v>
      </c>
      <c r="F615" s="68">
        <v>0</v>
      </c>
      <c r="G615" s="68">
        <v>0</v>
      </c>
      <c r="H615" s="70">
        <v>0</v>
      </c>
      <c r="I615" s="242">
        <f>SUM(G615+H615)</f>
        <v>0</v>
      </c>
    </row>
    <row r="616" spans="1:9" ht="10.5" customHeight="1" x14ac:dyDescent="0.2">
      <c r="B616" s="215" t="s">
        <v>1251</v>
      </c>
      <c r="C616" s="62" t="s">
        <v>76</v>
      </c>
      <c r="D616" s="68">
        <v>0</v>
      </c>
      <c r="E616" s="68">
        <v>0</v>
      </c>
      <c r="F616" s="68">
        <v>0</v>
      </c>
      <c r="G616" s="68">
        <v>0</v>
      </c>
      <c r="H616" s="108">
        <v>0</v>
      </c>
      <c r="I616" s="245">
        <f t="shared" ref="I616:I641" si="19">SUM(G616+H616)</f>
        <v>0</v>
      </c>
    </row>
    <row r="617" spans="1:9" ht="10.5" customHeight="1" x14ac:dyDescent="0.2">
      <c r="B617" s="215" t="s">
        <v>1252</v>
      </c>
      <c r="C617" s="62" t="s">
        <v>77</v>
      </c>
      <c r="D617" s="68">
        <v>0</v>
      </c>
      <c r="E617" s="68">
        <v>0</v>
      </c>
      <c r="F617" s="68">
        <v>0</v>
      </c>
      <c r="G617" s="68">
        <v>0</v>
      </c>
      <c r="H617" s="108">
        <v>0</v>
      </c>
      <c r="I617" s="245">
        <f t="shared" si="19"/>
        <v>0</v>
      </c>
    </row>
    <row r="618" spans="1:9" ht="10.5" customHeight="1" x14ac:dyDescent="0.2">
      <c r="B618" s="215" t="s">
        <v>78</v>
      </c>
      <c r="C618" s="62" t="s">
        <v>79</v>
      </c>
      <c r="D618" s="68">
        <v>0</v>
      </c>
      <c r="E618" s="68">
        <v>0</v>
      </c>
      <c r="F618" s="68">
        <v>0</v>
      </c>
      <c r="G618" s="68">
        <v>0</v>
      </c>
      <c r="H618" s="108">
        <v>0</v>
      </c>
      <c r="I618" s="245">
        <f t="shared" si="19"/>
        <v>0</v>
      </c>
    </row>
    <row r="619" spans="1:9" ht="10.5" customHeight="1" x14ac:dyDescent="0.2">
      <c r="B619" s="215" t="s">
        <v>80</v>
      </c>
      <c r="C619" s="62" t="s">
        <v>81</v>
      </c>
      <c r="D619" s="68">
        <v>0</v>
      </c>
      <c r="E619" s="68">
        <v>0</v>
      </c>
      <c r="F619" s="68">
        <v>0</v>
      </c>
      <c r="G619" s="68">
        <v>0</v>
      </c>
      <c r="H619" s="108">
        <v>0</v>
      </c>
      <c r="I619" s="245">
        <f t="shared" si="19"/>
        <v>0</v>
      </c>
    </row>
    <row r="620" spans="1:9" ht="10.5" customHeight="1" x14ac:dyDescent="0.2">
      <c r="B620" s="215" t="s">
        <v>1253</v>
      </c>
      <c r="C620" s="62" t="s">
        <v>82</v>
      </c>
      <c r="D620" s="68">
        <v>0</v>
      </c>
      <c r="E620" s="68">
        <v>0</v>
      </c>
      <c r="F620" s="68">
        <v>0</v>
      </c>
      <c r="G620" s="68">
        <v>0</v>
      </c>
      <c r="H620" s="108">
        <v>0</v>
      </c>
      <c r="I620" s="245">
        <f t="shared" si="19"/>
        <v>0</v>
      </c>
    </row>
    <row r="621" spans="1:9" ht="10.5" customHeight="1" x14ac:dyDescent="0.2">
      <c r="B621" s="342" t="s">
        <v>535</v>
      </c>
      <c r="C621" s="297" t="s">
        <v>558</v>
      </c>
      <c r="D621" s="68">
        <v>0</v>
      </c>
      <c r="E621" s="68">
        <v>0</v>
      </c>
      <c r="F621" s="68">
        <v>0</v>
      </c>
      <c r="G621" s="68">
        <v>0</v>
      </c>
      <c r="H621" s="108">
        <v>0</v>
      </c>
      <c r="I621" s="245">
        <f t="shared" si="19"/>
        <v>0</v>
      </c>
    </row>
    <row r="622" spans="1:9" ht="10.5" customHeight="1" x14ac:dyDescent="0.2">
      <c r="B622" s="215" t="s">
        <v>1290</v>
      </c>
      <c r="C622" s="62" t="s">
        <v>650</v>
      </c>
      <c r="D622" s="68">
        <v>0</v>
      </c>
      <c r="E622" s="68">
        <v>0</v>
      </c>
      <c r="F622" s="68">
        <v>0</v>
      </c>
      <c r="G622" s="68">
        <v>0</v>
      </c>
      <c r="H622" s="108">
        <v>0</v>
      </c>
      <c r="I622" s="245">
        <f t="shared" si="19"/>
        <v>0</v>
      </c>
    </row>
    <row r="623" spans="1:9" ht="10.5" customHeight="1" x14ac:dyDescent="0.2">
      <c r="B623" s="215" t="s">
        <v>651</v>
      </c>
      <c r="C623" s="62" t="s">
        <v>656</v>
      </c>
      <c r="D623" s="68">
        <v>0</v>
      </c>
      <c r="E623" s="68">
        <v>0</v>
      </c>
      <c r="F623" s="68">
        <v>0</v>
      </c>
      <c r="G623" s="68">
        <v>0</v>
      </c>
      <c r="H623" s="108">
        <v>0</v>
      </c>
      <c r="I623" s="245">
        <f t="shared" si="19"/>
        <v>0</v>
      </c>
    </row>
    <row r="624" spans="1:9" ht="10.5" customHeight="1" x14ac:dyDescent="0.2">
      <c r="B624" s="215" t="s">
        <v>652</v>
      </c>
      <c r="C624" s="62" t="s">
        <v>139</v>
      </c>
      <c r="D624" s="68">
        <v>0</v>
      </c>
      <c r="E624" s="68">
        <v>0</v>
      </c>
      <c r="F624" s="68">
        <v>0</v>
      </c>
      <c r="G624" s="68">
        <v>0</v>
      </c>
      <c r="H624" s="108">
        <v>0</v>
      </c>
      <c r="I624" s="245">
        <f t="shared" si="19"/>
        <v>0</v>
      </c>
    </row>
    <row r="625" spans="2:9" ht="10.5" customHeight="1" x14ac:dyDescent="0.2">
      <c r="B625" s="215" t="s">
        <v>653</v>
      </c>
      <c r="C625" s="62" t="s">
        <v>112</v>
      </c>
      <c r="D625" s="68">
        <v>0</v>
      </c>
      <c r="E625" s="68">
        <v>0</v>
      </c>
      <c r="F625" s="68">
        <v>0</v>
      </c>
      <c r="G625" s="68">
        <v>0</v>
      </c>
      <c r="H625" s="108">
        <v>0</v>
      </c>
      <c r="I625" s="245">
        <f t="shared" si="19"/>
        <v>0</v>
      </c>
    </row>
    <row r="626" spans="2:9" ht="10.5" customHeight="1" x14ac:dyDescent="0.2">
      <c r="B626" s="215" t="s">
        <v>654</v>
      </c>
      <c r="C626" s="62" t="s">
        <v>113</v>
      </c>
      <c r="D626" s="68">
        <v>0</v>
      </c>
      <c r="E626" s="68">
        <v>0</v>
      </c>
      <c r="F626" s="68">
        <v>0</v>
      </c>
      <c r="G626" s="68">
        <v>0</v>
      </c>
      <c r="H626" s="108">
        <v>0</v>
      </c>
      <c r="I626" s="245">
        <f t="shared" si="19"/>
        <v>0</v>
      </c>
    </row>
    <row r="627" spans="2:9" ht="10.5" customHeight="1" x14ac:dyDescent="0.2">
      <c r="B627" s="215" t="s">
        <v>1254</v>
      </c>
      <c r="C627" s="62" t="s">
        <v>114</v>
      </c>
      <c r="D627" s="68">
        <v>0</v>
      </c>
      <c r="E627" s="68">
        <v>0</v>
      </c>
      <c r="F627" s="68">
        <v>0</v>
      </c>
      <c r="G627" s="68">
        <v>0</v>
      </c>
      <c r="H627" s="108">
        <v>0</v>
      </c>
      <c r="I627" s="245">
        <f t="shared" si="19"/>
        <v>0</v>
      </c>
    </row>
    <row r="628" spans="2:9" ht="10.5" customHeight="1" x14ac:dyDescent="0.2">
      <c r="B628" s="215" t="s">
        <v>655</v>
      </c>
      <c r="C628" s="62" t="s">
        <v>115</v>
      </c>
      <c r="D628" s="68">
        <v>0</v>
      </c>
      <c r="E628" s="68">
        <v>0</v>
      </c>
      <c r="F628" s="68">
        <v>0</v>
      </c>
      <c r="G628" s="68">
        <v>0</v>
      </c>
      <c r="H628" s="108">
        <v>0</v>
      </c>
      <c r="I628" s="245">
        <f t="shared" si="19"/>
        <v>0</v>
      </c>
    </row>
    <row r="629" spans="2:9" ht="10.5" customHeight="1" x14ac:dyDescent="0.2">
      <c r="B629" s="215" t="s">
        <v>1255</v>
      </c>
      <c r="C629" s="62" t="s">
        <v>118</v>
      </c>
      <c r="D629" s="68">
        <v>0</v>
      </c>
      <c r="E629" s="68">
        <v>0</v>
      </c>
      <c r="F629" s="68">
        <v>0</v>
      </c>
      <c r="G629" s="68">
        <v>0</v>
      </c>
      <c r="H629" s="108">
        <v>0</v>
      </c>
      <c r="I629" s="245">
        <f t="shared" si="19"/>
        <v>0</v>
      </c>
    </row>
    <row r="630" spans="2:9" ht="10.5" customHeight="1" x14ac:dyDescent="0.2">
      <c r="B630" s="215" t="s">
        <v>149</v>
      </c>
      <c r="C630" s="62" t="s">
        <v>119</v>
      </c>
      <c r="D630" s="68">
        <v>0</v>
      </c>
      <c r="E630" s="68">
        <v>0</v>
      </c>
      <c r="F630" s="68">
        <v>0</v>
      </c>
      <c r="G630" s="68">
        <v>0</v>
      </c>
      <c r="H630" s="108">
        <v>0</v>
      </c>
      <c r="I630" s="245">
        <f t="shared" si="19"/>
        <v>0</v>
      </c>
    </row>
    <row r="631" spans="2:9" ht="10.5" customHeight="1" x14ac:dyDescent="0.2">
      <c r="B631" s="215" t="s">
        <v>150</v>
      </c>
      <c r="C631" s="62" t="s">
        <v>120</v>
      </c>
      <c r="D631" s="68">
        <v>0</v>
      </c>
      <c r="E631" s="68">
        <v>0</v>
      </c>
      <c r="F631" s="68">
        <v>0</v>
      </c>
      <c r="G631" s="68">
        <v>0</v>
      </c>
      <c r="H631" s="108">
        <v>0</v>
      </c>
      <c r="I631" s="245">
        <f t="shared" si="19"/>
        <v>0</v>
      </c>
    </row>
    <row r="632" spans="2:9" ht="10.5" customHeight="1" x14ac:dyDescent="0.2">
      <c r="B632" s="215" t="s">
        <v>116</v>
      </c>
      <c r="C632" s="62" t="s">
        <v>378</v>
      </c>
      <c r="D632" s="68">
        <v>0</v>
      </c>
      <c r="E632" s="68">
        <v>0</v>
      </c>
      <c r="F632" s="68">
        <v>0</v>
      </c>
      <c r="G632" s="68">
        <v>0</v>
      </c>
      <c r="H632" s="108">
        <v>0</v>
      </c>
      <c r="I632" s="245">
        <f t="shared" si="19"/>
        <v>0</v>
      </c>
    </row>
    <row r="633" spans="2:9" ht="10.5" customHeight="1" x14ac:dyDescent="0.2">
      <c r="B633" s="215" t="s">
        <v>117</v>
      </c>
      <c r="C633" s="62" t="s">
        <v>379</v>
      </c>
      <c r="D633" s="68">
        <v>0</v>
      </c>
      <c r="E633" s="68">
        <v>0</v>
      </c>
      <c r="F633" s="68">
        <v>0</v>
      </c>
      <c r="G633" s="68">
        <v>0</v>
      </c>
      <c r="H633" s="108">
        <v>0</v>
      </c>
      <c r="I633" s="245">
        <f t="shared" si="19"/>
        <v>0</v>
      </c>
    </row>
    <row r="634" spans="2:9" ht="10.5" customHeight="1" x14ac:dyDescent="0.2">
      <c r="B634" s="215" t="s">
        <v>380</v>
      </c>
      <c r="C634" s="62" t="s">
        <v>382</v>
      </c>
      <c r="D634" s="68">
        <v>0</v>
      </c>
      <c r="E634" s="68">
        <v>0</v>
      </c>
      <c r="F634" s="68">
        <v>0</v>
      </c>
      <c r="G634" s="68">
        <v>0</v>
      </c>
      <c r="H634" s="108">
        <v>0</v>
      </c>
      <c r="I634" s="245">
        <f t="shared" si="19"/>
        <v>0</v>
      </c>
    </row>
    <row r="635" spans="2:9" ht="10.5" customHeight="1" x14ac:dyDescent="0.2">
      <c r="B635" s="215" t="s">
        <v>500</v>
      </c>
      <c r="C635" s="62" t="s">
        <v>123</v>
      </c>
      <c r="D635" s="68">
        <v>0</v>
      </c>
      <c r="E635" s="68">
        <v>0</v>
      </c>
      <c r="F635" s="68">
        <v>0</v>
      </c>
      <c r="G635" s="68">
        <v>0</v>
      </c>
      <c r="H635" s="108">
        <v>0</v>
      </c>
      <c r="I635" s="245">
        <f t="shared" si="19"/>
        <v>0</v>
      </c>
    </row>
    <row r="636" spans="2:9" ht="10.5" customHeight="1" x14ac:dyDescent="0.2">
      <c r="B636" s="215" t="s">
        <v>151</v>
      </c>
      <c r="C636" s="62" t="s">
        <v>124</v>
      </c>
      <c r="D636" s="68">
        <v>0</v>
      </c>
      <c r="E636" s="68">
        <v>0</v>
      </c>
      <c r="F636" s="68">
        <v>0</v>
      </c>
      <c r="G636" s="68">
        <v>0</v>
      </c>
      <c r="H636" s="108">
        <v>0</v>
      </c>
      <c r="I636" s="245">
        <f t="shared" si="19"/>
        <v>0</v>
      </c>
    </row>
    <row r="637" spans="2:9" ht="10.5" customHeight="1" x14ac:dyDescent="0.2">
      <c r="B637" s="215" t="s">
        <v>496</v>
      </c>
      <c r="C637" s="62" t="s">
        <v>125</v>
      </c>
      <c r="D637" s="68">
        <v>0</v>
      </c>
      <c r="E637" s="68">
        <v>0</v>
      </c>
      <c r="F637" s="68">
        <v>0</v>
      </c>
      <c r="G637" s="68">
        <v>0</v>
      </c>
      <c r="H637" s="108">
        <v>0</v>
      </c>
      <c r="I637" s="245">
        <f t="shared" si="19"/>
        <v>0</v>
      </c>
    </row>
    <row r="638" spans="2:9" ht="10.5" customHeight="1" x14ac:dyDescent="0.2">
      <c r="B638" s="215" t="s">
        <v>1256</v>
      </c>
      <c r="C638" s="62" t="s">
        <v>131</v>
      </c>
      <c r="D638" s="68">
        <v>0</v>
      </c>
      <c r="E638" s="68">
        <v>0</v>
      </c>
      <c r="F638" s="68">
        <v>0</v>
      </c>
      <c r="G638" s="68">
        <v>0</v>
      </c>
      <c r="H638" s="108">
        <v>0</v>
      </c>
      <c r="I638" s="245">
        <f t="shared" si="19"/>
        <v>0</v>
      </c>
    </row>
    <row r="639" spans="2:9" ht="10.5" customHeight="1" x14ac:dyDescent="0.2">
      <c r="B639" s="215" t="s">
        <v>127</v>
      </c>
      <c r="C639" s="62" t="s">
        <v>132</v>
      </c>
      <c r="D639" s="68">
        <v>0</v>
      </c>
      <c r="E639" s="68">
        <v>0</v>
      </c>
      <c r="F639" s="68">
        <v>0</v>
      </c>
      <c r="G639" s="68">
        <v>0</v>
      </c>
      <c r="H639" s="108">
        <v>0</v>
      </c>
      <c r="I639" s="245">
        <f t="shared" si="19"/>
        <v>0</v>
      </c>
    </row>
    <row r="640" spans="2:9" ht="10.5" customHeight="1" x14ac:dyDescent="0.2">
      <c r="B640" s="215" t="s">
        <v>128</v>
      </c>
      <c r="C640" s="62" t="s">
        <v>133</v>
      </c>
      <c r="D640" s="68">
        <v>0</v>
      </c>
      <c r="E640" s="68">
        <v>0</v>
      </c>
      <c r="F640" s="68">
        <v>0</v>
      </c>
      <c r="G640" s="68">
        <v>0</v>
      </c>
      <c r="H640" s="108">
        <v>0</v>
      </c>
      <c r="I640" s="245">
        <f t="shared" si="19"/>
        <v>0</v>
      </c>
    </row>
    <row r="641" spans="1:9" ht="10.5" customHeight="1" thickBot="1" x14ac:dyDescent="0.25">
      <c r="B641" s="215" t="s">
        <v>129</v>
      </c>
      <c r="C641" s="62" t="s">
        <v>134</v>
      </c>
      <c r="D641" s="68">
        <v>0</v>
      </c>
      <c r="E641" s="68">
        <v>0</v>
      </c>
      <c r="F641" s="68">
        <v>0</v>
      </c>
      <c r="G641" s="68">
        <v>0</v>
      </c>
      <c r="H641" s="108">
        <v>0</v>
      </c>
      <c r="I641" s="245">
        <f t="shared" si="19"/>
        <v>0</v>
      </c>
    </row>
    <row r="642" spans="1:9" ht="10.5" customHeight="1" thickTop="1" thickBot="1" x14ac:dyDescent="0.25">
      <c r="B642" s="215"/>
      <c r="C642" s="62" t="s">
        <v>533</v>
      </c>
      <c r="D642" s="82">
        <f>SUM(D612:D641)</f>
        <v>0</v>
      </c>
      <c r="E642" s="82">
        <f>SUM(E612:E641)</f>
        <v>0</v>
      </c>
      <c r="F642" s="82">
        <f>SUM(F612:F641)</f>
        <v>0</v>
      </c>
      <c r="G642" s="82">
        <f>SUM(G612:G641)</f>
        <v>0</v>
      </c>
      <c r="H642" s="82">
        <f>SUM(H612:H641)</f>
        <v>0</v>
      </c>
      <c r="I642" s="82">
        <f>G642+H642</f>
        <v>0</v>
      </c>
    </row>
    <row r="643" spans="1:9" ht="10.5" customHeight="1" thickTop="1" thickBot="1" x14ac:dyDescent="0.25">
      <c r="B643" s="62"/>
      <c r="C643" s="62"/>
      <c r="D643" s="3"/>
      <c r="E643" s="3"/>
      <c r="F643" s="3"/>
      <c r="G643" s="3"/>
      <c r="I643" s="77"/>
    </row>
    <row r="644" spans="1:9" ht="10.5" customHeight="1" thickTop="1" thickBot="1" x14ac:dyDescent="0.25">
      <c r="B644" s="62" t="s">
        <v>1178</v>
      </c>
      <c r="D644" s="82">
        <f>D40+D77+D114+D145+D176+D207+D245+D276+D307+D339+D378+D409+D440+D470+D501+D524+D547+D578+D609+D642</f>
        <v>0</v>
      </c>
      <c r="E644" s="82">
        <f>E40+E77+E114+E145+E176+E207+E245+E276+E307+E339+E378+E409+E440+E470+E501+E524+E547+E578+E609+E642</f>
        <v>0</v>
      </c>
      <c r="F644" s="82">
        <f>F40+F77+F114+F145+F176+F207+F245+F276+F307+F339+F378+F409+F440+F470+F501+F524+F547+F578+F609+F642</f>
        <v>0</v>
      </c>
      <c r="G644" s="82">
        <f>G40+G77+G114+G145+G176+G207+G245+G276+G307+G339+G378+G409+G440+G470+G501+G524+G547+G578+G609+G642</f>
        <v>0</v>
      </c>
      <c r="H644" s="82">
        <f>H40+H77+H114+H145+H176+H207+H245+H276+H307+H339+H378+H409+H440+H470+H501+H524+H547+H578+H609+H642</f>
        <v>0</v>
      </c>
      <c r="I644" s="82">
        <f>G644+H644</f>
        <v>0</v>
      </c>
    </row>
    <row r="645" spans="1:9" ht="10.5" customHeight="1" thickTop="1" thickBot="1" x14ac:dyDescent="0.25">
      <c r="I645" s="77"/>
    </row>
    <row r="646" spans="1:9" ht="10.5" customHeight="1" thickTop="1" thickBot="1" x14ac:dyDescent="0.25">
      <c r="B646" s="212" t="s">
        <v>203</v>
      </c>
      <c r="D646" s="82">
        <f>CharterFundExp!D1069+CharterFundExp2!D644</f>
        <v>0</v>
      </c>
      <c r="E646" s="82">
        <f>CharterFundExp!E1069+CharterFundExp2!E644</f>
        <v>0</v>
      </c>
      <c r="F646" s="82">
        <f>CharterFundExp!F1069+CharterFundExp2!F644</f>
        <v>0</v>
      </c>
      <c r="G646" s="82">
        <f>CharterFundExp!G1069+CharterFundExp2!G644</f>
        <v>0</v>
      </c>
      <c r="H646" s="82">
        <f>CharterFundExp!H1069+CharterFundExp2!H644</f>
        <v>0</v>
      </c>
      <c r="I646" s="82">
        <f>G646+H646</f>
        <v>0</v>
      </c>
    </row>
    <row r="647" spans="1:9" ht="10.5" customHeight="1" thickTop="1" x14ac:dyDescent="0.2">
      <c r="I647" s="77"/>
    </row>
    <row r="648" spans="1:9" ht="10.5" customHeight="1" x14ac:dyDescent="0.2">
      <c r="A648" s="210" t="s">
        <v>323</v>
      </c>
      <c r="I648" s="77"/>
    </row>
    <row r="649" spans="1:9" ht="10.5" customHeight="1" x14ac:dyDescent="0.2">
      <c r="A649" s="212" t="s">
        <v>583</v>
      </c>
      <c r="D649" s="68">
        <v>0</v>
      </c>
      <c r="E649" s="68">
        <v>0</v>
      </c>
      <c r="F649" s="68">
        <v>0</v>
      </c>
      <c r="G649" s="68">
        <v>0</v>
      </c>
      <c r="H649" s="108">
        <v>0</v>
      </c>
      <c r="I649" s="245">
        <f>SUM(G649+H649)</f>
        <v>0</v>
      </c>
    </row>
    <row r="650" spans="1:9" ht="10.5" customHeight="1" x14ac:dyDescent="0.2">
      <c r="A650" s="212" t="s">
        <v>577</v>
      </c>
      <c r="C650" s="62"/>
      <c r="I650" s="77"/>
    </row>
    <row r="651" spans="1:9" ht="10.5" customHeight="1" x14ac:dyDescent="0.2">
      <c r="B651" s="211" t="s">
        <v>351</v>
      </c>
      <c r="C651" s="62" t="s">
        <v>331</v>
      </c>
      <c r="D651" s="68">
        <v>0</v>
      </c>
      <c r="E651" s="68">
        <v>0</v>
      </c>
      <c r="F651" s="68">
        <v>0</v>
      </c>
      <c r="G651" s="68">
        <v>0</v>
      </c>
      <c r="H651" s="108">
        <v>0</v>
      </c>
      <c r="I651" s="245">
        <f>SUM(G651+H651)</f>
        <v>0</v>
      </c>
    </row>
    <row r="652" spans="1:9" ht="10.5" customHeight="1" x14ac:dyDescent="0.2">
      <c r="B652" s="211" t="s">
        <v>350</v>
      </c>
      <c r="C652" s="62" t="s">
        <v>332</v>
      </c>
      <c r="D652" s="79">
        <v>0</v>
      </c>
      <c r="E652" s="79">
        <v>0</v>
      </c>
      <c r="F652" s="79">
        <v>0</v>
      </c>
      <c r="G652" s="79">
        <v>0</v>
      </c>
      <c r="H652" s="108">
        <v>0</v>
      </c>
      <c r="I652" s="245">
        <f>SUM(G652+H652)</f>
        <v>0</v>
      </c>
    </row>
    <row r="653" spans="1:9" ht="10.5" customHeight="1" x14ac:dyDescent="0.2">
      <c r="A653" s="204" t="s">
        <v>663</v>
      </c>
      <c r="B653" s="211"/>
      <c r="C653" s="62"/>
      <c r="D653" s="79"/>
      <c r="E653" s="79"/>
      <c r="F653" s="79"/>
      <c r="G653" s="79"/>
      <c r="H653" s="108"/>
      <c r="I653" s="245"/>
    </row>
    <row r="654" spans="1:9" ht="10.5" customHeight="1" thickBot="1" x14ac:dyDescent="0.25">
      <c r="B654" s="211"/>
      <c r="C654" s="285" t="s">
        <v>664</v>
      </c>
      <c r="D654" s="287">
        <f>+CharterFundRev!D111+CharterFundRev!D115+CharterFundRev!D116+CharterFundRev!D117</f>
        <v>0</v>
      </c>
      <c r="E654" s="287">
        <f>+CharterFundRev!E111+CharterFundRev!E115+CharterFundRev!E116+CharterFundRev!E117</f>
        <v>0</v>
      </c>
      <c r="F654" s="287">
        <f>+CharterFundRev!F111+CharterFundRev!F115+CharterFundRev!F116+CharterFundRev!F117</f>
        <v>0</v>
      </c>
      <c r="G654" s="287">
        <f>+CharterFundRev!G111+CharterFundRev!G115+CharterFundRev!G116+CharterFundRev!G117</f>
        <v>0</v>
      </c>
      <c r="H654" s="287">
        <f>+CharterFundRev!H111+CharterFundRev!H115+CharterFundRev!H116+CharterFundRev!H117</f>
        <v>0</v>
      </c>
      <c r="I654" s="287">
        <f>+CharterFundRev!I111+CharterFundRev!I115+CharterFundRev!I116+CharterFundRev!I117</f>
        <v>0</v>
      </c>
    </row>
    <row r="655" spans="1:9" ht="10.5" customHeight="1" thickTop="1" thickBot="1" x14ac:dyDescent="0.25">
      <c r="A655" s="212"/>
      <c r="C655" s="62" t="s">
        <v>990</v>
      </c>
      <c r="D655" s="84">
        <f>SUM(D649:D654)</f>
        <v>0</v>
      </c>
      <c r="E655" s="84">
        <f>SUM(E649:E654)</f>
        <v>0</v>
      </c>
      <c r="F655" s="84">
        <f>SUM(F649:F654)</f>
        <v>0</v>
      </c>
      <c r="G655" s="84">
        <f>SUM(G649:G654)</f>
        <v>0</v>
      </c>
      <c r="H655" s="84">
        <f>SUM(H649:H654)</f>
        <v>0</v>
      </c>
      <c r="I655" s="84">
        <f>G655+H655</f>
        <v>0</v>
      </c>
    </row>
    <row r="656" spans="1:9" ht="10.5" customHeight="1" thickTop="1" thickBot="1" x14ac:dyDescent="0.25">
      <c r="A656" s="212"/>
      <c r="C656" s="62"/>
      <c r="D656" s="3"/>
      <c r="E656" s="3"/>
      <c r="F656" s="3"/>
      <c r="G656" s="3"/>
      <c r="I656" s="77"/>
    </row>
    <row r="657" spans="1:9" ht="10.5" customHeight="1" thickTop="1" thickBot="1" x14ac:dyDescent="0.25">
      <c r="B657" s="212" t="s">
        <v>578</v>
      </c>
      <c r="D657" s="84">
        <f>D646+D655</f>
        <v>0</v>
      </c>
      <c r="E657" s="84">
        <f>E646+E655</f>
        <v>0</v>
      </c>
      <c r="F657" s="84">
        <f>F646+F655</f>
        <v>0</v>
      </c>
      <c r="G657" s="84">
        <f>G646+G655</f>
        <v>0</v>
      </c>
      <c r="H657" s="84">
        <f>H646+H655</f>
        <v>0</v>
      </c>
      <c r="I657" s="84">
        <f>G657+H657</f>
        <v>0</v>
      </c>
    </row>
    <row r="658" spans="1:9" ht="10.5" customHeight="1" thickTop="1" x14ac:dyDescent="0.2">
      <c r="I658" s="77"/>
    </row>
    <row r="659" spans="1:9" ht="10.5" customHeight="1" x14ac:dyDescent="0.2">
      <c r="A659" s="235" t="s">
        <v>70</v>
      </c>
      <c r="B659"/>
      <c r="C659" s="236" t="s">
        <v>584</v>
      </c>
      <c r="I659" s="77"/>
    </row>
    <row r="660" spans="1:9" ht="10.5" customHeight="1" x14ac:dyDescent="0.2">
      <c r="A660" s="237" t="s">
        <v>1198</v>
      </c>
      <c r="B660"/>
      <c r="C660" s="62" t="s">
        <v>1192</v>
      </c>
      <c r="D660" s="21">
        <v>0</v>
      </c>
      <c r="E660" s="21">
        <v>0</v>
      </c>
      <c r="F660" s="21">
        <v>0</v>
      </c>
      <c r="G660" s="21">
        <v>0</v>
      </c>
      <c r="H660" s="108">
        <v>0</v>
      </c>
      <c r="I660" s="245">
        <f>SUM(G660+H660)</f>
        <v>0</v>
      </c>
    </row>
    <row r="661" spans="1:9" ht="10.5" customHeight="1" x14ac:dyDescent="0.2">
      <c r="A661" s="302" t="s">
        <v>1317</v>
      </c>
      <c r="B661"/>
      <c r="C661" s="62" t="s">
        <v>1193</v>
      </c>
      <c r="D661" s="21">
        <v>0</v>
      </c>
      <c r="E661" s="21">
        <v>0</v>
      </c>
      <c r="F661" s="21">
        <v>0</v>
      </c>
      <c r="G661" s="21">
        <v>0</v>
      </c>
      <c r="H661" s="108">
        <v>0</v>
      </c>
      <c r="I661" s="245">
        <f>SUM(G661+H661)</f>
        <v>0</v>
      </c>
    </row>
    <row r="662" spans="1:9" ht="10.5" customHeight="1" x14ac:dyDescent="0.2">
      <c r="A662" s="302" t="s">
        <v>1316</v>
      </c>
      <c r="B662"/>
      <c r="C662" s="62" t="s">
        <v>1194</v>
      </c>
      <c r="D662" s="21">
        <v>0</v>
      </c>
      <c r="E662" s="21">
        <v>0</v>
      </c>
      <c r="F662" s="21">
        <v>0</v>
      </c>
      <c r="G662" s="21">
        <v>0</v>
      </c>
      <c r="H662" s="108">
        <v>0</v>
      </c>
      <c r="I662" s="245">
        <f>SUM(G662+H662)</f>
        <v>0</v>
      </c>
    </row>
    <row r="663" spans="1:9" ht="10.5" customHeight="1" x14ac:dyDescent="0.2">
      <c r="A663" s="345" t="s">
        <v>1314</v>
      </c>
      <c r="B663"/>
      <c r="C663" s="297" t="s">
        <v>1315</v>
      </c>
      <c r="D663" s="21">
        <v>0</v>
      </c>
      <c r="E663" s="21">
        <v>0</v>
      </c>
      <c r="F663" s="21">
        <v>0</v>
      </c>
      <c r="G663" s="21">
        <v>0</v>
      </c>
      <c r="H663" s="108">
        <v>0</v>
      </c>
      <c r="I663" s="245">
        <f>SUM(G663+H663)</f>
        <v>0</v>
      </c>
    </row>
    <row r="664" spans="1:9" ht="10.5" customHeight="1" thickBot="1" x14ac:dyDescent="0.25">
      <c r="A664" s="237" t="s">
        <v>1202</v>
      </c>
      <c r="B664"/>
      <c r="C664" s="62" t="s">
        <v>1196</v>
      </c>
      <c r="D664" s="70">
        <v>0</v>
      </c>
      <c r="E664" s="70">
        <v>0</v>
      </c>
      <c r="F664" s="70">
        <v>0</v>
      </c>
      <c r="G664" s="70">
        <v>0</v>
      </c>
      <c r="H664" s="108">
        <v>0</v>
      </c>
      <c r="I664" s="245">
        <f>SUM(G664+H664)</f>
        <v>0</v>
      </c>
    </row>
    <row r="665" spans="1:9" ht="10.5" customHeight="1" thickTop="1" thickBot="1" x14ac:dyDescent="0.25">
      <c r="A665" s="238"/>
      <c r="B665"/>
      <c r="C665" s="62" t="s">
        <v>573</v>
      </c>
      <c r="D665" s="82">
        <f>SUM(D660:D664)</f>
        <v>0</v>
      </c>
      <c r="E665" s="82">
        <f>SUM(E660:E664)</f>
        <v>0</v>
      </c>
      <c r="F665" s="82">
        <f>SUM(F660:F664)</f>
        <v>0</v>
      </c>
      <c r="G665" s="82">
        <f>SUM(G660:G664)</f>
        <v>0</v>
      </c>
      <c r="H665" s="82">
        <f>SUM(H660:H664)</f>
        <v>0</v>
      </c>
      <c r="I665" s="82">
        <f>G665+H665</f>
        <v>0</v>
      </c>
    </row>
    <row r="666" spans="1:9" ht="10.5" customHeight="1" thickTop="1" thickBot="1" x14ac:dyDescent="0.25">
      <c r="A666" s="238"/>
      <c r="C666" s="62"/>
      <c r="H666" s="3"/>
      <c r="I666" s="98"/>
    </row>
    <row r="667" spans="1:9" ht="10.5" customHeight="1" thickBot="1" x14ac:dyDescent="0.25">
      <c r="B667" s="212" t="s">
        <v>572</v>
      </c>
      <c r="D667" s="83">
        <f>D657+D665</f>
        <v>0</v>
      </c>
      <c r="E667" s="83">
        <f>E657+E665</f>
        <v>0</v>
      </c>
      <c r="F667" s="83">
        <f>F657+F665</f>
        <v>0</v>
      </c>
      <c r="G667" s="83">
        <f>G657+G665</f>
        <v>0</v>
      </c>
      <c r="H667" s="83">
        <f>H657+H665</f>
        <v>0</v>
      </c>
      <c r="I667" s="83">
        <f>G667+H667</f>
        <v>0</v>
      </c>
    </row>
    <row r="668" spans="1:9" ht="10.5" customHeight="1" x14ac:dyDescent="0.2">
      <c r="A668" s="238"/>
      <c r="C668" s="62" t="s">
        <v>574</v>
      </c>
      <c r="H668" s="3"/>
      <c r="I668" s="98"/>
    </row>
    <row r="669" spans="1:9" ht="10.5" customHeight="1" x14ac:dyDescent="0.2">
      <c r="A669" s="238"/>
      <c r="C669" s="62"/>
      <c r="H669" s="3"/>
      <c r="I669" s="98"/>
    </row>
    <row r="670" spans="1:9" s="77" customFormat="1" ht="10.5" customHeight="1" x14ac:dyDescent="0.2">
      <c r="C670" s="100" t="s">
        <v>1613</v>
      </c>
      <c r="H670" s="3"/>
      <c r="I670" s="98"/>
    </row>
    <row r="671" spans="1:9" s="77" customFormat="1" x14ac:dyDescent="0.2">
      <c r="A671" s="89" t="s">
        <v>1202</v>
      </c>
      <c r="B671" s="77" t="s">
        <v>1546</v>
      </c>
      <c r="C671" s="93" t="s">
        <v>1545</v>
      </c>
      <c r="D671" s="21">
        <v>0</v>
      </c>
      <c r="E671" s="21">
        <v>0</v>
      </c>
      <c r="F671" s="21">
        <v>0</v>
      </c>
      <c r="G671" s="21">
        <v>0</v>
      </c>
      <c r="H671" s="21">
        <v>0</v>
      </c>
      <c r="I671" s="240">
        <f>G671+H671</f>
        <v>0</v>
      </c>
    </row>
    <row r="672" spans="1:9" s="77" customFormat="1" x14ac:dyDescent="0.2">
      <c r="A672" s="89" t="s">
        <v>1608</v>
      </c>
      <c r="B672" s="77" t="s">
        <v>1548</v>
      </c>
      <c r="C672" s="93" t="s">
        <v>1547</v>
      </c>
      <c r="D672" s="21">
        <v>0</v>
      </c>
      <c r="E672" s="21">
        <v>0</v>
      </c>
      <c r="F672" s="21">
        <v>0</v>
      </c>
      <c r="G672" s="21">
        <v>0</v>
      </c>
      <c r="H672" s="21">
        <v>0</v>
      </c>
      <c r="I672" s="240">
        <f t="shared" ref="I672:I685" si="20">G672+H672</f>
        <v>0</v>
      </c>
    </row>
    <row r="673" spans="1:9" s="77" customFormat="1" x14ac:dyDescent="0.2">
      <c r="A673" s="89" t="s">
        <v>1317</v>
      </c>
      <c r="B673" s="77" t="s">
        <v>1550</v>
      </c>
      <c r="C673" s="93" t="s">
        <v>1549</v>
      </c>
      <c r="D673" s="21">
        <v>0</v>
      </c>
      <c r="E673" s="21">
        <v>0</v>
      </c>
      <c r="F673" s="21">
        <v>0</v>
      </c>
      <c r="G673" s="21">
        <v>0</v>
      </c>
      <c r="H673" s="21">
        <v>0</v>
      </c>
      <c r="I673" s="240">
        <f t="shared" si="20"/>
        <v>0</v>
      </c>
    </row>
    <row r="674" spans="1:9" s="77" customFormat="1" x14ac:dyDescent="0.2">
      <c r="A674" s="89" t="s">
        <v>1316</v>
      </c>
      <c r="B674" s="77" t="s">
        <v>1552</v>
      </c>
      <c r="C674" s="93" t="s">
        <v>1551</v>
      </c>
      <c r="D674" s="21">
        <v>0</v>
      </c>
      <c r="E674" s="21">
        <v>0</v>
      </c>
      <c r="F674" s="21">
        <v>0</v>
      </c>
      <c r="G674" s="21">
        <v>0</v>
      </c>
      <c r="H674" s="21">
        <v>0</v>
      </c>
      <c r="I674" s="240">
        <f t="shared" si="20"/>
        <v>0</v>
      </c>
    </row>
    <row r="675" spans="1:9" s="77" customFormat="1" x14ac:dyDescent="0.2">
      <c r="A675" s="89" t="s">
        <v>1609</v>
      </c>
      <c r="B675" s="77" t="s">
        <v>1554</v>
      </c>
      <c r="C675" s="93" t="s">
        <v>1553</v>
      </c>
      <c r="D675" s="21">
        <v>0</v>
      </c>
      <c r="E675" s="21">
        <v>0</v>
      </c>
      <c r="F675" s="21">
        <v>0</v>
      </c>
      <c r="G675" s="21">
        <v>0</v>
      </c>
      <c r="H675" s="21">
        <v>0</v>
      </c>
      <c r="I675" s="240">
        <f t="shared" si="20"/>
        <v>0</v>
      </c>
    </row>
    <row r="676" spans="1:9" s="77" customFormat="1" x14ac:dyDescent="0.2">
      <c r="A676" s="89" t="s">
        <v>1610</v>
      </c>
      <c r="B676" s="77" t="s">
        <v>1556</v>
      </c>
      <c r="C676" s="93" t="s">
        <v>1555</v>
      </c>
      <c r="D676" s="21">
        <v>0</v>
      </c>
      <c r="E676" s="21">
        <v>0</v>
      </c>
      <c r="F676" s="21">
        <v>0</v>
      </c>
      <c r="G676" s="21">
        <v>0</v>
      </c>
      <c r="H676" s="21">
        <v>0</v>
      </c>
      <c r="I676" s="240">
        <f t="shared" si="20"/>
        <v>0</v>
      </c>
    </row>
    <row r="677" spans="1:9" s="77" customFormat="1" x14ac:dyDescent="0.2">
      <c r="A677" s="89" t="s">
        <v>1611</v>
      </c>
      <c r="B677" s="77" t="s">
        <v>1558</v>
      </c>
      <c r="C677" s="93" t="s">
        <v>1557</v>
      </c>
      <c r="D677" s="21">
        <v>0</v>
      </c>
      <c r="E677" s="21">
        <v>0</v>
      </c>
      <c r="F677" s="21">
        <v>0</v>
      </c>
      <c r="G677" s="21">
        <v>0</v>
      </c>
      <c r="H677" s="21">
        <v>0</v>
      </c>
      <c r="I677" s="240">
        <f t="shared" si="20"/>
        <v>0</v>
      </c>
    </row>
    <row r="678" spans="1:9" s="77" customFormat="1" x14ac:dyDescent="0.2">
      <c r="A678" s="89" t="s">
        <v>1612</v>
      </c>
      <c r="B678" s="77" t="s">
        <v>1560</v>
      </c>
      <c r="C678" s="93" t="s">
        <v>1559</v>
      </c>
      <c r="D678" s="21">
        <v>0</v>
      </c>
      <c r="E678" s="21">
        <v>0</v>
      </c>
      <c r="F678" s="21">
        <v>0</v>
      </c>
      <c r="G678" s="21">
        <v>0</v>
      </c>
      <c r="H678" s="21">
        <v>0</v>
      </c>
      <c r="I678" s="240">
        <f t="shared" si="20"/>
        <v>0</v>
      </c>
    </row>
    <row r="679" spans="1:9" s="77" customFormat="1" x14ac:dyDescent="0.2">
      <c r="A679" s="89" t="s">
        <v>1202</v>
      </c>
      <c r="B679" s="77" t="s">
        <v>1562</v>
      </c>
      <c r="C679" s="93" t="s">
        <v>1561</v>
      </c>
      <c r="D679" s="21">
        <v>0</v>
      </c>
      <c r="E679" s="21">
        <v>0</v>
      </c>
      <c r="F679" s="21">
        <v>0</v>
      </c>
      <c r="G679" s="21">
        <v>0</v>
      </c>
      <c r="H679" s="21">
        <v>0</v>
      </c>
      <c r="I679" s="240">
        <f t="shared" si="20"/>
        <v>0</v>
      </c>
    </row>
    <row r="680" spans="1:9" s="77" customFormat="1" x14ac:dyDescent="0.2">
      <c r="A680" s="89" t="s">
        <v>499</v>
      </c>
      <c r="B680" s="77" t="s">
        <v>1562</v>
      </c>
      <c r="C680" s="93" t="s">
        <v>1563</v>
      </c>
      <c r="D680" s="21">
        <v>0</v>
      </c>
      <c r="E680" s="21">
        <v>0</v>
      </c>
      <c r="F680" s="21">
        <v>0</v>
      </c>
      <c r="G680" s="21">
        <v>0</v>
      </c>
      <c r="H680" s="21">
        <v>0</v>
      </c>
      <c r="I680" s="240">
        <f t="shared" si="20"/>
        <v>0</v>
      </c>
    </row>
    <row r="681" spans="1:9" s="77" customFormat="1" x14ac:dyDescent="0.2">
      <c r="A681" s="89" t="s">
        <v>1202</v>
      </c>
      <c r="B681" s="77" t="s">
        <v>1565</v>
      </c>
      <c r="C681" s="93" t="s">
        <v>1564</v>
      </c>
      <c r="D681" s="21">
        <v>0</v>
      </c>
      <c r="E681" s="21">
        <v>0</v>
      </c>
      <c r="F681" s="21">
        <v>0</v>
      </c>
      <c r="G681" s="21">
        <v>0</v>
      </c>
      <c r="H681" s="21">
        <v>0</v>
      </c>
      <c r="I681" s="240">
        <f t="shared" si="20"/>
        <v>0</v>
      </c>
    </row>
    <row r="682" spans="1:9" s="77" customFormat="1" x14ac:dyDescent="0.2">
      <c r="A682" s="89" t="s">
        <v>1202</v>
      </c>
      <c r="B682" s="77" t="s">
        <v>1567</v>
      </c>
      <c r="C682" s="93" t="s">
        <v>1566</v>
      </c>
      <c r="D682" s="21">
        <v>0</v>
      </c>
      <c r="E682" s="21">
        <v>0</v>
      </c>
      <c r="F682" s="21">
        <v>0</v>
      </c>
      <c r="G682" s="21">
        <v>0</v>
      </c>
      <c r="H682" s="21">
        <v>0</v>
      </c>
      <c r="I682" s="240">
        <f t="shared" si="20"/>
        <v>0</v>
      </c>
    </row>
    <row r="683" spans="1:9" s="77" customFormat="1" x14ac:dyDescent="0.2">
      <c r="A683" s="89" t="s">
        <v>1202</v>
      </c>
      <c r="B683" s="77" t="s">
        <v>1569</v>
      </c>
      <c r="C683" s="93" t="s">
        <v>1568</v>
      </c>
      <c r="D683" s="21">
        <v>0</v>
      </c>
      <c r="E683" s="21">
        <v>0</v>
      </c>
      <c r="F683" s="21">
        <v>0</v>
      </c>
      <c r="G683" s="21">
        <v>0</v>
      </c>
      <c r="H683" s="21">
        <v>0</v>
      </c>
      <c r="I683" s="240">
        <f t="shared" si="20"/>
        <v>0</v>
      </c>
    </row>
    <row r="684" spans="1:9" s="77" customFormat="1" x14ac:dyDescent="0.2">
      <c r="A684" s="89" t="s">
        <v>1202</v>
      </c>
      <c r="B684" s="77" t="s">
        <v>1571</v>
      </c>
      <c r="C684" s="93" t="s">
        <v>1570</v>
      </c>
      <c r="D684" s="21">
        <v>0</v>
      </c>
      <c r="E684" s="21">
        <v>0</v>
      </c>
      <c r="F684" s="21">
        <v>0</v>
      </c>
      <c r="G684" s="21">
        <v>0</v>
      </c>
      <c r="H684" s="21">
        <v>0</v>
      </c>
      <c r="I684" s="240">
        <f t="shared" si="20"/>
        <v>0</v>
      </c>
    </row>
    <row r="685" spans="1:9" s="77" customFormat="1" x14ac:dyDescent="0.2">
      <c r="A685" s="89" t="s">
        <v>1202</v>
      </c>
      <c r="B685" s="77" t="s">
        <v>1573</v>
      </c>
      <c r="C685" s="93" t="s">
        <v>1572</v>
      </c>
      <c r="D685" s="21">
        <v>0</v>
      </c>
      <c r="E685" s="21">
        <v>0</v>
      </c>
      <c r="F685" s="21">
        <v>0</v>
      </c>
      <c r="G685" s="21">
        <v>0</v>
      </c>
      <c r="H685" s="21">
        <v>0</v>
      </c>
      <c r="I685" s="240">
        <f t="shared" si="20"/>
        <v>0</v>
      </c>
    </row>
    <row r="686" spans="1:9" s="77" customFormat="1" ht="10.8" thickBot="1" x14ac:dyDescent="0.25">
      <c r="A686" s="78"/>
      <c r="C686" s="93"/>
      <c r="D686" s="3"/>
      <c r="E686" s="3"/>
      <c r="F686" s="3"/>
      <c r="G686" s="3"/>
      <c r="H686" s="3"/>
    </row>
    <row r="687" spans="1:9" s="77" customFormat="1" ht="10.5" customHeight="1" thickBot="1" x14ac:dyDescent="0.25">
      <c r="B687" s="17" t="s">
        <v>579</v>
      </c>
      <c r="D687" s="101">
        <f t="shared" ref="D687:I687" si="21">D669+SUM(D671:D686)</f>
        <v>0</v>
      </c>
      <c r="E687" s="101">
        <f t="shared" si="21"/>
        <v>0</v>
      </c>
      <c r="F687" s="101">
        <f t="shared" si="21"/>
        <v>0</v>
      </c>
      <c r="G687" s="101">
        <f t="shared" si="21"/>
        <v>0</v>
      </c>
      <c r="H687" s="101">
        <f t="shared" si="21"/>
        <v>0</v>
      </c>
      <c r="I687" s="101">
        <f t="shared" si="21"/>
        <v>0</v>
      </c>
    </row>
    <row r="688" spans="1:9" ht="10.5" customHeight="1" thickBot="1" x14ac:dyDescent="0.25">
      <c r="C688" s="523" t="s">
        <v>1180</v>
      </c>
      <c r="I688" s="77"/>
    </row>
    <row r="689" spans="2:9" ht="10.5" customHeight="1" thickBot="1" x14ac:dyDescent="0.25">
      <c r="B689" s="212" t="s">
        <v>579</v>
      </c>
      <c r="D689" s="101">
        <f>D667+D687</f>
        <v>0</v>
      </c>
      <c r="E689" s="101">
        <f>E667+E687</f>
        <v>0</v>
      </c>
      <c r="F689" s="101">
        <f>F667+F687</f>
        <v>0</v>
      </c>
      <c r="G689" s="101">
        <f>G667+G687</f>
        <v>0</v>
      </c>
      <c r="H689" s="101">
        <f>H667+H687</f>
        <v>0</v>
      </c>
      <c r="I689" s="101">
        <f>G689+H689</f>
        <v>0</v>
      </c>
    </row>
    <row r="690" spans="2:9" ht="10.5" customHeight="1" thickBot="1" x14ac:dyDescent="0.25">
      <c r="C690" s="62"/>
      <c r="H690" s="3"/>
      <c r="I690" s="98"/>
    </row>
    <row r="691" spans="2:9" ht="10.5" customHeight="1" thickTop="1" thickBot="1" x14ac:dyDescent="0.25">
      <c r="C691" s="62" t="s">
        <v>575</v>
      </c>
      <c r="D691" s="84">
        <f>CharterFundRev!D108</f>
        <v>0</v>
      </c>
      <c r="E691" s="84">
        <f>CharterFundRev!E108</f>
        <v>0</v>
      </c>
      <c r="F691" s="84">
        <f>CharterFundRev!F108</f>
        <v>0</v>
      </c>
      <c r="G691" s="84">
        <f>CharterFundRev!G108</f>
        <v>0</v>
      </c>
      <c r="H691" s="84">
        <f>CharterFundRev!H108</f>
        <v>0</v>
      </c>
      <c r="I691" s="84">
        <f>G691+H691</f>
        <v>0</v>
      </c>
    </row>
    <row r="692" spans="2:9" ht="10.5" customHeight="1" thickTop="1" x14ac:dyDescent="0.2">
      <c r="D692" s="3"/>
      <c r="E692" s="3"/>
      <c r="F692" s="3"/>
      <c r="G692" s="3"/>
      <c r="I692" s="77"/>
    </row>
    <row r="693" spans="2:9" ht="10.5" customHeight="1" x14ac:dyDescent="0.2">
      <c r="C693" s="62" t="s">
        <v>576</v>
      </c>
      <c r="D693" s="77">
        <f>D689-D691</f>
        <v>0</v>
      </c>
      <c r="E693" s="77">
        <f>E689-E691</f>
        <v>0</v>
      </c>
      <c r="F693" s="77">
        <f>F689-F691</f>
        <v>0</v>
      </c>
      <c r="G693" s="77">
        <f>G689-G691</f>
        <v>0</v>
      </c>
      <c r="H693" s="77">
        <f>H689-H691</f>
        <v>0</v>
      </c>
      <c r="I693" s="77">
        <f>G693+H693</f>
        <v>0</v>
      </c>
    </row>
  </sheetData>
  <sheetProtection password="CB03" sheet="1" objects="1" scenarios="1" formatCells="0" formatColumns="0" formatRows="0"/>
  <phoneticPr fontId="12" type="noConversion"/>
  <printOptions horizontalCentered="1"/>
  <pageMargins left="0.25" right="0.25" top="0.5" bottom="0.75" header="0.5" footer="0.5"/>
  <pageSetup scale="90" orientation="landscape" r:id="rId1"/>
  <headerFooter alignWithMargins="0">
    <oddFooter>&amp;CPage &amp;P of &amp;N&amp;R&amp;D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I59"/>
  <sheetViews>
    <sheetView workbookViewId="0">
      <pane ySplit="3" topLeftCell="A4" activePane="bottomLeft" state="frozen"/>
      <selection pane="bottomLeft" activeCell="D3" sqref="D3:I3"/>
    </sheetView>
  </sheetViews>
  <sheetFormatPr defaultColWidth="9.28515625" defaultRowHeight="10.199999999999999" x14ac:dyDescent="0.2"/>
  <cols>
    <col min="1" max="1" width="10" style="94" customWidth="1"/>
    <col min="2" max="2" width="5" style="94" bestFit="1" customWidth="1"/>
    <col min="3" max="3" width="70.85546875" style="94" customWidth="1"/>
    <col min="4" max="9" width="16.7109375" style="94" customWidth="1"/>
    <col min="10" max="16384" width="9.28515625" style="94"/>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68</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212"/>
      <c r="B4" s="212" t="s">
        <v>1260</v>
      </c>
      <c r="D4" s="19">
        <v>0</v>
      </c>
      <c r="E4" s="19">
        <v>0</v>
      </c>
      <c r="F4" s="19">
        <v>0</v>
      </c>
      <c r="G4" s="19">
        <v>0</v>
      </c>
      <c r="H4" s="19">
        <v>0</v>
      </c>
      <c r="I4" s="83">
        <f>G4+H4</f>
        <v>0</v>
      </c>
    </row>
    <row r="5" spans="1:9" x14ac:dyDescent="0.2">
      <c r="A5" s="18" t="s">
        <v>1263</v>
      </c>
      <c r="C5" s="236" t="s">
        <v>145</v>
      </c>
      <c r="I5" s="77"/>
    </row>
    <row r="6" spans="1:9" x14ac:dyDescent="0.2">
      <c r="A6" s="62" t="s">
        <v>1265</v>
      </c>
      <c r="B6" s="211" t="s">
        <v>880</v>
      </c>
      <c r="C6" s="62" t="s">
        <v>155</v>
      </c>
      <c r="D6" s="21">
        <v>0</v>
      </c>
      <c r="E6" s="21">
        <v>0</v>
      </c>
      <c r="F6" s="21">
        <v>0</v>
      </c>
      <c r="G6" s="21">
        <v>0</v>
      </c>
      <c r="H6" s="220">
        <v>0</v>
      </c>
      <c r="I6" s="240">
        <f>SUM(G6+H6)</f>
        <v>0</v>
      </c>
    </row>
    <row r="7" spans="1:9" x14ac:dyDescent="0.2">
      <c r="A7" s="62" t="s">
        <v>1266</v>
      </c>
      <c r="B7" s="211" t="s">
        <v>881</v>
      </c>
      <c r="C7" s="62" t="s">
        <v>206</v>
      </c>
      <c r="D7" s="21">
        <v>0</v>
      </c>
      <c r="E7" s="21">
        <v>0</v>
      </c>
      <c r="F7" s="21">
        <v>0</v>
      </c>
      <c r="G7" s="21">
        <v>0</v>
      </c>
      <c r="H7" s="220">
        <v>0</v>
      </c>
      <c r="I7" s="240">
        <f t="shared" ref="I7:I12" si="0">SUM(G7+H7)</f>
        <v>0</v>
      </c>
    </row>
    <row r="8" spans="1:9" x14ac:dyDescent="0.2">
      <c r="A8" s="62" t="s">
        <v>1272</v>
      </c>
      <c r="B8" s="211" t="s">
        <v>882</v>
      </c>
      <c r="C8" s="62" t="s">
        <v>359</v>
      </c>
      <c r="D8" s="21">
        <v>0</v>
      </c>
      <c r="E8" s="21">
        <v>0</v>
      </c>
      <c r="F8" s="21">
        <v>0</v>
      </c>
      <c r="G8" s="21">
        <v>0</v>
      </c>
      <c r="H8" s="220">
        <v>0</v>
      </c>
      <c r="I8" s="240">
        <f t="shared" si="0"/>
        <v>0</v>
      </c>
    </row>
    <row r="9" spans="1:9" x14ac:dyDescent="0.2">
      <c r="A9" s="62" t="s">
        <v>58</v>
      </c>
      <c r="B9" s="211" t="s">
        <v>943</v>
      </c>
      <c r="C9" s="62" t="s">
        <v>367</v>
      </c>
      <c r="D9" s="21">
        <v>0</v>
      </c>
      <c r="E9" s="21">
        <v>0</v>
      </c>
      <c r="F9" s="21">
        <v>0</v>
      </c>
      <c r="G9" s="21">
        <v>0</v>
      </c>
      <c r="H9" s="220">
        <v>0</v>
      </c>
      <c r="I9" s="240">
        <f t="shared" si="0"/>
        <v>0</v>
      </c>
    </row>
    <row r="10" spans="1:9" x14ac:dyDescent="0.2">
      <c r="A10" s="166" t="s">
        <v>66</v>
      </c>
      <c r="B10" s="211" t="s">
        <v>944</v>
      </c>
      <c r="C10" s="2" t="s">
        <v>665</v>
      </c>
      <c r="D10" s="21">
        <v>0</v>
      </c>
      <c r="E10" s="21">
        <v>0</v>
      </c>
      <c r="F10" s="21">
        <v>0</v>
      </c>
      <c r="G10" s="21">
        <v>0</v>
      </c>
      <c r="H10" s="220">
        <v>0</v>
      </c>
      <c r="I10" s="240">
        <f t="shared" si="0"/>
        <v>0</v>
      </c>
    </row>
    <row r="11" spans="1:9" x14ac:dyDescent="0.2">
      <c r="A11" s="62" t="s">
        <v>146</v>
      </c>
      <c r="B11" s="211" t="s">
        <v>945</v>
      </c>
      <c r="C11" s="299" t="s">
        <v>676</v>
      </c>
      <c r="D11" s="21">
        <v>0</v>
      </c>
      <c r="E11" s="21">
        <v>0</v>
      </c>
      <c r="F11" s="21">
        <v>0</v>
      </c>
      <c r="G11" s="21">
        <v>0</v>
      </c>
      <c r="H11" s="220">
        <v>0</v>
      </c>
      <c r="I11" s="240">
        <f t="shared" si="0"/>
        <v>0</v>
      </c>
    </row>
    <row r="12" spans="1:9" x14ac:dyDescent="0.2">
      <c r="B12" s="211" t="s">
        <v>946</v>
      </c>
      <c r="C12" s="62" t="s">
        <v>161</v>
      </c>
      <c r="D12" s="21">
        <v>0</v>
      </c>
      <c r="E12" s="21">
        <v>0</v>
      </c>
      <c r="F12" s="21">
        <v>0</v>
      </c>
      <c r="G12" s="21">
        <v>0</v>
      </c>
      <c r="H12" s="220">
        <v>0</v>
      </c>
      <c r="I12" s="240">
        <f t="shared" si="0"/>
        <v>0</v>
      </c>
    </row>
    <row r="13" spans="1:9" ht="10.8" thickBot="1" x14ac:dyDescent="0.25">
      <c r="B13" s="211"/>
      <c r="C13" s="62"/>
      <c r="D13" s="3"/>
      <c r="E13" s="3"/>
      <c r="F13" s="3"/>
      <c r="G13" s="3"/>
      <c r="I13" s="77"/>
    </row>
    <row r="14" spans="1:9" ht="11.4" thickTop="1" thickBot="1" x14ac:dyDescent="0.25">
      <c r="B14" s="211" t="s">
        <v>947</v>
      </c>
      <c r="C14" s="212" t="s">
        <v>879</v>
      </c>
      <c r="D14" s="71">
        <f t="shared" ref="D14:I14" si="1">SUM(D6:D12)</f>
        <v>0</v>
      </c>
      <c r="E14" s="71">
        <f t="shared" si="1"/>
        <v>0</v>
      </c>
      <c r="F14" s="71">
        <f t="shared" si="1"/>
        <v>0</v>
      </c>
      <c r="G14" s="71">
        <f t="shared" si="1"/>
        <v>0</v>
      </c>
      <c r="H14" s="71">
        <f t="shared" si="1"/>
        <v>0</v>
      </c>
      <c r="I14" s="82">
        <f t="shared" si="1"/>
        <v>0</v>
      </c>
    </row>
    <row r="15" spans="1:9" ht="11.4" thickTop="1" thickBot="1" x14ac:dyDescent="0.25">
      <c r="A15" s="62"/>
      <c r="C15" s="62"/>
      <c r="I15" s="77"/>
    </row>
    <row r="16" spans="1:9" ht="10.8" thickBot="1" x14ac:dyDescent="0.25">
      <c r="A16" s="212" t="s">
        <v>948</v>
      </c>
      <c r="D16" s="213">
        <f t="shared" ref="D16:I16" si="2">D4+D14</f>
        <v>0</v>
      </c>
      <c r="E16" s="213">
        <f t="shared" si="2"/>
        <v>0</v>
      </c>
      <c r="F16" s="213">
        <f t="shared" si="2"/>
        <v>0</v>
      </c>
      <c r="G16" s="213">
        <f t="shared" si="2"/>
        <v>0</v>
      </c>
      <c r="H16" s="213">
        <f t="shared" si="2"/>
        <v>0</v>
      </c>
      <c r="I16" s="83">
        <f t="shared" si="2"/>
        <v>0</v>
      </c>
    </row>
    <row r="17" spans="1:9" x14ac:dyDescent="0.2">
      <c r="I17" s="77"/>
    </row>
    <row r="18" spans="1:9" x14ac:dyDescent="0.2">
      <c r="A18" s="286" t="s">
        <v>637</v>
      </c>
      <c r="B18" s="165"/>
      <c r="C18" s="204" t="s">
        <v>633</v>
      </c>
      <c r="I18" s="77"/>
    </row>
    <row r="19" spans="1:9" x14ac:dyDescent="0.2">
      <c r="A19" s="166" t="s">
        <v>66</v>
      </c>
      <c r="B19" s="208" t="s">
        <v>1137</v>
      </c>
      <c r="C19" s="2" t="s">
        <v>639</v>
      </c>
      <c r="D19" s="21">
        <v>0</v>
      </c>
      <c r="E19" s="21">
        <v>0</v>
      </c>
      <c r="F19" s="21">
        <v>0</v>
      </c>
      <c r="G19" s="21">
        <v>0</v>
      </c>
      <c r="H19" s="220">
        <v>0</v>
      </c>
      <c r="I19" s="221">
        <f>SUM(G19+H19)</f>
        <v>0</v>
      </c>
    </row>
    <row r="20" spans="1:9" x14ac:dyDescent="0.2">
      <c r="A20" s="201"/>
      <c r="B20" s="165"/>
    </row>
    <row r="21" spans="1:9" x14ac:dyDescent="0.2">
      <c r="A21" s="251" t="s">
        <v>147</v>
      </c>
      <c r="C21" s="236" t="s">
        <v>148</v>
      </c>
      <c r="I21" s="77"/>
    </row>
    <row r="22" spans="1:9" x14ac:dyDescent="0.2">
      <c r="A22" s="215" t="s">
        <v>535</v>
      </c>
      <c r="B22" s="215" t="s">
        <v>955</v>
      </c>
      <c r="C22" s="94" t="s">
        <v>1045</v>
      </c>
      <c r="D22" s="21">
        <v>0</v>
      </c>
      <c r="E22" s="21">
        <v>0</v>
      </c>
      <c r="F22" s="21">
        <v>0</v>
      </c>
      <c r="G22" s="21">
        <v>0</v>
      </c>
      <c r="H22" s="220">
        <v>0</v>
      </c>
      <c r="I22" s="240">
        <f>SUM(G22+H22)</f>
        <v>0</v>
      </c>
    </row>
    <row r="23" spans="1:9" x14ac:dyDescent="0.2">
      <c r="A23" s="215" t="s">
        <v>536</v>
      </c>
      <c r="B23" s="215" t="s">
        <v>959</v>
      </c>
      <c r="C23" s="94" t="s">
        <v>1046</v>
      </c>
      <c r="D23" s="21">
        <v>0</v>
      </c>
      <c r="E23" s="21">
        <v>0</v>
      </c>
      <c r="F23" s="21">
        <v>0</v>
      </c>
      <c r="G23" s="21">
        <v>0</v>
      </c>
      <c r="H23" s="220">
        <v>0</v>
      </c>
      <c r="I23" s="240">
        <f t="shared" ref="I23:I34" si="3">SUM(G23+H23)</f>
        <v>0</v>
      </c>
    </row>
    <row r="24" spans="1:9" x14ac:dyDescent="0.2">
      <c r="A24" s="215" t="s">
        <v>557</v>
      </c>
      <c r="B24" s="215" t="s">
        <v>960</v>
      </c>
      <c r="C24" s="94" t="s">
        <v>559</v>
      </c>
      <c r="D24" s="21">
        <v>0</v>
      </c>
      <c r="E24" s="21">
        <v>0</v>
      </c>
      <c r="F24" s="21">
        <v>0</v>
      </c>
      <c r="G24" s="21">
        <v>0</v>
      </c>
      <c r="H24" s="220">
        <v>0</v>
      </c>
      <c r="I24" s="240">
        <f t="shared" si="3"/>
        <v>0</v>
      </c>
    </row>
    <row r="25" spans="1:9" x14ac:dyDescent="0.2">
      <c r="A25" s="215" t="s">
        <v>537</v>
      </c>
      <c r="B25" s="62" t="s">
        <v>1052</v>
      </c>
      <c r="C25" s="94" t="s">
        <v>1049</v>
      </c>
      <c r="D25" s="21">
        <v>0</v>
      </c>
      <c r="E25" s="21">
        <v>0</v>
      </c>
      <c r="F25" s="21">
        <v>0</v>
      </c>
      <c r="G25" s="21">
        <v>0</v>
      </c>
      <c r="H25" s="220">
        <v>0</v>
      </c>
      <c r="I25" s="240">
        <f t="shared" si="3"/>
        <v>0</v>
      </c>
    </row>
    <row r="26" spans="1:9" x14ac:dyDescent="0.2">
      <c r="A26" s="215" t="s">
        <v>537</v>
      </c>
      <c r="B26" s="215" t="s">
        <v>1050</v>
      </c>
      <c r="C26" s="94" t="s">
        <v>1047</v>
      </c>
      <c r="D26" s="21">
        <v>0</v>
      </c>
      <c r="E26" s="21">
        <v>0</v>
      </c>
      <c r="F26" s="21">
        <v>0</v>
      </c>
      <c r="G26" s="21">
        <v>0</v>
      </c>
      <c r="H26" s="220">
        <v>0</v>
      </c>
      <c r="I26" s="240">
        <f t="shared" si="3"/>
        <v>0</v>
      </c>
    </row>
    <row r="27" spans="1:9" x14ac:dyDescent="0.2">
      <c r="A27" s="215" t="s">
        <v>537</v>
      </c>
      <c r="B27" s="62" t="s">
        <v>1051</v>
      </c>
      <c r="C27" s="94" t="s">
        <v>1048</v>
      </c>
      <c r="D27" s="21">
        <v>0</v>
      </c>
      <c r="E27" s="21">
        <v>0</v>
      </c>
      <c r="F27" s="21">
        <v>0</v>
      </c>
      <c r="G27" s="21">
        <v>0</v>
      </c>
      <c r="H27" s="220">
        <v>0</v>
      </c>
      <c r="I27" s="240">
        <f t="shared" si="3"/>
        <v>0</v>
      </c>
    </row>
    <row r="28" spans="1:9" x14ac:dyDescent="0.2">
      <c r="A28" s="215" t="s">
        <v>538</v>
      </c>
      <c r="B28" s="215" t="s">
        <v>957</v>
      </c>
      <c r="C28" s="94" t="s">
        <v>560</v>
      </c>
      <c r="D28" s="21">
        <v>0</v>
      </c>
      <c r="E28" s="21">
        <v>0</v>
      </c>
      <c r="F28" s="21">
        <v>0</v>
      </c>
      <c r="G28" s="21">
        <v>0</v>
      </c>
      <c r="H28" s="220">
        <v>0</v>
      </c>
      <c r="I28" s="240">
        <f t="shared" si="3"/>
        <v>0</v>
      </c>
    </row>
    <row r="29" spans="1:9" x14ac:dyDescent="0.2">
      <c r="A29" s="215" t="s">
        <v>553</v>
      </c>
      <c r="B29" s="215" t="s">
        <v>962</v>
      </c>
      <c r="C29" s="94" t="s">
        <v>512</v>
      </c>
      <c r="D29" s="21">
        <v>0</v>
      </c>
      <c r="E29" s="21">
        <v>0</v>
      </c>
      <c r="F29" s="21">
        <v>0</v>
      </c>
      <c r="G29" s="21">
        <v>0</v>
      </c>
      <c r="H29" s="220">
        <v>0</v>
      </c>
      <c r="I29" s="240">
        <f t="shared" si="3"/>
        <v>0</v>
      </c>
    </row>
    <row r="30" spans="1:9" x14ac:dyDescent="0.2">
      <c r="A30" s="215" t="s">
        <v>554</v>
      </c>
      <c r="B30" s="215" t="s">
        <v>963</v>
      </c>
      <c r="C30" s="94" t="s">
        <v>513</v>
      </c>
      <c r="D30" s="21">
        <v>0</v>
      </c>
      <c r="E30" s="21">
        <v>0</v>
      </c>
      <c r="F30" s="21">
        <v>0</v>
      </c>
      <c r="G30" s="21">
        <v>0</v>
      </c>
      <c r="H30" s="220">
        <v>0</v>
      </c>
      <c r="I30" s="240">
        <f t="shared" si="3"/>
        <v>0</v>
      </c>
    </row>
    <row r="31" spans="1:9" x14ac:dyDescent="0.2">
      <c r="A31" s="215" t="s">
        <v>555</v>
      </c>
      <c r="B31" s="215" t="s">
        <v>964</v>
      </c>
      <c r="C31" s="94" t="s">
        <v>208</v>
      </c>
      <c r="D31" s="21">
        <v>0</v>
      </c>
      <c r="E31" s="21">
        <v>0</v>
      </c>
      <c r="F31" s="21">
        <v>0</v>
      </c>
      <c r="G31" s="21">
        <v>0</v>
      </c>
      <c r="H31" s="220">
        <v>0</v>
      </c>
      <c r="I31" s="240">
        <f t="shared" si="3"/>
        <v>0</v>
      </c>
    </row>
    <row r="32" spans="1:9" x14ac:dyDescent="0.2">
      <c r="A32" s="215" t="s">
        <v>556</v>
      </c>
      <c r="B32" s="215" t="s">
        <v>965</v>
      </c>
      <c r="C32" s="94" t="s">
        <v>514</v>
      </c>
      <c r="D32" s="21">
        <v>0</v>
      </c>
      <c r="E32" s="21">
        <v>0</v>
      </c>
      <c r="F32" s="21">
        <v>0</v>
      </c>
      <c r="G32" s="21">
        <v>0</v>
      </c>
      <c r="H32" s="220">
        <v>0</v>
      </c>
      <c r="I32" s="240">
        <f t="shared" si="3"/>
        <v>0</v>
      </c>
    </row>
    <row r="33" spans="1:9" x14ac:dyDescent="0.2">
      <c r="A33" s="215"/>
      <c r="B33" s="215"/>
      <c r="C33" s="159" t="s">
        <v>666</v>
      </c>
      <c r="D33" s="289">
        <f t="shared" ref="D33:I33" si="4">+D19</f>
        <v>0</v>
      </c>
      <c r="E33" s="289">
        <f t="shared" si="4"/>
        <v>0</v>
      </c>
      <c r="F33" s="289">
        <f t="shared" si="4"/>
        <v>0</v>
      </c>
      <c r="G33" s="289">
        <f t="shared" si="4"/>
        <v>0</v>
      </c>
      <c r="H33" s="289">
        <f t="shared" si="4"/>
        <v>0</v>
      </c>
      <c r="I33" s="289">
        <f t="shared" si="4"/>
        <v>0</v>
      </c>
    </row>
    <row r="34" spans="1:9" x14ac:dyDescent="0.2">
      <c r="B34" s="215" t="s">
        <v>968</v>
      </c>
      <c r="C34" s="62" t="s">
        <v>1053</v>
      </c>
      <c r="D34" s="21">
        <v>0</v>
      </c>
      <c r="E34" s="21">
        <v>0</v>
      </c>
      <c r="F34" s="21">
        <v>0</v>
      </c>
      <c r="G34" s="21">
        <v>0</v>
      </c>
      <c r="H34" s="220">
        <v>0</v>
      </c>
      <c r="I34" s="240">
        <f t="shared" si="3"/>
        <v>0</v>
      </c>
    </row>
    <row r="35" spans="1:9" ht="10.8" thickBot="1" x14ac:dyDescent="0.25">
      <c r="C35" s="62"/>
      <c r="D35" s="3"/>
      <c r="E35" s="3"/>
      <c r="F35" s="3"/>
      <c r="G35" s="3"/>
      <c r="I35" s="77"/>
    </row>
    <row r="36" spans="1:9" ht="11.4" thickTop="1" thickBot="1" x14ac:dyDescent="0.25">
      <c r="B36" s="215" t="s">
        <v>969</v>
      </c>
      <c r="C36" s="212" t="s">
        <v>768</v>
      </c>
      <c r="D36" s="75">
        <f t="shared" ref="D36:I36" si="5">SUM(D22:D34)</f>
        <v>0</v>
      </c>
      <c r="E36" s="75">
        <f t="shared" si="5"/>
        <v>0</v>
      </c>
      <c r="F36" s="75">
        <f t="shared" si="5"/>
        <v>0</v>
      </c>
      <c r="G36" s="75">
        <f t="shared" si="5"/>
        <v>0</v>
      </c>
      <c r="H36" s="75">
        <f t="shared" si="5"/>
        <v>0</v>
      </c>
      <c r="I36" s="84">
        <f t="shared" si="5"/>
        <v>0</v>
      </c>
    </row>
    <row r="37" spans="1:9" ht="10.8" thickTop="1" x14ac:dyDescent="0.2">
      <c r="I37" s="77"/>
    </row>
    <row r="38" spans="1:9" x14ac:dyDescent="0.2">
      <c r="A38" s="235" t="s">
        <v>70</v>
      </c>
      <c r="C38" s="236" t="s">
        <v>584</v>
      </c>
      <c r="I38" s="77"/>
    </row>
    <row r="39" spans="1:9" x14ac:dyDescent="0.2">
      <c r="A39" s="237" t="s">
        <v>1198</v>
      </c>
      <c r="B39" s="211" t="s">
        <v>970</v>
      </c>
      <c r="C39" s="62" t="s">
        <v>1192</v>
      </c>
      <c r="D39" s="21">
        <v>0</v>
      </c>
      <c r="E39" s="21">
        <v>0</v>
      </c>
      <c r="F39" s="21">
        <v>0</v>
      </c>
      <c r="G39" s="21">
        <v>0</v>
      </c>
      <c r="H39" s="220">
        <v>0</v>
      </c>
      <c r="I39" s="240">
        <f>SUM(G39+H39)</f>
        <v>0</v>
      </c>
    </row>
    <row r="40" spans="1:9" ht="11.25" customHeight="1" x14ac:dyDescent="0.2">
      <c r="A40" s="302" t="s">
        <v>1317</v>
      </c>
      <c r="B40" s="211" t="s">
        <v>975</v>
      </c>
      <c r="C40" s="62" t="s">
        <v>1193</v>
      </c>
      <c r="D40" s="21">
        <v>0</v>
      </c>
      <c r="E40" s="21">
        <v>0</v>
      </c>
      <c r="F40" s="21">
        <v>0</v>
      </c>
      <c r="G40" s="21">
        <v>0</v>
      </c>
      <c r="H40" s="220">
        <v>0</v>
      </c>
      <c r="I40" s="240">
        <f>SUM(G40+H40)</f>
        <v>0</v>
      </c>
    </row>
    <row r="41" spans="1:9" x14ac:dyDescent="0.2">
      <c r="A41" s="302" t="s">
        <v>1316</v>
      </c>
      <c r="B41" s="211" t="s">
        <v>976</v>
      </c>
      <c r="C41" s="62" t="s">
        <v>1194</v>
      </c>
      <c r="D41" s="21">
        <v>0</v>
      </c>
      <c r="E41" s="21">
        <v>0</v>
      </c>
      <c r="F41" s="21">
        <v>0</v>
      </c>
      <c r="G41" s="21">
        <v>0</v>
      </c>
      <c r="H41" s="220">
        <v>0</v>
      </c>
      <c r="I41" s="240">
        <f>SUM(G41+H41)</f>
        <v>0</v>
      </c>
    </row>
    <row r="42" spans="1:9" x14ac:dyDescent="0.2">
      <c r="A42" s="302" t="s">
        <v>1314</v>
      </c>
      <c r="B42" s="211" t="s">
        <v>977</v>
      </c>
      <c r="C42" s="297" t="s">
        <v>1315</v>
      </c>
      <c r="D42" s="21">
        <v>0</v>
      </c>
      <c r="E42" s="21">
        <v>0</v>
      </c>
      <c r="F42" s="21">
        <v>0</v>
      </c>
      <c r="G42" s="21">
        <v>0</v>
      </c>
      <c r="H42" s="220">
        <v>0</v>
      </c>
      <c r="I42" s="240">
        <f>SUM(G42+H42)</f>
        <v>0</v>
      </c>
    </row>
    <row r="43" spans="1:9" ht="10.8" thickBot="1" x14ac:dyDescent="0.25">
      <c r="A43" s="237" t="s">
        <v>1202</v>
      </c>
      <c r="B43" s="211" t="s">
        <v>978</v>
      </c>
      <c r="C43" s="62" t="s">
        <v>1196</v>
      </c>
      <c r="D43" s="70">
        <v>0</v>
      </c>
      <c r="E43" s="70">
        <v>0</v>
      </c>
      <c r="F43" s="70">
        <v>0</v>
      </c>
      <c r="G43" s="70">
        <v>0</v>
      </c>
      <c r="H43" s="220">
        <v>0</v>
      </c>
      <c r="I43" s="252">
        <f>SUM(G43+H43)</f>
        <v>0</v>
      </c>
    </row>
    <row r="44" spans="1:9" ht="11.4" thickTop="1" thickBot="1" x14ac:dyDescent="0.25">
      <c r="A44" s="238"/>
      <c r="B44" s="211" t="s">
        <v>980</v>
      </c>
      <c r="C44" s="297" t="s">
        <v>1320</v>
      </c>
      <c r="D44" s="71">
        <f t="shared" ref="D44:I44" si="6">SUM(D39:D43)</f>
        <v>0</v>
      </c>
      <c r="E44" s="71">
        <f t="shared" si="6"/>
        <v>0</v>
      </c>
      <c r="F44" s="71">
        <f t="shared" si="6"/>
        <v>0</v>
      </c>
      <c r="G44" s="71">
        <f t="shared" si="6"/>
        <v>0</v>
      </c>
      <c r="H44" s="71">
        <f t="shared" si="6"/>
        <v>0</v>
      </c>
      <c r="I44" s="82">
        <f t="shared" si="6"/>
        <v>0</v>
      </c>
    </row>
    <row r="45" spans="1:9" ht="11.4" thickTop="1" thickBot="1" x14ac:dyDescent="0.25">
      <c r="A45" s="238"/>
      <c r="C45" s="62"/>
      <c r="I45" s="77"/>
    </row>
    <row r="46" spans="1:9" ht="10.8" thickBot="1" x14ac:dyDescent="0.25">
      <c r="A46" s="500" t="s">
        <v>766</v>
      </c>
      <c r="B46" s="500"/>
      <c r="C46" s="500"/>
      <c r="D46" s="239">
        <f>D36+D44</f>
        <v>0</v>
      </c>
      <c r="E46" s="239">
        <f>E36+E44</f>
        <v>0</v>
      </c>
      <c r="F46" s="239">
        <f>F36+F44</f>
        <v>0</v>
      </c>
      <c r="G46" s="239">
        <f>G36+G44</f>
        <v>0</v>
      </c>
      <c r="H46" s="239">
        <f>H36+H44</f>
        <v>0</v>
      </c>
      <c r="I46" s="101">
        <f>G46+H46</f>
        <v>0</v>
      </c>
    </row>
    <row r="47" spans="1:9" x14ac:dyDescent="0.2">
      <c r="A47" s="238"/>
      <c r="C47" s="62" t="s">
        <v>574</v>
      </c>
      <c r="I47" s="77"/>
    </row>
    <row r="48" spans="1:9" ht="10.8" thickBot="1" x14ac:dyDescent="0.25">
      <c r="A48" s="238"/>
      <c r="C48" s="62"/>
      <c r="I48" s="77"/>
    </row>
    <row r="49" spans="1:9" ht="11.4" thickTop="1" thickBot="1" x14ac:dyDescent="0.25">
      <c r="C49" s="62" t="s">
        <v>575</v>
      </c>
      <c r="D49" s="75">
        <f>D16</f>
        <v>0</v>
      </c>
      <c r="E49" s="75">
        <f>E16</f>
        <v>0</v>
      </c>
      <c r="F49" s="75">
        <f>F16</f>
        <v>0</v>
      </c>
      <c r="G49" s="75">
        <f>G16</f>
        <v>0</v>
      </c>
      <c r="H49" s="75">
        <f>H16</f>
        <v>0</v>
      </c>
      <c r="I49" s="84">
        <f>G49+H49</f>
        <v>0</v>
      </c>
    </row>
    <row r="50" spans="1:9" ht="10.8" thickTop="1" x14ac:dyDescent="0.2">
      <c r="I50" s="77"/>
    </row>
    <row r="51" spans="1:9" x14ac:dyDescent="0.2">
      <c r="C51" s="62" t="s">
        <v>576</v>
      </c>
      <c r="D51" s="94">
        <f t="shared" ref="D51:I51" si="7">D46-D49</f>
        <v>0</v>
      </c>
      <c r="E51" s="94">
        <f t="shared" si="7"/>
        <v>0</v>
      </c>
      <c r="F51" s="94">
        <f t="shared" si="7"/>
        <v>0</v>
      </c>
      <c r="G51" s="94">
        <f t="shared" si="7"/>
        <v>0</v>
      </c>
      <c r="H51" s="94">
        <f t="shared" si="7"/>
        <v>0</v>
      </c>
      <c r="I51" s="77">
        <f t="shared" si="7"/>
        <v>0</v>
      </c>
    </row>
    <row r="52" spans="1:9" x14ac:dyDescent="0.2">
      <c r="I52" s="77"/>
    </row>
    <row r="53" spans="1:9" x14ac:dyDescent="0.2">
      <c r="I53" s="77"/>
    </row>
    <row r="56" spans="1:9" x14ac:dyDescent="0.2">
      <c r="A56" s="3" t="s">
        <v>1489</v>
      </c>
    </row>
    <row r="57" spans="1:9" x14ac:dyDescent="0.2">
      <c r="A57" s="288"/>
      <c r="B57" s="165"/>
    </row>
    <row r="58" spans="1:9" x14ac:dyDescent="0.2">
      <c r="A58" s="62"/>
    </row>
    <row r="59" spans="1:9" x14ac:dyDescent="0.2">
      <c r="A59" s="94" t="s">
        <v>515</v>
      </c>
    </row>
  </sheetData>
  <sheetProtection password="CB03" sheet="1" objects="1" scenarios="1" formatCells="0" formatColumns="0" formatRows="0"/>
  <mergeCells count="1">
    <mergeCell ref="A46:C46"/>
  </mergeCells>
  <phoneticPr fontId="12" type="noConversion"/>
  <printOptions horizontalCentered="1"/>
  <pageMargins left="0.25" right="0.25" top="0.5" bottom="0.75" header="0.5" footer="0.5"/>
  <pageSetup scale="90" firstPageNumber="26" fitToHeight="0" orientation="landscape" horizontalDpi="300" verticalDpi="300" r:id="rId1"/>
  <headerFooter alignWithMargins="0">
    <oddFooter>&amp;CPage &amp;P of &amp;N&amp;R&amp;D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I135"/>
  <sheetViews>
    <sheetView zoomScaleNormal="100" workbookViewId="0">
      <pane ySplit="3" topLeftCell="A4" activePane="bottomLeft" state="frozen"/>
      <selection pane="bottomLeft" activeCell="D3" sqref="D3:I3"/>
    </sheetView>
  </sheetViews>
  <sheetFormatPr defaultColWidth="9.28515625" defaultRowHeight="10.199999999999999" x14ac:dyDescent="0.2"/>
  <cols>
    <col min="1" max="1" width="10" style="77" customWidth="1"/>
    <col min="2" max="2" width="5" style="77" bestFit="1" customWidth="1"/>
    <col min="3" max="3" width="70.85546875" style="77" customWidth="1"/>
    <col min="4"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1056</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7"/>
      <c r="B4" s="17" t="s">
        <v>1260</v>
      </c>
      <c r="D4" s="19">
        <v>0</v>
      </c>
      <c r="E4" s="19">
        <v>0</v>
      </c>
      <c r="F4" s="19">
        <v>0</v>
      </c>
      <c r="G4" s="19">
        <v>0</v>
      </c>
      <c r="H4" s="19">
        <v>0</v>
      </c>
      <c r="I4" s="83">
        <f>G4+H4</f>
        <v>0</v>
      </c>
    </row>
    <row r="5" spans="1:9" x14ac:dyDescent="0.2">
      <c r="A5" s="18" t="s">
        <v>1263</v>
      </c>
      <c r="C5" s="100" t="s">
        <v>145</v>
      </c>
    </row>
    <row r="6" spans="1:9" x14ac:dyDescent="0.2">
      <c r="A6" s="55" t="s">
        <v>869</v>
      </c>
      <c r="B6" s="78" t="s">
        <v>880</v>
      </c>
      <c r="C6" s="55" t="s">
        <v>867</v>
      </c>
      <c r="D6" s="68">
        <v>0</v>
      </c>
      <c r="E6" s="68">
        <v>0</v>
      </c>
      <c r="F6" s="68">
        <v>0</v>
      </c>
      <c r="G6" s="68">
        <v>0</v>
      </c>
      <c r="H6" s="68">
        <v>0</v>
      </c>
      <c r="I6" s="221">
        <f>G6+H6</f>
        <v>0</v>
      </c>
    </row>
    <row r="7" spans="1:9" x14ac:dyDescent="0.2">
      <c r="A7" s="72" t="s">
        <v>868</v>
      </c>
      <c r="B7" s="78" t="s">
        <v>881</v>
      </c>
      <c r="C7" s="55" t="s">
        <v>870</v>
      </c>
      <c r="D7" s="68">
        <v>0</v>
      </c>
      <c r="E7" s="68">
        <v>0</v>
      </c>
      <c r="F7" s="68">
        <v>0</v>
      </c>
      <c r="G7" s="68">
        <v>0</v>
      </c>
      <c r="H7" s="68">
        <v>0</v>
      </c>
      <c r="I7" s="221">
        <f t="shared" ref="I7:I12" si="0">G7+H7</f>
        <v>0</v>
      </c>
    </row>
    <row r="8" spans="1:9" x14ac:dyDescent="0.2">
      <c r="A8" s="55" t="s">
        <v>355</v>
      </c>
      <c r="B8" s="78" t="s">
        <v>882</v>
      </c>
      <c r="C8" s="55" t="s">
        <v>871</v>
      </c>
      <c r="D8" s="68">
        <v>0</v>
      </c>
      <c r="E8" s="68">
        <v>0</v>
      </c>
      <c r="F8" s="68">
        <v>0</v>
      </c>
      <c r="G8" s="68">
        <v>0</v>
      </c>
      <c r="H8" s="68">
        <v>0</v>
      </c>
      <c r="I8" s="221">
        <f t="shared" si="0"/>
        <v>0</v>
      </c>
    </row>
    <row r="9" spans="1:9" x14ac:dyDescent="0.2">
      <c r="A9" s="55" t="s">
        <v>356</v>
      </c>
      <c r="B9" s="78" t="s">
        <v>943</v>
      </c>
      <c r="C9" s="55" t="s">
        <v>872</v>
      </c>
      <c r="D9" s="68">
        <v>0</v>
      </c>
      <c r="E9" s="68">
        <v>0</v>
      </c>
      <c r="F9" s="68">
        <v>0</v>
      </c>
      <c r="G9" s="68">
        <v>0</v>
      </c>
      <c r="H9" s="68">
        <v>0</v>
      </c>
      <c r="I9" s="221">
        <f t="shared" si="0"/>
        <v>0</v>
      </c>
    </row>
    <row r="10" spans="1:9" x14ac:dyDescent="0.2">
      <c r="A10" s="80" t="s">
        <v>66</v>
      </c>
      <c r="B10" s="97" t="s">
        <v>944</v>
      </c>
      <c r="C10" s="2" t="s">
        <v>665</v>
      </c>
      <c r="D10" s="68">
        <v>0</v>
      </c>
      <c r="E10" s="68">
        <v>0</v>
      </c>
      <c r="F10" s="68">
        <v>0</v>
      </c>
      <c r="G10" s="68">
        <v>0</v>
      </c>
      <c r="H10" s="68">
        <v>0</v>
      </c>
      <c r="I10" s="221">
        <f t="shared" si="0"/>
        <v>0</v>
      </c>
    </row>
    <row r="11" spans="1:9" x14ac:dyDescent="0.2">
      <c r="A11" s="72" t="s">
        <v>610</v>
      </c>
      <c r="B11" s="78" t="s">
        <v>945</v>
      </c>
      <c r="C11" s="55" t="s">
        <v>873</v>
      </c>
      <c r="D11" s="68">
        <v>0</v>
      </c>
      <c r="E11" s="68">
        <v>0</v>
      </c>
      <c r="F11" s="68">
        <v>0</v>
      </c>
      <c r="G11" s="68">
        <v>0</v>
      </c>
      <c r="H11" s="68">
        <v>0</v>
      </c>
      <c r="I11" s="221">
        <f t="shared" si="0"/>
        <v>0</v>
      </c>
    </row>
    <row r="12" spans="1:9" x14ac:dyDescent="0.2">
      <c r="A12" s="72"/>
      <c r="B12" s="78" t="s">
        <v>946</v>
      </c>
      <c r="C12" s="55" t="s">
        <v>161</v>
      </c>
      <c r="D12" s="68">
        <v>0</v>
      </c>
      <c r="E12" s="68">
        <v>0</v>
      </c>
      <c r="F12" s="68">
        <v>0</v>
      </c>
      <c r="G12" s="68">
        <v>0</v>
      </c>
      <c r="H12" s="68">
        <v>0</v>
      </c>
      <c r="I12" s="221">
        <f t="shared" si="0"/>
        <v>0</v>
      </c>
    </row>
    <row r="13" spans="1:9" ht="10.8" thickBot="1" x14ac:dyDescent="0.25">
      <c r="A13" s="72"/>
      <c r="C13" s="55"/>
      <c r="E13" s="3"/>
    </row>
    <row r="14" spans="1:9" ht="11.4" thickTop="1" thickBot="1" x14ac:dyDescent="0.25">
      <c r="B14" s="96" t="s">
        <v>947</v>
      </c>
      <c r="C14" s="17" t="s">
        <v>327</v>
      </c>
      <c r="D14" s="82">
        <f t="shared" ref="D14:I14" si="1">SUM(D5:D12)</f>
        <v>0</v>
      </c>
      <c r="E14" s="82">
        <f t="shared" si="1"/>
        <v>0</v>
      </c>
      <c r="F14" s="82">
        <f t="shared" si="1"/>
        <v>0</v>
      </c>
      <c r="G14" s="82">
        <f t="shared" si="1"/>
        <v>0</v>
      </c>
      <c r="H14" s="82">
        <f t="shared" si="1"/>
        <v>0</v>
      </c>
      <c r="I14" s="82">
        <f t="shared" si="1"/>
        <v>0</v>
      </c>
    </row>
    <row r="15" spans="1:9" ht="11.4" thickTop="1" thickBot="1" x14ac:dyDescent="0.25">
      <c r="C15" s="72"/>
    </row>
    <row r="16" spans="1:9" ht="10.8" thickBot="1" x14ac:dyDescent="0.25">
      <c r="A16" s="17" t="s">
        <v>888</v>
      </c>
      <c r="D16" s="83">
        <f t="shared" ref="D16:I16" si="2">D4+D14</f>
        <v>0</v>
      </c>
      <c r="E16" s="83">
        <f t="shared" si="2"/>
        <v>0</v>
      </c>
      <c r="F16" s="83">
        <f t="shared" si="2"/>
        <v>0</v>
      </c>
      <c r="G16" s="83">
        <f t="shared" si="2"/>
        <v>0</v>
      </c>
      <c r="H16" s="83">
        <f t="shared" si="2"/>
        <v>0</v>
      </c>
      <c r="I16" s="83">
        <f t="shared" si="2"/>
        <v>0</v>
      </c>
    </row>
    <row r="18" spans="1:9" x14ac:dyDescent="0.2">
      <c r="A18" s="286" t="s">
        <v>637</v>
      </c>
      <c r="B18" s="165"/>
      <c r="C18" s="204" t="s">
        <v>633</v>
      </c>
      <c r="D18" s="94"/>
      <c r="E18" s="94"/>
      <c r="F18" s="94"/>
      <c r="G18" s="94"/>
      <c r="H18" s="94"/>
    </row>
    <row r="19" spans="1:9" x14ac:dyDescent="0.2">
      <c r="A19" s="166" t="s">
        <v>66</v>
      </c>
      <c r="B19" s="208" t="s">
        <v>1137</v>
      </c>
      <c r="C19" s="2" t="s">
        <v>15</v>
      </c>
      <c r="D19" s="21">
        <v>0</v>
      </c>
      <c r="E19" s="21">
        <v>0</v>
      </c>
      <c r="F19" s="21">
        <v>0</v>
      </c>
      <c r="G19" s="21">
        <v>0</v>
      </c>
      <c r="H19" s="220">
        <v>0</v>
      </c>
      <c r="I19" s="221">
        <f>SUM(G19+H19)</f>
        <v>0</v>
      </c>
    </row>
    <row r="20" spans="1:9" x14ac:dyDescent="0.2">
      <c r="A20" s="201"/>
      <c r="B20" s="165"/>
      <c r="C20" s="94"/>
      <c r="D20" s="94"/>
      <c r="E20" s="94"/>
      <c r="F20" s="94"/>
      <c r="G20" s="94"/>
      <c r="H20" s="94"/>
      <c r="I20" s="94"/>
    </row>
    <row r="21" spans="1:9" x14ac:dyDescent="0.2">
      <c r="C21" s="100" t="s">
        <v>148</v>
      </c>
    </row>
    <row r="22" spans="1:9" x14ac:dyDescent="0.2">
      <c r="A22" s="18" t="s">
        <v>147</v>
      </c>
      <c r="C22" s="77" t="s">
        <v>874</v>
      </c>
    </row>
    <row r="23" spans="1:9" x14ac:dyDescent="0.2">
      <c r="A23" s="17" t="s">
        <v>29</v>
      </c>
      <c r="B23" s="17"/>
      <c r="C23" s="17"/>
    </row>
    <row r="24" spans="1:9" x14ac:dyDescent="0.2">
      <c r="A24" s="72" t="s">
        <v>1249</v>
      </c>
      <c r="B24" s="78" t="s">
        <v>955</v>
      </c>
      <c r="C24" s="55" t="s">
        <v>177</v>
      </c>
      <c r="D24" s="68">
        <v>0</v>
      </c>
      <c r="E24" s="68">
        <v>0</v>
      </c>
      <c r="F24" s="68">
        <v>0</v>
      </c>
      <c r="G24" s="218">
        <f>SUMIF('Staff Details'!J:J,RIGHT(LEFT($A$2,7),2)&amp;"-"&amp;LEFT(A23,4),'Staff Details'!S:S)</f>
        <v>0</v>
      </c>
      <c r="H24" s="253">
        <v>0</v>
      </c>
      <c r="I24" s="240">
        <f>SUM(G24+H24)</f>
        <v>0</v>
      </c>
    </row>
    <row r="25" spans="1:9" x14ac:dyDescent="0.2">
      <c r="A25" s="72" t="s">
        <v>1249</v>
      </c>
      <c r="B25" s="78" t="s">
        <v>955</v>
      </c>
      <c r="C25" s="55" t="s">
        <v>400</v>
      </c>
      <c r="D25" s="68">
        <v>0</v>
      </c>
      <c r="E25" s="68">
        <v>0</v>
      </c>
      <c r="F25" s="68">
        <v>0</v>
      </c>
      <c r="G25" s="68">
        <v>0</v>
      </c>
      <c r="H25" s="253">
        <v>0</v>
      </c>
      <c r="I25" s="240">
        <f>SUM(G25+H25)</f>
        <v>0</v>
      </c>
    </row>
    <row r="26" spans="1:9" x14ac:dyDescent="0.2">
      <c r="A26" s="72" t="s">
        <v>1250</v>
      </c>
      <c r="B26" s="78" t="s">
        <v>959</v>
      </c>
      <c r="C26" s="55" t="s">
        <v>684</v>
      </c>
      <c r="D26" s="68">
        <v>0</v>
      </c>
      <c r="E26" s="68">
        <v>0</v>
      </c>
      <c r="F26" s="68">
        <v>0</v>
      </c>
      <c r="G26" s="219">
        <f>SUMIF('Staff Details'!J:J,RIGHT(LEFT($A$2,7),2)&amp;"-"&amp;LEFT(A23,4),'Staff Details'!AA:AA)</f>
        <v>0</v>
      </c>
      <c r="H26" s="253">
        <v>0</v>
      </c>
      <c r="I26" s="240">
        <f>SUM(G26+H26)</f>
        <v>0</v>
      </c>
    </row>
    <row r="27" spans="1:9" x14ac:dyDescent="0.2">
      <c r="A27" s="72" t="s">
        <v>1250</v>
      </c>
      <c r="B27" s="78" t="s">
        <v>959</v>
      </c>
      <c r="C27" s="55" t="s">
        <v>401</v>
      </c>
      <c r="D27" s="68">
        <v>0</v>
      </c>
      <c r="E27" s="68">
        <v>0</v>
      </c>
      <c r="F27" s="68">
        <v>0</v>
      </c>
      <c r="G27" s="68">
        <v>0</v>
      </c>
      <c r="H27" s="253">
        <v>0</v>
      </c>
      <c r="I27" s="254">
        <f>SUM(G27+H27)</f>
        <v>0</v>
      </c>
    </row>
    <row r="28" spans="1:9" x14ac:dyDescent="0.2">
      <c r="A28" s="72" t="s">
        <v>1251</v>
      </c>
      <c r="B28" s="78" t="s">
        <v>960</v>
      </c>
      <c r="C28" s="55" t="s">
        <v>76</v>
      </c>
      <c r="D28" s="68">
        <v>0</v>
      </c>
      <c r="E28" s="68">
        <v>0</v>
      </c>
      <c r="F28" s="68">
        <v>0</v>
      </c>
      <c r="G28" s="68">
        <v>0</v>
      </c>
      <c r="H28" s="68">
        <v>0</v>
      </c>
      <c r="I28" s="221">
        <f t="shared" ref="I28:I54" si="3">G28+H28</f>
        <v>0</v>
      </c>
    </row>
    <row r="29" spans="1:9" x14ac:dyDescent="0.2">
      <c r="A29" s="72" t="s">
        <v>1252</v>
      </c>
      <c r="B29" s="78" t="s">
        <v>956</v>
      </c>
      <c r="C29" s="55" t="s">
        <v>77</v>
      </c>
      <c r="D29" s="68">
        <v>0</v>
      </c>
      <c r="E29" s="68">
        <v>0</v>
      </c>
      <c r="F29" s="68">
        <v>0</v>
      </c>
      <c r="G29" s="68">
        <v>0</v>
      </c>
      <c r="H29" s="68">
        <v>0</v>
      </c>
      <c r="I29" s="221">
        <f t="shared" si="3"/>
        <v>0</v>
      </c>
    </row>
    <row r="30" spans="1:9" x14ac:dyDescent="0.2">
      <c r="A30" s="72" t="s">
        <v>78</v>
      </c>
      <c r="B30" s="78" t="s">
        <v>957</v>
      </c>
      <c r="C30" s="55" t="s">
        <v>79</v>
      </c>
      <c r="D30" s="68">
        <v>0</v>
      </c>
      <c r="E30" s="68">
        <v>0</v>
      </c>
      <c r="F30" s="68">
        <v>0</v>
      </c>
      <c r="G30" s="68">
        <v>0</v>
      </c>
      <c r="H30" s="68">
        <v>0</v>
      </c>
      <c r="I30" s="221">
        <f t="shared" si="3"/>
        <v>0</v>
      </c>
    </row>
    <row r="31" spans="1:9" x14ac:dyDescent="0.2">
      <c r="A31" s="72" t="s">
        <v>80</v>
      </c>
      <c r="B31" s="78" t="s">
        <v>962</v>
      </c>
      <c r="C31" s="55" t="s">
        <v>81</v>
      </c>
      <c r="D31" s="68">
        <v>0</v>
      </c>
      <c r="E31" s="68">
        <v>0</v>
      </c>
      <c r="F31" s="68">
        <v>0</v>
      </c>
      <c r="G31" s="68">
        <v>0</v>
      </c>
      <c r="H31" s="68">
        <v>0</v>
      </c>
      <c r="I31" s="221">
        <f t="shared" si="3"/>
        <v>0</v>
      </c>
    </row>
    <row r="32" spans="1:9" x14ac:dyDescent="0.2">
      <c r="A32" s="72" t="s">
        <v>1253</v>
      </c>
      <c r="B32" s="78" t="s">
        <v>963</v>
      </c>
      <c r="C32" s="55" t="s">
        <v>82</v>
      </c>
      <c r="D32" s="68">
        <v>0</v>
      </c>
      <c r="E32" s="68">
        <v>0</v>
      </c>
      <c r="F32" s="68">
        <v>0</v>
      </c>
      <c r="G32" s="68">
        <v>0</v>
      </c>
      <c r="H32" s="68">
        <v>0</v>
      </c>
      <c r="I32" s="221">
        <f t="shared" si="3"/>
        <v>0</v>
      </c>
    </row>
    <row r="33" spans="1:9" x14ac:dyDescent="0.2">
      <c r="A33" s="72" t="s">
        <v>85</v>
      </c>
      <c r="B33" s="78" t="s">
        <v>964</v>
      </c>
      <c r="C33" s="55" t="s">
        <v>92</v>
      </c>
      <c r="D33" s="68">
        <v>0</v>
      </c>
      <c r="E33" s="68">
        <v>0</v>
      </c>
      <c r="F33" s="68">
        <v>0</v>
      </c>
      <c r="G33" s="68">
        <v>0</v>
      </c>
      <c r="H33" s="68">
        <v>0</v>
      </c>
      <c r="I33" s="221">
        <f t="shared" si="3"/>
        <v>0</v>
      </c>
    </row>
    <row r="34" spans="1:9" x14ac:dyDescent="0.2">
      <c r="A34" s="72" t="s">
        <v>90</v>
      </c>
      <c r="B34" s="78" t="s">
        <v>965</v>
      </c>
      <c r="C34" s="55" t="s">
        <v>1282</v>
      </c>
      <c r="D34" s="68">
        <v>0</v>
      </c>
      <c r="E34" s="68">
        <v>0</v>
      </c>
      <c r="F34" s="68">
        <v>0</v>
      </c>
      <c r="G34" s="68">
        <v>0</v>
      </c>
      <c r="H34" s="68">
        <v>0</v>
      </c>
      <c r="I34" s="221">
        <f t="shared" si="3"/>
        <v>0</v>
      </c>
    </row>
    <row r="35" spans="1:9" x14ac:dyDescent="0.2">
      <c r="A35" s="72" t="s">
        <v>1283</v>
      </c>
      <c r="B35" s="78" t="s">
        <v>966</v>
      </c>
      <c r="C35" s="55" t="s">
        <v>644</v>
      </c>
      <c r="D35" s="68">
        <v>0</v>
      </c>
      <c r="E35" s="68">
        <v>0</v>
      </c>
      <c r="F35" s="68">
        <v>0</v>
      </c>
      <c r="G35" s="68">
        <v>0</v>
      </c>
      <c r="H35" s="68">
        <v>0</v>
      </c>
      <c r="I35" s="221">
        <f t="shared" si="3"/>
        <v>0</v>
      </c>
    </row>
    <row r="36" spans="1:9" x14ac:dyDescent="0.2">
      <c r="A36" s="72" t="s">
        <v>1284</v>
      </c>
      <c r="B36" s="78" t="s">
        <v>967</v>
      </c>
      <c r="C36" s="55" t="s">
        <v>138</v>
      </c>
      <c r="D36" s="68">
        <v>0</v>
      </c>
      <c r="E36" s="68">
        <v>0</v>
      </c>
      <c r="F36" s="68">
        <v>0</v>
      </c>
      <c r="G36" s="68">
        <v>0</v>
      </c>
      <c r="H36" s="68">
        <v>0</v>
      </c>
      <c r="I36" s="221">
        <f t="shared" si="3"/>
        <v>0</v>
      </c>
    </row>
    <row r="37" spans="1:9" x14ac:dyDescent="0.2">
      <c r="A37" s="72" t="s">
        <v>1285</v>
      </c>
      <c r="B37" s="78" t="s">
        <v>968</v>
      </c>
      <c r="C37" s="55" t="s">
        <v>646</v>
      </c>
      <c r="D37" s="68">
        <v>0</v>
      </c>
      <c r="E37" s="68">
        <v>0</v>
      </c>
      <c r="F37" s="68">
        <v>0</v>
      </c>
      <c r="G37" s="68">
        <v>0</v>
      </c>
      <c r="H37" s="68">
        <v>0</v>
      </c>
      <c r="I37" s="221">
        <f t="shared" si="3"/>
        <v>0</v>
      </c>
    </row>
    <row r="38" spans="1:9" x14ac:dyDescent="0.2">
      <c r="A38" s="72" t="s">
        <v>1286</v>
      </c>
      <c r="B38" s="78" t="s">
        <v>969</v>
      </c>
      <c r="C38" s="55" t="s">
        <v>647</v>
      </c>
      <c r="D38" s="68">
        <v>0</v>
      </c>
      <c r="E38" s="68">
        <v>0</v>
      </c>
      <c r="F38" s="68">
        <v>0</v>
      </c>
      <c r="G38" s="68">
        <v>0</v>
      </c>
      <c r="H38" s="68">
        <v>0</v>
      </c>
      <c r="I38" s="221">
        <f t="shared" si="3"/>
        <v>0</v>
      </c>
    </row>
    <row r="39" spans="1:9" x14ac:dyDescent="0.2">
      <c r="A39" s="72" t="s">
        <v>1287</v>
      </c>
      <c r="B39" s="78" t="s">
        <v>970</v>
      </c>
      <c r="C39" s="55" t="s">
        <v>143</v>
      </c>
      <c r="D39" s="68">
        <v>0</v>
      </c>
      <c r="E39" s="68">
        <v>0</v>
      </c>
      <c r="F39" s="68">
        <v>0</v>
      </c>
      <c r="G39" s="68">
        <v>0</v>
      </c>
      <c r="H39" s="68">
        <v>0</v>
      </c>
      <c r="I39" s="221">
        <f t="shared" si="3"/>
        <v>0</v>
      </c>
    </row>
    <row r="40" spans="1:9" x14ac:dyDescent="0.2">
      <c r="A40" s="72" t="s">
        <v>1289</v>
      </c>
      <c r="B40" s="78" t="s">
        <v>975</v>
      </c>
      <c r="C40" s="55" t="s">
        <v>648</v>
      </c>
      <c r="D40" s="68">
        <v>0</v>
      </c>
      <c r="E40" s="68">
        <v>0</v>
      </c>
      <c r="F40" s="68">
        <v>0</v>
      </c>
      <c r="G40" s="68">
        <v>0</v>
      </c>
      <c r="H40" s="68">
        <v>0</v>
      </c>
      <c r="I40" s="221">
        <f t="shared" si="3"/>
        <v>0</v>
      </c>
    </row>
    <row r="41" spans="1:9" x14ac:dyDescent="0.2">
      <c r="A41" s="72" t="s">
        <v>1290</v>
      </c>
      <c r="B41" s="78" t="s">
        <v>976</v>
      </c>
      <c r="C41" s="55" t="s">
        <v>650</v>
      </c>
      <c r="D41" s="68">
        <v>0</v>
      </c>
      <c r="E41" s="68">
        <v>0</v>
      </c>
      <c r="F41" s="68">
        <v>0</v>
      </c>
      <c r="G41" s="68">
        <v>0</v>
      </c>
      <c r="H41" s="68">
        <v>0</v>
      </c>
      <c r="I41" s="221">
        <f t="shared" si="3"/>
        <v>0</v>
      </c>
    </row>
    <row r="42" spans="1:9" x14ac:dyDescent="0.2">
      <c r="A42" s="72" t="s">
        <v>651</v>
      </c>
      <c r="B42" s="78" t="s">
        <v>977</v>
      </c>
      <c r="C42" s="55" t="s">
        <v>656</v>
      </c>
      <c r="D42" s="68">
        <v>0</v>
      </c>
      <c r="E42" s="68">
        <v>0</v>
      </c>
      <c r="F42" s="68">
        <v>0</v>
      </c>
      <c r="G42" s="68">
        <v>0</v>
      </c>
      <c r="H42" s="68">
        <v>0</v>
      </c>
      <c r="I42" s="221">
        <f t="shared" si="3"/>
        <v>0</v>
      </c>
    </row>
    <row r="43" spans="1:9" x14ac:dyDescent="0.2">
      <c r="A43" s="72" t="s">
        <v>652</v>
      </c>
      <c r="B43" s="78" t="s">
        <v>978</v>
      </c>
      <c r="C43" s="55" t="s">
        <v>139</v>
      </c>
      <c r="D43" s="68">
        <v>0</v>
      </c>
      <c r="E43" s="68">
        <v>0</v>
      </c>
      <c r="F43" s="68">
        <v>0</v>
      </c>
      <c r="G43" s="68">
        <v>0</v>
      </c>
      <c r="H43" s="68">
        <v>0</v>
      </c>
      <c r="I43" s="221">
        <f t="shared" si="3"/>
        <v>0</v>
      </c>
    </row>
    <row r="44" spans="1:9" x14ac:dyDescent="0.2">
      <c r="A44" s="72" t="s">
        <v>653</v>
      </c>
      <c r="B44" s="78" t="s">
        <v>980</v>
      </c>
      <c r="C44" s="55" t="s">
        <v>112</v>
      </c>
      <c r="D44" s="68">
        <v>0</v>
      </c>
      <c r="E44" s="68">
        <v>0</v>
      </c>
      <c r="F44" s="68">
        <v>0</v>
      </c>
      <c r="G44" s="68">
        <v>0</v>
      </c>
      <c r="H44" s="68">
        <v>0</v>
      </c>
      <c r="I44" s="221">
        <f t="shared" si="3"/>
        <v>0</v>
      </c>
    </row>
    <row r="45" spans="1:9" x14ac:dyDescent="0.2">
      <c r="A45" s="72" t="s">
        <v>654</v>
      </c>
      <c r="B45" s="78" t="s">
        <v>981</v>
      </c>
      <c r="C45" s="55" t="s">
        <v>113</v>
      </c>
      <c r="D45" s="68">
        <v>0</v>
      </c>
      <c r="E45" s="68">
        <v>0</v>
      </c>
      <c r="F45" s="68">
        <v>0</v>
      </c>
      <c r="G45" s="68">
        <v>0</v>
      </c>
      <c r="H45" s="68">
        <v>0</v>
      </c>
      <c r="I45" s="221">
        <f t="shared" si="3"/>
        <v>0</v>
      </c>
    </row>
    <row r="46" spans="1:9" x14ac:dyDescent="0.2">
      <c r="A46" s="72" t="s">
        <v>1254</v>
      </c>
      <c r="B46" s="78" t="s">
        <v>982</v>
      </c>
      <c r="C46" s="55" t="s">
        <v>114</v>
      </c>
      <c r="D46" s="68">
        <v>0</v>
      </c>
      <c r="E46" s="68">
        <v>0</v>
      </c>
      <c r="F46" s="68">
        <v>0</v>
      </c>
      <c r="G46" s="68">
        <v>0</v>
      </c>
      <c r="H46" s="68">
        <v>0</v>
      </c>
      <c r="I46" s="221">
        <f t="shared" si="3"/>
        <v>0</v>
      </c>
    </row>
    <row r="47" spans="1:9" x14ac:dyDescent="0.2">
      <c r="A47" s="72" t="s">
        <v>655</v>
      </c>
      <c r="B47" s="78" t="s">
        <v>983</v>
      </c>
      <c r="C47" s="55" t="s">
        <v>115</v>
      </c>
      <c r="D47" s="68">
        <v>0</v>
      </c>
      <c r="E47" s="68">
        <v>0</v>
      </c>
      <c r="F47" s="68">
        <v>0</v>
      </c>
      <c r="G47" s="68">
        <v>0</v>
      </c>
      <c r="H47" s="68">
        <v>0</v>
      </c>
      <c r="I47" s="221">
        <f t="shared" si="3"/>
        <v>0</v>
      </c>
    </row>
    <row r="48" spans="1:9" x14ac:dyDescent="0.2">
      <c r="A48" s="72" t="s">
        <v>1255</v>
      </c>
      <c r="B48" s="78" t="s">
        <v>984</v>
      </c>
      <c r="C48" s="55" t="s">
        <v>118</v>
      </c>
      <c r="D48" s="68">
        <v>0</v>
      </c>
      <c r="E48" s="68">
        <v>0</v>
      </c>
      <c r="F48" s="68">
        <v>0</v>
      </c>
      <c r="G48" s="68">
        <v>0</v>
      </c>
      <c r="H48" s="68">
        <v>0</v>
      </c>
      <c r="I48" s="221">
        <f t="shared" si="3"/>
        <v>0</v>
      </c>
    </row>
    <row r="49" spans="1:9" x14ac:dyDescent="0.2">
      <c r="A49" s="72" t="s">
        <v>500</v>
      </c>
      <c r="B49" s="78" t="s">
        <v>985</v>
      </c>
      <c r="C49" s="55" t="s">
        <v>123</v>
      </c>
      <c r="D49" s="68">
        <v>0</v>
      </c>
      <c r="E49" s="68">
        <v>0</v>
      </c>
      <c r="F49" s="68">
        <v>0</v>
      </c>
      <c r="G49" s="68">
        <v>0</v>
      </c>
      <c r="H49" s="68">
        <v>0</v>
      </c>
      <c r="I49" s="221">
        <f t="shared" si="3"/>
        <v>0</v>
      </c>
    </row>
    <row r="50" spans="1:9" x14ac:dyDescent="0.2">
      <c r="A50" s="72" t="s">
        <v>496</v>
      </c>
      <c r="B50" s="78" t="s">
        <v>986</v>
      </c>
      <c r="C50" s="55" t="s">
        <v>125</v>
      </c>
      <c r="D50" s="68">
        <v>0</v>
      </c>
      <c r="E50" s="68">
        <v>0</v>
      </c>
      <c r="F50" s="68">
        <v>0</v>
      </c>
      <c r="G50" s="68">
        <v>0</v>
      </c>
      <c r="H50" s="68">
        <v>0</v>
      </c>
      <c r="I50" s="221">
        <f t="shared" si="3"/>
        <v>0</v>
      </c>
    </row>
    <row r="51" spans="1:9" x14ac:dyDescent="0.2">
      <c r="A51" s="72" t="s">
        <v>1256</v>
      </c>
      <c r="B51" s="78" t="s">
        <v>988</v>
      </c>
      <c r="C51" s="55" t="s">
        <v>131</v>
      </c>
      <c r="D51" s="68">
        <v>0</v>
      </c>
      <c r="E51" s="68">
        <v>0</v>
      </c>
      <c r="F51" s="68">
        <v>0</v>
      </c>
      <c r="G51" s="68">
        <v>0</v>
      </c>
      <c r="H51" s="68">
        <v>0</v>
      </c>
      <c r="I51" s="221">
        <f t="shared" si="3"/>
        <v>0</v>
      </c>
    </row>
    <row r="52" spans="1:9" x14ac:dyDescent="0.2">
      <c r="A52" s="72" t="s">
        <v>127</v>
      </c>
      <c r="B52" s="78" t="s">
        <v>989</v>
      </c>
      <c r="C52" s="55" t="s">
        <v>132</v>
      </c>
      <c r="D52" s="68">
        <v>0</v>
      </c>
      <c r="E52" s="68">
        <v>0</v>
      </c>
      <c r="F52" s="68">
        <v>0</v>
      </c>
      <c r="G52" s="68">
        <v>0</v>
      </c>
      <c r="H52" s="68">
        <v>0</v>
      </c>
      <c r="I52" s="221">
        <f t="shared" si="3"/>
        <v>0</v>
      </c>
    </row>
    <row r="53" spans="1:9" x14ac:dyDescent="0.2">
      <c r="A53" s="72" t="s">
        <v>128</v>
      </c>
      <c r="B53" s="78" t="s">
        <v>201</v>
      </c>
      <c r="C53" s="55" t="s">
        <v>133</v>
      </c>
      <c r="D53" s="68">
        <v>0</v>
      </c>
      <c r="E53" s="68">
        <v>0</v>
      </c>
      <c r="F53" s="68">
        <v>0</v>
      </c>
      <c r="G53" s="68">
        <v>0</v>
      </c>
      <c r="H53" s="68">
        <v>0</v>
      </c>
      <c r="I53" s="221">
        <f t="shared" si="3"/>
        <v>0</v>
      </c>
    </row>
    <row r="54" spans="1:9" x14ac:dyDescent="0.2">
      <c r="A54" s="72" t="s">
        <v>129</v>
      </c>
      <c r="B54" s="78" t="s">
        <v>202</v>
      </c>
      <c r="C54" s="55" t="s">
        <v>134</v>
      </c>
      <c r="D54" s="68">
        <v>0</v>
      </c>
      <c r="E54" s="68">
        <v>0</v>
      </c>
      <c r="F54" s="68">
        <v>0</v>
      </c>
      <c r="G54" s="68">
        <v>0</v>
      </c>
      <c r="H54" s="68">
        <v>0</v>
      </c>
      <c r="I54" s="221">
        <f t="shared" si="3"/>
        <v>0</v>
      </c>
    </row>
    <row r="55" spans="1:9" ht="10.8" thickBot="1" x14ac:dyDescent="0.25">
      <c r="A55" s="72"/>
      <c r="C55" s="55"/>
      <c r="E55" s="3"/>
    </row>
    <row r="56" spans="1:9" ht="11.4" thickTop="1" thickBot="1" x14ac:dyDescent="0.25">
      <c r="A56" s="72"/>
      <c r="B56" s="78" t="s">
        <v>991</v>
      </c>
      <c r="C56" s="55" t="s">
        <v>486</v>
      </c>
      <c r="D56" s="82">
        <f t="shared" ref="D56:I56" si="4">SUM(D24:D54)</f>
        <v>0</v>
      </c>
      <c r="E56" s="82">
        <f t="shared" si="4"/>
        <v>0</v>
      </c>
      <c r="F56" s="82">
        <f t="shared" si="4"/>
        <v>0</v>
      </c>
      <c r="G56" s="82">
        <f t="shared" si="4"/>
        <v>0</v>
      </c>
      <c r="H56" s="82">
        <f t="shared" si="4"/>
        <v>0</v>
      </c>
      <c r="I56" s="82">
        <f t="shared" si="4"/>
        <v>0</v>
      </c>
    </row>
    <row r="57" spans="1:9" ht="10.8" thickTop="1" x14ac:dyDescent="0.2">
      <c r="A57" s="72"/>
    </row>
    <row r="58" spans="1:9" x14ac:dyDescent="0.2">
      <c r="A58" s="72"/>
      <c r="C58" s="55" t="s">
        <v>875</v>
      </c>
    </row>
    <row r="59" spans="1:9" x14ac:dyDescent="0.2">
      <c r="A59" s="17" t="s">
        <v>505</v>
      </c>
      <c r="C59" s="55"/>
    </row>
    <row r="60" spans="1:9" x14ac:dyDescent="0.2">
      <c r="A60" s="17" t="s">
        <v>506</v>
      </c>
      <c r="C60" s="55"/>
    </row>
    <row r="61" spans="1:9" x14ac:dyDescent="0.2">
      <c r="A61" s="17" t="s">
        <v>211</v>
      </c>
      <c r="C61" s="55"/>
    </row>
    <row r="62" spans="1:9" x14ac:dyDescent="0.2">
      <c r="A62" s="17" t="s">
        <v>509</v>
      </c>
      <c r="C62" s="55"/>
    </row>
    <row r="63" spans="1:9" x14ac:dyDescent="0.2">
      <c r="A63" s="17" t="s">
        <v>1520</v>
      </c>
      <c r="C63" s="55"/>
    </row>
    <row r="64" spans="1:9" x14ac:dyDescent="0.2">
      <c r="A64" s="17" t="s">
        <v>1521</v>
      </c>
      <c r="C64" s="55"/>
    </row>
    <row r="65" spans="1:9" x14ac:dyDescent="0.2">
      <c r="A65" s="17" t="s">
        <v>488</v>
      </c>
      <c r="C65" s="55"/>
    </row>
    <row r="66" spans="1:9" x14ac:dyDescent="0.2">
      <c r="A66" s="17" t="s">
        <v>490</v>
      </c>
      <c r="C66" s="55"/>
    </row>
    <row r="67" spans="1:9" x14ac:dyDescent="0.2">
      <c r="A67" s="17" t="s">
        <v>1522</v>
      </c>
      <c r="C67" s="55"/>
    </row>
    <row r="68" spans="1:9" x14ac:dyDescent="0.2">
      <c r="A68" s="17" t="s">
        <v>517</v>
      </c>
      <c r="C68" s="55"/>
    </row>
    <row r="69" spans="1:9" x14ac:dyDescent="0.2">
      <c r="A69" s="17" t="s">
        <v>519</v>
      </c>
      <c r="C69" s="55"/>
    </row>
    <row r="70" spans="1:9" x14ac:dyDescent="0.2">
      <c r="A70" s="17" t="s">
        <v>521</v>
      </c>
      <c r="C70" s="55"/>
    </row>
    <row r="71" spans="1:9" x14ac:dyDescent="0.2">
      <c r="A71" s="17" t="s">
        <v>1523</v>
      </c>
      <c r="C71" s="55"/>
    </row>
    <row r="72" spans="1:9" x14ac:dyDescent="0.2">
      <c r="A72" s="17" t="s">
        <v>523</v>
      </c>
      <c r="C72" s="55"/>
    </row>
    <row r="73" spans="1:9" x14ac:dyDescent="0.2">
      <c r="A73" s="17" t="s">
        <v>528</v>
      </c>
      <c r="B73" s="7"/>
      <c r="C73" s="55"/>
    </row>
    <row r="74" spans="1:9" x14ac:dyDescent="0.2">
      <c r="A74" s="72" t="s">
        <v>1249</v>
      </c>
      <c r="B74" s="78" t="s">
        <v>955</v>
      </c>
      <c r="C74" s="55" t="s">
        <v>177</v>
      </c>
      <c r="D74" s="68">
        <v>0</v>
      </c>
      <c r="E74" s="68">
        <v>0</v>
      </c>
      <c r="F74" s="68">
        <v>0</v>
      </c>
      <c r="G74" s="218">
        <f>SUMIF('Staff Details'!J:J,RIGHT(LEFT($A$2,7),2)&amp;"-"&amp;LEFT(A73,4),'Staff Details'!S:S)</f>
        <v>0</v>
      </c>
      <c r="H74" s="253">
        <v>0</v>
      </c>
      <c r="I74" s="240">
        <f>SUM(G74+H74)</f>
        <v>0</v>
      </c>
    </row>
    <row r="75" spans="1:9" x14ac:dyDescent="0.2">
      <c r="A75" s="72" t="s">
        <v>1249</v>
      </c>
      <c r="B75" s="78" t="s">
        <v>955</v>
      </c>
      <c r="C75" s="55" t="s">
        <v>400</v>
      </c>
      <c r="D75" s="68">
        <v>0</v>
      </c>
      <c r="E75" s="68">
        <v>0</v>
      </c>
      <c r="F75" s="68">
        <v>0</v>
      </c>
      <c r="G75" s="68">
        <v>0</v>
      </c>
      <c r="H75" s="253">
        <v>0</v>
      </c>
      <c r="I75" s="240">
        <f>SUM(G75+H75)</f>
        <v>0</v>
      </c>
    </row>
    <row r="76" spans="1:9" x14ac:dyDescent="0.2">
      <c r="A76" s="72" t="s">
        <v>1250</v>
      </c>
      <c r="B76" s="78" t="s">
        <v>959</v>
      </c>
      <c r="C76" s="55" t="s">
        <v>461</v>
      </c>
      <c r="D76" s="68">
        <v>0</v>
      </c>
      <c r="E76" s="68">
        <v>0</v>
      </c>
      <c r="F76" s="68">
        <v>0</v>
      </c>
      <c r="G76" s="219">
        <f>SUMIF('Staff Details'!J:J,RIGHT(LEFT($A$2,7),2)&amp;"-"&amp;LEFT(A73,4),'Staff Details'!AA:AA)</f>
        <v>0</v>
      </c>
      <c r="H76" s="253">
        <v>0</v>
      </c>
      <c r="I76" s="240">
        <f>SUM(G76+H76)</f>
        <v>0</v>
      </c>
    </row>
    <row r="77" spans="1:9" x14ac:dyDescent="0.2">
      <c r="A77" s="72" t="s">
        <v>1250</v>
      </c>
      <c r="B77" s="78" t="s">
        <v>959</v>
      </c>
      <c r="C77" s="55" t="s">
        <v>401</v>
      </c>
      <c r="D77" s="68">
        <v>0</v>
      </c>
      <c r="E77" s="68">
        <v>0</v>
      </c>
      <c r="F77" s="68">
        <v>0</v>
      </c>
      <c r="G77" s="68">
        <v>0</v>
      </c>
      <c r="H77" s="253">
        <v>0</v>
      </c>
      <c r="I77" s="254">
        <f>SUM(G77+H77)</f>
        <v>0</v>
      </c>
    </row>
    <row r="78" spans="1:9" x14ac:dyDescent="0.2">
      <c r="A78" s="72" t="s">
        <v>1251</v>
      </c>
      <c r="B78" s="78" t="s">
        <v>994</v>
      </c>
      <c r="C78" s="55" t="s">
        <v>76</v>
      </c>
      <c r="D78" s="68">
        <v>0</v>
      </c>
      <c r="E78" s="68">
        <v>0</v>
      </c>
      <c r="F78" s="68">
        <v>0</v>
      </c>
      <c r="G78" s="68">
        <v>0</v>
      </c>
      <c r="H78" s="68">
        <v>0</v>
      </c>
      <c r="I78" s="221">
        <f t="shared" ref="I78:I107" si="5">G78+H78</f>
        <v>0</v>
      </c>
    </row>
    <row r="79" spans="1:9" x14ac:dyDescent="0.2">
      <c r="A79" s="72" t="s">
        <v>1252</v>
      </c>
      <c r="B79" s="78" t="s">
        <v>995</v>
      </c>
      <c r="C79" s="55" t="s">
        <v>77</v>
      </c>
      <c r="D79" s="68">
        <v>0</v>
      </c>
      <c r="E79" s="68">
        <v>0</v>
      </c>
      <c r="F79" s="68">
        <v>0</v>
      </c>
      <c r="G79" s="68">
        <v>0</v>
      </c>
      <c r="H79" s="68">
        <v>0</v>
      </c>
      <c r="I79" s="221">
        <f t="shared" si="5"/>
        <v>0</v>
      </c>
    </row>
    <row r="80" spans="1:9" x14ac:dyDescent="0.2">
      <c r="A80" s="72" t="s">
        <v>78</v>
      </c>
      <c r="B80" s="78" t="s">
        <v>996</v>
      </c>
      <c r="C80" s="55" t="s">
        <v>79</v>
      </c>
      <c r="D80" s="68">
        <v>0</v>
      </c>
      <c r="E80" s="68">
        <v>0</v>
      </c>
      <c r="F80" s="68">
        <v>0</v>
      </c>
      <c r="G80" s="68">
        <v>0</v>
      </c>
      <c r="H80" s="68">
        <v>0</v>
      </c>
      <c r="I80" s="221">
        <f t="shared" si="5"/>
        <v>0</v>
      </c>
    </row>
    <row r="81" spans="1:9" x14ac:dyDescent="0.2">
      <c r="A81" s="72" t="s">
        <v>80</v>
      </c>
      <c r="B81" s="78" t="s">
        <v>997</v>
      </c>
      <c r="C81" s="55" t="s">
        <v>81</v>
      </c>
      <c r="D81" s="68">
        <v>0</v>
      </c>
      <c r="E81" s="68">
        <v>0</v>
      </c>
      <c r="F81" s="68">
        <v>0</v>
      </c>
      <c r="G81" s="68">
        <v>0</v>
      </c>
      <c r="H81" s="68">
        <v>0</v>
      </c>
      <c r="I81" s="221">
        <f t="shared" si="5"/>
        <v>0</v>
      </c>
    </row>
    <row r="82" spans="1:9" x14ac:dyDescent="0.2">
      <c r="A82" s="72" t="s">
        <v>1253</v>
      </c>
      <c r="B82" s="78" t="s">
        <v>1001</v>
      </c>
      <c r="C82" s="55" t="s">
        <v>82</v>
      </c>
      <c r="D82" s="68">
        <v>0</v>
      </c>
      <c r="E82" s="68">
        <v>0</v>
      </c>
      <c r="F82" s="68">
        <v>0</v>
      </c>
      <c r="G82" s="68">
        <v>0</v>
      </c>
      <c r="H82" s="68">
        <v>0</v>
      </c>
      <c r="I82" s="221">
        <f t="shared" si="5"/>
        <v>0</v>
      </c>
    </row>
    <row r="83" spans="1:9" x14ac:dyDescent="0.2">
      <c r="A83" s="72" t="s">
        <v>83</v>
      </c>
      <c r="B83" s="78" t="s">
        <v>1002</v>
      </c>
      <c r="C83" s="55" t="s">
        <v>91</v>
      </c>
      <c r="D83" s="68">
        <v>0</v>
      </c>
      <c r="E83" s="68">
        <v>0</v>
      </c>
      <c r="F83" s="68">
        <v>0</v>
      </c>
      <c r="G83" s="68">
        <v>0</v>
      </c>
      <c r="H83" s="68">
        <v>0</v>
      </c>
      <c r="I83" s="221">
        <f t="shared" si="5"/>
        <v>0</v>
      </c>
    </row>
    <row r="84" spans="1:9" x14ac:dyDescent="0.2">
      <c r="A84" s="72" t="s">
        <v>84</v>
      </c>
      <c r="B84" s="78" t="s">
        <v>1003</v>
      </c>
      <c r="C84" s="55" t="s">
        <v>140</v>
      </c>
      <c r="D84" s="68">
        <v>0</v>
      </c>
      <c r="E84" s="68">
        <v>0</v>
      </c>
      <c r="F84" s="68">
        <v>0</v>
      </c>
      <c r="G84" s="68">
        <v>0</v>
      </c>
      <c r="H84" s="68">
        <v>0</v>
      </c>
      <c r="I84" s="221">
        <f t="shared" si="5"/>
        <v>0</v>
      </c>
    </row>
    <row r="85" spans="1:9" x14ac:dyDescent="0.2">
      <c r="A85" s="72" t="s">
        <v>85</v>
      </c>
      <c r="B85" s="78" t="s">
        <v>1004</v>
      </c>
      <c r="C85" s="55" t="s">
        <v>92</v>
      </c>
      <c r="D85" s="68">
        <v>0</v>
      </c>
      <c r="E85" s="68">
        <v>0</v>
      </c>
      <c r="F85" s="68">
        <v>0</v>
      </c>
      <c r="G85" s="68">
        <v>0</v>
      </c>
      <c r="H85" s="68">
        <v>0</v>
      </c>
      <c r="I85" s="221">
        <f t="shared" si="5"/>
        <v>0</v>
      </c>
    </row>
    <row r="86" spans="1:9" x14ac:dyDescent="0.2">
      <c r="A86" s="72" t="s">
        <v>86</v>
      </c>
      <c r="B86" s="78" t="s">
        <v>1005</v>
      </c>
      <c r="C86" s="55" t="s">
        <v>93</v>
      </c>
      <c r="D86" s="68">
        <v>0</v>
      </c>
      <c r="E86" s="68">
        <v>0</v>
      </c>
      <c r="F86" s="68">
        <v>0</v>
      </c>
      <c r="G86" s="68">
        <v>0</v>
      </c>
      <c r="H86" s="68">
        <v>0</v>
      </c>
      <c r="I86" s="221">
        <f t="shared" si="5"/>
        <v>0</v>
      </c>
    </row>
    <row r="87" spans="1:9" x14ac:dyDescent="0.2">
      <c r="A87" s="72" t="s">
        <v>87</v>
      </c>
      <c r="B87" s="78" t="s">
        <v>1006</v>
      </c>
      <c r="C87" s="55" t="s">
        <v>94</v>
      </c>
      <c r="D87" s="68">
        <v>0</v>
      </c>
      <c r="E87" s="68">
        <v>0</v>
      </c>
      <c r="F87" s="68">
        <v>0</v>
      </c>
      <c r="G87" s="68">
        <v>0</v>
      </c>
      <c r="H87" s="68">
        <v>0</v>
      </c>
      <c r="I87" s="221">
        <f t="shared" si="5"/>
        <v>0</v>
      </c>
    </row>
    <row r="88" spans="1:9" x14ac:dyDescent="0.2">
      <c r="A88" s="72" t="s">
        <v>89</v>
      </c>
      <c r="B88" s="78" t="s">
        <v>1007</v>
      </c>
      <c r="C88" s="55" t="s">
        <v>95</v>
      </c>
      <c r="D88" s="68">
        <v>0</v>
      </c>
      <c r="E88" s="68">
        <v>0</v>
      </c>
      <c r="F88" s="68">
        <v>0</v>
      </c>
      <c r="G88" s="68">
        <v>0</v>
      </c>
      <c r="H88" s="68">
        <v>0</v>
      </c>
      <c r="I88" s="221">
        <f t="shared" si="5"/>
        <v>0</v>
      </c>
    </row>
    <row r="89" spans="1:9" x14ac:dyDescent="0.2">
      <c r="A89" s="72" t="s">
        <v>90</v>
      </c>
      <c r="B89" s="78" t="s">
        <v>1008</v>
      </c>
      <c r="C89" s="55" t="s">
        <v>1282</v>
      </c>
      <c r="D89" s="68">
        <v>0</v>
      </c>
      <c r="E89" s="68">
        <v>0</v>
      </c>
      <c r="F89" s="68">
        <v>0</v>
      </c>
      <c r="G89" s="68">
        <v>0</v>
      </c>
      <c r="H89" s="68">
        <v>0</v>
      </c>
      <c r="I89" s="221">
        <f t="shared" si="5"/>
        <v>0</v>
      </c>
    </row>
    <row r="90" spans="1:9" x14ac:dyDescent="0.2">
      <c r="A90" s="72" t="s">
        <v>1289</v>
      </c>
      <c r="B90" s="78" t="s">
        <v>1009</v>
      </c>
      <c r="C90" s="55" t="s">
        <v>648</v>
      </c>
      <c r="D90" s="68">
        <v>0</v>
      </c>
      <c r="E90" s="68">
        <v>0</v>
      </c>
      <c r="F90" s="68">
        <v>0</v>
      </c>
      <c r="G90" s="68">
        <v>0</v>
      </c>
      <c r="H90" s="68">
        <v>0</v>
      </c>
      <c r="I90" s="221">
        <f t="shared" si="5"/>
        <v>0</v>
      </c>
    </row>
    <row r="91" spans="1:9" x14ac:dyDescent="0.2">
      <c r="A91" s="72" t="s">
        <v>1290</v>
      </c>
      <c r="B91" s="78" t="s">
        <v>1010</v>
      </c>
      <c r="C91" s="55" t="s">
        <v>650</v>
      </c>
      <c r="D91" s="68">
        <v>0</v>
      </c>
      <c r="E91" s="68">
        <v>0</v>
      </c>
      <c r="F91" s="68">
        <v>0</v>
      </c>
      <c r="G91" s="68">
        <v>0</v>
      </c>
      <c r="H91" s="68">
        <v>0</v>
      </c>
      <c r="I91" s="221">
        <f t="shared" si="5"/>
        <v>0</v>
      </c>
    </row>
    <row r="92" spans="1:9" x14ac:dyDescent="0.2">
      <c r="A92" s="72" t="s">
        <v>651</v>
      </c>
      <c r="B92" s="78" t="s">
        <v>1011</v>
      </c>
      <c r="C92" s="55" t="s">
        <v>656</v>
      </c>
      <c r="D92" s="68">
        <v>0</v>
      </c>
      <c r="E92" s="68">
        <v>0</v>
      </c>
      <c r="F92" s="68">
        <v>0</v>
      </c>
      <c r="G92" s="68">
        <v>0</v>
      </c>
      <c r="H92" s="68">
        <v>0</v>
      </c>
      <c r="I92" s="221">
        <f t="shared" si="5"/>
        <v>0</v>
      </c>
    </row>
    <row r="93" spans="1:9" x14ac:dyDescent="0.2">
      <c r="A93" s="72" t="s">
        <v>652</v>
      </c>
      <c r="B93" s="78" t="s">
        <v>1012</v>
      </c>
      <c r="C93" s="55" t="s">
        <v>139</v>
      </c>
      <c r="D93" s="68">
        <v>0</v>
      </c>
      <c r="E93" s="68">
        <v>0</v>
      </c>
      <c r="F93" s="68">
        <v>0</v>
      </c>
      <c r="G93" s="68">
        <v>0</v>
      </c>
      <c r="H93" s="68">
        <v>0</v>
      </c>
      <c r="I93" s="221">
        <f t="shared" si="5"/>
        <v>0</v>
      </c>
    </row>
    <row r="94" spans="1:9" x14ac:dyDescent="0.2">
      <c r="A94" s="72" t="s">
        <v>653</v>
      </c>
      <c r="B94" s="78" t="s">
        <v>1013</v>
      </c>
      <c r="C94" s="55" t="s">
        <v>112</v>
      </c>
      <c r="D94" s="68">
        <v>0</v>
      </c>
      <c r="E94" s="68">
        <v>0</v>
      </c>
      <c r="F94" s="68">
        <v>0</v>
      </c>
      <c r="G94" s="68">
        <v>0</v>
      </c>
      <c r="H94" s="68">
        <v>0</v>
      </c>
      <c r="I94" s="221">
        <f t="shared" si="5"/>
        <v>0</v>
      </c>
    </row>
    <row r="95" spans="1:9" x14ac:dyDescent="0.2">
      <c r="A95" s="72" t="s">
        <v>654</v>
      </c>
      <c r="B95" s="78" t="s">
        <v>1014</v>
      </c>
      <c r="C95" s="55" t="s">
        <v>113</v>
      </c>
      <c r="D95" s="68">
        <v>0</v>
      </c>
      <c r="E95" s="68">
        <v>0</v>
      </c>
      <c r="F95" s="68">
        <v>0</v>
      </c>
      <c r="G95" s="68">
        <v>0</v>
      </c>
      <c r="H95" s="68">
        <v>0</v>
      </c>
      <c r="I95" s="221">
        <f t="shared" si="5"/>
        <v>0</v>
      </c>
    </row>
    <row r="96" spans="1:9" x14ac:dyDescent="0.2">
      <c r="A96" s="72" t="s">
        <v>1254</v>
      </c>
      <c r="B96" s="78" t="s">
        <v>1015</v>
      </c>
      <c r="C96" s="55" t="s">
        <v>114</v>
      </c>
      <c r="D96" s="68">
        <v>0</v>
      </c>
      <c r="E96" s="68">
        <v>0</v>
      </c>
      <c r="F96" s="68">
        <v>0</v>
      </c>
      <c r="G96" s="68">
        <v>0</v>
      </c>
      <c r="H96" s="68">
        <v>0</v>
      </c>
      <c r="I96" s="221">
        <f t="shared" si="5"/>
        <v>0</v>
      </c>
    </row>
    <row r="97" spans="1:9" x14ac:dyDescent="0.2">
      <c r="A97" s="72" t="s">
        <v>655</v>
      </c>
      <c r="B97" s="78" t="s">
        <v>1016</v>
      </c>
      <c r="C97" s="55" t="s">
        <v>115</v>
      </c>
      <c r="D97" s="68">
        <v>0</v>
      </c>
      <c r="E97" s="68">
        <v>0</v>
      </c>
      <c r="F97" s="68">
        <v>0</v>
      </c>
      <c r="G97" s="68">
        <v>0</v>
      </c>
      <c r="H97" s="68">
        <v>0</v>
      </c>
      <c r="I97" s="221">
        <f t="shared" si="5"/>
        <v>0</v>
      </c>
    </row>
    <row r="98" spans="1:9" x14ac:dyDescent="0.2">
      <c r="A98" s="72" t="s">
        <v>1255</v>
      </c>
      <c r="B98" s="78" t="s">
        <v>1017</v>
      </c>
      <c r="C98" s="55" t="s">
        <v>118</v>
      </c>
      <c r="D98" s="68">
        <v>0</v>
      </c>
      <c r="E98" s="68">
        <v>0</v>
      </c>
      <c r="F98" s="68">
        <v>0</v>
      </c>
      <c r="G98" s="68">
        <v>0</v>
      </c>
      <c r="H98" s="68">
        <v>0</v>
      </c>
      <c r="I98" s="221">
        <f t="shared" si="5"/>
        <v>0</v>
      </c>
    </row>
    <row r="99" spans="1:9" x14ac:dyDescent="0.2">
      <c r="A99" s="72" t="s">
        <v>500</v>
      </c>
      <c r="B99" s="78" t="s">
        <v>1018</v>
      </c>
      <c r="C99" s="55" t="s">
        <v>123</v>
      </c>
      <c r="D99" s="68">
        <v>0</v>
      </c>
      <c r="E99" s="68">
        <v>0</v>
      </c>
      <c r="F99" s="68">
        <v>0</v>
      </c>
      <c r="G99" s="68">
        <v>0</v>
      </c>
      <c r="H99" s="68">
        <v>0</v>
      </c>
      <c r="I99" s="221">
        <f t="shared" si="5"/>
        <v>0</v>
      </c>
    </row>
    <row r="100" spans="1:9" x14ac:dyDescent="0.2">
      <c r="A100" s="72" t="s">
        <v>151</v>
      </c>
      <c r="B100" s="78" t="s">
        <v>1019</v>
      </c>
      <c r="C100" s="55" t="s">
        <v>124</v>
      </c>
      <c r="D100" s="68">
        <v>0</v>
      </c>
      <c r="E100" s="68">
        <v>0</v>
      </c>
      <c r="F100" s="68">
        <v>0</v>
      </c>
      <c r="G100" s="68">
        <v>0</v>
      </c>
      <c r="H100" s="68">
        <v>0</v>
      </c>
      <c r="I100" s="221">
        <f t="shared" si="5"/>
        <v>0</v>
      </c>
    </row>
    <row r="101" spans="1:9" x14ac:dyDescent="0.2">
      <c r="A101" s="72" t="s">
        <v>496</v>
      </c>
      <c r="B101" s="78" t="s">
        <v>1020</v>
      </c>
      <c r="C101" s="55" t="s">
        <v>125</v>
      </c>
      <c r="D101" s="68">
        <v>0</v>
      </c>
      <c r="E101" s="68">
        <v>0</v>
      </c>
      <c r="F101" s="68">
        <v>0</v>
      </c>
      <c r="G101" s="68">
        <v>0</v>
      </c>
      <c r="H101" s="68">
        <v>0</v>
      </c>
      <c r="I101" s="221">
        <f t="shared" si="5"/>
        <v>0</v>
      </c>
    </row>
    <row r="102" spans="1:9" x14ac:dyDescent="0.2">
      <c r="A102" s="72" t="s">
        <v>1256</v>
      </c>
      <c r="B102" s="78" t="s">
        <v>1022</v>
      </c>
      <c r="C102" s="55" t="s">
        <v>131</v>
      </c>
      <c r="D102" s="68">
        <v>0</v>
      </c>
      <c r="E102" s="68">
        <v>0</v>
      </c>
      <c r="F102" s="68">
        <v>0</v>
      </c>
      <c r="G102" s="68">
        <v>0</v>
      </c>
      <c r="H102" s="68">
        <v>0</v>
      </c>
      <c r="I102" s="221">
        <f t="shared" si="5"/>
        <v>0</v>
      </c>
    </row>
    <row r="103" spans="1:9" x14ac:dyDescent="0.2">
      <c r="A103" s="72" t="s">
        <v>127</v>
      </c>
      <c r="B103" s="78" t="s">
        <v>1023</v>
      </c>
      <c r="C103" s="55" t="s">
        <v>132</v>
      </c>
      <c r="D103" s="68">
        <v>0</v>
      </c>
      <c r="E103" s="68">
        <v>0</v>
      </c>
      <c r="F103" s="68">
        <v>0</v>
      </c>
      <c r="G103" s="68">
        <v>0</v>
      </c>
      <c r="H103" s="68">
        <v>0</v>
      </c>
      <c r="I103" s="221">
        <f t="shared" si="5"/>
        <v>0</v>
      </c>
    </row>
    <row r="104" spans="1:9" x14ac:dyDescent="0.2">
      <c r="A104" s="72" t="s">
        <v>128</v>
      </c>
      <c r="B104" s="78" t="s">
        <v>1024</v>
      </c>
      <c r="C104" s="55" t="s">
        <v>133</v>
      </c>
      <c r="D104" s="68">
        <v>0</v>
      </c>
      <c r="E104" s="68">
        <v>0</v>
      </c>
      <c r="F104" s="68">
        <v>0</v>
      </c>
      <c r="G104" s="68">
        <v>0</v>
      </c>
      <c r="H104" s="68">
        <v>0</v>
      </c>
      <c r="I104" s="221">
        <f t="shared" si="5"/>
        <v>0</v>
      </c>
    </row>
    <row r="105" spans="1:9" x14ac:dyDescent="0.2">
      <c r="A105" s="72" t="s">
        <v>129</v>
      </c>
      <c r="B105" s="78" t="s">
        <v>1025</v>
      </c>
      <c r="C105" s="55" t="s">
        <v>134</v>
      </c>
      <c r="D105" s="68">
        <v>0</v>
      </c>
      <c r="E105" s="68">
        <v>0</v>
      </c>
      <c r="F105" s="68">
        <v>0</v>
      </c>
      <c r="G105" s="68">
        <v>0</v>
      </c>
      <c r="H105" s="68">
        <v>0</v>
      </c>
      <c r="I105" s="221">
        <f t="shared" si="5"/>
        <v>0</v>
      </c>
    </row>
    <row r="106" spans="1:9" x14ac:dyDescent="0.2">
      <c r="A106" s="72" t="s">
        <v>130</v>
      </c>
      <c r="B106" s="78" t="s">
        <v>1026</v>
      </c>
      <c r="C106" s="55" t="s">
        <v>135</v>
      </c>
      <c r="D106" s="68">
        <v>0</v>
      </c>
      <c r="E106" s="68">
        <v>0</v>
      </c>
      <c r="F106" s="68">
        <v>0</v>
      </c>
      <c r="G106" s="68">
        <v>0</v>
      </c>
      <c r="H106" s="68">
        <v>0</v>
      </c>
      <c r="I106" s="221">
        <f t="shared" si="5"/>
        <v>0</v>
      </c>
    </row>
    <row r="107" spans="1:9" x14ac:dyDescent="0.2">
      <c r="A107" s="72" t="s">
        <v>498</v>
      </c>
      <c r="B107" s="78" t="s">
        <v>1027</v>
      </c>
      <c r="C107" s="55" t="s">
        <v>136</v>
      </c>
      <c r="D107" s="68">
        <v>0</v>
      </c>
      <c r="E107" s="68">
        <v>0</v>
      </c>
      <c r="F107" s="68">
        <v>0</v>
      </c>
      <c r="G107" s="68">
        <v>0</v>
      </c>
      <c r="H107" s="68">
        <v>0</v>
      </c>
      <c r="I107" s="221">
        <f t="shared" si="5"/>
        <v>0</v>
      </c>
    </row>
    <row r="108" spans="1:9" ht="10.8" thickBot="1" x14ac:dyDescent="0.25">
      <c r="A108" s="72"/>
      <c r="B108" s="55"/>
    </row>
    <row r="109" spans="1:9" ht="11.4" thickTop="1" thickBot="1" x14ac:dyDescent="0.25">
      <c r="A109" s="72"/>
      <c r="B109" s="72" t="s">
        <v>1028</v>
      </c>
      <c r="C109" s="55" t="s">
        <v>772</v>
      </c>
      <c r="D109" s="84">
        <f t="shared" ref="D109:I109" si="6">SUM(D74:D107)</f>
        <v>0</v>
      </c>
      <c r="E109" s="84">
        <f t="shared" si="6"/>
        <v>0</v>
      </c>
      <c r="F109" s="84">
        <f t="shared" si="6"/>
        <v>0</v>
      </c>
      <c r="G109" s="84">
        <f t="shared" si="6"/>
        <v>0</v>
      </c>
      <c r="H109" s="84">
        <f t="shared" si="6"/>
        <v>0</v>
      </c>
      <c r="I109" s="84">
        <f t="shared" si="6"/>
        <v>0</v>
      </c>
    </row>
    <row r="110" spans="1:9" ht="10.8" thickTop="1" x14ac:dyDescent="0.2">
      <c r="A110" s="72"/>
      <c r="B110" s="55"/>
    </row>
    <row r="111" spans="1:9" x14ac:dyDescent="0.2">
      <c r="A111" s="72" t="s">
        <v>1197</v>
      </c>
      <c r="B111" s="72" t="s">
        <v>1029</v>
      </c>
      <c r="C111" s="55" t="s">
        <v>876</v>
      </c>
      <c r="D111" s="68">
        <v>0</v>
      </c>
      <c r="E111" s="68">
        <v>0</v>
      </c>
      <c r="F111" s="68">
        <v>0</v>
      </c>
      <c r="G111" s="68">
        <v>0</v>
      </c>
      <c r="H111" s="68">
        <v>0</v>
      </c>
      <c r="I111" s="221">
        <f>G111+H111</f>
        <v>0</v>
      </c>
    </row>
    <row r="112" spans="1:9" x14ac:dyDescent="0.2">
      <c r="A112" s="72"/>
      <c r="B112" s="72" t="s">
        <v>16</v>
      </c>
      <c r="C112" s="285" t="s">
        <v>666</v>
      </c>
      <c r="D112" s="219">
        <f t="shared" ref="D112:I112" si="7">+D19</f>
        <v>0</v>
      </c>
      <c r="E112" s="219">
        <f t="shared" si="7"/>
        <v>0</v>
      </c>
      <c r="F112" s="219">
        <f t="shared" si="7"/>
        <v>0</v>
      </c>
      <c r="G112" s="219">
        <f t="shared" si="7"/>
        <v>0</v>
      </c>
      <c r="H112" s="219">
        <f t="shared" si="7"/>
        <v>0</v>
      </c>
      <c r="I112" s="219">
        <f t="shared" si="7"/>
        <v>0</v>
      </c>
    </row>
    <row r="113" spans="1:9" ht="10.8" thickBot="1" x14ac:dyDescent="0.25">
      <c r="A113" s="72"/>
      <c r="B113" s="55"/>
    </row>
    <row r="114" spans="1:9" ht="11.4" thickTop="1" thickBot="1" x14ac:dyDescent="0.25">
      <c r="B114" s="78" t="s">
        <v>1030</v>
      </c>
      <c r="C114" s="7" t="s">
        <v>17</v>
      </c>
      <c r="D114" s="84">
        <f t="shared" ref="D114:I114" si="8">D56+D109+D111+D112</f>
        <v>0</v>
      </c>
      <c r="E114" s="84">
        <f t="shared" si="8"/>
        <v>0</v>
      </c>
      <c r="F114" s="84">
        <f t="shared" si="8"/>
        <v>0</v>
      </c>
      <c r="G114" s="84">
        <f t="shared" si="8"/>
        <v>0</v>
      </c>
      <c r="H114" s="84">
        <f t="shared" si="8"/>
        <v>0</v>
      </c>
      <c r="I114" s="84">
        <f t="shared" si="8"/>
        <v>0</v>
      </c>
    </row>
    <row r="115" spans="1:9" ht="10.8" thickTop="1" x14ac:dyDescent="0.2">
      <c r="A115" s="72"/>
      <c r="B115" s="55"/>
    </row>
    <row r="116" spans="1:9" x14ac:dyDescent="0.2">
      <c r="A116" s="72"/>
      <c r="B116" s="55"/>
    </row>
    <row r="117" spans="1:9" x14ac:dyDescent="0.2">
      <c r="A117" s="74" t="s">
        <v>70</v>
      </c>
      <c r="C117" s="100" t="s">
        <v>584</v>
      </c>
    </row>
    <row r="118" spans="1:9" x14ac:dyDescent="0.2">
      <c r="A118" s="237" t="s">
        <v>1198</v>
      </c>
      <c r="B118" s="78" t="s">
        <v>1031</v>
      </c>
      <c r="C118" s="55" t="s">
        <v>1192</v>
      </c>
      <c r="D118" s="21">
        <v>0</v>
      </c>
      <c r="E118" s="21">
        <v>0</v>
      </c>
      <c r="F118" s="21">
        <v>0</v>
      </c>
      <c r="G118" s="21">
        <v>0</v>
      </c>
      <c r="H118" s="68">
        <v>0</v>
      </c>
      <c r="I118" s="221">
        <f>G118+H118</f>
        <v>0</v>
      </c>
    </row>
    <row r="119" spans="1:9" x14ac:dyDescent="0.2">
      <c r="A119" s="302" t="s">
        <v>1317</v>
      </c>
      <c r="B119" s="78" t="s">
        <v>1032</v>
      </c>
      <c r="C119" s="55" t="s">
        <v>1193</v>
      </c>
      <c r="D119" s="21">
        <v>0</v>
      </c>
      <c r="E119" s="21">
        <v>0</v>
      </c>
      <c r="F119" s="21">
        <v>0</v>
      </c>
      <c r="G119" s="21">
        <v>0</v>
      </c>
      <c r="H119" s="68">
        <v>0</v>
      </c>
      <c r="I119" s="221">
        <f>G119+H119</f>
        <v>0</v>
      </c>
    </row>
    <row r="120" spans="1:9" s="85" customFormat="1" x14ac:dyDescent="0.2">
      <c r="A120" s="302" t="s">
        <v>1316</v>
      </c>
      <c r="B120" s="78" t="s">
        <v>1033</v>
      </c>
      <c r="C120" s="55" t="s">
        <v>1194</v>
      </c>
      <c r="D120" s="21">
        <v>0</v>
      </c>
      <c r="E120" s="21">
        <v>0</v>
      </c>
      <c r="F120" s="21">
        <v>0</v>
      </c>
      <c r="G120" s="21">
        <v>0</v>
      </c>
      <c r="H120" s="68">
        <v>0</v>
      </c>
      <c r="I120" s="221">
        <f>G120+H120</f>
        <v>0</v>
      </c>
    </row>
    <row r="121" spans="1:9" x14ac:dyDescent="0.2">
      <c r="A121" s="302" t="s">
        <v>1314</v>
      </c>
      <c r="B121" s="78" t="s">
        <v>1034</v>
      </c>
      <c r="C121" s="297" t="s">
        <v>1315</v>
      </c>
      <c r="D121" s="21">
        <v>0</v>
      </c>
      <c r="E121" s="21">
        <v>0</v>
      </c>
      <c r="F121" s="21">
        <v>0</v>
      </c>
      <c r="G121" s="21">
        <v>0</v>
      </c>
      <c r="H121" s="68">
        <v>0</v>
      </c>
      <c r="I121" s="221">
        <f>G121+H121</f>
        <v>0</v>
      </c>
    </row>
    <row r="122" spans="1:9" ht="10.8" thickBot="1" x14ac:dyDescent="0.25">
      <c r="A122" s="237" t="s">
        <v>1202</v>
      </c>
      <c r="B122" s="78" t="s">
        <v>624</v>
      </c>
      <c r="C122" s="55" t="s">
        <v>1196</v>
      </c>
      <c r="D122" s="70">
        <v>0</v>
      </c>
      <c r="E122" s="70">
        <v>0</v>
      </c>
      <c r="F122" s="70">
        <v>0</v>
      </c>
      <c r="G122" s="70">
        <v>0</v>
      </c>
      <c r="H122" s="68">
        <v>0</v>
      </c>
      <c r="I122" s="221">
        <f>G122+H122</f>
        <v>0</v>
      </c>
    </row>
    <row r="123" spans="1:9" ht="11.4" thickTop="1" thickBot="1" x14ac:dyDescent="0.25">
      <c r="A123" s="69"/>
      <c r="B123" s="78" t="s">
        <v>631</v>
      </c>
      <c r="C123" s="55" t="s">
        <v>773</v>
      </c>
      <c r="D123" s="71">
        <f t="shared" ref="D123:I123" si="9">SUM(D118:D122)</f>
        <v>0</v>
      </c>
      <c r="E123" s="71">
        <f t="shared" si="9"/>
        <v>0</v>
      </c>
      <c r="F123" s="71">
        <f t="shared" si="9"/>
        <v>0</v>
      </c>
      <c r="G123" s="71">
        <f t="shared" si="9"/>
        <v>0</v>
      </c>
      <c r="H123" s="71">
        <f t="shared" si="9"/>
        <v>0</v>
      </c>
      <c r="I123" s="82">
        <f t="shared" si="9"/>
        <v>0</v>
      </c>
    </row>
    <row r="124" spans="1:9" ht="11.4" thickTop="1" thickBot="1" x14ac:dyDescent="0.25">
      <c r="A124" s="69"/>
      <c r="C124" s="55"/>
    </row>
    <row r="125" spans="1:9" ht="10.8" thickBot="1" x14ac:dyDescent="0.25">
      <c r="A125" s="501" t="s">
        <v>774</v>
      </c>
      <c r="B125" s="501"/>
      <c r="C125" s="501"/>
      <c r="D125" s="83">
        <f t="shared" ref="D125:I125" si="10">D114+D123</f>
        <v>0</v>
      </c>
      <c r="E125" s="83">
        <f t="shared" si="10"/>
        <v>0</v>
      </c>
      <c r="F125" s="83">
        <f t="shared" si="10"/>
        <v>0</v>
      </c>
      <c r="G125" s="83">
        <f t="shared" si="10"/>
        <v>0</v>
      </c>
      <c r="H125" s="83">
        <f t="shared" si="10"/>
        <v>0</v>
      </c>
      <c r="I125" s="83">
        <f t="shared" si="10"/>
        <v>0</v>
      </c>
    </row>
    <row r="126" spans="1:9" x14ac:dyDescent="0.2">
      <c r="A126" s="69"/>
      <c r="C126" s="55" t="s">
        <v>574</v>
      </c>
    </row>
    <row r="127" spans="1:9" ht="10.8" thickBot="1" x14ac:dyDescent="0.25">
      <c r="A127" s="69"/>
      <c r="C127" s="55"/>
    </row>
    <row r="128" spans="1:9" ht="11.4" thickTop="1" thickBot="1" x14ac:dyDescent="0.25">
      <c r="C128" s="55" t="s">
        <v>575</v>
      </c>
      <c r="D128" s="84">
        <f t="shared" ref="D128:I128" si="11">D16</f>
        <v>0</v>
      </c>
      <c r="E128" s="84">
        <f t="shared" si="11"/>
        <v>0</v>
      </c>
      <c r="F128" s="84">
        <f t="shared" si="11"/>
        <v>0</v>
      </c>
      <c r="G128" s="84">
        <f t="shared" si="11"/>
        <v>0</v>
      </c>
      <c r="H128" s="84">
        <f t="shared" si="11"/>
        <v>0</v>
      </c>
      <c r="I128" s="84">
        <f t="shared" si="11"/>
        <v>0</v>
      </c>
    </row>
    <row r="129" spans="1:9" ht="10.8" thickTop="1" x14ac:dyDescent="0.2"/>
    <row r="130" spans="1:9" x14ac:dyDescent="0.2">
      <c r="C130" s="55" t="s">
        <v>576</v>
      </c>
      <c r="D130" s="77">
        <f t="shared" ref="D130:I130" si="12">D125-D128</f>
        <v>0</v>
      </c>
      <c r="E130" s="77">
        <f t="shared" si="12"/>
        <v>0</v>
      </c>
      <c r="F130" s="77">
        <f t="shared" si="12"/>
        <v>0</v>
      </c>
      <c r="G130" s="77">
        <f t="shared" si="12"/>
        <v>0</v>
      </c>
      <c r="H130" s="77">
        <f t="shared" si="12"/>
        <v>0</v>
      </c>
      <c r="I130" s="77">
        <f t="shared" si="12"/>
        <v>0</v>
      </c>
    </row>
    <row r="133" spans="1:9" x14ac:dyDescent="0.2">
      <c r="A133" s="77" t="s">
        <v>771</v>
      </c>
    </row>
    <row r="134" spans="1:9" x14ac:dyDescent="0.2">
      <c r="A134" s="77" t="s">
        <v>14</v>
      </c>
    </row>
    <row r="135" spans="1:9" x14ac:dyDescent="0.2">
      <c r="A135" s="55" t="s">
        <v>13</v>
      </c>
    </row>
  </sheetData>
  <sheetProtection password="CB03" sheet="1" objects="1" scenarios="1" formatCells="0" formatColumns="0" formatRows="0"/>
  <mergeCells count="1">
    <mergeCell ref="A125:C125"/>
  </mergeCells>
  <phoneticPr fontId="0" type="noConversion"/>
  <printOptions horizontalCentered="1"/>
  <pageMargins left="0.25" right="0.25" top="0.5" bottom="0.75" header="0.5" footer="0.5"/>
  <pageSetup scale="90" firstPageNumber="27" fitToHeight="0" orientation="landscape" horizontalDpi="300" verticalDpi="300" r:id="rId1"/>
  <headerFooter alignWithMargins="0">
    <oddFooter>&amp;CPage &amp;P of &amp;N&amp;R&amp;D</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I108"/>
  <sheetViews>
    <sheetView zoomScaleNormal="100" workbookViewId="0">
      <pane ySplit="3" topLeftCell="A4" activePane="bottomLeft" state="frozen"/>
      <selection pane="bottomLeft" activeCell="O34" sqref="O34"/>
    </sheetView>
  </sheetViews>
  <sheetFormatPr defaultColWidth="9.28515625" defaultRowHeight="10.199999999999999" x14ac:dyDescent="0.2"/>
  <cols>
    <col min="1" max="1" width="10" style="77" customWidth="1"/>
    <col min="2" max="2" width="5" style="77" bestFit="1" customWidth="1"/>
    <col min="3" max="3" width="70.85546875" style="77" customWidth="1"/>
    <col min="4"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1490</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C4"/>
      <c r="D4" s="19">
        <v>0</v>
      </c>
      <c r="E4" s="19">
        <v>0</v>
      </c>
      <c r="F4" s="19">
        <v>0</v>
      </c>
      <c r="G4" s="19">
        <v>0</v>
      </c>
      <c r="H4" s="19">
        <v>0</v>
      </c>
      <c r="I4" s="83">
        <f>G4+H4</f>
        <v>0</v>
      </c>
    </row>
    <row r="5" spans="1:9" x14ac:dyDescent="0.2">
      <c r="A5" s="18" t="s">
        <v>1263</v>
      </c>
      <c r="B5"/>
      <c r="C5" s="100" t="s">
        <v>145</v>
      </c>
    </row>
    <row r="6" spans="1:9" x14ac:dyDescent="0.2">
      <c r="A6" s="348" t="s">
        <v>1272</v>
      </c>
      <c r="B6" s="61" t="s">
        <v>880</v>
      </c>
      <c r="C6" s="1" t="s">
        <v>359</v>
      </c>
      <c r="D6" s="21">
        <v>0</v>
      </c>
      <c r="E6" s="21">
        <v>0</v>
      </c>
      <c r="F6" s="21">
        <v>0</v>
      </c>
      <c r="G6" s="21">
        <v>0</v>
      </c>
      <c r="H6" s="21">
        <v>0</v>
      </c>
      <c r="I6" s="240">
        <f>G6+H6</f>
        <v>0</v>
      </c>
    </row>
    <row r="7" spans="1:9" x14ac:dyDescent="0.2">
      <c r="A7" s="63" t="s">
        <v>417</v>
      </c>
      <c r="B7" s="61" t="s">
        <v>881</v>
      </c>
      <c r="C7" s="1" t="s">
        <v>418</v>
      </c>
      <c r="D7" s="21">
        <v>0</v>
      </c>
      <c r="E7" s="21">
        <v>0</v>
      </c>
      <c r="F7" s="21">
        <v>0</v>
      </c>
      <c r="G7" s="21">
        <v>0</v>
      </c>
      <c r="H7" s="21">
        <v>0</v>
      </c>
      <c r="I7" s="240">
        <f t="shared" ref="I7:I18" si="0">G7+H7</f>
        <v>0</v>
      </c>
    </row>
    <row r="8" spans="1:9" x14ac:dyDescent="0.2">
      <c r="A8" s="63" t="s">
        <v>534</v>
      </c>
      <c r="B8" s="61" t="s">
        <v>882</v>
      </c>
      <c r="C8" s="1" t="s">
        <v>1491</v>
      </c>
      <c r="D8" s="21">
        <v>0</v>
      </c>
      <c r="E8" s="21">
        <v>0</v>
      </c>
      <c r="F8" s="21">
        <v>0</v>
      </c>
      <c r="G8" s="21">
        <v>0</v>
      </c>
      <c r="H8" s="21">
        <v>0</v>
      </c>
      <c r="I8" s="240">
        <f t="shared" si="0"/>
        <v>0</v>
      </c>
    </row>
    <row r="9" spans="1:9" x14ac:dyDescent="0.2">
      <c r="A9" s="349" t="s">
        <v>455</v>
      </c>
      <c r="B9" s="61" t="s">
        <v>943</v>
      </c>
      <c r="C9" s="1" t="s">
        <v>456</v>
      </c>
      <c r="D9" s="21">
        <v>0</v>
      </c>
      <c r="E9" s="21">
        <v>0</v>
      </c>
      <c r="F9" s="21">
        <v>0</v>
      </c>
      <c r="G9" s="21">
        <v>0</v>
      </c>
      <c r="H9" s="21">
        <v>0</v>
      </c>
      <c r="I9" s="240">
        <f t="shared" si="0"/>
        <v>0</v>
      </c>
    </row>
    <row r="10" spans="1:9" x14ac:dyDescent="0.2">
      <c r="A10" s="63" t="s">
        <v>625</v>
      </c>
      <c r="B10" s="61" t="s">
        <v>944</v>
      </c>
      <c r="C10" s="1" t="s">
        <v>626</v>
      </c>
      <c r="D10" s="21">
        <v>0</v>
      </c>
      <c r="E10" s="21">
        <v>0</v>
      </c>
      <c r="F10" s="21">
        <v>0</v>
      </c>
      <c r="G10" s="21">
        <v>0</v>
      </c>
      <c r="H10" s="21">
        <v>0</v>
      </c>
      <c r="I10" s="240">
        <f t="shared" si="0"/>
        <v>0</v>
      </c>
    </row>
    <row r="11" spans="1:9" x14ac:dyDescent="0.2">
      <c r="A11" s="63" t="s">
        <v>625</v>
      </c>
      <c r="B11" s="61" t="s">
        <v>945</v>
      </c>
      <c r="C11" s="1" t="s">
        <v>627</v>
      </c>
      <c r="D11" s="21">
        <v>0</v>
      </c>
      <c r="E11" s="21">
        <v>0</v>
      </c>
      <c r="F11" s="21">
        <v>0</v>
      </c>
      <c r="G11" s="21">
        <v>0</v>
      </c>
      <c r="H11" s="21">
        <v>0</v>
      </c>
      <c r="I11" s="240">
        <f t="shared" si="0"/>
        <v>0</v>
      </c>
    </row>
    <row r="12" spans="1:9" x14ac:dyDescent="0.2">
      <c r="A12" s="63" t="s">
        <v>625</v>
      </c>
      <c r="B12" s="61" t="s">
        <v>946</v>
      </c>
      <c r="C12" s="1" t="s">
        <v>628</v>
      </c>
      <c r="D12" s="21">
        <v>0</v>
      </c>
      <c r="E12" s="21">
        <v>0</v>
      </c>
      <c r="F12" s="21">
        <v>0</v>
      </c>
      <c r="G12" s="21">
        <v>0</v>
      </c>
      <c r="H12" s="21">
        <v>0</v>
      </c>
      <c r="I12" s="240">
        <f t="shared" si="0"/>
        <v>0</v>
      </c>
    </row>
    <row r="13" spans="1:9" x14ac:dyDescent="0.2">
      <c r="A13" s="63" t="s">
        <v>625</v>
      </c>
      <c r="B13" s="349" t="s">
        <v>1492</v>
      </c>
      <c r="C13" s="1" t="s">
        <v>1493</v>
      </c>
      <c r="D13" s="21">
        <v>0</v>
      </c>
      <c r="E13" s="21">
        <v>0</v>
      </c>
      <c r="F13" s="21">
        <v>0</v>
      </c>
      <c r="G13" s="21">
        <v>0</v>
      </c>
      <c r="H13" s="21">
        <v>0</v>
      </c>
      <c r="I13" s="240">
        <f t="shared" si="0"/>
        <v>0</v>
      </c>
    </row>
    <row r="14" spans="1:9" x14ac:dyDescent="0.2">
      <c r="A14" s="348" t="s">
        <v>321</v>
      </c>
      <c r="B14" s="61" t="s">
        <v>947</v>
      </c>
      <c r="C14" s="1" t="s">
        <v>516</v>
      </c>
      <c r="D14" s="21">
        <v>0</v>
      </c>
      <c r="E14" s="21">
        <v>0</v>
      </c>
      <c r="F14" s="21">
        <v>0</v>
      </c>
      <c r="G14" s="21">
        <v>0</v>
      </c>
      <c r="H14" s="21">
        <v>0</v>
      </c>
      <c r="I14" s="240">
        <f t="shared" si="0"/>
        <v>0</v>
      </c>
    </row>
    <row r="15" spans="1:9" x14ac:dyDescent="0.2">
      <c r="A15" s="348" t="s">
        <v>321</v>
      </c>
      <c r="B15" s="61" t="s">
        <v>955</v>
      </c>
      <c r="C15" s="1" t="s">
        <v>1494</v>
      </c>
      <c r="D15" s="21">
        <v>0</v>
      </c>
      <c r="E15" s="21">
        <v>0</v>
      </c>
      <c r="F15" s="21">
        <v>0</v>
      </c>
      <c r="G15" s="21">
        <v>0</v>
      </c>
      <c r="H15" s="21">
        <v>0</v>
      </c>
      <c r="I15" s="240">
        <f t="shared" si="0"/>
        <v>0</v>
      </c>
    </row>
    <row r="16" spans="1:9" x14ac:dyDescent="0.2">
      <c r="A16" s="348" t="s">
        <v>321</v>
      </c>
      <c r="B16" s="349" t="s">
        <v>1495</v>
      </c>
      <c r="C16" s="1" t="s">
        <v>1496</v>
      </c>
      <c r="D16" s="21">
        <v>0</v>
      </c>
      <c r="E16" s="21">
        <v>0</v>
      </c>
      <c r="F16" s="21">
        <v>0</v>
      </c>
      <c r="G16" s="21">
        <v>0</v>
      </c>
      <c r="H16" s="21">
        <v>0</v>
      </c>
      <c r="I16" s="240">
        <f t="shared" si="0"/>
        <v>0</v>
      </c>
    </row>
    <row r="17" spans="1:9" x14ac:dyDescent="0.2">
      <c r="A17" s="348" t="s">
        <v>542</v>
      </c>
      <c r="B17" s="61" t="s">
        <v>629</v>
      </c>
      <c r="C17" s="1" t="s">
        <v>1696</v>
      </c>
      <c r="D17" s="21">
        <v>0</v>
      </c>
      <c r="E17" s="21">
        <v>0</v>
      </c>
      <c r="F17" s="21">
        <v>0</v>
      </c>
      <c r="G17" s="21">
        <v>0</v>
      </c>
      <c r="H17" s="21">
        <v>0</v>
      </c>
      <c r="I17" s="240">
        <f t="shared" si="0"/>
        <v>0</v>
      </c>
    </row>
    <row r="18" spans="1:9" x14ac:dyDescent="0.2">
      <c r="A18" s="348" t="s">
        <v>66</v>
      </c>
      <c r="B18" s="61" t="s">
        <v>630</v>
      </c>
      <c r="C18" s="2" t="s">
        <v>660</v>
      </c>
      <c r="D18" s="21">
        <v>0</v>
      </c>
      <c r="E18" s="21">
        <v>0</v>
      </c>
      <c r="F18" s="21">
        <v>0</v>
      </c>
      <c r="G18" s="21">
        <v>0</v>
      </c>
      <c r="H18" s="21">
        <v>0</v>
      </c>
      <c r="I18" s="240">
        <f t="shared" si="0"/>
        <v>0</v>
      </c>
    </row>
    <row r="19" spans="1:9" x14ac:dyDescent="0.2">
      <c r="A19" s="348"/>
      <c r="B19" s="61" t="s">
        <v>956</v>
      </c>
      <c r="C19" s="62" t="s">
        <v>775</v>
      </c>
      <c r="D19" s="21">
        <v>0</v>
      </c>
      <c r="E19" s="21">
        <v>0</v>
      </c>
      <c r="F19" s="21">
        <v>0</v>
      </c>
      <c r="G19" s="21">
        <v>0</v>
      </c>
      <c r="H19" s="21">
        <v>0</v>
      </c>
      <c r="I19" s="240">
        <f t="shared" ref="I19:I23" si="1">G19+H19</f>
        <v>0</v>
      </c>
    </row>
    <row r="20" spans="1:9" hidden="1" x14ac:dyDescent="0.2">
      <c r="A20" s="81"/>
      <c r="B20" s="78"/>
      <c r="C20" s="62"/>
      <c r="D20" s="21">
        <v>0</v>
      </c>
      <c r="E20" s="21">
        <v>0</v>
      </c>
      <c r="F20" s="21">
        <v>0</v>
      </c>
      <c r="G20" s="21">
        <v>0</v>
      </c>
      <c r="H20" s="21">
        <v>0</v>
      </c>
      <c r="I20" s="240">
        <f t="shared" si="1"/>
        <v>0</v>
      </c>
    </row>
    <row r="21" spans="1:9" hidden="1" x14ac:dyDescent="0.2">
      <c r="A21" s="81"/>
      <c r="B21" s="78"/>
      <c r="C21" s="62"/>
      <c r="D21" s="21">
        <v>0</v>
      </c>
      <c r="E21" s="21">
        <v>0</v>
      </c>
      <c r="F21" s="21">
        <v>0</v>
      </c>
      <c r="G21" s="21">
        <v>0</v>
      </c>
      <c r="H21" s="21">
        <v>0</v>
      </c>
      <c r="I21" s="240">
        <f t="shared" si="1"/>
        <v>0</v>
      </c>
    </row>
    <row r="22" spans="1:9" hidden="1" x14ac:dyDescent="0.2">
      <c r="A22" s="55"/>
      <c r="B22" s="78"/>
      <c r="C22" s="283"/>
      <c r="D22" s="21">
        <v>0</v>
      </c>
      <c r="E22" s="21">
        <v>0</v>
      </c>
      <c r="F22" s="21">
        <v>0</v>
      </c>
      <c r="G22" s="21">
        <v>0</v>
      </c>
      <c r="H22" s="21">
        <v>0</v>
      </c>
      <c r="I22" s="240">
        <f t="shared" si="1"/>
        <v>0</v>
      </c>
    </row>
    <row r="23" spans="1:9" hidden="1" x14ac:dyDescent="0.2">
      <c r="A23"/>
      <c r="B23" s="78"/>
      <c r="C23" s="55"/>
      <c r="D23" s="21">
        <v>0</v>
      </c>
      <c r="E23" s="21">
        <v>0</v>
      </c>
      <c r="F23" s="21">
        <v>0</v>
      </c>
      <c r="G23" s="21">
        <v>0</v>
      </c>
      <c r="H23" s="21">
        <v>0</v>
      </c>
      <c r="I23" s="240">
        <f t="shared" si="1"/>
        <v>0</v>
      </c>
    </row>
    <row r="24" spans="1:9" ht="10.8" thickBot="1" x14ac:dyDescent="0.25">
      <c r="C24" s="55"/>
      <c r="D24" s="3"/>
      <c r="E24" s="3"/>
      <c r="F24" s="3"/>
      <c r="G24" s="3"/>
    </row>
    <row r="25" spans="1:9" ht="11.4" thickTop="1" thickBot="1" x14ac:dyDescent="0.25">
      <c r="B25" s="89" t="s">
        <v>1500</v>
      </c>
      <c r="C25" s="17" t="s">
        <v>1497</v>
      </c>
      <c r="D25" s="82">
        <f t="shared" ref="D25:I25" si="2">SUM(D6:D19)</f>
        <v>0</v>
      </c>
      <c r="E25" s="82">
        <f t="shared" si="2"/>
        <v>0</v>
      </c>
      <c r="F25" s="82">
        <f t="shared" si="2"/>
        <v>0</v>
      </c>
      <c r="G25" s="82">
        <f t="shared" si="2"/>
        <v>0</v>
      </c>
      <c r="H25" s="82">
        <f t="shared" si="2"/>
        <v>0</v>
      </c>
      <c r="I25" s="82">
        <f t="shared" si="2"/>
        <v>0</v>
      </c>
    </row>
    <row r="26" spans="1:9" ht="11.4" thickTop="1" thickBot="1" x14ac:dyDescent="0.25">
      <c r="C26" s="72"/>
    </row>
    <row r="27" spans="1:9" ht="10.5" customHeight="1" thickBot="1" x14ac:dyDescent="0.25">
      <c r="A27" s="17" t="s">
        <v>1501</v>
      </c>
      <c r="D27" s="83">
        <f t="shared" ref="D27:I27" si="3">D4+D25</f>
        <v>0</v>
      </c>
      <c r="E27" s="83">
        <f t="shared" si="3"/>
        <v>0</v>
      </c>
      <c r="F27" s="83">
        <f t="shared" si="3"/>
        <v>0</v>
      </c>
      <c r="G27" s="83">
        <f t="shared" si="3"/>
        <v>0</v>
      </c>
      <c r="H27" s="83">
        <f t="shared" si="3"/>
        <v>0</v>
      </c>
      <c r="I27" s="83">
        <f t="shared" si="3"/>
        <v>0</v>
      </c>
    </row>
    <row r="29" spans="1:9" x14ac:dyDescent="0.2">
      <c r="A29" s="286" t="s">
        <v>637</v>
      </c>
      <c r="B29" s="165"/>
      <c r="C29" s="204" t="s">
        <v>633</v>
      </c>
      <c r="D29" s="94"/>
      <c r="E29" s="94"/>
      <c r="F29" s="94"/>
      <c r="G29" s="94"/>
      <c r="H29" s="94"/>
    </row>
    <row r="30" spans="1:9" x14ac:dyDescent="0.2">
      <c r="A30" s="166" t="s">
        <v>66</v>
      </c>
      <c r="B30" s="350" t="s">
        <v>669</v>
      </c>
      <c r="C30" s="2" t="s">
        <v>639</v>
      </c>
      <c r="D30" s="21">
        <v>0</v>
      </c>
      <c r="E30" s="21">
        <v>0</v>
      </c>
      <c r="F30" s="21">
        <v>0</v>
      </c>
      <c r="G30" s="21">
        <v>0</v>
      </c>
      <c r="H30" s="220">
        <v>0</v>
      </c>
      <c r="I30" s="221">
        <f>SUM(G30+H30)</f>
        <v>0</v>
      </c>
    </row>
    <row r="31" spans="1:9" x14ac:dyDescent="0.2">
      <c r="A31" s="166"/>
      <c r="B31" s="208"/>
      <c r="C31" s="2"/>
      <c r="D31" s="3"/>
      <c r="E31" s="3"/>
      <c r="F31" s="3"/>
      <c r="G31" s="3"/>
      <c r="H31" s="3"/>
    </row>
    <row r="32" spans="1:9" x14ac:dyDescent="0.2">
      <c r="A32" s="352" t="s">
        <v>525</v>
      </c>
      <c r="B32"/>
      <c r="C32"/>
      <c r="D32"/>
      <c r="E32"/>
      <c r="F32"/>
      <c r="G32"/>
      <c r="H32"/>
      <c r="I32"/>
    </row>
    <row r="33" spans="1:9" x14ac:dyDescent="0.2">
      <c r="A33" s="351" t="s">
        <v>147</v>
      </c>
      <c r="B33"/>
      <c r="C33" s="100" t="s">
        <v>493</v>
      </c>
      <c r="D33"/>
      <c r="E33"/>
      <c r="F33"/>
      <c r="G33"/>
      <c r="H33"/>
      <c r="I33"/>
    </row>
    <row r="34" spans="1:9" x14ac:dyDescent="0.2">
      <c r="A34" s="72" t="s">
        <v>1249</v>
      </c>
      <c r="B34" s="78" t="s">
        <v>955</v>
      </c>
      <c r="C34" s="55" t="s">
        <v>177</v>
      </c>
      <c r="D34" s="68">
        <v>0</v>
      </c>
      <c r="E34" s="68">
        <v>0</v>
      </c>
      <c r="F34" s="68">
        <v>0</v>
      </c>
      <c r="G34" s="218">
        <f>SUMIF('Staff Details'!J:J,RIGHT(LEFT($A$2,7),2)&amp;"-"&amp;LEFT(A32,4),'Staff Details'!S:S)</f>
        <v>0</v>
      </c>
      <c r="H34" s="253">
        <v>0</v>
      </c>
      <c r="I34" s="240">
        <f>SUM(G34+H34)</f>
        <v>0</v>
      </c>
    </row>
    <row r="35" spans="1:9" x14ac:dyDescent="0.2">
      <c r="A35" s="72" t="s">
        <v>341</v>
      </c>
      <c r="B35" s="78" t="s">
        <v>955</v>
      </c>
      <c r="C35" s="55" t="s">
        <v>400</v>
      </c>
      <c r="D35" s="68">
        <v>0</v>
      </c>
      <c r="E35" s="68">
        <v>0</v>
      </c>
      <c r="F35" s="68">
        <v>0</v>
      </c>
      <c r="G35" s="68">
        <v>0</v>
      </c>
      <c r="H35" s="253">
        <v>0</v>
      </c>
      <c r="I35" s="240">
        <f>SUM(G35+H35)</f>
        <v>0</v>
      </c>
    </row>
    <row r="36" spans="1:9" x14ac:dyDescent="0.2">
      <c r="A36" s="72" t="s">
        <v>1250</v>
      </c>
      <c r="B36" s="78" t="s">
        <v>959</v>
      </c>
      <c r="C36" s="55" t="s">
        <v>178</v>
      </c>
      <c r="D36" s="68">
        <v>0</v>
      </c>
      <c r="E36" s="68">
        <v>0</v>
      </c>
      <c r="F36" s="68">
        <v>0</v>
      </c>
      <c r="G36" s="219">
        <f>SUMIF('Staff Details'!J:J,RIGHT(LEFT($A$2,7),2)&amp;"-"&amp;LEFT(A32,4),'Staff Details'!AA:AA)</f>
        <v>0</v>
      </c>
      <c r="H36" s="253">
        <v>0</v>
      </c>
      <c r="I36" s="240">
        <f>SUM(G36+H36)</f>
        <v>0</v>
      </c>
    </row>
    <row r="37" spans="1:9" x14ac:dyDescent="0.2">
      <c r="A37" s="72" t="s">
        <v>342</v>
      </c>
      <c r="B37" s="78" t="s">
        <v>959</v>
      </c>
      <c r="C37" s="55" t="s">
        <v>401</v>
      </c>
      <c r="D37" s="68">
        <v>0</v>
      </c>
      <c r="E37" s="68">
        <v>0</v>
      </c>
      <c r="F37" s="68">
        <v>0</v>
      </c>
      <c r="G37" s="68">
        <v>0</v>
      </c>
      <c r="H37" s="253">
        <v>0</v>
      </c>
      <c r="I37" s="240">
        <f>SUM(G37+H37)</f>
        <v>0</v>
      </c>
    </row>
    <row r="38" spans="1:9" x14ac:dyDescent="0.2">
      <c r="A38" s="348" t="s">
        <v>345</v>
      </c>
      <c r="B38" s="349" t="s">
        <v>966</v>
      </c>
      <c r="C38" s="1" t="s">
        <v>82</v>
      </c>
      <c r="D38" s="21">
        <v>0</v>
      </c>
      <c r="E38" s="21">
        <v>0</v>
      </c>
      <c r="F38" s="21">
        <v>0</v>
      </c>
      <c r="G38" s="21">
        <v>0</v>
      </c>
      <c r="H38" s="21">
        <v>0</v>
      </c>
      <c r="I38" s="240">
        <f t="shared" ref="I38:I46" si="4">SUM(G38+H38)</f>
        <v>0</v>
      </c>
    </row>
    <row r="39" spans="1:9" x14ac:dyDescent="0.2">
      <c r="A39" s="348" t="s">
        <v>564</v>
      </c>
      <c r="B39" s="349" t="s">
        <v>967</v>
      </c>
      <c r="C39" s="1" t="s">
        <v>1066</v>
      </c>
      <c r="D39" s="21">
        <v>0</v>
      </c>
      <c r="E39" s="21">
        <v>0</v>
      </c>
      <c r="F39" s="21">
        <v>0</v>
      </c>
      <c r="G39" s="21">
        <v>0</v>
      </c>
      <c r="H39" s="21">
        <v>0</v>
      </c>
      <c r="I39" s="240">
        <f t="shared" si="4"/>
        <v>0</v>
      </c>
    </row>
    <row r="40" spans="1:9" x14ac:dyDescent="0.2">
      <c r="A40" s="348" t="s">
        <v>427</v>
      </c>
      <c r="B40" s="349" t="s">
        <v>968</v>
      </c>
      <c r="C40" s="1" t="s">
        <v>563</v>
      </c>
      <c r="D40" s="21">
        <v>0</v>
      </c>
      <c r="E40" s="21">
        <v>0</v>
      </c>
      <c r="F40" s="21">
        <v>0</v>
      </c>
      <c r="G40" s="21">
        <v>0</v>
      </c>
      <c r="H40" s="21">
        <v>0</v>
      </c>
      <c r="I40" s="240">
        <f t="shared" si="4"/>
        <v>0</v>
      </c>
    </row>
    <row r="41" spans="1:9" x14ac:dyDescent="0.2">
      <c r="A41" s="348" t="s">
        <v>494</v>
      </c>
      <c r="B41" s="349" t="s">
        <v>969</v>
      </c>
      <c r="C41" s="1" t="s">
        <v>565</v>
      </c>
      <c r="D41" s="21">
        <v>0</v>
      </c>
      <c r="E41" s="21">
        <v>0</v>
      </c>
      <c r="F41" s="21">
        <v>0</v>
      </c>
      <c r="G41" s="21">
        <v>0</v>
      </c>
      <c r="H41" s="21">
        <v>0</v>
      </c>
      <c r="I41" s="240">
        <f t="shared" si="4"/>
        <v>0</v>
      </c>
    </row>
    <row r="42" spans="1:9" x14ac:dyDescent="0.2">
      <c r="A42" s="348" t="s">
        <v>495</v>
      </c>
      <c r="B42" s="349" t="s">
        <v>970</v>
      </c>
      <c r="C42" s="1" t="s">
        <v>566</v>
      </c>
      <c r="D42" s="21">
        <v>0</v>
      </c>
      <c r="E42" s="21">
        <v>0</v>
      </c>
      <c r="F42" s="21">
        <v>0</v>
      </c>
      <c r="G42" s="21">
        <v>0</v>
      </c>
      <c r="H42" s="21">
        <v>0</v>
      </c>
      <c r="I42" s="240">
        <f t="shared" si="4"/>
        <v>0</v>
      </c>
    </row>
    <row r="43" spans="1:9" x14ac:dyDescent="0.2">
      <c r="A43" s="51" t="s">
        <v>42</v>
      </c>
      <c r="B43" s="349" t="s">
        <v>975</v>
      </c>
      <c r="C43" s="1" t="s">
        <v>43</v>
      </c>
      <c r="D43" s="21">
        <v>0</v>
      </c>
      <c r="E43" s="21">
        <v>0</v>
      </c>
      <c r="F43" s="21">
        <v>0</v>
      </c>
      <c r="G43" s="21">
        <v>0</v>
      </c>
      <c r="H43" s="21">
        <v>0</v>
      </c>
      <c r="I43" s="240">
        <f t="shared" si="4"/>
        <v>0</v>
      </c>
    </row>
    <row r="44" spans="1:9" x14ac:dyDescent="0.2">
      <c r="A44" s="348" t="s">
        <v>498</v>
      </c>
      <c r="B44" s="349" t="s">
        <v>977</v>
      </c>
      <c r="C44" s="1" t="s">
        <v>136</v>
      </c>
      <c r="D44" s="21">
        <v>0</v>
      </c>
      <c r="E44" s="21">
        <v>0</v>
      </c>
      <c r="F44" s="21">
        <v>0</v>
      </c>
      <c r="G44" s="21">
        <v>0</v>
      </c>
      <c r="H44" s="21">
        <v>0</v>
      </c>
      <c r="I44" s="240">
        <f t="shared" si="4"/>
        <v>0</v>
      </c>
    </row>
    <row r="45" spans="1:9" x14ac:dyDescent="0.2">
      <c r="A45" s="72"/>
      <c r="B45" s="72"/>
      <c r="C45" s="285" t="s">
        <v>670</v>
      </c>
      <c r="D45" s="219">
        <f t="shared" ref="D45:I45" si="5">+D29</f>
        <v>0</v>
      </c>
      <c r="E45" s="219">
        <f t="shared" si="5"/>
        <v>0</v>
      </c>
      <c r="F45" s="219">
        <f t="shared" si="5"/>
        <v>0</v>
      </c>
      <c r="G45" s="219">
        <f t="shared" si="5"/>
        <v>0</v>
      </c>
      <c r="H45" s="219">
        <f t="shared" si="5"/>
        <v>0</v>
      </c>
      <c r="I45" s="219">
        <f t="shared" si="5"/>
        <v>0</v>
      </c>
    </row>
    <row r="46" spans="1:9" x14ac:dyDescent="0.2">
      <c r="A46" s="348" t="s">
        <v>567</v>
      </c>
      <c r="B46" s="61" t="s">
        <v>978</v>
      </c>
      <c r="C46" s="1" t="s">
        <v>1186</v>
      </c>
      <c r="D46" s="21">
        <v>0</v>
      </c>
      <c r="E46" s="21">
        <v>0</v>
      </c>
      <c r="F46" s="21">
        <v>0</v>
      </c>
      <c r="G46" s="21">
        <v>0</v>
      </c>
      <c r="H46" s="21">
        <v>0</v>
      </c>
      <c r="I46" s="240">
        <f t="shared" si="4"/>
        <v>0</v>
      </c>
    </row>
    <row r="47" spans="1:9" ht="10.8" thickBot="1" x14ac:dyDescent="0.25">
      <c r="A47" s="348"/>
      <c r="B47" s="89"/>
      <c r="C47" s="1"/>
      <c r="D47" s="3"/>
      <c r="E47" s="3"/>
      <c r="F47" s="3"/>
      <c r="G47" s="3"/>
      <c r="H47"/>
      <c r="I47"/>
    </row>
    <row r="48" spans="1:9" ht="11.4" thickTop="1" thickBot="1" x14ac:dyDescent="0.25">
      <c r="A48" s="61"/>
      <c r="B48" s="61" t="s">
        <v>980</v>
      </c>
      <c r="C48" s="17" t="s">
        <v>890</v>
      </c>
      <c r="D48" s="22">
        <f t="shared" ref="D48:I48" si="6">SUM(D34:D46)</f>
        <v>0</v>
      </c>
      <c r="E48" s="22">
        <f t="shared" si="6"/>
        <v>0</v>
      </c>
      <c r="F48" s="22">
        <f t="shared" si="6"/>
        <v>0</v>
      </c>
      <c r="G48" s="22">
        <f t="shared" si="6"/>
        <v>0</v>
      </c>
      <c r="H48" s="22">
        <f t="shared" si="6"/>
        <v>0</v>
      </c>
      <c r="I48" s="22">
        <f t="shared" si="6"/>
        <v>0</v>
      </c>
    </row>
    <row r="49" spans="1:9" ht="10.8" hidden="1" thickTop="1" x14ac:dyDescent="0.2">
      <c r="A49" s="61"/>
      <c r="B49" s="61"/>
      <c r="C49" s="17"/>
      <c r="D49"/>
      <c r="E49"/>
      <c r="F49"/>
      <c r="G49"/>
      <c r="H49"/>
      <c r="I49"/>
    </row>
    <row r="50" spans="1:9" hidden="1" x14ac:dyDescent="0.2">
      <c r="A50" s="61"/>
      <c r="B50" s="61"/>
      <c r="C50" s="17"/>
      <c r="D50"/>
      <c r="E50"/>
      <c r="F50"/>
      <c r="G50"/>
      <c r="H50"/>
      <c r="I50"/>
    </row>
    <row r="51" spans="1:9" hidden="1" x14ac:dyDescent="0.2">
      <c r="A51" s="61"/>
      <c r="B51" s="61"/>
      <c r="C51" s="17"/>
      <c r="D51"/>
      <c r="E51"/>
      <c r="F51"/>
      <c r="G51"/>
      <c r="H51"/>
      <c r="I51"/>
    </row>
    <row r="52" spans="1:9" hidden="1" x14ac:dyDescent="0.2">
      <c r="A52" s="61"/>
      <c r="B52" s="61"/>
      <c r="C52" s="17"/>
      <c r="D52"/>
      <c r="E52"/>
      <c r="F52"/>
      <c r="G52"/>
      <c r="H52"/>
      <c r="I52"/>
    </row>
    <row r="53" spans="1:9" hidden="1" x14ac:dyDescent="0.2">
      <c r="A53" s="61"/>
      <c r="B53" s="61"/>
      <c r="C53" s="17"/>
      <c r="D53"/>
      <c r="E53"/>
      <c r="F53"/>
      <c r="G53"/>
      <c r="H53"/>
      <c r="I53"/>
    </row>
    <row r="54" spans="1:9" hidden="1" x14ac:dyDescent="0.2">
      <c r="A54" s="61"/>
      <c r="B54" s="61"/>
      <c r="C54" s="17"/>
      <c r="D54"/>
      <c r="E54"/>
      <c r="F54"/>
      <c r="G54"/>
      <c r="H54"/>
      <c r="I54"/>
    </row>
    <row r="55" spans="1:9" hidden="1" x14ac:dyDescent="0.2">
      <c r="A55" s="61"/>
      <c r="B55" s="61"/>
      <c r="C55" s="17"/>
      <c r="D55"/>
      <c r="E55"/>
      <c r="F55"/>
      <c r="G55"/>
      <c r="H55"/>
      <c r="I55"/>
    </row>
    <row r="56" spans="1:9" hidden="1" x14ac:dyDescent="0.2">
      <c r="A56" s="61"/>
      <c r="B56" s="61"/>
      <c r="C56" s="17"/>
      <c r="D56"/>
      <c r="E56"/>
      <c r="F56"/>
      <c r="G56"/>
      <c r="H56"/>
      <c r="I56"/>
    </row>
    <row r="57" spans="1:9" hidden="1" x14ac:dyDescent="0.2">
      <c r="A57" s="61"/>
      <c r="B57" s="61"/>
      <c r="C57" s="17"/>
      <c r="D57"/>
      <c r="E57"/>
      <c r="F57"/>
      <c r="G57"/>
      <c r="H57"/>
      <c r="I57"/>
    </row>
    <row r="58" spans="1:9" hidden="1" x14ac:dyDescent="0.2">
      <c r="A58" s="61"/>
      <c r="B58" s="61"/>
      <c r="C58" s="17"/>
      <c r="D58"/>
      <c r="E58"/>
      <c r="F58"/>
      <c r="G58"/>
      <c r="H58"/>
      <c r="I58"/>
    </row>
    <row r="59" spans="1:9" hidden="1" x14ac:dyDescent="0.2">
      <c r="A59" s="61"/>
      <c r="B59" s="61"/>
      <c r="C59" s="17"/>
      <c r="D59"/>
      <c r="E59"/>
      <c r="F59"/>
      <c r="G59"/>
      <c r="H59"/>
      <c r="I59"/>
    </row>
    <row r="60" spans="1:9" hidden="1" x14ac:dyDescent="0.2">
      <c r="A60" s="61"/>
      <c r="B60" s="61"/>
      <c r="C60" s="17"/>
      <c r="D60"/>
      <c r="E60"/>
      <c r="F60"/>
      <c r="G60"/>
      <c r="H60"/>
      <c r="I60"/>
    </row>
    <row r="61" spans="1:9" hidden="1" x14ac:dyDescent="0.2">
      <c r="A61" s="61"/>
      <c r="B61" s="61"/>
      <c r="C61" s="17"/>
      <c r="D61"/>
      <c r="E61"/>
      <c r="F61"/>
      <c r="G61"/>
      <c r="H61"/>
      <c r="I61"/>
    </row>
    <row r="62" spans="1:9" hidden="1" x14ac:dyDescent="0.2">
      <c r="A62" s="61"/>
      <c r="B62" s="61"/>
      <c r="C62" s="17"/>
      <c r="D62"/>
      <c r="E62"/>
      <c r="F62"/>
      <c r="G62"/>
      <c r="H62"/>
      <c r="I62"/>
    </row>
    <row r="63" spans="1:9" hidden="1" x14ac:dyDescent="0.2">
      <c r="A63" s="61"/>
      <c r="B63" s="61"/>
      <c r="C63" s="17"/>
      <c r="D63"/>
      <c r="E63"/>
      <c r="F63"/>
      <c r="G63"/>
      <c r="H63"/>
      <c r="I63"/>
    </row>
    <row r="64" spans="1:9" hidden="1" x14ac:dyDescent="0.2">
      <c r="A64" s="61"/>
      <c r="B64" s="61"/>
      <c r="C64" s="17"/>
      <c r="D64"/>
      <c r="E64"/>
      <c r="F64"/>
      <c r="G64"/>
      <c r="H64"/>
      <c r="I64"/>
    </row>
    <row r="65" spans="1:9" hidden="1" x14ac:dyDescent="0.2">
      <c r="A65" s="61"/>
      <c r="B65" s="61"/>
      <c r="C65" s="17"/>
      <c r="D65"/>
      <c r="E65"/>
      <c r="F65"/>
      <c r="G65"/>
      <c r="H65"/>
      <c r="I65"/>
    </row>
    <row r="66" spans="1:9" hidden="1" x14ac:dyDescent="0.2">
      <c r="A66" s="61"/>
      <c r="B66" s="61"/>
      <c r="C66" s="17"/>
      <c r="D66"/>
      <c r="E66"/>
      <c r="F66"/>
      <c r="G66"/>
      <c r="H66"/>
      <c r="I66"/>
    </row>
    <row r="67" spans="1:9" hidden="1" x14ac:dyDescent="0.2">
      <c r="A67" s="61"/>
      <c r="B67" s="61"/>
      <c r="C67" s="17"/>
      <c r="D67"/>
      <c r="E67"/>
      <c r="F67"/>
      <c r="G67"/>
      <c r="H67"/>
      <c r="I67"/>
    </row>
    <row r="68" spans="1:9" hidden="1" x14ac:dyDescent="0.2">
      <c r="A68" s="61"/>
      <c r="B68" s="61"/>
      <c r="C68" s="17"/>
      <c r="D68"/>
      <c r="E68"/>
      <c r="F68"/>
      <c r="G68"/>
      <c r="H68"/>
      <c r="I68"/>
    </row>
    <row r="69" spans="1:9" hidden="1" x14ac:dyDescent="0.2">
      <c r="A69" s="61"/>
      <c r="B69" s="61"/>
      <c r="C69" s="17"/>
      <c r="D69"/>
      <c r="E69"/>
      <c r="F69"/>
      <c r="G69"/>
      <c r="H69"/>
      <c r="I69"/>
    </row>
    <row r="70" spans="1:9" hidden="1" x14ac:dyDescent="0.2">
      <c r="A70" s="61"/>
      <c r="B70" s="61"/>
      <c r="C70" s="17"/>
      <c r="D70"/>
      <c r="E70"/>
      <c r="F70"/>
      <c r="G70"/>
      <c r="H70"/>
      <c r="I70"/>
    </row>
    <row r="71" spans="1:9" ht="10.8" thickTop="1" x14ac:dyDescent="0.2">
      <c r="A71" s="61"/>
      <c r="B71"/>
      <c r="C71"/>
      <c r="D71"/>
      <c r="E71" s="3"/>
      <c r="F71"/>
      <c r="G71"/>
      <c r="H71"/>
      <c r="I71"/>
    </row>
    <row r="72" spans="1:9" x14ac:dyDescent="0.2">
      <c r="A72" s="74" t="s">
        <v>70</v>
      </c>
      <c r="B72"/>
      <c r="C72" s="100" t="s">
        <v>584</v>
      </c>
      <c r="H72"/>
      <c r="I72"/>
    </row>
    <row r="73" spans="1:9" x14ac:dyDescent="0.2">
      <c r="A73" s="237" t="s">
        <v>1198</v>
      </c>
      <c r="B73" s="61" t="s">
        <v>981</v>
      </c>
      <c r="C73" s="55" t="s">
        <v>1192</v>
      </c>
      <c r="D73" s="21">
        <v>0</v>
      </c>
      <c r="E73" s="21">
        <v>0</v>
      </c>
      <c r="F73" s="21">
        <v>0</v>
      </c>
      <c r="G73" s="21">
        <v>0</v>
      </c>
      <c r="H73" s="21">
        <v>0</v>
      </c>
      <c r="I73" s="240">
        <f>SUM(G73+H73)</f>
        <v>0</v>
      </c>
    </row>
    <row r="74" spans="1:9" x14ac:dyDescent="0.2">
      <c r="A74" s="302" t="s">
        <v>1317</v>
      </c>
      <c r="B74" s="61" t="s">
        <v>982</v>
      </c>
      <c r="C74" s="55" t="s">
        <v>1193</v>
      </c>
      <c r="D74" s="21">
        <v>0</v>
      </c>
      <c r="E74" s="21">
        <v>0</v>
      </c>
      <c r="F74" s="21">
        <v>0</v>
      </c>
      <c r="G74" s="21">
        <v>0</v>
      </c>
      <c r="H74" s="21">
        <v>0</v>
      </c>
      <c r="I74" s="240">
        <f>SUM(G74+H74)</f>
        <v>0</v>
      </c>
    </row>
    <row r="75" spans="1:9" x14ac:dyDescent="0.2">
      <c r="A75" s="302" t="s">
        <v>1316</v>
      </c>
      <c r="B75" s="61" t="s">
        <v>983</v>
      </c>
      <c r="C75" s="55" t="s">
        <v>1194</v>
      </c>
      <c r="D75" s="21">
        <v>0</v>
      </c>
      <c r="E75" s="21">
        <v>0</v>
      </c>
      <c r="F75" s="21">
        <v>0</v>
      </c>
      <c r="G75" s="21">
        <v>0</v>
      </c>
      <c r="H75" s="21">
        <v>0</v>
      </c>
      <c r="I75" s="240">
        <f>SUM(G75+H75)</f>
        <v>0</v>
      </c>
    </row>
    <row r="76" spans="1:9" x14ac:dyDescent="0.2">
      <c r="A76" s="302" t="s">
        <v>1314</v>
      </c>
      <c r="B76" s="61" t="s">
        <v>984</v>
      </c>
      <c r="C76" s="297" t="s">
        <v>1315</v>
      </c>
      <c r="D76" s="21">
        <v>0</v>
      </c>
      <c r="E76" s="21">
        <v>0</v>
      </c>
      <c r="F76" s="21">
        <v>0</v>
      </c>
      <c r="G76" s="21">
        <v>0</v>
      </c>
      <c r="H76" s="21">
        <v>0</v>
      </c>
      <c r="I76" s="240">
        <f>SUM(G76+H76)</f>
        <v>0</v>
      </c>
    </row>
    <row r="77" spans="1:9" ht="10.8" thickBot="1" x14ac:dyDescent="0.25">
      <c r="A77" s="237" t="s">
        <v>1202</v>
      </c>
      <c r="B77" s="61" t="s">
        <v>985</v>
      </c>
      <c r="C77" s="55" t="s">
        <v>1196</v>
      </c>
      <c r="D77" s="21">
        <v>0</v>
      </c>
      <c r="E77" s="70">
        <v>0</v>
      </c>
      <c r="F77" s="70">
        <v>0</v>
      </c>
      <c r="G77" s="70">
        <v>0</v>
      </c>
      <c r="H77" s="21">
        <v>0</v>
      </c>
      <c r="I77" s="240">
        <f>SUM(G77+H77)</f>
        <v>0</v>
      </c>
    </row>
    <row r="78" spans="1:9" ht="11.4" thickTop="1" thickBot="1" x14ac:dyDescent="0.25">
      <c r="A78" s="69"/>
      <c r="B78" s="61" t="s">
        <v>986</v>
      </c>
      <c r="C78" s="1" t="s">
        <v>1326</v>
      </c>
      <c r="D78" s="71">
        <f t="shared" ref="D78:I78" si="7">SUM(D73:D77)</f>
        <v>0</v>
      </c>
      <c r="E78" s="71">
        <f t="shared" si="7"/>
        <v>0</v>
      </c>
      <c r="F78" s="71">
        <f t="shared" si="7"/>
        <v>0</v>
      </c>
      <c r="G78" s="71">
        <f t="shared" si="7"/>
        <v>0</v>
      </c>
      <c r="H78" s="71">
        <f t="shared" si="7"/>
        <v>0</v>
      </c>
      <c r="I78" s="82">
        <f t="shared" si="7"/>
        <v>0</v>
      </c>
    </row>
    <row r="79" spans="1:9" ht="11.4" thickTop="1" thickBot="1" x14ac:dyDescent="0.25">
      <c r="A79" s="69"/>
      <c r="C79" s="55"/>
      <c r="H79"/>
      <c r="I79"/>
    </row>
    <row r="80" spans="1:9" ht="10.8" thickBot="1" x14ac:dyDescent="0.25">
      <c r="A80" s="17" t="s">
        <v>1502</v>
      </c>
      <c r="B80"/>
      <c r="D80" s="101">
        <f t="shared" ref="D80:I80" si="8">D48+D78</f>
        <v>0</v>
      </c>
      <c r="E80" s="101">
        <f t="shared" si="8"/>
        <v>0</v>
      </c>
      <c r="F80" s="101">
        <f t="shared" si="8"/>
        <v>0</v>
      </c>
      <c r="G80" s="101">
        <f t="shared" si="8"/>
        <v>0</v>
      </c>
      <c r="H80" s="101">
        <f t="shared" si="8"/>
        <v>0</v>
      </c>
      <c r="I80" s="101">
        <f t="shared" si="8"/>
        <v>0</v>
      </c>
    </row>
    <row r="81" spans="1:9" x14ac:dyDescent="0.2">
      <c r="A81" s="69"/>
      <c r="C81" s="55" t="s">
        <v>574</v>
      </c>
      <c r="H81"/>
      <c r="I81"/>
    </row>
    <row r="82" spans="1:9" ht="10.8" thickBot="1" x14ac:dyDescent="0.25">
      <c r="A82" s="69"/>
      <c r="C82" s="55"/>
      <c r="H82"/>
      <c r="I82"/>
    </row>
    <row r="83" spans="1:9" ht="11.4" thickTop="1" thickBot="1" x14ac:dyDescent="0.25">
      <c r="C83" s="55" t="s">
        <v>575</v>
      </c>
      <c r="D83" s="84">
        <f t="shared" ref="D83:I83" si="9">D27</f>
        <v>0</v>
      </c>
      <c r="E83" s="84">
        <f t="shared" si="9"/>
        <v>0</v>
      </c>
      <c r="F83" s="84">
        <f t="shared" si="9"/>
        <v>0</v>
      </c>
      <c r="G83" s="84">
        <f t="shared" si="9"/>
        <v>0</v>
      </c>
      <c r="H83" s="84">
        <f t="shared" si="9"/>
        <v>0</v>
      </c>
      <c r="I83" s="84">
        <f t="shared" si="9"/>
        <v>0</v>
      </c>
    </row>
    <row r="84" spans="1:9" ht="10.8" thickTop="1" x14ac:dyDescent="0.2">
      <c r="H84"/>
      <c r="I84"/>
    </row>
    <row r="85" spans="1:9" x14ac:dyDescent="0.2">
      <c r="C85" s="55" t="s">
        <v>576</v>
      </c>
      <c r="D85" s="77">
        <f t="shared" ref="D85:I85" si="10">D80-D83</f>
        <v>0</v>
      </c>
      <c r="E85" s="77">
        <f t="shared" si="10"/>
        <v>0</v>
      </c>
      <c r="F85" s="77">
        <f t="shared" si="10"/>
        <v>0</v>
      </c>
      <c r="G85" s="77">
        <f t="shared" si="10"/>
        <v>0</v>
      </c>
      <c r="H85" s="77">
        <f t="shared" si="10"/>
        <v>0</v>
      </c>
      <c r="I85" s="77">
        <f t="shared" si="10"/>
        <v>0</v>
      </c>
    </row>
    <row r="86" spans="1:9" x14ac:dyDescent="0.2">
      <c r="C86" s="55"/>
      <c r="H86"/>
      <c r="I86"/>
    </row>
    <row r="87" spans="1:9" x14ac:dyDescent="0.2">
      <c r="A87" s="61"/>
      <c r="B87" s="5"/>
      <c r="C87" s="2"/>
      <c r="D87" s="3"/>
      <c r="E87" s="3"/>
      <c r="F87" s="3"/>
      <c r="G87" s="3"/>
      <c r="H87"/>
      <c r="I87"/>
    </row>
    <row r="88" spans="1:9" x14ac:dyDescent="0.2">
      <c r="A88" s="61"/>
      <c r="B88"/>
      <c r="C88"/>
      <c r="D88"/>
      <c r="E88"/>
      <c r="F88"/>
      <c r="G88"/>
      <c r="H88"/>
      <c r="I88"/>
    </row>
    <row r="89" spans="1:9" x14ac:dyDescent="0.2">
      <c r="A89" s="1" t="s">
        <v>1498</v>
      </c>
      <c r="B89" t="s">
        <v>1499</v>
      </c>
      <c r="C89"/>
      <c r="D89" s="3"/>
      <c r="E89" s="3"/>
      <c r="F89" s="3"/>
    </row>
    <row r="91" spans="1:9" x14ac:dyDescent="0.2">
      <c r="A91" s="74"/>
      <c r="C91" s="100"/>
    </row>
    <row r="92" spans="1:9" x14ac:dyDescent="0.2">
      <c r="A92" s="73"/>
      <c r="B92" s="78"/>
      <c r="C92" s="55"/>
      <c r="D92" s="3"/>
      <c r="E92" s="3"/>
      <c r="F92" s="3"/>
      <c r="G92" s="3"/>
      <c r="H92" s="3"/>
    </row>
    <row r="93" spans="1:9" x14ac:dyDescent="0.2">
      <c r="A93" s="73"/>
      <c r="B93" s="78"/>
      <c r="C93" s="55"/>
      <c r="D93" s="3"/>
      <c r="E93" s="3"/>
      <c r="F93" s="3"/>
      <c r="G93" s="3"/>
      <c r="H93" s="3"/>
    </row>
    <row r="94" spans="1:9" x14ac:dyDescent="0.2">
      <c r="A94" s="73"/>
      <c r="B94" s="78"/>
      <c r="C94" s="55"/>
      <c r="D94" s="3"/>
      <c r="E94" s="3"/>
      <c r="F94" s="3"/>
      <c r="G94" s="3"/>
      <c r="H94" s="3"/>
    </row>
    <row r="95" spans="1:9" ht="9.75" customHeight="1" x14ac:dyDescent="0.2">
      <c r="A95" s="302"/>
      <c r="B95" s="78"/>
      <c r="C95" s="297"/>
      <c r="D95" s="3"/>
      <c r="E95" s="3"/>
      <c r="F95" s="3"/>
      <c r="G95" s="3"/>
      <c r="H95" s="3"/>
    </row>
    <row r="96" spans="1:9" x14ac:dyDescent="0.2">
      <c r="A96" s="73"/>
      <c r="B96" s="78"/>
      <c r="C96" s="55"/>
      <c r="D96" s="3"/>
      <c r="E96" s="3"/>
      <c r="F96" s="3"/>
      <c r="G96" s="3"/>
      <c r="H96" s="3"/>
    </row>
    <row r="97" spans="1:8" x14ac:dyDescent="0.2">
      <c r="A97" s="69"/>
      <c r="B97" s="78"/>
      <c r="C97" s="1"/>
      <c r="D97" s="94"/>
      <c r="E97" s="94"/>
      <c r="F97" s="94"/>
      <c r="G97" s="94"/>
      <c r="H97" s="94"/>
    </row>
    <row r="98" spans="1:8" x14ac:dyDescent="0.2">
      <c r="A98" s="69"/>
      <c r="C98" s="55"/>
    </row>
    <row r="99" spans="1:8" ht="11.25" customHeight="1" x14ac:dyDescent="0.2">
      <c r="A99" s="501"/>
      <c r="B99" s="501"/>
      <c r="C99" s="501"/>
    </row>
    <row r="100" spans="1:8" x14ac:dyDescent="0.2">
      <c r="A100" s="69"/>
      <c r="C100" s="55"/>
    </row>
    <row r="101" spans="1:8" x14ac:dyDescent="0.2">
      <c r="A101" s="69"/>
      <c r="C101" s="55"/>
    </row>
    <row r="102" spans="1:8" x14ac:dyDescent="0.2">
      <c r="C102" s="55"/>
    </row>
    <row r="104" spans="1:8" x14ac:dyDescent="0.2">
      <c r="C104" s="55"/>
    </row>
    <row r="105" spans="1:8" x14ac:dyDescent="0.2">
      <c r="B105" s="3"/>
      <c r="D105" s="3"/>
      <c r="E105" s="3"/>
      <c r="F105" s="3"/>
    </row>
    <row r="106" spans="1:8" x14ac:dyDescent="0.2">
      <c r="A106" s="3"/>
      <c r="D106" s="3"/>
      <c r="E106" s="3"/>
      <c r="F106" s="3"/>
    </row>
    <row r="107" spans="1:8" x14ac:dyDescent="0.2">
      <c r="B107" s="3"/>
      <c r="D107" s="3"/>
      <c r="E107" s="3"/>
      <c r="F107" s="3"/>
    </row>
    <row r="108" spans="1:8" x14ac:dyDescent="0.2">
      <c r="A108" s="283"/>
      <c r="B108" s="300"/>
      <c r="C108" s="300"/>
      <c r="D108" s="346"/>
      <c r="E108" s="346"/>
      <c r="F108" s="346"/>
    </row>
  </sheetData>
  <sheetProtection password="CB03" sheet="1" objects="1" scenarios="1" formatCells="0" formatColumns="0" formatRows="0"/>
  <mergeCells count="1">
    <mergeCell ref="A99:C99"/>
  </mergeCells>
  <phoneticPr fontId="12" type="noConversion"/>
  <printOptions horizontalCentered="1"/>
  <pageMargins left="0.25" right="0.25" top="0.5" bottom="0.75" header="0.5" footer="0.5"/>
  <pageSetup scale="90" firstPageNumber="29" fitToHeight="0" orientation="landscape" horizontalDpi="300" verticalDpi="300" r:id="rId1"/>
  <headerFooter alignWithMargins="0">
    <oddFooter>&amp;CPage &amp;P of &amp;N&amp;R&amp;D</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X121"/>
  <sheetViews>
    <sheetView zoomScale="80" zoomScaleNormal="80" workbookViewId="0">
      <pane ySplit="4" topLeftCell="A5" activePane="bottomLeft" state="frozen"/>
      <selection pane="bottomLeft" activeCell="D1" sqref="D1:W2"/>
    </sheetView>
  </sheetViews>
  <sheetFormatPr defaultRowHeight="10.199999999999999" x14ac:dyDescent="0.2"/>
  <cols>
    <col min="3" max="3" width="61.28515625" customWidth="1"/>
    <col min="4" max="4" width="11.42578125" customWidth="1"/>
    <col min="5" max="5" width="10.85546875" customWidth="1"/>
    <col min="6" max="6" width="11.85546875" customWidth="1"/>
    <col min="7" max="7" width="11.7109375" customWidth="1"/>
    <col min="8" max="8" width="11" customWidth="1"/>
    <col min="9" max="9" width="11.42578125" customWidth="1"/>
    <col min="10" max="10" width="12.7109375" customWidth="1"/>
    <col min="11" max="12" width="11.42578125" customWidth="1"/>
    <col min="13" max="23" width="13.85546875" customWidth="1"/>
    <col min="24" max="24" width="12.7109375" customWidth="1"/>
  </cols>
  <sheetData>
    <row r="1" spans="1:24" ht="15.75" customHeight="1" x14ac:dyDescent="0.3">
      <c r="A1" s="113"/>
      <c r="C1" s="113"/>
      <c r="D1" s="524">
        <f t="shared" ref="D1:W1" si="0">IF(D3&gt;4000,300,IF(D3&gt;3000,200,100))</f>
        <v>100</v>
      </c>
      <c r="E1" s="524">
        <f t="shared" si="0"/>
        <v>100</v>
      </c>
      <c r="F1" s="524">
        <f t="shared" si="0"/>
        <v>100</v>
      </c>
      <c r="G1" s="524">
        <f t="shared" si="0"/>
        <v>100</v>
      </c>
      <c r="H1" s="524">
        <f t="shared" si="0"/>
        <v>100</v>
      </c>
      <c r="I1" s="524">
        <f t="shared" si="0"/>
        <v>100</v>
      </c>
      <c r="J1" s="524">
        <f t="shared" si="0"/>
        <v>100</v>
      </c>
      <c r="K1" s="524">
        <f t="shared" si="0"/>
        <v>100</v>
      </c>
      <c r="L1" s="524">
        <f t="shared" si="0"/>
        <v>100</v>
      </c>
      <c r="M1" s="524">
        <f t="shared" si="0"/>
        <v>100</v>
      </c>
      <c r="N1" s="524">
        <f t="shared" si="0"/>
        <v>100</v>
      </c>
      <c r="O1" s="524">
        <f t="shared" si="0"/>
        <v>100</v>
      </c>
      <c r="P1" s="524">
        <f t="shared" si="0"/>
        <v>100</v>
      </c>
      <c r="Q1" s="524">
        <f t="shared" si="0"/>
        <v>100</v>
      </c>
      <c r="R1" s="524">
        <f t="shared" si="0"/>
        <v>100</v>
      </c>
      <c r="S1" s="524">
        <f t="shared" si="0"/>
        <v>100</v>
      </c>
      <c r="T1" s="524">
        <f t="shared" si="0"/>
        <v>100</v>
      </c>
      <c r="U1" s="524">
        <f t="shared" si="0"/>
        <v>100</v>
      </c>
      <c r="V1" s="524">
        <f t="shared" si="0"/>
        <v>100</v>
      </c>
      <c r="W1" s="524">
        <f t="shared" si="0"/>
        <v>100</v>
      </c>
      <c r="X1" s="115"/>
    </row>
    <row r="2" spans="1:24" ht="14.4" x14ac:dyDescent="0.3">
      <c r="A2" s="154" t="s">
        <v>1709</v>
      </c>
      <c r="C2" s="114"/>
      <c r="D2" s="524">
        <f>D1+COUNTIF($D$1:D$1,D1)</f>
        <v>101</v>
      </c>
      <c r="E2" s="524">
        <f>E1+COUNTIF($D$1:E$1,E1)</f>
        <v>102</v>
      </c>
      <c r="F2" s="524">
        <f>F1+COUNTIF($D$1:F$1,F1)</f>
        <v>103</v>
      </c>
      <c r="G2" s="524">
        <f>G1+COUNTIF($D$1:G$1,G1)</f>
        <v>104</v>
      </c>
      <c r="H2" s="524">
        <f>H1+COUNTIF($D$1:H$1,H1)</f>
        <v>105</v>
      </c>
      <c r="I2" s="524">
        <f>I1+COUNTIF($D$1:I$1,I1)</f>
        <v>106</v>
      </c>
      <c r="J2" s="524">
        <f>J1+COUNTIF($D$1:J$1,J1)</f>
        <v>107</v>
      </c>
      <c r="K2" s="524">
        <f>K1+COUNTIF($D$1:K$1,K1)</f>
        <v>108</v>
      </c>
      <c r="L2" s="524">
        <f>L1+COUNTIF($D$1:L$1,L1)</f>
        <v>109</v>
      </c>
      <c r="M2" s="524">
        <f>M1+COUNTIF($D$1:M$1,M1)</f>
        <v>110</v>
      </c>
      <c r="N2" s="524">
        <f>N1+COUNTIF($D$1:N$1,N1)</f>
        <v>111</v>
      </c>
      <c r="O2" s="524">
        <f>O1+COUNTIF($D$1:O$1,O1)</f>
        <v>112</v>
      </c>
      <c r="P2" s="524">
        <f>P1+COUNTIF($D$1:P$1,P1)</f>
        <v>113</v>
      </c>
      <c r="Q2" s="524">
        <f>Q1+COUNTIF($D$1:Q$1,Q1)</f>
        <v>114</v>
      </c>
      <c r="R2" s="524">
        <f>R1+COUNTIF($D$1:R$1,R1)</f>
        <v>115</v>
      </c>
      <c r="S2" s="524">
        <f>S1+COUNTIF($D$1:S$1,S1)</f>
        <v>116</v>
      </c>
      <c r="T2" s="524">
        <f>T1+COUNTIF($D$1:T$1,T1)</f>
        <v>117</v>
      </c>
      <c r="U2" s="524">
        <f>U1+COUNTIF($D$1:U$1,U1)</f>
        <v>118</v>
      </c>
      <c r="V2" s="524">
        <f>V1+COUNTIF($D$1:V$1,V1)</f>
        <v>119</v>
      </c>
      <c r="W2" s="524">
        <f>W1+COUNTIF($D$1:W$1,W1)</f>
        <v>120</v>
      </c>
      <c r="X2" s="115"/>
    </row>
    <row r="3" spans="1:24" s="61" customFormat="1" ht="13.2" x14ac:dyDescent="0.25">
      <c r="A3" s="149"/>
      <c r="C3" s="276" t="s">
        <v>236</v>
      </c>
      <c r="D3" s="293"/>
      <c r="E3" s="294"/>
      <c r="F3" s="294"/>
      <c r="G3" s="293"/>
      <c r="H3" s="295"/>
      <c r="I3" s="294"/>
      <c r="J3" s="294"/>
      <c r="K3" s="293"/>
      <c r="L3" s="295"/>
      <c r="M3" s="295"/>
      <c r="N3" s="293"/>
      <c r="O3" s="293"/>
      <c r="P3" s="293"/>
      <c r="Q3" s="293"/>
      <c r="R3" s="293"/>
      <c r="S3" s="293"/>
      <c r="T3" s="293"/>
      <c r="U3" s="293"/>
      <c r="V3" s="293"/>
      <c r="W3" s="293"/>
      <c r="X3" s="150"/>
    </row>
    <row r="4" spans="1:24" x14ac:dyDescent="0.2">
      <c r="A4" s="116" t="s">
        <v>216</v>
      </c>
      <c r="B4" s="116" t="s">
        <v>147</v>
      </c>
      <c r="C4" s="117" t="s">
        <v>929</v>
      </c>
      <c r="D4" s="273"/>
      <c r="E4" s="273"/>
      <c r="F4" s="273"/>
      <c r="G4" s="273"/>
      <c r="H4" s="273"/>
      <c r="I4" s="273"/>
      <c r="J4" s="274"/>
      <c r="K4" s="273"/>
      <c r="L4" s="275"/>
      <c r="M4" s="275"/>
      <c r="N4" s="275"/>
      <c r="O4" s="275"/>
      <c r="P4" s="275"/>
      <c r="Q4" s="275"/>
      <c r="R4" s="275"/>
      <c r="S4" s="275"/>
      <c r="T4" s="275"/>
      <c r="U4" s="275"/>
      <c r="V4" s="275"/>
      <c r="W4" s="275"/>
      <c r="X4" s="118" t="s">
        <v>932</v>
      </c>
    </row>
    <row r="5" spans="1:24" x14ac:dyDescent="0.2">
      <c r="A5" s="119"/>
      <c r="C5" s="120"/>
      <c r="D5" s="121"/>
      <c r="E5" s="121"/>
      <c r="F5" s="121"/>
      <c r="G5" s="121"/>
      <c r="H5" s="121"/>
      <c r="I5" s="121"/>
      <c r="J5" s="121"/>
      <c r="K5" s="122"/>
      <c r="L5" s="122"/>
      <c r="M5" s="122"/>
      <c r="N5" s="122"/>
      <c r="O5" s="122"/>
      <c r="P5" s="122"/>
      <c r="Q5" s="122"/>
      <c r="R5" s="122"/>
      <c r="S5" s="122"/>
      <c r="T5" s="122"/>
      <c r="U5" s="122"/>
      <c r="V5" s="122"/>
      <c r="W5" s="122"/>
      <c r="X5" s="123"/>
    </row>
    <row r="6" spans="1:24" x14ac:dyDescent="0.2">
      <c r="A6" s="124">
        <v>1</v>
      </c>
      <c r="C6" s="114" t="s">
        <v>217</v>
      </c>
      <c r="D6" s="255">
        <v>0</v>
      </c>
      <c r="E6" s="255">
        <v>0</v>
      </c>
      <c r="F6" s="255">
        <v>0</v>
      </c>
      <c r="G6" s="255">
        <v>0</v>
      </c>
      <c r="H6" s="255">
        <v>0</v>
      </c>
      <c r="I6" s="255">
        <v>0</v>
      </c>
      <c r="J6" s="255">
        <v>0</v>
      </c>
      <c r="K6" s="255">
        <v>0</v>
      </c>
      <c r="L6" s="255">
        <v>0</v>
      </c>
      <c r="M6" s="255">
        <v>0</v>
      </c>
      <c r="N6" s="255">
        <v>0</v>
      </c>
      <c r="O6" s="255">
        <v>0</v>
      </c>
      <c r="P6" s="255">
        <v>0</v>
      </c>
      <c r="Q6" s="255">
        <v>0</v>
      </c>
      <c r="R6" s="255">
        <v>0</v>
      </c>
      <c r="S6" s="255">
        <v>0</v>
      </c>
      <c r="T6" s="255">
        <v>0</v>
      </c>
      <c r="U6" s="255">
        <v>0</v>
      </c>
      <c r="V6" s="255">
        <v>0</v>
      </c>
      <c r="W6" s="255">
        <v>0</v>
      </c>
      <c r="X6" s="125">
        <f>SUM(D6:W6)</f>
        <v>0</v>
      </c>
    </row>
    <row r="7" spans="1:24" x14ac:dyDescent="0.2">
      <c r="A7" s="124" t="s">
        <v>218</v>
      </c>
      <c r="C7" s="126" t="s">
        <v>18</v>
      </c>
      <c r="D7" s="255">
        <v>0</v>
      </c>
      <c r="E7" s="255">
        <v>0</v>
      </c>
      <c r="F7" s="255">
        <v>0</v>
      </c>
      <c r="G7" s="255">
        <v>0</v>
      </c>
      <c r="H7" s="255">
        <v>0</v>
      </c>
      <c r="I7" s="255">
        <v>0</v>
      </c>
      <c r="J7" s="255">
        <v>0</v>
      </c>
      <c r="K7" s="255">
        <v>0</v>
      </c>
      <c r="L7" s="255">
        <v>0</v>
      </c>
      <c r="M7" s="255">
        <v>0</v>
      </c>
      <c r="N7" s="255">
        <v>0</v>
      </c>
      <c r="O7" s="255">
        <v>0</v>
      </c>
      <c r="P7" s="255">
        <v>0</v>
      </c>
      <c r="Q7" s="255">
        <v>0</v>
      </c>
      <c r="R7" s="255">
        <v>0</v>
      </c>
      <c r="S7" s="255">
        <v>0</v>
      </c>
      <c r="T7" s="255">
        <v>0</v>
      </c>
      <c r="U7" s="255">
        <v>0</v>
      </c>
      <c r="V7" s="255">
        <v>0</v>
      </c>
      <c r="W7" s="255">
        <v>0</v>
      </c>
      <c r="X7" s="125">
        <f>SUM(D7:W7)</f>
        <v>0</v>
      </c>
    </row>
    <row r="8" spans="1:24" x14ac:dyDescent="0.2">
      <c r="A8" s="124" t="s">
        <v>219</v>
      </c>
      <c r="C8" s="126" t="s">
        <v>25</v>
      </c>
      <c r="D8" s="255">
        <v>0</v>
      </c>
      <c r="E8" s="255">
        <v>0</v>
      </c>
      <c r="F8" s="255">
        <v>0</v>
      </c>
      <c r="G8" s="255">
        <v>0</v>
      </c>
      <c r="H8" s="255">
        <v>0</v>
      </c>
      <c r="I8" s="255">
        <v>0</v>
      </c>
      <c r="J8" s="255">
        <v>0</v>
      </c>
      <c r="K8" s="255">
        <v>0</v>
      </c>
      <c r="L8" s="255">
        <v>0</v>
      </c>
      <c r="M8" s="255">
        <v>0</v>
      </c>
      <c r="N8" s="255">
        <v>0</v>
      </c>
      <c r="O8" s="255">
        <v>0</v>
      </c>
      <c r="P8" s="255">
        <v>0</v>
      </c>
      <c r="Q8" s="255">
        <v>0</v>
      </c>
      <c r="R8" s="255">
        <v>0</v>
      </c>
      <c r="S8" s="255">
        <v>0</v>
      </c>
      <c r="T8" s="255">
        <v>0</v>
      </c>
      <c r="U8" s="255">
        <v>0</v>
      </c>
      <c r="V8" s="255">
        <v>0</v>
      </c>
      <c r="W8" s="255">
        <v>0</v>
      </c>
      <c r="X8" s="125">
        <f>SUM(D8:W8)</f>
        <v>0</v>
      </c>
    </row>
    <row r="9" spans="1:24" x14ac:dyDescent="0.2">
      <c r="A9" s="124">
        <v>3</v>
      </c>
      <c r="C9" s="114" t="s">
        <v>220</v>
      </c>
      <c r="D9" s="255">
        <v>0</v>
      </c>
      <c r="E9" s="255">
        <v>0</v>
      </c>
      <c r="F9" s="255">
        <v>0</v>
      </c>
      <c r="G9" s="255">
        <v>0</v>
      </c>
      <c r="H9" s="255">
        <v>0</v>
      </c>
      <c r="I9" s="255">
        <v>0</v>
      </c>
      <c r="J9" s="255">
        <v>0</v>
      </c>
      <c r="K9" s="255">
        <v>0</v>
      </c>
      <c r="L9" s="255">
        <v>0</v>
      </c>
      <c r="M9" s="255">
        <v>0</v>
      </c>
      <c r="N9" s="255">
        <v>0</v>
      </c>
      <c r="O9" s="255">
        <v>0</v>
      </c>
      <c r="P9" s="255">
        <v>0</v>
      </c>
      <c r="Q9" s="255">
        <v>0</v>
      </c>
      <c r="R9" s="255">
        <v>0</v>
      </c>
      <c r="S9" s="255">
        <v>0</v>
      </c>
      <c r="T9" s="255">
        <v>0</v>
      </c>
      <c r="U9" s="255">
        <v>0</v>
      </c>
      <c r="V9" s="255">
        <v>0</v>
      </c>
      <c r="W9" s="255">
        <v>0</v>
      </c>
      <c r="X9" s="125">
        <f>SUM(D9:W9)</f>
        <v>0</v>
      </c>
    </row>
    <row r="10" spans="1:24" x14ac:dyDescent="0.2">
      <c r="A10" s="124" t="s">
        <v>221</v>
      </c>
      <c r="C10" s="114"/>
      <c r="D10" s="128"/>
      <c r="E10" s="128"/>
      <c r="F10" s="128"/>
      <c r="G10" s="128"/>
      <c r="H10" s="128"/>
      <c r="I10" s="128"/>
      <c r="J10" s="128"/>
      <c r="K10" s="128"/>
      <c r="L10" s="128"/>
      <c r="M10" s="128"/>
      <c r="N10" s="128"/>
      <c r="O10" s="128"/>
      <c r="P10" s="128"/>
      <c r="Q10" s="128"/>
      <c r="R10" s="128"/>
      <c r="S10" s="128"/>
      <c r="T10" s="128"/>
      <c r="U10" s="128"/>
      <c r="V10" s="128"/>
      <c r="W10" s="128"/>
      <c r="X10" s="125"/>
    </row>
    <row r="11" spans="1:24" x14ac:dyDescent="0.2">
      <c r="A11" s="124">
        <v>4</v>
      </c>
      <c r="C11" s="129" t="s">
        <v>243</v>
      </c>
      <c r="D11" s="130">
        <f>SUM(D6:D9)</f>
        <v>0</v>
      </c>
      <c r="E11" s="130">
        <f>SUM(E6:E9)</f>
        <v>0</v>
      </c>
      <c r="F11" s="130">
        <f>SUM(F6:F9)</f>
        <v>0</v>
      </c>
      <c r="G11" s="130">
        <f>SUM(G6:G9)</f>
        <v>0</v>
      </c>
      <c r="H11" s="130">
        <f t="shared" ref="H11:W11" si="1">SUM(H6:H9)</f>
        <v>0</v>
      </c>
      <c r="I11" s="130">
        <f t="shared" si="1"/>
        <v>0</v>
      </c>
      <c r="J11" s="130">
        <f t="shared" si="1"/>
        <v>0</v>
      </c>
      <c r="K11" s="130">
        <f t="shared" si="1"/>
        <v>0</v>
      </c>
      <c r="L11" s="130">
        <f t="shared" si="1"/>
        <v>0</v>
      </c>
      <c r="M11" s="130">
        <f t="shared" si="1"/>
        <v>0</v>
      </c>
      <c r="N11" s="130">
        <f t="shared" si="1"/>
        <v>0</v>
      </c>
      <c r="O11" s="130">
        <f t="shared" si="1"/>
        <v>0</v>
      </c>
      <c r="P11" s="130">
        <f t="shared" si="1"/>
        <v>0</v>
      </c>
      <c r="Q11" s="130">
        <f t="shared" si="1"/>
        <v>0</v>
      </c>
      <c r="R11" s="130">
        <f t="shared" si="1"/>
        <v>0</v>
      </c>
      <c r="S11" s="130">
        <f t="shared" si="1"/>
        <v>0</v>
      </c>
      <c r="T11" s="130">
        <f t="shared" si="1"/>
        <v>0</v>
      </c>
      <c r="U11" s="130">
        <f t="shared" si="1"/>
        <v>0</v>
      </c>
      <c r="V11" s="130">
        <f t="shared" si="1"/>
        <v>0</v>
      </c>
      <c r="W11" s="130">
        <f t="shared" si="1"/>
        <v>0</v>
      </c>
      <c r="X11" s="125">
        <f>SUM(D11:W11)</f>
        <v>0</v>
      </c>
    </row>
    <row r="12" spans="1:24" x14ac:dyDescent="0.2">
      <c r="A12" s="153" t="s">
        <v>1132</v>
      </c>
      <c r="B12" s="151"/>
      <c r="C12" s="131"/>
      <c r="D12" s="132"/>
      <c r="E12" s="132"/>
      <c r="F12" s="132"/>
      <c r="G12" s="132"/>
      <c r="H12" s="132"/>
      <c r="I12" s="132"/>
      <c r="J12" s="132"/>
      <c r="K12" s="132"/>
      <c r="L12" s="132"/>
      <c r="M12" s="132"/>
      <c r="N12" s="132"/>
      <c r="O12" s="132"/>
      <c r="P12" s="132"/>
      <c r="Q12" s="132"/>
      <c r="R12" s="132"/>
      <c r="S12" s="132"/>
      <c r="T12" s="132"/>
      <c r="U12" s="132"/>
      <c r="V12" s="132"/>
      <c r="W12" s="132"/>
      <c r="X12" s="132"/>
    </row>
    <row r="13" spans="1:24" x14ac:dyDescent="0.2">
      <c r="A13" s="124">
        <v>5</v>
      </c>
      <c r="B13" s="89" t="s">
        <v>1249</v>
      </c>
      <c r="C13" s="55" t="s">
        <v>177</v>
      </c>
      <c r="D13" s="218">
        <f>SUMIF('Staff Details'!$J:$J,RIGHT(LEFT($A$2,7),2)&amp;"-"&amp;LEFT($A12,4)&amp;"-"&amp;D$3,'Staff Details'!$S:$S)</f>
        <v>0</v>
      </c>
      <c r="E13" s="218">
        <f>SUMIF('Staff Details'!$J:$J,RIGHT(LEFT($A$2,7),2)&amp;"-"&amp;LEFT($A12,4)&amp;"-"&amp;E$3,'Staff Details'!$S:$S)</f>
        <v>0</v>
      </c>
      <c r="F13" s="218">
        <f>SUMIF('Staff Details'!$J:$J,RIGHT(LEFT($A$2,7),2)&amp;"-"&amp;LEFT($A12,4)&amp;"-"&amp;F$3,'Staff Details'!$S:$S)</f>
        <v>0</v>
      </c>
      <c r="G13" s="218">
        <f>SUMIF('Staff Details'!$J:$J,RIGHT(LEFT($A$2,7),2)&amp;"-"&amp;LEFT($A12,4)&amp;"-"&amp;G$3,'Staff Details'!$S:$S)</f>
        <v>0</v>
      </c>
      <c r="H13" s="218">
        <f>SUMIF('Staff Details'!$J:$J,RIGHT(LEFT($A$2,7),2)&amp;"-"&amp;LEFT($A12,4)&amp;"-"&amp;H$3,'Staff Details'!$S:$S)</f>
        <v>0</v>
      </c>
      <c r="I13" s="218">
        <f>SUMIF('Staff Details'!$J:$J,RIGHT(LEFT($A$2,7),2)&amp;"-"&amp;LEFT($A12,4)&amp;"-"&amp;I$3,'Staff Details'!$S:$S)</f>
        <v>0</v>
      </c>
      <c r="J13" s="218">
        <f>SUMIF('Staff Details'!$J:$J,RIGHT(LEFT($A$2,7),2)&amp;"-"&amp;LEFT($A12,4)&amp;"-"&amp;J$3,'Staff Details'!$S:$S)</f>
        <v>0</v>
      </c>
      <c r="K13" s="218">
        <f>SUMIF('Staff Details'!$J:$J,RIGHT(LEFT($A$2,7),2)&amp;"-"&amp;LEFT($A12,4)&amp;"-"&amp;K$3,'Staff Details'!$S:$S)</f>
        <v>0</v>
      </c>
      <c r="L13" s="218">
        <f>SUMIF('Staff Details'!$J:$J,RIGHT(LEFT($A$2,7),2)&amp;"-"&amp;LEFT($A12,4)&amp;"-"&amp;L$3,'Staff Details'!$S:$S)</f>
        <v>0</v>
      </c>
      <c r="M13" s="218">
        <f>SUMIF('Staff Details'!$J:$J,RIGHT(LEFT($A$2,7),2)&amp;"-"&amp;LEFT($A12,4)&amp;"-"&amp;M$3,'Staff Details'!$S:$S)</f>
        <v>0</v>
      </c>
      <c r="N13" s="218">
        <f>SUMIF('Staff Details'!$J:$J,RIGHT(LEFT($A$2,7),2)&amp;"-"&amp;LEFT($A12,4)&amp;"-"&amp;N$3,'Staff Details'!$S:$S)</f>
        <v>0</v>
      </c>
      <c r="O13" s="218">
        <f>SUMIF('Staff Details'!$J:$J,RIGHT(LEFT($A$2,7),2)&amp;"-"&amp;LEFT($A12,4)&amp;"-"&amp;O$3,'Staff Details'!$S:$S)</f>
        <v>0</v>
      </c>
      <c r="P13" s="218">
        <f>SUMIF('Staff Details'!$J:$J,RIGHT(LEFT($A$2,7),2)&amp;"-"&amp;LEFT($A12,4)&amp;"-"&amp;P$3,'Staff Details'!$S:$S)</f>
        <v>0</v>
      </c>
      <c r="Q13" s="218">
        <f>SUMIF('Staff Details'!$J:$J,RIGHT(LEFT($A$2,7),2)&amp;"-"&amp;LEFT($A12,4)&amp;"-"&amp;Q$3,'Staff Details'!$S:$S)</f>
        <v>0</v>
      </c>
      <c r="R13" s="218">
        <f>SUMIF('Staff Details'!$J:$J,RIGHT(LEFT($A$2,7),2)&amp;"-"&amp;LEFT($A12,4)&amp;"-"&amp;R$3,'Staff Details'!$S:$S)</f>
        <v>0</v>
      </c>
      <c r="S13" s="218">
        <f>SUMIF('Staff Details'!$J:$J,RIGHT(LEFT($A$2,7),2)&amp;"-"&amp;LEFT($A12,4)&amp;"-"&amp;S$3,'Staff Details'!$S:$S)</f>
        <v>0</v>
      </c>
      <c r="T13" s="218">
        <f>SUMIF('Staff Details'!$J:$J,RIGHT(LEFT($A$2,7),2)&amp;"-"&amp;LEFT($A12,4)&amp;"-"&amp;T$3,'Staff Details'!$S:$S)</f>
        <v>0</v>
      </c>
      <c r="U13" s="218">
        <f>SUMIF('Staff Details'!$J:$J,RIGHT(LEFT($A$2,7),2)&amp;"-"&amp;LEFT($A12,4)&amp;"-"&amp;U$3,'Staff Details'!$S:$S)</f>
        <v>0</v>
      </c>
      <c r="V13" s="218">
        <f>SUMIF('Staff Details'!$J:$J,RIGHT(LEFT($A$2,7),2)&amp;"-"&amp;LEFT($A12,4)&amp;"-"&amp;V$3,'Staff Details'!$S:$S)</f>
        <v>0</v>
      </c>
      <c r="W13" s="218">
        <f>SUMIF('Staff Details'!$J:$J,RIGHT(LEFT($A$2,7),2)&amp;"-"&amp;LEFT($A12,4)&amp;"-"&amp;W$3,'Staff Details'!$S:$S)</f>
        <v>0</v>
      </c>
      <c r="X13" s="130">
        <f t="shared" ref="X13:X21" si="2">SUM(D13:W13)</f>
        <v>0</v>
      </c>
    </row>
    <row r="14" spans="1:24" x14ac:dyDescent="0.2">
      <c r="A14" s="124" t="s">
        <v>1137</v>
      </c>
      <c r="B14" s="89" t="s">
        <v>1249</v>
      </c>
      <c r="C14" s="55" t="s">
        <v>400</v>
      </c>
      <c r="D14" s="68">
        <v>0</v>
      </c>
      <c r="E14" s="68">
        <v>0</v>
      </c>
      <c r="F14" s="68">
        <v>0</v>
      </c>
      <c r="G14" s="68">
        <v>0</v>
      </c>
      <c r="H14" s="68">
        <v>0</v>
      </c>
      <c r="I14" s="68">
        <v>0</v>
      </c>
      <c r="J14" s="68">
        <v>0</v>
      </c>
      <c r="K14" s="68">
        <v>0</v>
      </c>
      <c r="L14" s="68">
        <v>0</v>
      </c>
      <c r="M14" s="68">
        <v>0</v>
      </c>
      <c r="N14" s="68">
        <v>0</v>
      </c>
      <c r="O14" s="68">
        <v>0</v>
      </c>
      <c r="P14" s="68">
        <v>0</v>
      </c>
      <c r="Q14" s="68">
        <v>0</v>
      </c>
      <c r="R14" s="68">
        <v>0</v>
      </c>
      <c r="S14" s="68">
        <v>0</v>
      </c>
      <c r="T14" s="68">
        <v>0</v>
      </c>
      <c r="U14" s="68">
        <v>0</v>
      </c>
      <c r="V14" s="68">
        <v>0</v>
      </c>
      <c r="W14" s="68">
        <v>0</v>
      </c>
      <c r="X14" s="125">
        <f t="shared" si="2"/>
        <v>0</v>
      </c>
    </row>
    <row r="15" spans="1:24" x14ac:dyDescent="0.2">
      <c r="A15" s="124">
        <v>6</v>
      </c>
      <c r="B15" s="89" t="s">
        <v>1250</v>
      </c>
      <c r="C15" s="55" t="s">
        <v>37</v>
      </c>
      <c r="D15" s="218">
        <f>SUMIF('Staff Details'!$J:$J,RIGHT(LEFT($A$2,7),2)&amp;"-"&amp;LEFT($A14,4)&amp;"-"&amp;D$3,'Staff Details'!$AA:$AA)</f>
        <v>0</v>
      </c>
      <c r="E15" s="218">
        <f>SUMIF('Staff Details'!$J:$J,RIGHT(LEFT($A$2,7),2)&amp;"-"&amp;LEFT($A14,4)&amp;"-"&amp;E$3,'Staff Details'!$AA:$AA)</f>
        <v>0</v>
      </c>
      <c r="F15" s="218">
        <f>SUMIF('Staff Details'!$J:$J,RIGHT(LEFT($A$2,7),2)&amp;"-"&amp;LEFT($A14,4)&amp;"-"&amp;F$3,'Staff Details'!$AA:$AA)</f>
        <v>0</v>
      </c>
      <c r="G15" s="218">
        <f>SUMIF('Staff Details'!$J:$J,RIGHT(LEFT($A$2,7),2)&amp;"-"&amp;LEFT($A14,4)&amp;"-"&amp;G$3,'Staff Details'!$AA:$AA)</f>
        <v>0</v>
      </c>
      <c r="H15" s="218">
        <f>SUMIF('Staff Details'!$J:$J,RIGHT(LEFT($A$2,7),2)&amp;"-"&amp;LEFT($A14,4)&amp;"-"&amp;H$3,'Staff Details'!$AA:$AA)</f>
        <v>0</v>
      </c>
      <c r="I15" s="218">
        <f>SUMIF('Staff Details'!$J:$J,RIGHT(LEFT($A$2,7),2)&amp;"-"&amp;LEFT($A14,4)&amp;"-"&amp;I$3,'Staff Details'!$AA:$AA)</f>
        <v>0</v>
      </c>
      <c r="J15" s="218">
        <f>SUMIF('Staff Details'!$J:$J,RIGHT(LEFT($A$2,7),2)&amp;"-"&amp;LEFT($A14,4)&amp;"-"&amp;J$3,'Staff Details'!$AA:$AA)</f>
        <v>0</v>
      </c>
      <c r="K15" s="218">
        <f>SUMIF('Staff Details'!$J:$J,RIGHT(LEFT($A$2,7),2)&amp;"-"&amp;LEFT($A14,4)&amp;"-"&amp;K$3,'Staff Details'!$AA:$AA)</f>
        <v>0</v>
      </c>
      <c r="L15" s="218">
        <f>SUMIF('Staff Details'!$J:$J,RIGHT(LEFT($A$2,7),2)&amp;"-"&amp;LEFT($A14,4)&amp;"-"&amp;L$3,'Staff Details'!$AA:$AA)</f>
        <v>0</v>
      </c>
      <c r="M15" s="218">
        <f>SUMIF('Staff Details'!$J:$J,RIGHT(LEFT($A$2,7),2)&amp;"-"&amp;LEFT($A14,4)&amp;"-"&amp;M$3,'Staff Details'!$AA:$AA)</f>
        <v>0</v>
      </c>
      <c r="N15" s="218">
        <f>SUMIF('Staff Details'!$J:$J,RIGHT(LEFT($A$2,7),2)&amp;"-"&amp;LEFT($A14,4)&amp;"-"&amp;N$3,'Staff Details'!$AA:$AA)</f>
        <v>0</v>
      </c>
      <c r="O15" s="218">
        <f>SUMIF('Staff Details'!$J:$J,RIGHT(LEFT($A$2,7),2)&amp;"-"&amp;LEFT($A14,4)&amp;"-"&amp;O$3,'Staff Details'!$AA:$AA)</f>
        <v>0</v>
      </c>
      <c r="P15" s="218">
        <f>SUMIF('Staff Details'!$J:$J,RIGHT(LEFT($A$2,7),2)&amp;"-"&amp;LEFT($A14,4)&amp;"-"&amp;P$3,'Staff Details'!$AA:$AA)</f>
        <v>0</v>
      </c>
      <c r="Q15" s="218">
        <f>SUMIF('Staff Details'!$J:$J,RIGHT(LEFT($A$2,7),2)&amp;"-"&amp;LEFT($A14,4)&amp;"-"&amp;Q$3,'Staff Details'!$AA:$AA)</f>
        <v>0</v>
      </c>
      <c r="R15" s="218">
        <f>SUMIF('Staff Details'!$J:$J,RIGHT(LEFT($A$2,7),2)&amp;"-"&amp;LEFT($A14,4)&amp;"-"&amp;R$3,'Staff Details'!$AA:$AA)</f>
        <v>0</v>
      </c>
      <c r="S15" s="218">
        <f>SUMIF('Staff Details'!$J:$J,RIGHT(LEFT($A$2,7),2)&amp;"-"&amp;LEFT($A14,4)&amp;"-"&amp;S$3,'Staff Details'!$AA:$AA)</f>
        <v>0</v>
      </c>
      <c r="T15" s="218">
        <f>SUMIF('Staff Details'!$J:$J,RIGHT(LEFT($A$2,7),2)&amp;"-"&amp;LEFT($A14,4)&amp;"-"&amp;T$3,'Staff Details'!$AA:$AA)</f>
        <v>0</v>
      </c>
      <c r="U15" s="218">
        <f>SUMIF('Staff Details'!$J:$J,RIGHT(LEFT($A$2,7),2)&amp;"-"&amp;LEFT($A14,4)&amp;"-"&amp;U$3,'Staff Details'!$AA:$AA)</f>
        <v>0</v>
      </c>
      <c r="V15" s="218">
        <f>SUMIF('Staff Details'!$J:$J,RIGHT(LEFT($A$2,7),2)&amp;"-"&amp;LEFT($A14,4)&amp;"-"&amp;V$3,'Staff Details'!$AA:$AA)</f>
        <v>0</v>
      </c>
      <c r="W15" s="218">
        <f>SUMIF('Staff Details'!$J:$J,RIGHT(LEFT($A$2,7),2)&amp;"-"&amp;LEFT($A14,4)&amp;"-"&amp;W$3,'Staff Details'!$AA:$AA)</f>
        <v>0</v>
      </c>
      <c r="X15" s="125">
        <f t="shared" si="2"/>
        <v>0</v>
      </c>
    </row>
    <row r="16" spans="1:24" x14ac:dyDescent="0.2">
      <c r="A16" s="124" t="s">
        <v>1138</v>
      </c>
      <c r="B16" s="89" t="s">
        <v>1250</v>
      </c>
      <c r="C16" s="55" t="s">
        <v>401</v>
      </c>
      <c r="D16" s="256">
        <v>0</v>
      </c>
      <c r="E16" s="256">
        <v>0</v>
      </c>
      <c r="F16" s="256">
        <v>0</v>
      </c>
      <c r="G16" s="256">
        <v>0</v>
      </c>
      <c r="H16" s="256">
        <v>0</v>
      </c>
      <c r="I16" s="256">
        <v>0</v>
      </c>
      <c r="J16" s="256">
        <v>0</v>
      </c>
      <c r="K16" s="256">
        <v>0</v>
      </c>
      <c r="L16" s="256">
        <v>0</v>
      </c>
      <c r="M16" s="256">
        <v>0</v>
      </c>
      <c r="N16" s="256">
        <v>0</v>
      </c>
      <c r="O16" s="256">
        <v>0</v>
      </c>
      <c r="P16" s="256">
        <v>0</v>
      </c>
      <c r="Q16" s="256">
        <v>0</v>
      </c>
      <c r="R16" s="256">
        <v>0</v>
      </c>
      <c r="S16" s="256">
        <v>0</v>
      </c>
      <c r="T16" s="256">
        <v>0</v>
      </c>
      <c r="U16" s="256">
        <v>0</v>
      </c>
      <c r="V16" s="256">
        <v>0</v>
      </c>
      <c r="W16" s="256">
        <v>0</v>
      </c>
      <c r="X16" s="125">
        <f t="shared" si="2"/>
        <v>0</v>
      </c>
    </row>
    <row r="17" spans="1:24" x14ac:dyDescent="0.2">
      <c r="A17" s="124">
        <v>7</v>
      </c>
      <c r="B17" s="89" t="s">
        <v>1251</v>
      </c>
      <c r="C17" s="114" t="s">
        <v>222</v>
      </c>
      <c r="D17" s="256">
        <v>0</v>
      </c>
      <c r="E17" s="256">
        <v>0</v>
      </c>
      <c r="F17" s="256">
        <v>0</v>
      </c>
      <c r="G17" s="256">
        <v>0</v>
      </c>
      <c r="H17" s="256">
        <v>0</v>
      </c>
      <c r="I17" s="256">
        <v>0</v>
      </c>
      <c r="J17" s="256">
        <v>0</v>
      </c>
      <c r="K17" s="256">
        <v>0</v>
      </c>
      <c r="L17" s="257">
        <v>0</v>
      </c>
      <c r="M17" s="257">
        <v>0</v>
      </c>
      <c r="N17" s="257">
        <v>0</v>
      </c>
      <c r="O17" s="257">
        <v>0</v>
      </c>
      <c r="P17" s="257">
        <v>0</v>
      </c>
      <c r="Q17" s="257">
        <v>0</v>
      </c>
      <c r="R17" s="257">
        <v>0</v>
      </c>
      <c r="S17" s="257">
        <v>0</v>
      </c>
      <c r="T17" s="257">
        <v>0</v>
      </c>
      <c r="U17" s="257">
        <v>0</v>
      </c>
      <c r="V17" s="257">
        <v>0</v>
      </c>
      <c r="W17" s="257">
        <v>0</v>
      </c>
      <c r="X17" s="125">
        <f t="shared" si="2"/>
        <v>0</v>
      </c>
    </row>
    <row r="18" spans="1:24" x14ac:dyDescent="0.2">
      <c r="A18" s="124">
        <v>8</v>
      </c>
      <c r="B18" s="89" t="s">
        <v>1253</v>
      </c>
      <c r="C18" s="114" t="s">
        <v>223</v>
      </c>
      <c r="D18" s="256">
        <v>0</v>
      </c>
      <c r="E18" s="256">
        <v>0</v>
      </c>
      <c r="F18" s="256">
        <v>0</v>
      </c>
      <c r="G18" s="256">
        <v>0</v>
      </c>
      <c r="H18" s="256">
        <v>0</v>
      </c>
      <c r="I18" s="256">
        <v>0</v>
      </c>
      <c r="J18" s="256">
        <v>0</v>
      </c>
      <c r="K18" s="256">
        <v>0</v>
      </c>
      <c r="L18" s="257">
        <v>0</v>
      </c>
      <c r="M18" s="257">
        <v>0</v>
      </c>
      <c r="N18" s="257">
        <v>0</v>
      </c>
      <c r="O18" s="257">
        <v>0</v>
      </c>
      <c r="P18" s="257">
        <v>0</v>
      </c>
      <c r="Q18" s="257">
        <v>0</v>
      </c>
      <c r="R18" s="257">
        <v>0</v>
      </c>
      <c r="S18" s="257">
        <v>0</v>
      </c>
      <c r="T18" s="257">
        <v>0</v>
      </c>
      <c r="U18" s="257">
        <v>0</v>
      </c>
      <c r="V18" s="257">
        <v>0</v>
      </c>
      <c r="W18" s="257">
        <v>0</v>
      </c>
      <c r="X18" s="125">
        <f t="shared" si="2"/>
        <v>0</v>
      </c>
    </row>
    <row r="19" spans="1:24" x14ac:dyDescent="0.2">
      <c r="A19" s="124">
        <v>9</v>
      </c>
      <c r="B19" s="89" t="s">
        <v>1254</v>
      </c>
      <c r="C19" s="114" t="s">
        <v>224</v>
      </c>
      <c r="D19" s="256">
        <v>0</v>
      </c>
      <c r="E19" s="256">
        <v>0</v>
      </c>
      <c r="F19" s="256">
        <v>0</v>
      </c>
      <c r="G19" s="256">
        <v>0</v>
      </c>
      <c r="H19" s="256">
        <v>0</v>
      </c>
      <c r="I19" s="256">
        <v>0</v>
      </c>
      <c r="J19" s="256">
        <v>0</v>
      </c>
      <c r="K19" s="256">
        <v>0</v>
      </c>
      <c r="L19" s="257">
        <v>0</v>
      </c>
      <c r="M19" s="257">
        <v>0</v>
      </c>
      <c r="N19" s="257">
        <v>0</v>
      </c>
      <c r="O19" s="257">
        <v>0</v>
      </c>
      <c r="P19" s="257">
        <v>0</v>
      </c>
      <c r="Q19" s="257">
        <v>0</v>
      </c>
      <c r="R19" s="257">
        <v>0</v>
      </c>
      <c r="S19" s="257">
        <v>0</v>
      </c>
      <c r="T19" s="257">
        <v>0</v>
      </c>
      <c r="U19" s="257">
        <v>0</v>
      </c>
      <c r="V19" s="257">
        <v>0</v>
      </c>
      <c r="W19" s="257">
        <v>0</v>
      </c>
      <c r="X19" s="125">
        <f t="shared" si="2"/>
        <v>0</v>
      </c>
    </row>
    <row r="20" spans="1:24" x14ac:dyDescent="0.2">
      <c r="A20" s="124">
        <v>10</v>
      </c>
      <c r="B20" s="89" t="s">
        <v>1256</v>
      </c>
      <c r="C20" s="114" t="s">
        <v>225</v>
      </c>
      <c r="D20" s="256">
        <v>0</v>
      </c>
      <c r="E20" s="256">
        <v>0</v>
      </c>
      <c r="F20" s="256">
        <v>0</v>
      </c>
      <c r="G20" s="256">
        <v>0</v>
      </c>
      <c r="H20" s="256">
        <v>0</v>
      </c>
      <c r="I20" s="256">
        <v>0</v>
      </c>
      <c r="J20" s="256">
        <v>0</v>
      </c>
      <c r="K20" s="256">
        <v>0</v>
      </c>
      <c r="L20" s="257">
        <v>0</v>
      </c>
      <c r="M20" s="257">
        <v>0</v>
      </c>
      <c r="N20" s="257">
        <v>0</v>
      </c>
      <c r="O20" s="257">
        <v>0</v>
      </c>
      <c r="P20" s="257">
        <v>0</v>
      </c>
      <c r="Q20" s="257">
        <v>0</v>
      </c>
      <c r="R20" s="257">
        <v>0</v>
      </c>
      <c r="S20" s="257">
        <v>0</v>
      </c>
      <c r="T20" s="257">
        <v>0</v>
      </c>
      <c r="U20" s="257">
        <v>0</v>
      </c>
      <c r="V20" s="257">
        <v>0</v>
      </c>
      <c r="W20" s="257">
        <v>0</v>
      </c>
      <c r="X20" s="125">
        <f t="shared" si="2"/>
        <v>0</v>
      </c>
    </row>
    <row r="21" spans="1:24" x14ac:dyDescent="0.2">
      <c r="A21" s="124">
        <v>11</v>
      </c>
      <c r="C21" s="129" t="s">
        <v>1291</v>
      </c>
      <c r="D21" s="130">
        <f>SUM(D13:D20)</f>
        <v>0</v>
      </c>
      <c r="E21" s="130">
        <f t="shared" ref="E21:W21" si="3">SUM(E13:E20)</f>
        <v>0</v>
      </c>
      <c r="F21" s="130">
        <f t="shared" si="3"/>
        <v>0</v>
      </c>
      <c r="G21" s="130">
        <f t="shared" si="3"/>
        <v>0</v>
      </c>
      <c r="H21" s="130">
        <f t="shared" si="3"/>
        <v>0</v>
      </c>
      <c r="I21" s="130">
        <f t="shared" si="3"/>
        <v>0</v>
      </c>
      <c r="J21" s="130">
        <f t="shared" si="3"/>
        <v>0</v>
      </c>
      <c r="K21" s="130">
        <f t="shared" si="3"/>
        <v>0</v>
      </c>
      <c r="L21" s="130">
        <f t="shared" si="3"/>
        <v>0</v>
      </c>
      <c r="M21" s="130">
        <f t="shared" si="3"/>
        <v>0</v>
      </c>
      <c r="N21" s="130">
        <f t="shared" si="3"/>
        <v>0</v>
      </c>
      <c r="O21" s="130">
        <f t="shared" si="3"/>
        <v>0</v>
      </c>
      <c r="P21" s="130">
        <f t="shared" si="3"/>
        <v>0</v>
      </c>
      <c r="Q21" s="130">
        <f t="shared" si="3"/>
        <v>0</v>
      </c>
      <c r="R21" s="130">
        <f t="shared" si="3"/>
        <v>0</v>
      </c>
      <c r="S21" s="130">
        <f t="shared" si="3"/>
        <v>0</v>
      </c>
      <c r="T21" s="130">
        <f t="shared" si="3"/>
        <v>0</v>
      </c>
      <c r="U21" s="130">
        <f t="shared" si="3"/>
        <v>0</v>
      </c>
      <c r="V21" s="130">
        <f t="shared" si="3"/>
        <v>0</v>
      </c>
      <c r="W21" s="130">
        <f t="shared" si="3"/>
        <v>0</v>
      </c>
      <c r="X21" s="125">
        <f t="shared" si="2"/>
        <v>0</v>
      </c>
    </row>
    <row r="22" spans="1:24" x14ac:dyDescent="0.2">
      <c r="A22" s="153" t="s">
        <v>1133</v>
      </c>
      <c r="B22" s="151"/>
      <c r="C22" s="131"/>
      <c r="D22" s="132"/>
      <c r="E22" s="132"/>
      <c r="F22" s="132"/>
      <c r="G22" s="132"/>
      <c r="H22" s="132"/>
      <c r="I22" s="132"/>
      <c r="J22" s="132"/>
      <c r="K22" s="132"/>
      <c r="L22" s="132"/>
      <c r="M22" s="132"/>
      <c r="N22" s="132"/>
      <c r="O22" s="132"/>
      <c r="P22" s="132"/>
      <c r="Q22" s="132"/>
      <c r="R22" s="132"/>
      <c r="S22" s="132"/>
      <c r="T22" s="132"/>
      <c r="U22" s="132"/>
      <c r="V22" s="132"/>
      <c r="W22" s="132"/>
      <c r="X22" s="132"/>
    </row>
    <row r="23" spans="1:24" x14ac:dyDescent="0.2">
      <c r="A23" s="124">
        <v>5</v>
      </c>
      <c r="B23" s="89" t="s">
        <v>1249</v>
      </c>
      <c r="C23" s="55" t="s">
        <v>177</v>
      </c>
      <c r="D23" s="218">
        <f>SUMIF('Staff Details'!$J:$J,RIGHT(LEFT($A$2,7),2)&amp;"-"&amp;LEFT($A22,4)&amp;"-"&amp;D$3,'Staff Details'!$S:$S)</f>
        <v>0</v>
      </c>
      <c r="E23" s="218">
        <f>SUMIF('Staff Details'!$J:$J,RIGHT(LEFT($A$2,7),2)&amp;"-"&amp;LEFT($A22,4)&amp;"-"&amp;E$3,'Staff Details'!$S:$S)</f>
        <v>0</v>
      </c>
      <c r="F23" s="218">
        <f>SUMIF('Staff Details'!$J:$J,RIGHT(LEFT($A$2,7),2)&amp;"-"&amp;LEFT($A22,4)&amp;"-"&amp;F$3,'Staff Details'!$S:$S)</f>
        <v>0</v>
      </c>
      <c r="G23" s="218">
        <f>SUMIF('Staff Details'!$J:$J,RIGHT(LEFT($A$2,7),2)&amp;"-"&amp;LEFT($A22,4)&amp;"-"&amp;G$3,'Staff Details'!$S:$S)</f>
        <v>0</v>
      </c>
      <c r="H23" s="218">
        <f>SUMIF('Staff Details'!$J:$J,RIGHT(LEFT($A$2,7),2)&amp;"-"&amp;LEFT($A22,4)&amp;"-"&amp;H$3,'Staff Details'!$S:$S)</f>
        <v>0</v>
      </c>
      <c r="I23" s="218">
        <f>SUMIF('Staff Details'!$J:$J,RIGHT(LEFT($A$2,7),2)&amp;"-"&amp;LEFT($A22,4)&amp;"-"&amp;I$3,'Staff Details'!$S:$S)</f>
        <v>0</v>
      </c>
      <c r="J23" s="218">
        <f>SUMIF('Staff Details'!$J:$J,RIGHT(LEFT($A$2,7),2)&amp;"-"&amp;LEFT($A22,4)&amp;"-"&amp;J$3,'Staff Details'!$S:$S)</f>
        <v>0</v>
      </c>
      <c r="K23" s="218">
        <f>SUMIF('Staff Details'!$J:$J,RIGHT(LEFT($A$2,7),2)&amp;"-"&amp;LEFT($A22,4)&amp;"-"&amp;K$3,'Staff Details'!$S:$S)</f>
        <v>0</v>
      </c>
      <c r="L23" s="218">
        <f>SUMIF('Staff Details'!$J:$J,RIGHT(LEFT($A$2,7),2)&amp;"-"&amp;LEFT($A22,4)&amp;"-"&amp;L$3,'Staff Details'!$S:$S)</f>
        <v>0</v>
      </c>
      <c r="M23" s="218">
        <f>SUMIF('Staff Details'!$J:$J,RIGHT(LEFT($A$2,7),2)&amp;"-"&amp;LEFT($A22,4)&amp;"-"&amp;M$3,'Staff Details'!$S:$S)</f>
        <v>0</v>
      </c>
      <c r="N23" s="218">
        <f>SUMIF('Staff Details'!$J:$J,RIGHT(LEFT($A$2,7),2)&amp;"-"&amp;LEFT($A22,4)&amp;"-"&amp;N$3,'Staff Details'!$S:$S)</f>
        <v>0</v>
      </c>
      <c r="O23" s="218">
        <f>SUMIF('Staff Details'!$J:$J,RIGHT(LEFT($A$2,7),2)&amp;"-"&amp;LEFT($A22,4)&amp;"-"&amp;O$3,'Staff Details'!$S:$S)</f>
        <v>0</v>
      </c>
      <c r="P23" s="218">
        <f>SUMIF('Staff Details'!$J:$J,RIGHT(LEFT($A$2,7),2)&amp;"-"&amp;LEFT($A22,4)&amp;"-"&amp;P$3,'Staff Details'!$S:$S)</f>
        <v>0</v>
      </c>
      <c r="Q23" s="218">
        <f>SUMIF('Staff Details'!$J:$J,RIGHT(LEFT($A$2,7),2)&amp;"-"&amp;LEFT($A22,4)&amp;"-"&amp;Q$3,'Staff Details'!$S:$S)</f>
        <v>0</v>
      </c>
      <c r="R23" s="218">
        <f>SUMIF('Staff Details'!$J:$J,RIGHT(LEFT($A$2,7),2)&amp;"-"&amp;LEFT($A22,4)&amp;"-"&amp;R$3,'Staff Details'!$S:$S)</f>
        <v>0</v>
      </c>
      <c r="S23" s="218">
        <f>SUMIF('Staff Details'!$J:$J,RIGHT(LEFT($A$2,7),2)&amp;"-"&amp;LEFT($A22,4)&amp;"-"&amp;S$3,'Staff Details'!$S:$S)</f>
        <v>0</v>
      </c>
      <c r="T23" s="218">
        <f>SUMIF('Staff Details'!$J:$J,RIGHT(LEFT($A$2,7),2)&amp;"-"&amp;LEFT($A22,4)&amp;"-"&amp;T$3,'Staff Details'!$S:$S)</f>
        <v>0</v>
      </c>
      <c r="U23" s="218">
        <f>SUMIF('Staff Details'!$J:$J,RIGHT(LEFT($A$2,7),2)&amp;"-"&amp;LEFT($A22,4)&amp;"-"&amp;U$3,'Staff Details'!$S:$S)</f>
        <v>0</v>
      </c>
      <c r="V23" s="218">
        <f>SUMIF('Staff Details'!$J:$J,RIGHT(LEFT($A$2,7),2)&amp;"-"&amp;LEFT($A22,4)&amp;"-"&amp;V$3,'Staff Details'!$S:$S)</f>
        <v>0</v>
      </c>
      <c r="W23" s="218">
        <f>SUMIF('Staff Details'!$J:$J,RIGHT(LEFT($A$2,7),2)&amp;"-"&amp;LEFT($A22,4)&amp;"-"&amp;W$3,'Staff Details'!$S:$S)</f>
        <v>0</v>
      </c>
      <c r="X23" s="130">
        <f t="shared" ref="X23:X31" si="4">SUM(D23:W23)</f>
        <v>0</v>
      </c>
    </row>
    <row r="24" spans="1:24" x14ac:dyDescent="0.2">
      <c r="A24" s="124" t="s">
        <v>1137</v>
      </c>
      <c r="B24" s="89" t="s">
        <v>1249</v>
      </c>
      <c r="C24" s="55" t="s">
        <v>400</v>
      </c>
      <c r="D24" s="68">
        <v>0</v>
      </c>
      <c r="E24" s="68">
        <v>0</v>
      </c>
      <c r="F24" s="68">
        <v>0</v>
      </c>
      <c r="G24" s="68">
        <v>0</v>
      </c>
      <c r="H24" s="68">
        <v>0</v>
      </c>
      <c r="I24" s="68">
        <v>0</v>
      </c>
      <c r="J24" s="68">
        <v>0</v>
      </c>
      <c r="K24" s="68">
        <v>0</v>
      </c>
      <c r="L24" s="68">
        <v>0</v>
      </c>
      <c r="M24" s="68">
        <v>0</v>
      </c>
      <c r="N24" s="68">
        <v>0</v>
      </c>
      <c r="O24" s="68">
        <v>0</v>
      </c>
      <c r="P24" s="68">
        <v>0</v>
      </c>
      <c r="Q24" s="68">
        <v>0</v>
      </c>
      <c r="R24" s="68">
        <v>0</v>
      </c>
      <c r="S24" s="68">
        <v>0</v>
      </c>
      <c r="T24" s="68">
        <v>0</v>
      </c>
      <c r="U24" s="68">
        <v>0</v>
      </c>
      <c r="V24" s="68">
        <v>0</v>
      </c>
      <c r="W24" s="68">
        <v>0</v>
      </c>
      <c r="X24" s="125">
        <f t="shared" si="4"/>
        <v>0</v>
      </c>
    </row>
    <row r="25" spans="1:24" x14ac:dyDescent="0.2">
      <c r="A25" s="124">
        <v>6</v>
      </c>
      <c r="B25" s="89" t="s">
        <v>1250</v>
      </c>
      <c r="C25" s="55" t="s">
        <v>37</v>
      </c>
      <c r="D25" s="218">
        <f>SUMIF('Staff Details'!$J:$J,RIGHT(LEFT($A$2,7),2)&amp;"-"&amp;LEFT($A24,4)&amp;"-"&amp;D$3,'Staff Details'!$AA:$AA)</f>
        <v>0</v>
      </c>
      <c r="E25" s="218">
        <f>SUMIF('Staff Details'!$J:$J,RIGHT(LEFT($A$2,7),2)&amp;"-"&amp;LEFT($A24,4)&amp;"-"&amp;E$3,'Staff Details'!$AA:$AA)</f>
        <v>0</v>
      </c>
      <c r="F25" s="218">
        <f>SUMIF('Staff Details'!$J:$J,RIGHT(LEFT($A$2,7),2)&amp;"-"&amp;LEFT($A24,4)&amp;"-"&amp;F$3,'Staff Details'!$AA:$AA)</f>
        <v>0</v>
      </c>
      <c r="G25" s="218">
        <f>SUMIF('Staff Details'!$J:$J,RIGHT(LEFT($A$2,7),2)&amp;"-"&amp;LEFT($A24,4)&amp;"-"&amp;G$3,'Staff Details'!$AA:$AA)</f>
        <v>0</v>
      </c>
      <c r="H25" s="218">
        <f>SUMIF('Staff Details'!$J:$J,RIGHT(LEFT($A$2,7),2)&amp;"-"&amp;LEFT($A24,4)&amp;"-"&amp;H$3,'Staff Details'!$AA:$AA)</f>
        <v>0</v>
      </c>
      <c r="I25" s="218">
        <f>SUMIF('Staff Details'!$J:$J,RIGHT(LEFT($A$2,7),2)&amp;"-"&amp;LEFT($A24,4)&amp;"-"&amp;I$3,'Staff Details'!$AA:$AA)</f>
        <v>0</v>
      </c>
      <c r="J25" s="218">
        <f>SUMIF('Staff Details'!$J:$J,RIGHT(LEFT($A$2,7),2)&amp;"-"&amp;LEFT($A24,4)&amp;"-"&amp;J$3,'Staff Details'!$AA:$AA)</f>
        <v>0</v>
      </c>
      <c r="K25" s="218">
        <f>SUMIF('Staff Details'!$J:$J,RIGHT(LEFT($A$2,7),2)&amp;"-"&amp;LEFT($A24,4)&amp;"-"&amp;K$3,'Staff Details'!$AA:$AA)</f>
        <v>0</v>
      </c>
      <c r="L25" s="218">
        <f>SUMIF('Staff Details'!$J:$J,RIGHT(LEFT($A$2,7),2)&amp;"-"&amp;LEFT($A24,4)&amp;"-"&amp;L$3,'Staff Details'!$AA:$AA)</f>
        <v>0</v>
      </c>
      <c r="M25" s="218">
        <f>SUMIF('Staff Details'!$J:$J,RIGHT(LEFT($A$2,7),2)&amp;"-"&amp;LEFT($A24,4)&amp;"-"&amp;M$3,'Staff Details'!$AA:$AA)</f>
        <v>0</v>
      </c>
      <c r="N25" s="218">
        <f>SUMIF('Staff Details'!$J:$J,RIGHT(LEFT($A$2,7),2)&amp;"-"&amp;LEFT($A24,4)&amp;"-"&amp;N$3,'Staff Details'!$AA:$AA)</f>
        <v>0</v>
      </c>
      <c r="O25" s="218">
        <f>SUMIF('Staff Details'!$J:$J,RIGHT(LEFT($A$2,7),2)&amp;"-"&amp;LEFT($A24,4)&amp;"-"&amp;O$3,'Staff Details'!$AA:$AA)</f>
        <v>0</v>
      </c>
      <c r="P25" s="218">
        <f>SUMIF('Staff Details'!$J:$J,RIGHT(LEFT($A$2,7),2)&amp;"-"&amp;LEFT($A24,4)&amp;"-"&amp;P$3,'Staff Details'!$AA:$AA)</f>
        <v>0</v>
      </c>
      <c r="Q25" s="218">
        <f>SUMIF('Staff Details'!$J:$J,RIGHT(LEFT($A$2,7),2)&amp;"-"&amp;LEFT($A24,4)&amp;"-"&amp;Q$3,'Staff Details'!$AA:$AA)</f>
        <v>0</v>
      </c>
      <c r="R25" s="218">
        <f>SUMIF('Staff Details'!$J:$J,RIGHT(LEFT($A$2,7),2)&amp;"-"&amp;LEFT($A24,4)&amp;"-"&amp;R$3,'Staff Details'!$AA:$AA)</f>
        <v>0</v>
      </c>
      <c r="S25" s="218">
        <f>SUMIF('Staff Details'!$J:$J,RIGHT(LEFT($A$2,7),2)&amp;"-"&amp;LEFT($A24,4)&amp;"-"&amp;S$3,'Staff Details'!$AA:$AA)</f>
        <v>0</v>
      </c>
      <c r="T25" s="218">
        <f>SUMIF('Staff Details'!$J:$J,RIGHT(LEFT($A$2,7),2)&amp;"-"&amp;LEFT($A24,4)&amp;"-"&amp;T$3,'Staff Details'!$AA:$AA)</f>
        <v>0</v>
      </c>
      <c r="U25" s="218">
        <f>SUMIF('Staff Details'!$J:$J,RIGHT(LEFT($A$2,7),2)&amp;"-"&amp;LEFT($A24,4)&amp;"-"&amp;U$3,'Staff Details'!$AA:$AA)</f>
        <v>0</v>
      </c>
      <c r="V25" s="218">
        <f>SUMIF('Staff Details'!$J:$J,RIGHT(LEFT($A$2,7),2)&amp;"-"&amp;LEFT($A24,4)&amp;"-"&amp;V$3,'Staff Details'!$AA:$AA)</f>
        <v>0</v>
      </c>
      <c r="W25" s="218">
        <f>SUMIF('Staff Details'!$J:$J,RIGHT(LEFT($A$2,7),2)&amp;"-"&amp;LEFT($A24,4)&amp;"-"&amp;W$3,'Staff Details'!$AA:$AA)</f>
        <v>0</v>
      </c>
      <c r="X25" s="125">
        <f t="shared" si="4"/>
        <v>0</v>
      </c>
    </row>
    <row r="26" spans="1:24" x14ac:dyDescent="0.2">
      <c r="A26" s="124" t="s">
        <v>1138</v>
      </c>
      <c r="B26" s="89" t="s">
        <v>1250</v>
      </c>
      <c r="C26" s="55" t="s">
        <v>401</v>
      </c>
      <c r="D26" s="256">
        <v>0</v>
      </c>
      <c r="E26" s="256">
        <v>0</v>
      </c>
      <c r="F26" s="256">
        <v>0</v>
      </c>
      <c r="G26" s="256">
        <v>0</v>
      </c>
      <c r="H26" s="256">
        <v>0</v>
      </c>
      <c r="I26" s="256">
        <v>0</v>
      </c>
      <c r="J26" s="256">
        <v>0</v>
      </c>
      <c r="K26" s="256">
        <v>0</v>
      </c>
      <c r="L26" s="256">
        <v>0</v>
      </c>
      <c r="M26" s="256">
        <v>0</v>
      </c>
      <c r="N26" s="256">
        <v>0</v>
      </c>
      <c r="O26" s="256">
        <v>0</v>
      </c>
      <c r="P26" s="256">
        <v>0</v>
      </c>
      <c r="Q26" s="256">
        <v>0</v>
      </c>
      <c r="R26" s="256">
        <v>0</v>
      </c>
      <c r="S26" s="256">
        <v>0</v>
      </c>
      <c r="T26" s="256">
        <v>0</v>
      </c>
      <c r="U26" s="256">
        <v>0</v>
      </c>
      <c r="V26" s="256">
        <v>0</v>
      </c>
      <c r="W26" s="256">
        <v>0</v>
      </c>
      <c r="X26" s="125">
        <f t="shared" si="4"/>
        <v>0</v>
      </c>
    </row>
    <row r="27" spans="1:24" x14ac:dyDescent="0.2">
      <c r="A27" s="124">
        <v>7</v>
      </c>
      <c r="B27" s="89" t="s">
        <v>1251</v>
      </c>
      <c r="C27" s="114" t="s">
        <v>222</v>
      </c>
      <c r="D27" s="256">
        <v>0</v>
      </c>
      <c r="E27" s="256">
        <v>0</v>
      </c>
      <c r="F27" s="256">
        <v>0</v>
      </c>
      <c r="G27" s="256">
        <v>0</v>
      </c>
      <c r="H27" s="256">
        <v>0</v>
      </c>
      <c r="I27" s="256">
        <v>0</v>
      </c>
      <c r="J27" s="256">
        <v>0</v>
      </c>
      <c r="K27" s="256">
        <v>0</v>
      </c>
      <c r="L27" s="257">
        <v>0</v>
      </c>
      <c r="M27" s="257">
        <v>0</v>
      </c>
      <c r="N27" s="257">
        <v>0</v>
      </c>
      <c r="O27" s="257">
        <v>0</v>
      </c>
      <c r="P27" s="257">
        <v>0</v>
      </c>
      <c r="Q27" s="257">
        <v>0</v>
      </c>
      <c r="R27" s="257">
        <v>0</v>
      </c>
      <c r="S27" s="257">
        <v>0</v>
      </c>
      <c r="T27" s="257">
        <v>0</v>
      </c>
      <c r="U27" s="257">
        <v>0</v>
      </c>
      <c r="V27" s="257">
        <v>0</v>
      </c>
      <c r="W27" s="257">
        <v>0</v>
      </c>
      <c r="X27" s="125">
        <f t="shared" si="4"/>
        <v>0</v>
      </c>
    </row>
    <row r="28" spans="1:24" x14ac:dyDescent="0.2">
      <c r="A28" s="124">
        <v>8</v>
      </c>
      <c r="B28" s="89" t="s">
        <v>1253</v>
      </c>
      <c r="C28" s="114" t="s">
        <v>223</v>
      </c>
      <c r="D28" s="256">
        <v>0</v>
      </c>
      <c r="E28" s="256">
        <v>0</v>
      </c>
      <c r="F28" s="256">
        <v>0</v>
      </c>
      <c r="G28" s="256">
        <v>0</v>
      </c>
      <c r="H28" s="256">
        <v>0</v>
      </c>
      <c r="I28" s="256">
        <v>0</v>
      </c>
      <c r="J28" s="256">
        <v>0</v>
      </c>
      <c r="K28" s="256">
        <v>0</v>
      </c>
      <c r="L28" s="257">
        <v>0</v>
      </c>
      <c r="M28" s="257">
        <v>0</v>
      </c>
      <c r="N28" s="257">
        <v>0</v>
      </c>
      <c r="O28" s="257">
        <v>0</v>
      </c>
      <c r="P28" s="257">
        <v>0</v>
      </c>
      <c r="Q28" s="257">
        <v>0</v>
      </c>
      <c r="R28" s="257">
        <v>0</v>
      </c>
      <c r="S28" s="257">
        <v>0</v>
      </c>
      <c r="T28" s="257">
        <v>0</v>
      </c>
      <c r="U28" s="257">
        <v>0</v>
      </c>
      <c r="V28" s="257">
        <v>0</v>
      </c>
      <c r="W28" s="257">
        <v>0</v>
      </c>
      <c r="X28" s="125">
        <f t="shared" si="4"/>
        <v>0</v>
      </c>
    </row>
    <row r="29" spans="1:24" x14ac:dyDescent="0.2">
      <c r="A29" s="124">
        <v>9</v>
      </c>
      <c r="B29" s="89" t="s">
        <v>1254</v>
      </c>
      <c r="C29" s="114" t="s">
        <v>224</v>
      </c>
      <c r="D29" s="256">
        <v>0</v>
      </c>
      <c r="E29" s="256">
        <v>0</v>
      </c>
      <c r="F29" s="256">
        <v>0</v>
      </c>
      <c r="G29" s="256">
        <v>0</v>
      </c>
      <c r="H29" s="256">
        <v>0</v>
      </c>
      <c r="I29" s="256">
        <v>0</v>
      </c>
      <c r="J29" s="256">
        <v>0</v>
      </c>
      <c r="K29" s="256">
        <v>0</v>
      </c>
      <c r="L29" s="257">
        <v>0</v>
      </c>
      <c r="M29" s="257">
        <v>0</v>
      </c>
      <c r="N29" s="257">
        <v>0</v>
      </c>
      <c r="O29" s="257">
        <v>0</v>
      </c>
      <c r="P29" s="257">
        <v>0</v>
      </c>
      <c r="Q29" s="257">
        <v>0</v>
      </c>
      <c r="R29" s="257">
        <v>0</v>
      </c>
      <c r="S29" s="257">
        <v>0</v>
      </c>
      <c r="T29" s="257">
        <v>0</v>
      </c>
      <c r="U29" s="257">
        <v>0</v>
      </c>
      <c r="V29" s="257">
        <v>0</v>
      </c>
      <c r="W29" s="257">
        <v>0</v>
      </c>
      <c r="X29" s="125">
        <f t="shared" si="4"/>
        <v>0</v>
      </c>
    </row>
    <row r="30" spans="1:24" x14ac:dyDescent="0.2">
      <c r="A30" s="124">
        <v>10</v>
      </c>
      <c r="B30" s="89" t="s">
        <v>1256</v>
      </c>
      <c r="C30" s="114" t="s">
        <v>225</v>
      </c>
      <c r="D30" s="256">
        <v>0</v>
      </c>
      <c r="E30" s="256">
        <v>0</v>
      </c>
      <c r="F30" s="256">
        <v>0</v>
      </c>
      <c r="G30" s="256">
        <v>0</v>
      </c>
      <c r="H30" s="256">
        <v>0</v>
      </c>
      <c r="I30" s="256">
        <v>0</v>
      </c>
      <c r="J30" s="256">
        <v>0</v>
      </c>
      <c r="K30" s="256">
        <v>0</v>
      </c>
      <c r="L30" s="257">
        <v>0</v>
      </c>
      <c r="M30" s="257">
        <v>0</v>
      </c>
      <c r="N30" s="257">
        <v>0</v>
      </c>
      <c r="O30" s="257">
        <v>0</v>
      </c>
      <c r="P30" s="257">
        <v>0</v>
      </c>
      <c r="Q30" s="257">
        <v>0</v>
      </c>
      <c r="R30" s="257">
        <v>0</v>
      </c>
      <c r="S30" s="257">
        <v>0</v>
      </c>
      <c r="T30" s="257">
        <v>0</v>
      </c>
      <c r="U30" s="257">
        <v>0</v>
      </c>
      <c r="V30" s="257">
        <v>0</v>
      </c>
      <c r="W30" s="257">
        <v>0</v>
      </c>
      <c r="X30" s="125">
        <f t="shared" si="4"/>
        <v>0</v>
      </c>
    </row>
    <row r="31" spans="1:24" x14ac:dyDescent="0.2">
      <c r="A31" s="124">
        <v>11</v>
      </c>
      <c r="C31" s="129" t="s">
        <v>1292</v>
      </c>
      <c r="D31" s="130">
        <f>SUM(D23:D30)</f>
        <v>0</v>
      </c>
      <c r="E31" s="130">
        <f t="shared" ref="E31:W31" si="5">SUM(E23:E30)</f>
        <v>0</v>
      </c>
      <c r="F31" s="130">
        <f t="shared" si="5"/>
        <v>0</v>
      </c>
      <c r="G31" s="130">
        <f t="shared" si="5"/>
        <v>0</v>
      </c>
      <c r="H31" s="130">
        <f t="shared" si="5"/>
        <v>0</v>
      </c>
      <c r="I31" s="130">
        <f t="shared" si="5"/>
        <v>0</v>
      </c>
      <c r="J31" s="130">
        <f t="shared" si="5"/>
        <v>0</v>
      </c>
      <c r="K31" s="130">
        <f t="shared" si="5"/>
        <v>0</v>
      </c>
      <c r="L31" s="130">
        <f t="shared" si="5"/>
        <v>0</v>
      </c>
      <c r="M31" s="130">
        <f t="shared" si="5"/>
        <v>0</v>
      </c>
      <c r="N31" s="130">
        <f t="shared" si="5"/>
        <v>0</v>
      </c>
      <c r="O31" s="130">
        <f t="shared" si="5"/>
        <v>0</v>
      </c>
      <c r="P31" s="130">
        <f t="shared" si="5"/>
        <v>0</v>
      </c>
      <c r="Q31" s="130">
        <f t="shared" si="5"/>
        <v>0</v>
      </c>
      <c r="R31" s="130">
        <f t="shared" si="5"/>
        <v>0</v>
      </c>
      <c r="S31" s="130">
        <f t="shared" si="5"/>
        <v>0</v>
      </c>
      <c r="T31" s="130">
        <f t="shared" si="5"/>
        <v>0</v>
      </c>
      <c r="U31" s="130">
        <f t="shared" si="5"/>
        <v>0</v>
      </c>
      <c r="V31" s="130">
        <f t="shared" si="5"/>
        <v>0</v>
      </c>
      <c r="W31" s="130">
        <f t="shared" si="5"/>
        <v>0</v>
      </c>
      <c r="X31" s="125">
        <f t="shared" si="4"/>
        <v>0</v>
      </c>
    </row>
    <row r="32" spans="1:24" x14ac:dyDescent="0.2">
      <c r="A32" s="153" t="s">
        <v>817</v>
      </c>
      <c r="B32" s="151"/>
      <c r="C32" s="131"/>
      <c r="D32" s="132"/>
      <c r="E32" s="132"/>
      <c r="F32" s="132"/>
      <c r="G32" s="132"/>
      <c r="H32" s="132"/>
      <c r="I32" s="132"/>
      <c r="J32" s="132"/>
      <c r="K32" s="132"/>
      <c r="L32" s="132"/>
      <c r="M32" s="132"/>
      <c r="N32" s="132"/>
      <c r="O32" s="132"/>
      <c r="P32" s="132"/>
      <c r="Q32" s="132"/>
      <c r="R32" s="132"/>
      <c r="S32" s="132"/>
      <c r="T32" s="132"/>
      <c r="U32" s="132"/>
      <c r="V32" s="132"/>
      <c r="W32" s="132"/>
      <c r="X32" s="132"/>
    </row>
    <row r="33" spans="1:24" x14ac:dyDescent="0.2">
      <c r="A33" s="124">
        <v>5</v>
      </c>
      <c r="B33" s="89" t="s">
        <v>1249</v>
      </c>
      <c r="C33" s="55" t="s">
        <v>177</v>
      </c>
      <c r="D33" s="218">
        <f>SUMIF('Staff Details'!$J:$J,RIGHT(LEFT($A$2,7),2)&amp;"-"&amp;LEFT($A32,4)&amp;"-"&amp;D$3,'Staff Details'!$S:$S)</f>
        <v>0</v>
      </c>
      <c r="E33" s="218">
        <f>SUMIF('Staff Details'!$J:$J,RIGHT(LEFT($A$2,7),2)&amp;"-"&amp;LEFT($A32,4)&amp;"-"&amp;E$3,'Staff Details'!$S:$S)</f>
        <v>0</v>
      </c>
      <c r="F33" s="218">
        <f>SUMIF('Staff Details'!$J:$J,RIGHT(LEFT($A$2,7),2)&amp;"-"&amp;LEFT($A32,4)&amp;"-"&amp;F$3,'Staff Details'!$S:$S)</f>
        <v>0</v>
      </c>
      <c r="G33" s="218">
        <f>SUMIF('Staff Details'!$J:$J,RIGHT(LEFT($A$2,7),2)&amp;"-"&amp;LEFT($A32,4)&amp;"-"&amp;G$3,'Staff Details'!$S:$S)</f>
        <v>0</v>
      </c>
      <c r="H33" s="218">
        <f>SUMIF('Staff Details'!$J:$J,RIGHT(LEFT($A$2,7),2)&amp;"-"&amp;LEFT($A32,4)&amp;"-"&amp;H$3,'Staff Details'!$S:$S)</f>
        <v>0</v>
      </c>
      <c r="I33" s="218">
        <f>SUMIF('Staff Details'!$J:$J,RIGHT(LEFT($A$2,7),2)&amp;"-"&amp;LEFT($A32,4)&amp;"-"&amp;I$3,'Staff Details'!$S:$S)</f>
        <v>0</v>
      </c>
      <c r="J33" s="218">
        <f>SUMIF('Staff Details'!$J:$J,RIGHT(LEFT($A$2,7),2)&amp;"-"&amp;LEFT($A32,4)&amp;"-"&amp;J$3,'Staff Details'!$S:$S)</f>
        <v>0</v>
      </c>
      <c r="K33" s="218">
        <f>SUMIF('Staff Details'!$J:$J,RIGHT(LEFT($A$2,7),2)&amp;"-"&amp;LEFT($A32,4)&amp;"-"&amp;K$3,'Staff Details'!$S:$S)</f>
        <v>0</v>
      </c>
      <c r="L33" s="218">
        <f>SUMIF('Staff Details'!$J:$J,RIGHT(LEFT($A$2,7),2)&amp;"-"&amp;LEFT($A32,4)&amp;"-"&amp;L$3,'Staff Details'!$S:$S)</f>
        <v>0</v>
      </c>
      <c r="M33" s="218">
        <f>SUMIF('Staff Details'!$J:$J,RIGHT(LEFT($A$2,7),2)&amp;"-"&amp;LEFT($A32,4)&amp;"-"&amp;M$3,'Staff Details'!$S:$S)</f>
        <v>0</v>
      </c>
      <c r="N33" s="218">
        <f>SUMIF('Staff Details'!$J:$J,RIGHT(LEFT($A$2,7),2)&amp;"-"&amp;LEFT($A32,4)&amp;"-"&amp;N$3,'Staff Details'!$S:$S)</f>
        <v>0</v>
      </c>
      <c r="O33" s="218">
        <f>SUMIF('Staff Details'!$J:$J,RIGHT(LEFT($A$2,7),2)&amp;"-"&amp;LEFT($A32,4)&amp;"-"&amp;O$3,'Staff Details'!$S:$S)</f>
        <v>0</v>
      </c>
      <c r="P33" s="218">
        <f>SUMIF('Staff Details'!$J:$J,RIGHT(LEFT($A$2,7),2)&amp;"-"&amp;LEFT($A32,4)&amp;"-"&amp;P$3,'Staff Details'!$S:$S)</f>
        <v>0</v>
      </c>
      <c r="Q33" s="218">
        <f>SUMIF('Staff Details'!$J:$J,RIGHT(LEFT($A$2,7),2)&amp;"-"&amp;LEFT($A32,4)&amp;"-"&amp;Q$3,'Staff Details'!$S:$S)</f>
        <v>0</v>
      </c>
      <c r="R33" s="218">
        <f>SUMIF('Staff Details'!$J:$J,RIGHT(LEFT($A$2,7),2)&amp;"-"&amp;LEFT($A32,4)&amp;"-"&amp;R$3,'Staff Details'!$S:$S)</f>
        <v>0</v>
      </c>
      <c r="S33" s="218">
        <f>SUMIF('Staff Details'!$J:$J,RIGHT(LEFT($A$2,7),2)&amp;"-"&amp;LEFT($A32,4)&amp;"-"&amp;S$3,'Staff Details'!$S:$S)</f>
        <v>0</v>
      </c>
      <c r="T33" s="218">
        <f>SUMIF('Staff Details'!$J:$J,RIGHT(LEFT($A$2,7),2)&amp;"-"&amp;LEFT($A32,4)&amp;"-"&amp;T$3,'Staff Details'!$S:$S)</f>
        <v>0</v>
      </c>
      <c r="U33" s="218">
        <f>SUMIF('Staff Details'!$J:$J,RIGHT(LEFT($A$2,7),2)&amp;"-"&amp;LEFT($A32,4)&amp;"-"&amp;U$3,'Staff Details'!$S:$S)</f>
        <v>0</v>
      </c>
      <c r="V33" s="218">
        <f>SUMIF('Staff Details'!$J:$J,RIGHT(LEFT($A$2,7),2)&amp;"-"&amp;LEFT($A32,4)&amp;"-"&amp;V$3,'Staff Details'!$S:$S)</f>
        <v>0</v>
      </c>
      <c r="W33" s="218">
        <f>SUMIF('Staff Details'!$J:$J,RIGHT(LEFT($A$2,7),2)&amp;"-"&amp;LEFT($A32,4)&amp;"-"&amp;W$3,'Staff Details'!$S:$S)</f>
        <v>0</v>
      </c>
      <c r="X33" s="130">
        <f t="shared" ref="X33:X41" si="6">SUM(D33:W33)</f>
        <v>0</v>
      </c>
    </row>
    <row r="34" spans="1:24" x14ac:dyDescent="0.2">
      <c r="A34" s="124" t="s">
        <v>1137</v>
      </c>
      <c r="B34" s="89" t="s">
        <v>1249</v>
      </c>
      <c r="C34" s="55" t="s">
        <v>400</v>
      </c>
      <c r="D34" s="68">
        <v>0</v>
      </c>
      <c r="E34" s="68">
        <v>0</v>
      </c>
      <c r="F34" s="68">
        <v>0</v>
      </c>
      <c r="G34" s="68">
        <v>0</v>
      </c>
      <c r="H34" s="68">
        <v>0</v>
      </c>
      <c r="I34" s="68">
        <v>0</v>
      </c>
      <c r="J34" s="68">
        <v>0</v>
      </c>
      <c r="K34" s="68">
        <v>0</v>
      </c>
      <c r="L34" s="68">
        <v>0</v>
      </c>
      <c r="M34" s="68">
        <v>0</v>
      </c>
      <c r="N34" s="68">
        <v>0</v>
      </c>
      <c r="O34" s="68">
        <v>0</v>
      </c>
      <c r="P34" s="68">
        <v>0</v>
      </c>
      <c r="Q34" s="68">
        <v>0</v>
      </c>
      <c r="R34" s="68">
        <v>0</v>
      </c>
      <c r="S34" s="68">
        <v>0</v>
      </c>
      <c r="T34" s="68">
        <v>0</v>
      </c>
      <c r="U34" s="68">
        <v>0</v>
      </c>
      <c r="V34" s="68">
        <v>0</v>
      </c>
      <c r="W34" s="68">
        <v>0</v>
      </c>
      <c r="X34" s="125">
        <f t="shared" si="6"/>
        <v>0</v>
      </c>
    </row>
    <row r="35" spans="1:24" x14ac:dyDescent="0.2">
      <c r="A35" s="124">
        <v>6</v>
      </c>
      <c r="B35" s="89" t="s">
        <v>1250</v>
      </c>
      <c r="C35" s="55" t="s">
        <v>37</v>
      </c>
      <c r="D35" s="218">
        <f>SUMIF('Staff Details'!$J:$J,RIGHT(LEFT($A$2,7),2)&amp;"-"&amp;LEFT($A34,4)&amp;"-"&amp;D$3,'Staff Details'!$AA:$AA)</f>
        <v>0</v>
      </c>
      <c r="E35" s="218">
        <f>SUMIF('Staff Details'!$J:$J,RIGHT(LEFT($A$2,7),2)&amp;"-"&amp;LEFT($A34,4)&amp;"-"&amp;E$3,'Staff Details'!$AA:$AA)</f>
        <v>0</v>
      </c>
      <c r="F35" s="218">
        <f>SUMIF('Staff Details'!$J:$J,RIGHT(LEFT($A$2,7),2)&amp;"-"&amp;LEFT($A34,4)&amp;"-"&amp;F$3,'Staff Details'!$AA:$AA)</f>
        <v>0</v>
      </c>
      <c r="G35" s="218">
        <f>SUMIF('Staff Details'!$J:$J,RIGHT(LEFT($A$2,7),2)&amp;"-"&amp;LEFT($A34,4)&amp;"-"&amp;G$3,'Staff Details'!$AA:$AA)</f>
        <v>0</v>
      </c>
      <c r="H35" s="218">
        <f>SUMIF('Staff Details'!$J:$J,RIGHT(LEFT($A$2,7),2)&amp;"-"&amp;LEFT($A34,4)&amp;"-"&amp;H$3,'Staff Details'!$AA:$AA)</f>
        <v>0</v>
      </c>
      <c r="I35" s="218">
        <f>SUMIF('Staff Details'!$J:$J,RIGHT(LEFT($A$2,7),2)&amp;"-"&amp;LEFT($A34,4)&amp;"-"&amp;I$3,'Staff Details'!$AA:$AA)</f>
        <v>0</v>
      </c>
      <c r="J35" s="218">
        <f>SUMIF('Staff Details'!$J:$J,RIGHT(LEFT($A$2,7),2)&amp;"-"&amp;LEFT($A34,4)&amp;"-"&amp;J$3,'Staff Details'!$AA:$AA)</f>
        <v>0</v>
      </c>
      <c r="K35" s="218">
        <f>SUMIF('Staff Details'!$J:$J,RIGHT(LEFT($A$2,7),2)&amp;"-"&amp;LEFT($A34,4)&amp;"-"&amp;K$3,'Staff Details'!$AA:$AA)</f>
        <v>0</v>
      </c>
      <c r="L35" s="218">
        <f>SUMIF('Staff Details'!$J:$J,RIGHT(LEFT($A$2,7),2)&amp;"-"&amp;LEFT($A34,4)&amp;"-"&amp;L$3,'Staff Details'!$AA:$AA)</f>
        <v>0</v>
      </c>
      <c r="M35" s="218">
        <f>SUMIF('Staff Details'!$J:$J,RIGHT(LEFT($A$2,7),2)&amp;"-"&amp;LEFT($A34,4)&amp;"-"&amp;M$3,'Staff Details'!$AA:$AA)</f>
        <v>0</v>
      </c>
      <c r="N35" s="218">
        <f>SUMIF('Staff Details'!$J:$J,RIGHT(LEFT($A$2,7),2)&amp;"-"&amp;LEFT($A34,4)&amp;"-"&amp;N$3,'Staff Details'!$AA:$AA)</f>
        <v>0</v>
      </c>
      <c r="O35" s="218">
        <f>SUMIF('Staff Details'!$J:$J,RIGHT(LEFT($A$2,7),2)&amp;"-"&amp;LEFT($A34,4)&amp;"-"&amp;O$3,'Staff Details'!$AA:$AA)</f>
        <v>0</v>
      </c>
      <c r="P35" s="218">
        <f>SUMIF('Staff Details'!$J:$J,RIGHT(LEFT($A$2,7),2)&amp;"-"&amp;LEFT($A34,4)&amp;"-"&amp;P$3,'Staff Details'!$AA:$AA)</f>
        <v>0</v>
      </c>
      <c r="Q35" s="218">
        <f>SUMIF('Staff Details'!$J:$J,RIGHT(LEFT($A$2,7),2)&amp;"-"&amp;LEFT($A34,4)&amp;"-"&amp;Q$3,'Staff Details'!$AA:$AA)</f>
        <v>0</v>
      </c>
      <c r="R35" s="218">
        <f>SUMIF('Staff Details'!$J:$J,RIGHT(LEFT($A$2,7),2)&amp;"-"&amp;LEFT($A34,4)&amp;"-"&amp;R$3,'Staff Details'!$AA:$AA)</f>
        <v>0</v>
      </c>
      <c r="S35" s="218">
        <f>SUMIF('Staff Details'!$J:$J,RIGHT(LEFT($A$2,7),2)&amp;"-"&amp;LEFT($A34,4)&amp;"-"&amp;S$3,'Staff Details'!$AA:$AA)</f>
        <v>0</v>
      </c>
      <c r="T35" s="218">
        <f>SUMIF('Staff Details'!$J:$J,RIGHT(LEFT($A$2,7),2)&amp;"-"&amp;LEFT($A34,4)&amp;"-"&amp;T$3,'Staff Details'!$AA:$AA)</f>
        <v>0</v>
      </c>
      <c r="U35" s="218">
        <f>SUMIF('Staff Details'!$J:$J,RIGHT(LEFT($A$2,7),2)&amp;"-"&amp;LEFT($A34,4)&amp;"-"&amp;U$3,'Staff Details'!$AA:$AA)</f>
        <v>0</v>
      </c>
      <c r="V35" s="218">
        <f>SUMIF('Staff Details'!$J:$J,RIGHT(LEFT($A$2,7),2)&amp;"-"&amp;LEFT($A34,4)&amp;"-"&amp;V$3,'Staff Details'!$AA:$AA)</f>
        <v>0</v>
      </c>
      <c r="W35" s="218">
        <f>SUMIF('Staff Details'!$J:$J,RIGHT(LEFT($A$2,7),2)&amp;"-"&amp;LEFT($A34,4)&amp;"-"&amp;W$3,'Staff Details'!$AA:$AA)</f>
        <v>0</v>
      </c>
      <c r="X35" s="125">
        <f t="shared" si="6"/>
        <v>0</v>
      </c>
    </row>
    <row r="36" spans="1:24" x14ac:dyDescent="0.2">
      <c r="A36" s="124" t="s">
        <v>1138</v>
      </c>
      <c r="B36" s="89" t="s">
        <v>1250</v>
      </c>
      <c r="C36" s="55" t="s">
        <v>401</v>
      </c>
      <c r="D36" s="256">
        <v>0</v>
      </c>
      <c r="E36" s="256">
        <v>0</v>
      </c>
      <c r="F36" s="256">
        <v>0</v>
      </c>
      <c r="G36" s="256">
        <v>0</v>
      </c>
      <c r="H36" s="256">
        <v>0</v>
      </c>
      <c r="I36" s="256">
        <v>0</v>
      </c>
      <c r="J36" s="256">
        <v>0</v>
      </c>
      <c r="K36" s="256">
        <v>0</v>
      </c>
      <c r="L36" s="256">
        <v>0</v>
      </c>
      <c r="M36" s="256">
        <v>0</v>
      </c>
      <c r="N36" s="256">
        <v>0</v>
      </c>
      <c r="O36" s="256">
        <v>0</v>
      </c>
      <c r="P36" s="256">
        <v>0</v>
      </c>
      <c r="Q36" s="256">
        <v>0</v>
      </c>
      <c r="R36" s="256">
        <v>0</v>
      </c>
      <c r="S36" s="256">
        <v>0</v>
      </c>
      <c r="T36" s="256">
        <v>0</v>
      </c>
      <c r="U36" s="256">
        <v>0</v>
      </c>
      <c r="V36" s="256">
        <v>0</v>
      </c>
      <c r="W36" s="256">
        <v>0</v>
      </c>
      <c r="X36" s="125">
        <f t="shared" si="6"/>
        <v>0</v>
      </c>
    </row>
    <row r="37" spans="1:24" x14ac:dyDescent="0.2">
      <c r="A37" s="124">
        <v>7</v>
      </c>
      <c r="B37" s="89" t="s">
        <v>1251</v>
      </c>
      <c r="C37" s="114" t="s">
        <v>222</v>
      </c>
      <c r="D37" s="256">
        <v>0</v>
      </c>
      <c r="E37" s="256">
        <v>0</v>
      </c>
      <c r="F37" s="256">
        <v>0</v>
      </c>
      <c r="G37" s="256">
        <v>0</v>
      </c>
      <c r="H37" s="256">
        <v>0</v>
      </c>
      <c r="I37" s="256">
        <v>0</v>
      </c>
      <c r="J37" s="256">
        <v>0</v>
      </c>
      <c r="K37" s="256">
        <v>0</v>
      </c>
      <c r="L37" s="257">
        <v>0</v>
      </c>
      <c r="M37" s="257">
        <v>0</v>
      </c>
      <c r="N37" s="257">
        <v>0</v>
      </c>
      <c r="O37" s="257">
        <v>0</v>
      </c>
      <c r="P37" s="257">
        <v>0</v>
      </c>
      <c r="Q37" s="257">
        <v>0</v>
      </c>
      <c r="R37" s="257">
        <v>0</v>
      </c>
      <c r="S37" s="257">
        <v>0</v>
      </c>
      <c r="T37" s="257">
        <v>0</v>
      </c>
      <c r="U37" s="257">
        <v>0</v>
      </c>
      <c r="V37" s="257">
        <v>0</v>
      </c>
      <c r="W37" s="257">
        <v>0</v>
      </c>
      <c r="X37" s="125">
        <f t="shared" si="6"/>
        <v>0</v>
      </c>
    </row>
    <row r="38" spans="1:24" x14ac:dyDescent="0.2">
      <c r="A38" s="124">
        <v>8</v>
      </c>
      <c r="B38" s="89" t="s">
        <v>1253</v>
      </c>
      <c r="C38" s="114" t="s">
        <v>223</v>
      </c>
      <c r="D38" s="256">
        <v>0</v>
      </c>
      <c r="E38" s="256">
        <v>0</v>
      </c>
      <c r="F38" s="256">
        <v>0</v>
      </c>
      <c r="G38" s="256">
        <v>0</v>
      </c>
      <c r="H38" s="256">
        <v>0</v>
      </c>
      <c r="I38" s="256">
        <v>0</v>
      </c>
      <c r="J38" s="256">
        <v>0</v>
      </c>
      <c r="K38" s="256">
        <v>0</v>
      </c>
      <c r="L38" s="257">
        <v>0</v>
      </c>
      <c r="M38" s="257">
        <v>0</v>
      </c>
      <c r="N38" s="257">
        <v>0</v>
      </c>
      <c r="O38" s="257">
        <v>0</v>
      </c>
      <c r="P38" s="257">
        <v>0</v>
      </c>
      <c r="Q38" s="257">
        <v>0</v>
      </c>
      <c r="R38" s="257">
        <v>0</v>
      </c>
      <c r="S38" s="257">
        <v>0</v>
      </c>
      <c r="T38" s="257">
        <v>0</v>
      </c>
      <c r="U38" s="257">
        <v>0</v>
      </c>
      <c r="V38" s="257">
        <v>0</v>
      </c>
      <c r="W38" s="257">
        <v>0</v>
      </c>
      <c r="X38" s="125">
        <f t="shared" si="6"/>
        <v>0</v>
      </c>
    </row>
    <row r="39" spans="1:24" x14ac:dyDescent="0.2">
      <c r="A39" s="124">
        <v>9</v>
      </c>
      <c r="B39" s="89" t="s">
        <v>1254</v>
      </c>
      <c r="C39" s="114" t="s">
        <v>224</v>
      </c>
      <c r="D39" s="256">
        <v>0</v>
      </c>
      <c r="E39" s="256">
        <v>0</v>
      </c>
      <c r="F39" s="256">
        <v>0</v>
      </c>
      <c r="G39" s="256">
        <v>0</v>
      </c>
      <c r="H39" s="256">
        <v>0</v>
      </c>
      <c r="I39" s="256">
        <v>0</v>
      </c>
      <c r="J39" s="256">
        <v>0</v>
      </c>
      <c r="K39" s="256">
        <v>0</v>
      </c>
      <c r="L39" s="257">
        <v>0</v>
      </c>
      <c r="M39" s="257">
        <v>0</v>
      </c>
      <c r="N39" s="257">
        <v>0</v>
      </c>
      <c r="O39" s="257">
        <v>0</v>
      </c>
      <c r="P39" s="257">
        <v>0</v>
      </c>
      <c r="Q39" s="257">
        <v>0</v>
      </c>
      <c r="R39" s="257">
        <v>0</v>
      </c>
      <c r="S39" s="257">
        <v>0</v>
      </c>
      <c r="T39" s="257">
        <v>0</v>
      </c>
      <c r="U39" s="257">
        <v>0</v>
      </c>
      <c r="V39" s="257">
        <v>0</v>
      </c>
      <c r="W39" s="257">
        <v>0</v>
      </c>
      <c r="X39" s="125">
        <f t="shared" si="6"/>
        <v>0</v>
      </c>
    </row>
    <row r="40" spans="1:24" x14ac:dyDescent="0.2">
      <c r="A40" s="124">
        <v>10</v>
      </c>
      <c r="B40" s="89" t="s">
        <v>1256</v>
      </c>
      <c r="C40" s="114" t="s">
        <v>225</v>
      </c>
      <c r="D40" s="256">
        <v>0</v>
      </c>
      <c r="E40" s="256">
        <v>0</v>
      </c>
      <c r="F40" s="256">
        <v>0</v>
      </c>
      <c r="G40" s="256">
        <v>0</v>
      </c>
      <c r="H40" s="256">
        <v>0</v>
      </c>
      <c r="I40" s="256">
        <v>0</v>
      </c>
      <c r="J40" s="256">
        <v>0</v>
      </c>
      <c r="K40" s="256">
        <v>0</v>
      </c>
      <c r="L40" s="257">
        <v>0</v>
      </c>
      <c r="M40" s="257">
        <v>0</v>
      </c>
      <c r="N40" s="257">
        <v>0</v>
      </c>
      <c r="O40" s="257">
        <v>0</v>
      </c>
      <c r="P40" s="257">
        <v>0</v>
      </c>
      <c r="Q40" s="257">
        <v>0</v>
      </c>
      <c r="R40" s="257">
        <v>0</v>
      </c>
      <c r="S40" s="257">
        <v>0</v>
      </c>
      <c r="T40" s="257">
        <v>0</v>
      </c>
      <c r="U40" s="257">
        <v>0</v>
      </c>
      <c r="V40" s="257">
        <v>0</v>
      </c>
      <c r="W40" s="257">
        <v>0</v>
      </c>
      <c r="X40" s="125">
        <f t="shared" si="6"/>
        <v>0</v>
      </c>
    </row>
    <row r="41" spans="1:24" x14ac:dyDescent="0.2">
      <c r="A41" s="124">
        <v>11</v>
      </c>
      <c r="C41" s="129" t="s">
        <v>1293</v>
      </c>
      <c r="D41" s="130">
        <f>SUM(D33:D40)</f>
        <v>0</v>
      </c>
      <c r="E41" s="130">
        <f t="shared" ref="E41:W41" si="7">SUM(E33:E40)</f>
        <v>0</v>
      </c>
      <c r="F41" s="130">
        <f t="shared" si="7"/>
        <v>0</v>
      </c>
      <c r="G41" s="130">
        <f t="shared" si="7"/>
        <v>0</v>
      </c>
      <c r="H41" s="130">
        <f t="shared" si="7"/>
        <v>0</v>
      </c>
      <c r="I41" s="130">
        <f t="shared" si="7"/>
        <v>0</v>
      </c>
      <c r="J41" s="130">
        <f t="shared" si="7"/>
        <v>0</v>
      </c>
      <c r="K41" s="130">
        <f t="shared" si="7"/>
        <v>0</v>
      </c>
      <c r="L41" s="130">
        <f t="shared" si="7"/>
        <v>0</v>
      </c>
      <c r="M41" s="130">
        <f t="shared" si="7"/>
        <v>0</v>
      </c>
      <c r="N41" s="130">
        <f t="shared" si="7"/>
        <v>0</v>
      </c>
      <c r="O41" s="130">
        <f t="shared" si="7"/>
        <v>0</v>
      </c>
      <c r="P41" s="130">
        <f t="shared" si="7"/>
        <v>0</v>
      </c>
      <c r="Q41" s="130">
        <f t="shared" si="7"/>
        <v>0</v>
      </c>
      <c r="R41" s="130">
        <f t="shared" si="7"/>
        <v>0</v>
      </c>
      <c r="S41" s="130">
        <f t="shared" si="7"/>
        <v>0</v>
      </c>
      <c r="T41" s="130">
        <f t="shared" si="7"/>
        <v>0</v>
      </c>
      <c r="U41" s="130">
        <f t="shared" si="7"/>
        <v>0</v>
      </c>
      <c r="V41" s="130">
        <f t="shared" si="7"/>
        <v>0</v>
      </c>
      <c r="W41" s="130">
        <f t="shared" si="7"/>
        <v>0</v>
      </c>
      <c r="X41" s="125">
        <f t="shared" si="6"/>
        <v>0</v>
      </c>
    </row>
    <row r="42" spans="1:24" x14ac:dyDescent="0.2">
      <c r="A42" s="153" t="s">
        <v>1134</v>
      </c>
      <c r="B42" s="151"/>
      <c r="C42" s="131"/>
      <c r="D42" s="132"/>
      <c r="E42" s="132"/>
      <c r="F42" s="132"/>
      <c r="G42" s="132"/>
      <c r="H42" s="132"/>
      <c r="I42" s="132"/>
      <c r="J42" s="132"/>
      <c r="K42" s="132"/>
      <c r="L42" s="132"/>
      <c r="M42" s="132"/>
      <c r="N42" s="132"/>
      <c r="O42" s="132"/>
      <c r="P42" s="132"/>
      <c r="Q42" s="132"/>
      <c r="R42" s="132"/>
      <c r="S42" s="132"/>
      <c r="T42" s="132"/>
      <c r="U42" s="132"/>
      <c r="V42" s="132"/>
      <c r="W42" s="132"/>
      <c r="X42" s="132"/>
    </row>
    <row r="43" spans="1:24" x14ac:dyDescent="0.2">
      <c r="A43" s="124">
        <v>5</v>
      </c>
      <c r="B43" s="89" t="s">
        <v>1249</v>
      </c>
      <c r="C43" s="55" t="s">
        <v>177</v>
      </c>
      <c r="D43" s="218">
        <f>SUMIF('Staff Details'!$J:$J,RIGHT(LEFT($A$2,7),2)&amp;"-"&amp;LEFT($A42,4)&amp;"-"&amp;D$3,'Staff Details'!$S:$S)</f>
        <v>0</v>
      </c>
      <c r="E43" s="218">
        <f>SUMIF('Staff Details'!$J:$J,RIGHT(LEFT($A$2,7),2)&amp;"-"&amp;LEFT($A42,4)&amp;"-"&amp;E$3,'Staff Details'!$S:$S)</f>
        <v>0</v>
      </c>
      <c r="F43" s="218">
        <f>SUMIF('Staff Details'!$J:$J,RIGHT(LEFT($A$2,7),2)&amp;"-"&amp;LEFT($A42,4)&amp;"-"&amp;F$3,'Staff Details'!$S:$S)</f>
        <v>0</v>
      </c>
      <c r="G43" s="218">
        <f>SUMIF('Staff Details'!$J:$J,RIGHT(LEFT($A$2,7),2)&amp;"-"&amp;LEFT($A42,4)&amp;"-"&amp;G$3,'Staff Details'!$S:$S)</f>
        <v>0</v>
      </c>
      <c r="H43" s="218">
        <f>SUMIF('Staff Details'!$J:$J,RIGHT(LEFT($A$2,7),2)&amp;"-"&amp;LEFT($A42,4)&amp;"-"&amp;H$3,'Staff Details'!$S:$S)</f>
        <v>0</v>
      </c>
      <c r="I43" s="218">
        <f>SUMIF('Staff Details'!$J:$J,RIGHT(LEFT($A$2,7),2)&amp;"-"&amp;LEFT($A42,4)&amp;"-"&amp;I$3,'Staff Details'!$S:$S)</f>
        <v>0</v>
      </c>
      <c r="J43" s="218">
        <f>SUMIF('Staff Details'!$J:$J,RIGHT(LEFT($A$2,7),2)&amp;"-"&amp;LEFT($A42,4)&amp;"-"&amp;J$3,'Staff Details'!$S:$S)</f>
        <v>0</v>
      </c>
      <c r="K43" s="218">
        <f>SUMIF('Staff Details'!$J:$J,RIGHT(LEFT($A$2,7),2)&amp;"-"&amp;LEFT($A42,4)&amp;"-"&amp;K$3,'Staff Details'!$S:$S)</f>
        <v>0</v>
      </c>
      <c r="L43" s="218">
        <f>SUMIF('Staff Details'!$J:$J,RIGHT(LEFT($A$2,7),2)&amp;"-"&amp;LEFT($A42,4)&amp;"-"&amp;L$3,'Staff Details'!$S:$S)</f>
        <v>0</v>
      </c>
      <c r="M43" s="218">
        <f>SUMIF('Staff Details'!$J:$J,RIGHT(LEFT($A$2,7),2)&amp;"-"&amp;LEFT($A42,4)&amp;"-"&amp;M$3,'Staff Details'!$S:$S)</f>
        <v>0</v>
      </c>
      <c r="N43" s="218">
        <f>SUMIF('Staff Details'!$J:$J,RIGHT(LEFT($A$2,7),2)&amp;"-"&amp;LEFT($A42,4)&amp;"-"&amp;N$3,'Staff Details'!$S:$S)</f>
        <v>0</v>
      </c>
      <c r="O43" s="218">
        <f>SUMIF('Staff Details'!$J:$J,RIGHT(LEFT($A$2,7),2)&amp;"-"&amp;LEFT($A42,4)&amp;"-"&amp;O$3,'Staff Details'!$S:$S)</f>
        <v>0</v>
      </c>
      <c r="P43" s="218">
        <f>SUMIF('Staff Details'!$J:$J,RIGHT(LEFT($A$2,7),2)&amp;"-"&amp;LEFT($A42,4)&amp;"-"&amp;P$3,'Staff Details'!$S:$S)</f>
        <v>0</v>
      </c>
      <c r="Q43" s="218">
        <f>SUMIF('Staff Details'!$J:$J,RIGHT(LEFT($A$2,7),2)&amp;"-"&amp;LEFT($A42,4)&amp;"-"&amp;Q$3,'Staff Details'!$S:$S)</f>
        <v>0</v>
      </c>
      <c r="R43" s="218">
        <f>SUMIF('Staff Details'!$J:$J,RIGHT(LEFT($A$2,7),2)&amp;"-"&amp;LEFT($A42,4)&amp;"-"&amp;R$3,'Staff Details'!$S:$S)</f>
        <v>0</v>
      </c>
      <c r="S43" s="218">
        <f>SUMIF('Staff Details'!$J:$J,RIGHT(LEFT($A$2,7),2)&amp;"-"&amp;LEFT($A42,4)&amp;"-"&amp;S$3,'Staff Details'!$S:$S)</f>
        <v>0</v>
      </c>
      <c r="T43" s="218">
        <f>SUMIF('Staff Details'!$J:$J,RIGHT(LEFT($A$2,7),2)&amp;"-"&amp;LEFT($A42,4)&amp;"-"&amp;T$3,'Staff Details'!$S:$S)</f>
        <v>0</v>
      </c>
      <c r="U43" s="218">
        <f>SUMIF('Staff Details'!$J:$J,RIGHT(LEFT($A$2,7),2)&amp;"-"&amp;LEFT($A42,4)&amp;"-"&amp;U$3,'Staff Details'!$S:$S)</f>
        <v>0</v>
      </c>
      <c r="V43" s="218">
        <f>SUMIF('Staff Details'!$J:$J,RIGHT(LEFT($A$2,7),2)&amp;"-"&amp;LEFT($A42,4)&amp;"-"&amp;V$3,'Staff Details'!$S:$S)</f>
        <v>0</v>
      </c>
      <c r="W43" s="218">
        <f>SUMIF('Staff Details'!$J:$J,RIGHT(LEFT($A$2,7),2)&amp;"-"&amp;LEFT($A42,4)&amp;"-"&amp;W$3,'Staff Details'!$S:$S)</f>
        <v>0</v>
      </c>
      <c r="X43" s="130">
        <f t="shared" ref="X43:X51" si="8">SUM(D43:W43)</f>
        <v>0</v>
      </c>
    </row>
    <row r="44" spans="1:24" x14ac:dyDescent="0.2">
      <c r="A44" s="124" t="s">
        <v>1137</v>
      </c>
      <c r="B44" s="89" t="s">
        <v>1249</v>
      </c>
      <c r="C44" s="55" t="s">
        <v>400</v>
      </c>
      <c r="D44" s="68">
        <v>0</v>
      </c>
      <c r="E44" s="68">
        <v>0</v>
      </c>
      <c r="F44" s="68">
        <v>0</v>
      </c>
      <c r="G44" s="68">
        <v>0</v>
      </c>
      <c r="H44" s="68">
        <v>0</v>
      </c>
      <c r="I44" s="68">
        <v>0</v>
      </c>
      <c r="J44" s="68">
        <v>0</v>
      </c>
      <c r="K44" s="68">
        <v>0</v>
      </c>
      <c r="L44" s="68">
        <v>0</v>
      </c>
      <c r="M44" s="68">
        <v>0</v>
      </c>
      <c r="N44" s="68">
        <v>0</v>
      </c>
      <c r="O44" s="68">
        <v>0</v>
      </c>
      <c r="P44" s="68">
        <v>0</v>
      </c>
      <c r="Q44" s="68">
        <v>0</v>
      </c>
      <c r="R44" s="68">
        <v>0</v>
      </c>
      <c r="S44" s="68">
        <v>0</v>
      </c>
      <c r="T44" s="68">
        <v>0</v>
      </c>
      <c r="U44" s="68">
        <v>0</v>
      </c>
      <c r="V44" s="68">
        <v>0</v>
      </c>
      <c r="W44" s="68">
        <v>0</v>
      </c>
      <c r="X44" s="125">
        <f t="shared" si="8"/>
        <v>0</v>
      </c>
    </row>
    <row r="45" spans="1:24" x14ac:dyDescent="0.2">
      <c r="A45" s="124">
        <v>6</v>
      </c>
      <c r="B45" s="89" t="s">
        <v>1250</v>
      </c>
      <c r="C45" s="55" t="s">
        <v>37</v>
      </c>
      <c r="D45" s="218">
        <f>SUMIF('Staff Details'!$J:$J,RIGHT(LEFT($A$2,7),2)&amp;"-"&amp;LEFT($A44,4)&amp;"-"&amp;D$3,'Staff Details'!$AA:$AA)</f>
        <v>0</v>
      </c>
      <c r="E45" s="218">
        <f>SUMIF('Staff Details'!$J:$J,RIGHT(LEFT($A$2,7),2)&amp;"-"&amp;LEFT($A44,4)&amp;"-"&amp;E$3,'Staff Details'!$AA:$AA)</f>
        <v>0</v>
      </c>
      <c r="F45" s="218">
        <f>SUMIF('Staff Details'!$J:$J,RIGHT(LEFT($A$2,7),2)&amp;"-"&amp;LEFT($A44,4)&amp;"-"&amp;F$3,'Staff Details'!$AA:$AA)</f>
        <v>0</v>
      </c>
      <c r="G45" s="218">
        <f>SUMIF('Staff Details'!$J:$J,RIGHT(LEFT($A$2,7),2)&amp;"-"&amp;LEFT($A44,4)&amp;"-"&amp;G$3,'Staff Details'!$AA:$AA)</f>
        <v>0</v>
      </c>
      <c r="H45" s="218">
        <f>SUMIF('Staff Details'!$J:$J,RIGHT(LEFT($A$2,7),2)&amp;"-"&amp;LEFT($A44,4)&amp;"-"&amp;H$3,'Staff Details'!$AA:$AA)</f>
        <v>0</v>
      </c>
      <c r="I45" s="218">
        <f>SUMIF('Staff Details'!$J:$J,RIGHT(LEFT($A$2,7),2)&amp;"-"&amp;LEFT($A44,4)&amp;"-"&amp;I$3,'Staff Details'!$AA:$AA)</f>
        <v>0</v>
      </c>
      <c r="J45" s="218">
        <f>SUMIF('Staff Details'!$J:$J,RIGHT(LEFT($A$2,7),2)&amp;"-"&amp;LEFT($A44,4)&amp;"-"&amp;J$3,'Staff Details'!$AA:$AA)</f>
        <v>0</v>
      </c>
      <c r="K45" s="218">
        <f>SUMIF('Staff Details'!$J:$J,RIGHT(LEFT($A$2,7),2)&amp;"-"&amp;LEFT($A44,4)&amp;"-"&amp;K$3,'Staff Details'!$AA:$AA)</f>
        <v>0</v>
      </c>
      <c r="L45" s="218">
        <f>SUMIF('Staff Details'!$J:$J,RIGHT(LEFT($A$2,7),2)&amp;"-"&amp;LEFT($A44,4)&amp;"-"&amp;L$3,'Staff Details'!$AA:$AA)</f>
        <v>0</v>
      </c>
      <c r="M45" s="218">
        <f>SUMIF('Staff Details'!$J:$J,RIGHT(LEFT($A$2,7),2)&amp;"-"&amp;LEFT($A44,4)&amp;"-"&amp;M$3,'Staff Details'!$AA:$AA)</f>
        <v>0</v>
      </c>
      <c r="N45" s="218">
        <f>SUMIF('Staff Details'!$J:$J,RIGHT(LEFT($A$2,7),2)&amp;"-"&amp;LEFT($A44,4)&amp;"-"&amp;N$3,'Staff Details'!$AA:$AA)</f>
        <v>0</v>
      </c>
      <c r="O45" s="218">
        <f>SUMIF('Staff Details'!$J:$J,RIGHT(LEFT($A$2,7),2)&amp;"-"&amp;LEFT($A44,4)&amp;"-"&amp;O$3,'Staff Details'!$AA:$AA)</f>
        <v>0</v>
      </c>
      <c r="P45" s="218">
        <f>SUMIF('Staff Details'!$J:$J,RIGHT(LEFT($A$2,7),2)&amp;"-"&amp;LEFT($A44,4)&amp;"-"&amp;P$3,'Staff Details'!$AA:$AA)</f>
        <v>0</v>
      </c>
      <c r="Q45" s="218">
        <f>SUMIF('Staff Details'!$J:$J,RIGHT(LEFT($A$2,7),2)&amp;"-"&amp;LEFT($A44,4)&amp;"-"&amp;Q$3,'Staff Details'!$AA:$AA)</f>
        <v>0</v>
      </c>
      <c r="R45" s="218">
        <f>SUMIF('Staff Details'!$J:$J,RIGHT(LEFT($A$2,7),2)&amp;"-"&amp;LEFT($A44,4)&amp;"-"&amp;R$3,'Staff Details'!$AA:$AA)</f>
        <v>0</v>
      </c>
      <c r="S45" s="218">
        <f>SUMIF('Staff Details'!$J:$J,RIGHT(LEFT($A$2,7),2)&amp;"-"&amp;LEFT($A44,4)&amp;"-"&amp;S$3,'Staff Details'!$AA:$AA)</f>
        <v>0</v>
      </c>
      <c r="T45" s="218">
        <f>SUMIF('Staff Details'!$J:$J,RIGHT(LEFT($A$2,7),2)&amp;"-"&amp;LEFT($A44,4)&amp;"-"&amp;T$3,'Staff Details'!$AA:$AA)</f>
        <v>0</v>
      </c>
      <c r="U45" s="218">
        <f>SUMIF('Staff Details'!$J:$J,RIGHT(LEFT($A$2,7),2)&amp;"-"&amp;LEFT($A44,4)&amp;"-"&amp;U$3,'Staff Details'!$AA:$AA)</f>
        <v>0</v>
      </c>
      <c r="V45" s="218">
        <f>SUMIF('Staff Details'!$J:$J,RIGHT(LEFT($A$2,7),2)&amp;"-"&amp;LEFT($A44,4)&amp;"-"&amp;V$3,'Staff Details'!$AA:$AA)</f>
        <v>0</v>
      </c>
      <c r="W45" s="218">
        <f>SUMIF('Staff Details'!$J:$J,RIGHT(LEFT($A$2,7),2)&amp;"-"&amp;LEFT($A44,4)&amp;"-"&amp;W$3,'Staff Details'!$AA:$AA)</f>
        <v>0</v>
      </c>
      <c r="X45" s="125">
        <f t="shared" si="8"/>
        <v>0</v>
      </c>
    </row>
    <row r="46" spans="1:24" x14ac:dyDescent="0.2">
      <c r="A46" s="124" t="s">
        <v>1138</v>
      </c>
      <c r="B46" s="89" t="s">
        <v>1250</v>
      </c>
      <c r="C46" s="55" t="s">
        <v>401</v>
      </c>
      <c r="D46" s="256">
        <v>0</v>
      </c>
      <c r="E46" s="256">
        <v>0</v>
      </c>
      <c r="F46" s="256">
        <v>0</v>
      </c>
      <c r="G46" s="256">
        <v>0</v>
      </c>
      <c r="H46" s="256">
        <v>0</v>
      </c>
      <c r="I46" s="256">
        <v>0</v>
      </c>
      <c r="J46" s="256">
        <v>0</v>
      </c>
      <c r="K46" s="256">
        <v>0</v>
      </c>
      <c r="L46" s="256">
        <v>0</v>
      </c>
      <c r="M46" s="256">
        <v>0</v>
      </c>
      <c r="N46" s="256">
        <v>0</v>
      </c>
      <c r="O46" s="256">
        <v>0</v>
      </c>
      <c r="P46" s="256">
        <v>0</v>
      </c>
      <c r="Q46" s="256">
        <v>0</v>
      </c>
      <c r="R46" s="256">
        <v>0</v>
      </c>
      <c r="S46" s="256">
        <v>0</v>
      </c>
      <c r="T46" s="256">
        <v>0</v>
      </c>
      <c r="U46" s="256">
        <v>0</v>
      </c>
      <c r="V46" s="256">
        <v>0</v>
      </c>
      <c r="W46" s="256">
        <v>0</v>
      </c>
      <c r="X46" s="125">
        <f t="shared" si="8"/>
        <v>0</v>
      </c>
    </row>
    <row r="47" spans="1:24" x14ac:dyDescent="0.2">
      <c r="A47" s="124">
        <v>7</v>
      </c>
      <c r="B47" s="89" t="s">
        <v>1251</v>
      </c>
      <c r="C47" s="114" t="s">
        <v>222</v>
      </c>
      <c r="D47" s="256">
        <v>0</v>
      </c>
      <c r="E47" s="256">
        <v>0</v>
      </c>
      <c r="F47" s="256">
        <v>0</v>
      </c>
      <c r="G47" s="256">
        <v>0</v>
      </c>
      <c r="H47" s="256">
        <v>0</v>
      </c>
      <c r="I47" s="256">
        <v>0</v>
      </c>
      <c r="J47" s="256">
        <v>0</v>
      </c>
      <c r="K47" s="256">
        <v>0</v>
      </c>
      <c r="L47" s="257">
        <v>0</v>
      </c>
      <c r="M47" s="257">
        <v>0</v>
      </c>
      <c r="N47" s="257">
        <v>0</v>
      </c>
      <c r="O47" s="257">
        <v>0</v>
      </c>
      <c r="P47" s="257">
        <v>0</v>
      </c>
      <c r="Q47" s="257">
        <v>0</v>
      </c>
      <c r="R47" s="257">
        <v>0</v>
      </c>
      <c r="S47" s="257">
        <v>0</v>
      </c>
      <c r="T47" s="257">
        <v>0</v>
      </c>
      <c r="U47" s="257">
        <v>0</v>
      </c>
      <c r="V47" s="257">
        <v>0</v>
      </c>
      <c r="W47" s="257">
        <v>0</v>
      </c>
      <c r="X47" s="125">
        <f t="shared" si="8"/>
        <v>0</v>
      </c>
    </row>
    <row r="48" spans="1:24" x14ac:dyDescent="0.2">
      <c r="A48" s="124">
        <v>8</v>
      </c>
      <c r="B48" s="89" t="s">
        <v>1253</v>
      </c>
      <c r="C48" s="114" t="s">
        <v>223</v>
      </c>
      <c r="D48" s="256">
        <v>0</v>
      </c>
      <c r="E48" s="256">
        <v>0</v>
      </c>
      <c r="F48" s="256">
        <v>0</v>
      </c>
      <c r="G48" s="256">
        <v>0</v>
      </c>
      <c r="H48" s="256">
        <v>0</v>
      </c>
      <c r="I48" s="256">
        <v>0</v>
      </c>
      <c r="J48" s="256">
        <v>0</v>
      </c>
      <c r="K48" s="256">
        <v>0</v>
      </c>
      <c r="L48" s="257">
        <v>0</v>
      </c>
      <c r="M48" s="257">
        <v>0</v>
      </c>
      <c r="N48" s="257">
        <v>0</v>
      </c>
      <c r="O48" s="257">
        <v>0</v>
      </c>
      <c r="P48" s="257">
        <v>0</v>
      </c>
      <c r="Q48" s="257">
        <v>0</v>
      </c>
      <c r="R48" s="257">
        <v>0</v>
      </c>
      <c r="S48" s="257">
        <v>0</v>
      </c>
      <c r="T48" s="257">
        <v>0</v>
      </c>
      <c r="U48" s="257">
        <v>0</v>
      </c>
      <c r="V48" s="257">
        <v>0</v>
      </c>
      <c r="W48" s="257">
        <v>0</v>
      </c>
      <c r="X48" s="125">
        <f t="shared" si="8"/>
        <v>0</v>
      </c>
    </row>
    <row r="49" spans="1:24" x14ac:dyDescent="0.2">
      <c r="A49" s="124">
        <v>9</v>
      </c>
      <c r="B49" s="89" t="s">
        <v>1254</v>
      </c>
      <c r="C49" s="114" t="s">
        <v>224</v>
      </c>
      <c r="D49" s="256">
        <v>0</v>
      </c>
      <c r="E49" s="256">
        <v>0</v>
      </c>
      <c r="F49" s="256">
        <v>0</v>
      </c>
      <c r="G49" s="256">
        <v>0</v>
      </c>
      <c r="H49" s="256">
        <v>0</v>
      </c>
      <c r="I49" s="256">
        <v>0</v>
      </c>
      <c r="J49" s="256">
        <v>0</v>
      </c>
      <c r="K49" s="256">
        <v>0</v>
      </c>
      <c r="L49" s="257">
        <v>0</v>
      </c>
      <c r="M49" s="257">
        <v>0</v>
      </c>
      <c r="N49" s="257">
        <v>0</v>
      </c>
      <c r="O49" s="257">
        <v>0</v>
      </c>
      <c r="P49" s="257">
        <v>0</v>
      </c>
      <c r="Q49" s="257">
        <v>0</v>
      </c>
      <c r="R49" s="257">
        <v>0</v>
      </c>
      <c r="S49" s="257">
        <v>0</v>
      </c>
      <c r="T49" s="257">
        <v>0</v>
      </c>
      <c r="U49" s="257">
        <v>0</v>
      </c>
      <c r="V49" s="257">
        <v>0</v>
      </c>
      <c r="W49" s="257">
        <v>0</v>
      </c>
      <c r="X49" s="125">
        <f t="shared" si="8"/>
        <v>0</v>
      </c>
    </row>
    <row r="50" spans="1:24" x14ac:dyDescent="0.2">
      <c r="A50" s="124">
        <v>10</v>
      </c>
      <c r="B50" s="89" t="s">
        <v>1256</v>
      </c>
      <c r="C50" s="114" t="s">
        <v>225</v>
      </c>
      <c r="D50" s="256">
        <v>0</v>
      </c>
      <c r="E50" s="256">
        <v>0</v>
      </c>
      <c r="F50" s="256">
        <v>0</v>
      </c>
      <c r="G50" s="256">
        <v>0</v>
      </c>
      <c r="H50" s="256">
        <v>0</v>
      </c>
      <c r="I50" s="256">
        <v>0</v>
      </c>
      <c r="J50" s="256">
        <v>0</v>
      </c>
      <c r="K50" s="256">
        <v>0</v>
      </c>
      <c r="L50" s="257">
        <v>0</v>
      </c>
      <c r="M50" s="257">
        <v>0</v>
      </c>
      <c r="N50" s="257">
        <v>0</v>
      </c>
      <c r="O50" s="257">
        <v>0</v>
      </c>
      <c r="P50" s="257">
        <v>0</v>
      </c>
      <c r="Q50" s="257">
        <v>0</v>
      </c>
      <c r="R50" s="257">
        <v>0</v>
      </c>
      <c r="S50" s="257">
        <v>0</v>
      </c>
      <c r="T50" s="257">
        <v>0</v>
      </c>
      <c r="U50" s="257">
        <v>0</v>
      </c>
      <c r="V50" s="257">
        <v>0</v>
      </c>
      <c r="W50" s="257">
        <v>0</v>
      </c>
      <c r="X50" s="125">
        <f t="shared" si="8"/>
        <v>0</v>
      </c>
    </row>
    <row r="51" spans="1:24" x14ac:dyDescent="0.2">
      <c r="A51" s="124">
        <v>11</v>
      </c>
      <c r="C51" s="129" t="s">
        <v>1294</v>
      </c>
      <c r="D51" s="130">
        <f>SUM(D43:D50)</f>
        <v>0</v>
      </c>
      <c r="E51" s="130">
        <f t="shared" ref="E51:W51" si="9">SUM(E43:E50)</f>
        <v>0</v>
      </c>
      <c r="F51" s="130">
        <f t="shared" si="9"/>
        <v>0</v>
      </c>
      <c r="G51" s="130">
        <f t="shared" si="9"/>
        <v>0</v>
      </c>
      <c r="H51" s="130">
        <f t="shared" si="9"/>
        <v>0</v>
      </c>
      <c r="I51" s="130">
        <f t="shared" si="9"/>
        <v>0</v>
      </c>
      <c r="J51" s="130">
        <f t="shared" si="9"/>
        <v>0</v>
      </c>
      <c r="K51" s="130">
        <f t="shared" si="9"/>
        <v>0</v>
      </c>
      <c r="L51" s="130">
        <f t="shared" si="9"/>
        <v>0</v>
      </c>
      <c r="M51" s="130">
        <f t="shared" si="9"/>
        <v>0</v>
      </c>
      <c r="N51" s="130">
        <f t="shared" si="9"/>
        <v>0</v>
      </c>
      <c r="O51" s="130">
        <f t="shared" si="9"/>
        <v>0</v>
      </c>
      <c r="P51" s="130">
        <f t="shared" si="9"/>
        <v>0</v>
      </c>
      <c r="Q51" s="130">
        <f t="shared" si="9"/>
        <v>0</v>
      </c>
      <c r="R51" s="130">
        <f t="shared" si="9"/>
        <v>0</v>
      </c>
      <c r="S51" s="130">
        <f t="shared" si="9"/>
        <v>0</v>
      </c>
      <c r="T51" s="130">
        <f t="shared" si="9"/>
        <v>0</v>
      </c>
      <c r="U51" s="130">
        <f t="shared" si="9"/>
        <v>0</v>
      </c>
      <c r="V51" s="130">
        <f t="shared" si="9"/>
        <v>0</v>
      </c>
      <c r="W51" s="130">
        <f t="shared" si="9"/>
        <v>0</v>
      </c>
      <c r="X51" s="125">
        <f t="shared" si="8"/>
        <v>0</v>
      </c>
    </row>
    <row r="52" spans="1:24" x14ac:dyDescent="0.2">
      <c r="A52" s="153" t="s">
        <v>818</v>
      </c>
      <c r="B52" s="151"/>
      <c r="C52" s="131"/>
      <c r="D52" s="132"/>
      <c r="E52" s="132"/>
      <c r="F52" s="132"/>
      <c r="G52" s="132"/>
      <c r="H52" s="132"/>
      <c r="I52" s="132"/>
      <c r="J52" s="132"/>
      <c r="K52" s="132"/>
      <c r="L52" s="132"/>
      <c r="M52" s="132"/>
      <c r="N52" s="132"/>
      <c r="O52" s="132"/>
      <c r="P52" s="132"/>
      <c r="Q52" s="132"/>
      <c r="R52" s="132"/>
      <c r="S52" s="132"/>
      <c r="T52" s="132"/>
      <c r="U52" s="132"/>
      <c r="V52" s="132"/>
      <c r="W52" s="132"/>
      <c r="X52" s="132"/>
    </row>
    <row r="53" spans="1:24" x14ac:dyDescent="0.2">
      <c r="A53" s="124">
        <v>5</v>
      </c>
      <c r="B53" s="89" t="s">
        <v>1249</v>
      </c>
      <c r="C53" s="55" t="s">
        <v>177</v>
      </c>
      <c r="D53" s="218">
        <f>SUMIF('Staff Details'!$J:$J,RIGHT(LEFT($A$2,7),2)&amp;"-"&amp;LEFT($A52,4)&amp;"-"&amp;D$3,'Staff Details'!$S:$S)</f>
        <v>0</v>
      </c>
      <c r="E53" s="218">
        <f>SUMIF('Staff Details'!$J:$J,RIGHT(LEFT($A$2,7),2)&amp;"-"&amp;LEFT($A52,4)&amp;"-"&amp;E$3,'Staff Details'!$S:$S)</f>
        <v>0</v>
      </c>
      <c r="F53" s="218">
        <f>SUMIF('Staff Details'!$J:$J,RIGHT(LEFT($A$2,7),2)&amp;"-"&amp;LEFT($A52,4)&amp;"-"&amp;F$3,'Staff Details'!$S:$S)</f>
        <v>0</v>
      </c>
      <c r="G53" s="218">
        <f>SUMIF('Staff Details'!$J:$J,RIGHT(LEFT($A$2,7),2)&amp;"-"&amp;LEFT($A52,4)&amp;"-"&amp;G$3,'Staff Details'!$S:$S)</f>
        <v>0</v>
      </c>
      <c r="H53" s="218">
        <f>SUMIF('Staff Details'!$J:$J,RIGHT(LEFT($A$2,7),2)&amp;"-"&amp;LEFT($A52,4)&amp;"-"&amp;H$3,'Staff Details'!$S:$S)</f>
        <v>0</v>
      </c>
      <c r="I53" s="218">
        <f>SUMIF('Staff Details'!$J:$J,RIGHT(LEFT($A$2,7),2)&amp;"-"&amp;LEFT($A52,4)&amp;"-"&amp;I$3,'Staff Details'!$S:$S)</f>
        <v>0</v>
      </c>
      <c r="J53" s="218">
        <f>SUMIF('Staff Details'!$J:$J,RIGHT(LEFT($A$2,7),2)&amp;"-"&amp;LEFT($A52,4)&amp;"-"&amp;J$3,'Staff Details'!$S:$S)</f>
        <v>0</v>
      </c>
      <c r="K53" s="218">
        <f>SUMIF('Staff Details'!$J:$J,RIGHT(LEFT($A$2,7),2)&amp;"-"&amp;LEFT($A52,4)&amp;"-"&amp;K$3,'Staff Details'!$S:$S)</f>
        <v>0</v>
      </c>
      <c r="L53" s="218">
        <f>SUMIF('Staff Details'!$J:$J,RIGHT(LEFT($A$2,7),2)&amp;"-"&amp;LEFT($A52,4)&amp;"-"&amp;L$3,'Staff Details'!$S:$S)</f>
        <v>0</v>
      </c>
      <c r="M53" s="218">
        <f>SUMIF('Staff Details'!$J:$J,RIGHT(LEFT($A$2,7),2)&amp;"-"&amp;LEFT($A52,4)&amp;"-"&amp;M$3,'Staff Details'!$S:$S)</f>
        <v>0</v>
      </c>
      <c r="N53" s="218">
        <f>SUMIF('Staff Details'!$J:$J,RIGHT(LEFT($A$2,7),2)&amp;"-"&amp;LEFT($A52,4)&amp;"-"&amp;N$3,'Staff Details'!$S:$S)</f>
        <v>0</v>
      </c>
      <c r="O53" s="218">
        <f>SUMIF('Staff Details'!$J:$J,RIGHT(LEFT($A$2,7),2)&amp;"-"&amp;LEFT($A52,4)&amp;"-"&amp;O$3,'Staff Details'!$S:$S)</f>
        <v>0</v>
      </c>
      <c r="P53" s="218">
        <f>SUMIF('Staff Details'!$J:$J,RIGHT(LEFT($A$2,7),2)&amp;"-"&amp;LEFT($A52,4)&amp;"-"&amp;P$3,'Staff Details'!$S:$S)</f>
        <v>0</v>
      </c>
      <c r="Q53" s="218">
        <f>SUMIF('Staff Details'!$J:$J,RIGHT(LEFT($A$2,7),2)&amp;"-"&amp;LEFT($A52,4)&amp;"-"&amp;Q$3,'Staff Details'!$S:$S)</f>
        <v>0</v>
      </c>
      <c r="R53" s="218">
        <f>SUMIF('Staff Details'!$J:$J,RIGHT(LEFT($A$2,7),2)&amp;"-"&amp;LEFT($A52,4)&amp;"-"&amp;R$3,'Staff Details'!$S:$S)</f>
        <v>0</v>
      </c>
      <c r="S53" s="218">
        <f>SUMIF('Staff Details'!$J:$J,RIGHT(LEFT($A$2,7),2)&amp;"-"&amp;LEFT($A52,4)&amp;"-"&amp;S$3,'Staff Details'!$S:$S)</f>
        <v>0</v>
      </c>
      <c r="T53" s="218">
        <f>SUMIF('Staff Details'!$J:$J,RIGHT(LEFT($A$2,7),2)&amp;"-"&amp;LEFT($A52,4)&amp;"-"&amp;T$3,'Staff Details'!$S:$S)</f>
        <v>0</v>
      </c>
      <c r="U53" s="218">
        <f>SUMIF('Staff Details'!$J:$J,RIGHT(LEFT($A$2,7),2)&amp;"-"&amp;LEFT($A52,4)&amp;"-"&amp;U$3,'Staff Details'!$S:$S)</f>
        <v>0</v>
      </c>
      <c r="V53" s="218">
        <f>SUMIF('Staff Details'!$J:$J,RIGHT(LEFT($A$2,7),2)&amp;"-"&amp;LEFT($A52,4)&amp;"-"&amp;V$3,'Staff Details'!$S:$S)</f>
        <v>0</v>
      </c>
      <c r="W53" s="218">
        <f>SUMIF('Staff Details'!$J:$J,RIGHT(LEFT($A$2,7),2)&amp;"-"&amp;LEFT($A52,4)&amp;"-"&amp;W$3,'Staff Details'!$S:$S)</f>
        <v>0</v>
      </c>
      <c r="X53" s="130">
        <f t="shared" ref="X53:X61" si="10">SUM(D53:W53)</f>
        <v>0</v>
      </c>
    </row>
    <row r="54" spans="1:24" x14ac:dyDescent="0.2">
      <c r="A54" s="124" t="s">
        <v>1137</v>
      </c>
      <c r="B54" s="89" t="s">
        <v>1249</v>
      </c>
      <c r="C54" s="55" t="s">
        <v>400</v>
      </c>
      <c r="D54" s="68">
        <v>0</v>
      </c>
      <c r="E54" s="68">
        <v>0</v>
      </c>
      <c r="F54" s="68">
        <v>0</v>
      </c>
      <c r="G54" s="68">
        <v>0</v>
      </c>
      <c r="H54" s="68">
        <v>0</v>
      </c>
      <c r="I54" s="68">
        <v>0</v>
      </c>
      <c r="J54" s="68">
        <v>0</v>
      </c>
      <c r="K54" s="68">
        <v>0</v>
      </c>
      <c r="L54" s="68">
        <v>0</v>
      </c>
      <c r="M54" s="68">
        <v>0</v>
      </c>
      <c r="N54" s="68">
        <v>0</v>
      </c>
      <c r="O54" s="68">
        <v>0</v>
      </c>
      <c r="P54" s="68">
        <v>0</v>
      </c>
      <c r="Q54" s="68">
        <v>0</v>
      </c>
      <c r="R54" s="68">
        <v>0</v>
      </c>
      <c r="S54" s="68">
        <v>0</v>
      </c>
      <c r="T54" s="68">
        <v>0</v>
      </c>
      <c r="U54" s="68">
        <v>0</v>
      </c>
      <c r="V54" s="68">
        <v>0</v>
      </c>
      <c r="W54" s="68">
        <v>0</v>
      </c>
      <c r="X54" s="125">
        <f t="shared" si="10"/>
        <v>0</v>
      </c>
    </row>
    <row r="55" spans="1:24" x14ac:dyDescent="0.2">
      <c r="A55" s="124">
        <v>6</v>
      </c>
      <c r="B55" s="89" t="s">
        <v>1250</v>
      </c>
      <c r="C55" s="55" t="s">
        <v>37</v>
      </c>
      <c r="D55" s="218">
        <f>SUMIF('Staff Details'!$J:$J,RIGHT(LEFT($A$2,7),2)&amp;"-"&amp;LEFT($A54,4)&amp;"-"&amp;D$3,'Staff Details'!$AA:$AA)</f>
        <v>0</v>
      </c>
      <c r="E55" s="218">
        <f>SUMIF('Staff Details'!$J:$J,RIGHT(LEFT($A$2,7),2)&amp;"-"&amp;LEFT($A54,4)&amp;"-"&amp;E$3,'Staff Details'!$AA:$AA)</f>
        <v>0</v>
      </c>
      <c r="F55" s="218">
        <f>SUMIF('Staff Details'!$J:$J,RIGHT(LEFT($A$2,7),2)&amp;"-"&amp;LEFT($A54,4)&amp;"-"&amp;F$3,'Staff Details'!$AA:$AA)</f>
        <v>0</v>
      </c>
      <c r="G55" s="218">
        <f>SUMIF('Staff Details'!$J:$J,RIGHT(LEFT($A$2,7),2)&amp;"-"&amp;LEFT($A54,4)&amp;"-"&amp;G$3,'Staff Details'!$AA:$AA)</f>
        <v>0</v>
      </c>
      <c r="H55" s="218">
        <f>SUMIF('Staff Details'!$J:$J,RIGHT(LEFT($A$2,7),2)&amp;"-"&amp;LEFT($A54,4)&amp;"-"&amp;H$3,'Staff Details'!$AA:$AA)</f>
        <v>0</v>
      </c>
      <c r="I55" s="218">
        <f>SUMIF('Staff Details'!$J:$J,RIGHT(LEFT($A$2,7),2)&amp;"-"&amp;LEFT($A54,4)&amp;"-"&amp;I$3,'Staff Details'!$AA:$AA)</f>
        <v>0</v>
      </c>
      <c r="J55" s="218">
        <f>SUMIF('Staff Details'!$J:$J,RIGHT(LEFT($A$2,7),2)&amp;"-"&amp;LEFT($A54,4)&amp;"-"&amp;J$3,'Staff Details'!$AA:$AA)</f>
        <v>0</v>
      </c>
      <c r="K55" s="218">
        <f>SUMIF('Staff Details'!$J:$J,RIGHT(LEFT($A$2,7),2)&amp;"-"&amp;LEFT($A54,4)&amp;"-"&amp;K$3,'Staff Details'!$AA:$AA)</f>
        <v>0</v>
      </c>
      <c r="L55" s="218">
        <f>SUMIF('Staff Details'!$J:$J,RIGHT(LEFT($A$2,7),2)&amp;"-"&amp;LEFT($A54,4)&amp;"-"&amp;L$3,'Staff Details'!$AA:$AA)</f>
        <v>0</v>
      </c>
      <c r="M55" s="218">
        <f>SUMIF('Staff Details'!$J:$J,RIGHT(LEFT($A$2,7),2)&amp;"-"&amp;LEFT($A54,4)&amp;"-"&amp;M$3,'Staff Details'!$AA:$AA)</f>
        <v>0</v>
      </c>
      <c r="N55" s="218">
        <f>SUMIF('Staff Details'!$J:$J,RIGHT(LEFT($A$2,7),2)&amp;"-"&amp;LEFT($A54,4)&amp;"-"&amp;N$3,'Staff Details'!$AA:$AA)</f>
        <v>0</v>
      </c>
      <c r="O55" s="218">
        <f>SUMIF('Staff Details'!$J:$J,RIGHT(LEFT($A$2,7),2)&amp;"-"&amp;LEFT($A54,4)&amp;"-"&amp;O$3,'Staff Details'!$AA:$AA)</f>
        <v>0</v>
      </c>
      <c r="P55" s="218">
        <f>SUMIF('Staff Details'!$J:$J,RIGHT(LEFT($A$2,7),2)&amp;"-"&amp;LEFT($A54,4)&amp;"-"&amp;P$3,'Staff Details'!$AA:$AA)</f>
        <v>0</v>
      </c>
      <c r="Q55" s="218">
        <f>SUMIF('Staff Details'!$J:$J,RIGHT(LEFT($A$2,7),2)&amp;"-"&amp;LEFT($A54,4)&amp;"-"&amp;Q$3,'Staff Details'!$AA:$AA)</f>
        <v>0</v>
      </c>
      <c r="R55" s="218">
        <f>SUMIF('Staff Details'!$J:$J,RIGHT(LEFT($A$2,7),2)&amp;"-"&amp;LEFT($A54,4)&amp;"-"&amp;R$3,'Staff Details'!$AA:$AA)</f>
        <v>0</v>
      </c>
      <c r="S55" s="218">
        <f>SUMIF('Staff Details'!$J:$J,RIGHT(LEFT($A$2,7),2)&amp;"-"&amp;LEFT($A54,4)&amp;"-"&amp;S$3,'Staff Details'!$AA:$AA)</f>
        <v>0</v>
      </c>
      <c r="T55" s="218">
        <f>SUMIF('Staff Details'!$J:$J,RIGHT(LEFT($A$2,7),2)&amp;"-"&amp;LEFT($A54,4)&amp;"-"&amp;T$3,'Staff Details'!$AA:$AA)</f>
        <v>0</v>
      </c>
      <c r="U55" s="218">
        <f>SUMIF('Staff Details'!$J:$J,RIGHT(LEFT($A$2,7),2)&amp;"-"&amp;LEFT($A54,4)&amp;"-"&amp;U$3,'Staff Details'!$AA:$AA)</f>
        <v>0</v>
      </c>
      <c r="V55" s="218">
        <f>SUMIF('Staff Details'!$J:$J,RIGHT(LEFT($A$2,7),2)&amp;"-"&amp;LEFT($A54,4)&amp;"-"&amp;V$3,'Staff Details'!$AA:$AA)</f>
        <v>0</v>
      </c>
      <c r="W55" s="218">
        <f>SUMIF('Staff Details'!$J:$J,RIGHT(LEFT($A$2,7),2)&amp;"-"&amp;LEFT($A54,4)&amp;"-"&amp;W$3,'Staff Details'!$AA:$AA)</f>
        <v>0</v>
      </c>
      <c r="X55" s="125">
        <f t="shared" si="10"/>
        <v>0</v>
      </c>
    </row>
    <row r="56" spans="1:24" x14ac:dyDescent="0.2">
      <c r="A56" s="124" t="s">
        <v>1138</v>
      </c>
      <c r="B56" s="89" t="s">
        <v>1250</v>
      </c>
      <c r="C56" s="55" t="s">
        <v>401</v>
      </c>
      <c r="D56" s="256">
        <v>0</v>
      </c>
      <c r="E56" s="256">
        <v>0</v>
      </c>
      <c r="F56" s="256">
        <v>0</v>
      </c>
      <c r="G56" s="256">
        <v>0</v>
      </c>
      <c r="H56" s="256">
        <v>0</v>
      </c>
      <c r="I56" s="256">
        <v>0</v>
      </c>
      <c r="J56" s="256">
        <v>0</v>
      </c>
      <c r="K56" s="256">
        <v>0</v>
      </c>
      <c r="L56" s="256">
        <v>0</v>
      </c>
      <c r="M56" s="256">
        <v>0</v>
      </c>
      <c r="N56" s="256">
        <v>0</v>
      </c>
      <c r="O56" s="256">
        <v>0</v>
      </c>
      <c r="P56" s="256">
        <v>0</v>
      </c>
      <c r="Q56" s="256">
        <v>0</v>
      </c>
      <c r="R56" s="256">
        <v>0</v>
      </c>
      <c r="S56" s="256">
        <v>0</v>
      </c>
      <c r="T56" s="256">
        <v>0</v>
      </c>
      <c r="U56" s="256">
        <v>0</v>
      </c>
      <c r="V56" s="256">
        <v>0</v>
      </c>
      <c r="W56" s="256">
        <v>0</v>
      </c>
      <c r="X56" s="125">
        <f t="shared" si="10"/>
        <v>0</v>
      </c>
    </row>
    <row r="57" spans="1:24" x14ac:dyDescent="0.2">
      <c r="A57" s="124">
        <v>7</v>
      </c>
      <c r="B57" s="89" t="s">
        <v>1251</v>
      </c>
      <c r="C57" s="114" t="s">
        <v>222</v>
      </c>
      <c r="D57" s="256">
        <v>0</v>
      </c>
      <c r="E57" s="256">
        <v>0</v>
      </c>
      <c r="F57" s="256">
        <v>0</v>
      </c>
      <c r="G57" s="256">
        <v>0</v>
      </c>
      <c r="H57" s="256">
        <v>0</v>
      </c>
      <c r="I57" s="256">
        <v>0</v>
      </c>
      <c r="J57" s="256">
        <v>0</v>
      </c>
      <c r="K57" s="256">
        <v>0</v>
      </c>
      <c r="L57" s="257">
        <v>0</v>
      </c>
      <c r="M57" s="257">
        <v>0</v>
      </c>
      <c r="N57" s="257">
        <v>0</v>
      </c>
      <c r="O57" s="257">
        <v>0</v>
      </c>
      <c r="P57" s="257">
        <v>0</v>
      </c>
      <c r="Q57" s="257">
        <v>0</v>
      </c>
      <c r="R57" s="257">
        <v>0</v>
      </c>
      <c r="S57" s="257">
        <v>0</v>
      </c>
      <c r="T57" s="257">
        <v>0</v>
      </c>
      <c r="U57" s="257">
        <v>0</v>
      </c>
      <c r="V57" s="257">
        <v>0</v>
      </c>
      <c r="W57" s="257">
        <v>0</v>
      </c>
      <c r="X57" s="125">
        <f t="shared" si="10"/>
        <v>0</v>
      </c>
    </row>
    <row r="58" spans="1:24" x14ac:dyDescent="0.2">
      <c r="A58" s="124">
        <v>8</v>
      </c>
      <c r="B58" s="89" t="s">
        <v>1253</v>
      </c>
      <c r="C58" s="114" t="s">
        <v>223</v>
      </c>
      <c r="D58" s="256">
        <v>0</v>
      </c>
      <c r="E58" s="256">
        <v>0</v>
      </c>
      <c r="F58" s="256">
        <v>0</v>
      </c>
      <c r="G58" s="256">
        <v>0</v>
      </c>
      <c r="H58" s="256">
        <v>0</v>
      </c>
      <c r="I58" s="256">
        <v>0</v>
      </c>
      <c r="J58" s="256">
        <v>0</v>
      </c>
      <c r="K58" s="256">
        <v>0</v>
      </c>
      <c r="L58" s="257">
        <v>0</v>
      </c>
      <c r="M58" s="257">
        <v>0</v>
      </c>
      <c r="N58" s="257">
        <v>0</v>
      </c>
      <c r="O58" s="257">
        <v>0</v>
      </c>
      <c r="P58" s="257">
        <v>0</v>
      </c>
      <c r="Q58" s="257">
        <v>0</v>
      </c>
      <c r="R58" s="257">
        <v>0</v>
      </c>
      <c r="S58" s="257">
        <v>0</v>
      </c>
      <c r="T58" s="257">
        <v>0</v>
      </c>
      <c r="U58" s="257">
        <v>0</v>
      </c>
      <c r="V58" s="257">
        <v>0</v>
      </c>
      <c r="W58" s="257">
        <v>0</v>
      </c>
      <c r="X58" s="125">
        <f t="shared" si="10"/>
        <v>0</v>
      </c>
    </row>
    <row r="59" spans="1:24" x14ac:dyDescent="0.2">
      <c r="A59" s="124">
        <v>9</v>
      </c>
      <c r="B59" s="89" t="s">
        <v>1254</v>
      </c>
      <c r="C59" s="114" t="s">
        <v>224</v>
      </c>
      <c r="D59" s="256">
        <v>0</v>
      </c>
      <c r="E59" s="256">
        <v>0</v>
      </c>
      <c r="F59" s="256">
        <v>0</v>
      </c>
      <c r="G59" s="256">
        <v>0</v>
      </c>
      <c r="H59" s="256">
        <v>0</v>
      </c>
      <c r="I59" s="256">
        <v>0</v>
      </c>
      <c r="J59" s="256">
        <v>0</v>
      </c>
      <c r="K59" s="256">
        <v>0</v>
      </c>
      <c r="L59" s="257">
        <v>0</v>
      </c>
      <c r="M59" s="257">
        <v>0</v>
      </c>
      <c r="N59" s="257">
        <v>0</v>
      </c>
      <c r="O59" s="257">
        <v>0</v>
      </c>
      <c r="P59" s="257">
        <v>0</v>
      </c>
      <c r="Q59" s="257">
        <v>0</v>
      </c>
      <c r="R59" s="257">
        <v>0</v>
      </c>
      <c r="S59" s="257">
        <v>0</v>
      </c>
      <c r="T59" s="257">
        <v>0</v>
      </c>
      <c r="U59" s="257">
        <v>0</v>
      </c>
      <c r="V59" s="257">
        <v>0</v>
      </c>
      <c r="W59" s="257">
        <v>0</v>
      </c>
      <c r="X59" s="125">
        <f t="shared" si="10"/>
        <v>0</v>
      </c>
    </row>
    <row r="60" spans="1:24" x14ac:dyDescent="0.2">
      <c r="A60" s="124">
        <v>10</v>
      </c>
      <c r="B60" s="89" t="s">
        <v>1256</v>
      </c>
      <c r="C60" s="114" t="s">
        <v>225</v>
      </c>
      <c r="D60" s="256">
        <v>0</v>
      </c>
      <c r="E60" s="256">
        <v>0</v>
      </c>
      <c r="F60" s="256">
        <v>0</v>
      </c>
      <c r="G60" s="256">
        <v>0</v>
      </c>
      <c r="H60" s="256">
        <v>0</v>
      </c>
      <c r="I60" s="256">
        <v>0</v>
      </c>
      <c r="J60" s="256">
        <v>0</v>
      </c>
      <c r="K60" s="256">
        <v>0</v>
      </c>
      <c r="L60" s="257">
        <v>0</v>
      </c>
      <c r="M60" s="257">
        <v>0</v>
      </c>
      <c r="N60" s="257">
        <v>0</v>
      </c>
      <c r="O60" s="257">
        <v>0</v>
      </c>
      <c r="P60" s="257">
        <v>0</v>
      </c>
      <c r="Q60" s="257">
        <v>0</v>
      </c>
      <c r="R60" s="257">
        <v>0</v>
      </c>
      <c r="S60" s="257">
        <v>0</v>
      </c>
      <c r="T60" s="257">
        <v>0</v>
      </c>
      <c r="U60" s="257">
        <v>0</v>
      </c>
      <c r="V60" s="257">
        <v>0</v>
      </c>
      <c r="W60" s="257">
        <v>0</v>
      </c>
      <c r="X60" s="125">
        <f t="shared" si="10"/>
        <v>0</v>
      </c>
    </row>
    <row r="61" spans="1:24" x14ac:dyDescent="0.2">
      <c r="A61" s="124">
        <v>11</v>
      </c>
      <c r="C61" s="129" t="s">
        <v>1295</v>
      </c>
      <c r="D61" s="130">
        <f>SUM(D53:D60)</f>
        <v>0</v>
      </c>
      <c r="E61" s="130">
        <f t="shared" ref="E61:W61" si="11">SUM(E53:E60)</f>
        <v>0</v>
      </c>
      <c r="F61" s="130">
        <f t="shared" si="11"/>
        <v>0</v>
      </c>
      <c r="G61" s="130">
        <f t="shared" si="11"/>
        <v>0</v>
      </c>
      <c r="H61" s="130">
        <f t="shared" si="11"/>
        <v>0</v>
      </c>
      <c r="I61" s="130">
        <f t="shared" si="11"/>
        <v>0</v>
      </c>
      <c r="J61" s="130">
        <f t="shared" si="11"/>
        <v>0</v>
      </c>
      <c r="K61" s="130">
        <f t="shared" si="11"/>
        <v>0</v>
      </c>
      <c r="L61" s="130">
        <f t="shared" si="11"/>
        <v>0</v>
      </c>
      <c r="M61" s="130">
        <f t="shared" si="11"/>
        <v>0</v>
      </c>
      <c r="N61" s="130">
        <f t="shared" si="11"/>
        <v>0</v>
      </c>
      <c r="O61" s="130">
        <f t="shared" si="11"/>
        <v>0</v>
      </c>
      <c r="P61" s="130">
        <f t="shared" si="11"/>
        <v>0</v>
      </c>
      <c r="Q61" s="130">
        <f t="shared" si="11"/>
        <v>0</v>
      </c>
      <c r="R61" s="130">
        <f t="shared" si="11"/>
        <v>0</v>
      </c>
      <c r="S61" s="130">
        <f t="shared" si="11"/>
        <v>0</v>
      </c>
      <c r="T61" s="130">
        <f t="shared" si="11"/>
        <v>0</v>
      </c>
      <c r="U61" s="130">
        <f t="shared" si="11"/>
        <v>0</v>
      </c>
      <c r="V61" s="130">
        <f t="shared" si="11"/>
        <v>0</v>
      </c>
      <c r="W61" s="130">
        <f t="shared" si="11"/>
        <v>0</v>
      </c>
      <c r="X61" s="125">
        <f t="shared" si="10"/>
        <v>0</v>
      </c>
    </row>
    <row r="62" spans="1:24" x14ac:dyDescent="0.2">
      <c r="A62" s="152" t="s">
        <v>505</v>
      </c>
      <c r="B62" s="151"/>
      <c r="C62" s="131"/>
      <c r="D62" s="132"/>
      <c r="E62" s="132"/>
      <c r="F62" s="132"/>
      <c r="G62" s="132"/>
      <c r="H62" s="132"/>
      <c r="I62" s="132"/>
      <c r="J62" s="132"/>
      <c r="K62" s="132"/>
      <c r="L62" s="132"/>
      <c r="M62" s="132"/>
      <c r="N62" s="132"/>
      <c r="O62" s="132"/>
      <c r="P62" s="132"/>
      <c r="Q62" s="132"/>
      <c r="R62" s="132"/>
      <c r="S62" s="132"/>
      <c r="T62" s="132"/>
      <c r="U62" s="132"/>
      <c r="V62" s="132"/>
      <c r="W62" s="132"/>
      <c r="X62" s="132"/>
    </row>
    <row r="63" spans="1:24" x14ac:dyDescent="0.2">
      <c r="A63" s="152" t="s">
        <v>506</v>
      </c>
      <c r="B63" s="151"/>
      <c r="C63" s="131"/>
      <c r="D63" s="132"/>
      <c r="E63" s="132"/>
      <c r="F63" s="132"/>
      <c r="G63" s="132"/>
      <c r="H63" s="132"/>
      <c r="I63" s="132"/>
      <c r="J63" s="132"/>
      <c r="K63" s="132"/>
      <c r="L63" s="132"/>
      <c r="M63" s="132"/>
      <c r="N63" s="132"/>
      <c r="O63" s="132"/>
      <c r="P63" s="132"/>
      <c r="Q63" s="132"/>
      <c r="R63" s="132"/>
      <c r="S63" s="132"/>
      <c r="T63" s="132"/>
      <c r="U63" s="132"/>
      <c r="V63" s="132"/>
      <c r="W63" s="132"/>
      <c r="X63" s="132"/>
    </row>
    <row r="64" spans="1:24" x14ac:dyDescent="0.2">
      <c r="A64" s="152" t="s">
        <v>517</v>
      </c>
      <c r="B64" s="151"/>
      <c r="C64" s="131"/>
      <c r="D64" s="132"/>
      <c r="E64" s="132"/>
      <c r="F64" s="132"/>
      <c r="G64" s="132"/>
      <c r="H64" s="132"/>
      <c r="I64" s="132"/>
      <c r="J64" s="132"/>
      <c r="K64" s="132"/>
      <c r="L64" s="132"/>
      <c r="M64" s="132"/>
      <c r="N64" s="132"/>
      <c r="O64" s="132"/>
      <c r="P64" s="132"/>
      <c r="Q64" s="132"/>
      <c r="R64" s="132"/>
      <c r="S64" s="132"/>
      <c r="T64" s="132"/>
      <c r="U64" s="132"/>
      <c r="V64" s="132"/>
      <c r="W64" s="132"/>
      <c r="X64" s="132"/>
    </row>
    <row r="65" spans="1:24" x14ac:dyDescent="0.2">
      <c r="A65" s="152" t="s">
        <v>519</v>
      </c>
      <c r="B65" s="151"/>
      <c r="C65" s="131"/>
      <c r="D65" s="132"/>
      <c r="E65" s="132"/>
      <c r="F65" s="132"/>
      <c r="G65" s="132"/>
      <c r="H65" s="132"/>
      <c r="I65" s="132"/>
      <c r="J65" s="132"/>
      <c r="K65" s="132"/>
      <c r="L65" s="132"/>
      <c r="M65" s="132"/>
      <c r="N65" s="132"/>
      <c r="O65" s="132"/>
      <c r="P65" s="132"/>
      <c r="Q65" s="132"/>
      <c r="R65" s="132"/>
      <c r="S65" s="132"/>
      <c r="T65" s="132"/>
      <c r="U65" s="132"/>
      <c r="V65" s="132"/>
      <c r="W65" s="132"/>
      <c r="X65" s="132"/>
    </row>
    <row r="66" spans="1:24" x14ac:dyDescent="0.2">
      <c r="A66" s="152" t="s">
        <v>521</v>
      </c>
      <c r="B66" s="151"/>
      <c r="C66" s="131"/>
      <c r="D66" s="132"/>
      <c r="E66" s="132"/>
      <c r="F66" s="132"/>
      <c r="G66" s="132"/>
      <c r="H66" s="132"/>
      <c r="I66" s="132"/>
      <c r="J66" s="132"/>
      <c r="K66" s="132"/>
      <c r="L66" s="132"/>
      <c r="M66" s="132"/>
      <c r="N66" s="132"/>
      <c r="O66" s="132"/>
      <c r="P66" s="132"/>
      <c r="Q66" s="132"/>
      <c r="R66" s="132"/>
      <c r="S66" s="132"/>
      <c r="T66" s="132"/>
      <c r="U66" s="132"/>
      <c r="V66" s="132"/>
      <c r="W66" s="132"/>
      <c r="X66" s="132"/>
    </row>
    <row r="67" spans="1:24" x14ac:dyDescent="0.2">
      <c r="A67" s="152" t="s">
        <v>1526</v>
      </c>
      <c r="B67" s="151"/>
      <c r="C67" s="131"/>
      <c r="D67" s="132"/>
      <c r="E67" s="132"/>
      <c r="F67" s="132"/>
      <c r="G67" s="132"/>
      <c r="H67" s="132"/>
      <c r="I67" s="132"/>
      <c r="J67" s="132"/>
      <c r="K67" s="132"/>
      <c r="L67" s="132"/>
      <c r="M67" s="132"/>
      <c r="N67" s="132"/>
      <c r="O67" s="132"/>
      <c r="P67" s="132"/>
      <c r="Q67" s="132"/>
      <c r="R67" s="132"/>
      <c r="S67" s="132"/>
      <c r="T67" s="132"/>
      <c r="U67" s="132"/>
      <c r="V67" s="132"/>
      <c r="W67" s="132"/>
      <c r="X67" s="132"/>
    </row>
    <row r="68" spans="1:24" x14ac:dyDescent="0.2">
      <c r="A68" s="152" t="s">
        <v>523</v>
      </c>
      <c r="B68" s="151"/>
      <c r="C68" s="131"/>
      <c r="D68" s="132"/>
      <c r="E68" s="132"/>
      <c r="F68" s="132"/>
      <c r="G68" s="132"/>
      <c r="H68" s="132"/>
      <c r="I68" s="132"/>
      <c r="J68" s="132"/>
      <c r="K68" s="132"/>
      <c r="L68" s="132"/>
      <c r="M68" s="132"/>
      <c r="N68" s="132"/>
      <c r="O68" s="132"/>
      <c r="P68" s="132"/>
      <c r="Q68" s="132"/>
      <c r="R68" s="132"/>
      <c r="S68" s="132"/>
      <c r="T68" s="132"/>
      <c r="U68" s="132"/>
      <c r="V68" s="132"/>
      <c r="W68" s="132"/>
      <c r="X68" s="132"/>
    </row>
    <row r="69" spans="1:24" x14ac:dyDescent="0.2">
      <c r="A69" s="152" t="s">
        <v>528</v>
      </c>
      <c r="B69" s="151"/>
      <c r="C69" s="131"/>
      <c r="D69" s="132"/>
      <c r="E69" s="132"/>
      <c r="F69" s="132"/>
      <c r="G69" s="132"/>
      <c r="H69" s="132"/>
      <c r="I69" s="132"/>
      <c r="J69" s="132"/>
      <c r="K69" s="132"/>
      <c r="L69" s="132"/>
      <c r="M69" s="132"/>
      <c r="N69" s="132"/>
      <c r="O69" s="132"/>
      <c r="P69" s="132"/>
      <c r="Q69" s="132"/>
      <c r="R69" s="132"/>
      <c r="S69" s="132"/>
      <c r="T69" s="132"/>
      <c r="U69" s="132"/>
      <c r="V69" s="132"/>
      <c r="W69" s="132"/>
      <c r="X69" s="132"/>
    </row>
    <row r="70" spans="1:24" x14ac:dyDescent="0.2">
      <c r="A70" s="124">
        <v>12</v>
      </c>
      <c r="B70" s="89" t="s">
        <v>1249</v>
      </c>
      <c r="C70" s="55" t="s">
        <v>177</v>
      </c>
      <c r="D70" s="218">
        <f>SUMIF('Staff Details'!$J:$J,RIGHT(LEFT($A$2,7),2)&amp;"-"&amp;LEFT($A69,4)&amp;"-"&amp;D$3,'Staff Details'!$S:$S)</f>
        <v>0</v>
      </c>
      <c r="E70" s="218">
        <f>SUMIF('Staff Details'!$J:$J,RIGHT(LEFT($A$2,7),2)&amp;"-"&amp;LEFT($A69,4)&amp;"-"&amp;E$3,'Staff Details'!$S:$S)</f>
        <v>0</v>
      </c>
      <c r="F70" s="218">
        <f>SUMIF('Staff Details'!$J:$J,RIGHT(LEFT($A$2,7),2)&amp;"-"&amp;LEFT($A69,4)&amp;"-"&amp;F$3,'Staff Details'!$S:$S)</f>
        <v>0</v>
      </c>
      <c r="G70" s="218">
        <f>SUMIF('Staff Details'!$J:$J,RIGHT(LEFT($A$2,7),2)&amp;"-"&amp;LEFT($A69,4)&amp;"-"&amp;G$3,'Staff Details'!$S:$S)</f>
        <v>0</v>
      </c>
      <c r="H70" s="218">
        <f>SUMIF('Staff Details'!$J:$J,RIGHT(LEFT($A$2,7),2)&amp;"-"&amp;LEFT($A69,4)&amp;"-"&amp;H$3,'Staff Details'!$S:$S)</f>
        <v>0</v>
      </c>
      <c r="I70" s="218">
        <f>SUMIF('Staff Details'!$J:$J,RIGHT(LEFT($A$2,7),2)&amp;"-"&amp;LEFT($A69,4)&amp;"-"&amp;I$3,'Staff Details'!$S:$S)</f>
        <v>0</v>
      </c>
      <c r="J70" s="218">
        <f>SUMIF('Staff Details'!$J:$J,RIGHT(LEFT($A$2,7),2)&amp;"-"&amp;LEFT($A69,4)&amp;"-"&amp;J$3,'Staff Details'!$S:$S)</f>
        <v>0</v>
      </c>
      <c r="K70" s="218">
        <f>SUMIF('Staff Details'!$J:$J,RIGHT(LEFT($A$2,7),2)&amp;"-"&amp;LEFT($A69,4)&amp;"-"&amp;K$3,'Staff Details'!$S:$S)</f>
        <v>0</v>
      </c>
      <c r="L70" s="218">
        <f>SUMIF('Staff Details'!$J:$J,RIGHT(LEFT($A$2,7),2)&amp;"-"&amp;LEFT($A69,4)&amp;"-"&amp;L$3,'Staff Details'!$S:$S)</f>
        <v>0</v>
      </c>
      <c r="M70" s="218">
        <f>SUMIF('Staff Details'!$J:$J,RIGHT(LEFT($A$2,7),2)&amp;"-"&amp;LEFT($A69,4)&amp;"-"&amp;M$3,'Staff Details'!$S:$S)</f>
        <v>0</v>
      </c>
      <c r="N70" s="218">
        <f>SUMIF('Staff Details'!$J:$J,RIGHT(LEFT($A$2,7),2)&amp;"-"&amp;LEFT($A69,4)&amp;"-"&amp;N$3,'Staff Details'!$S:$S)</f>
        <v>0</v>
      </c>
      <c r="O70" s="218">
        <f>SUMIF('Staff Details'!$J:$J,RIGHT(LEFT($A$2,7),2)&amp;"-"&amp;LEFT($A69,4)&amp;"-"&amp;O$3,'Staff Details'!$S:$S)</f>
        <v>0</v>
      </c>
      <c r="P70" s="218">
        <f>SUMIF('Staff Details'!$J:$J,RIGHT(LEFT($A$2,7),2)&amp;"-"&amp;LEFT($A69,4)&amp;"-"&amp;P$3,'Staff Details'!$S:$S)</f>
        <v>0</v>
      </c>
      <c r="Q70" s="218">
        <f>SUMIF('Staff Details'!$J:$J,RIGHT(LEFT($A$2,7),2)&amp;"-"&amp;LEFT($A69,4)&amp;"-"&amp;Q$3,'Staff Details'!$S:$S)</f>
        <v>0</v>
      </c>
      <c r="R70" s="218">
        <f>SUMIF('Staff Details'!$J:$J,RIGHT(LEFT($A$2,7),2)&amp;"-"&amp;LEFT($A69,4)&amp;"-"&amp;R$3,'Staff Details'!$S:$S)</f>
        <v>0</v>
      </c>
      <c r="S70" s="218">
        <f>SUMIF('Staff Details'!$J:$J,RIGHT(LEFT($A$2,7),2)&amp;"-"&amp;LEFT($A69,4)&amp;"-"&amp;S$3,'Staff Details'!$S:$S)</f>
        <v>0</v>
      </c>
      <c r="T70" s="218">
        <f>SUMIF('Staff Details'!$J:$J,RIGHT(LEFT($A$2,7),2)&amp;"-"&amp;LEFT($A69,4)&amp;"-"&amp;T$3,'Staff Details'!$S:$S)</f>
        <v>0</v>
      </c>
      <c r="U70" s="218">
        <f>SUMIF('Staff Details'!$J:$J,RIGHT(LEFT($A$2,7),2)&amp;"-"&amp;LEFT($A69,4)&amp;"-"&amp;U$3,'Staff Details'!$S:$S)</f>
        <v>0</v>
      </c>
      <c r="V70" s="218">
        <f>SUMIF('Staff Details'!$J:$J,RIGHT(LEFT($A$2,7),2)&amp;"-"&amp;LEFT($A69,4)&amp;"-"&amp;V$3,'Staff Details'!$S:$S)</f>
        <v>0</v>
      </c>
      <c r="W70" s="218">
        <f>SUMIF('Staff Details'!$J:$J,RIGHT(LEFT($A$2,7),2)&amp;"-"&amp;LEFT($A69,4)&amp;"-"&amp;W$3,'Staff Details'!$S:$S)</f>
        <v>0</v>
      </c>
      <c r="X70" s="130">
        <f t="shared" ref="X70:X79" si="12">SUM(D70:W70)</f>
        <v>0</v>
      </c>
    </row>
    <row r="71" spans="1:24" x14ac:dyDescent="0.2">
      <c r="A71" s="124" t="s">
        <v>1052</v>
      </c>
      <c r="B71" s="89" t="s">
        <v>1249</v>
      </c>
      <c r="C71" s="55" t="s">
        <v>400</v>
      </c>
      <c r="D71" s="68">
        <v>0</v>
      </c>
      <c r="E71" s="68">
        <v>0</v>
      </c>
      <c r="F71" s="68">
        <v>0</v>
      </c>
      <c r="G71" s="68">
        <v>0</v>
      </c>
      <c r="H71" s="68">
        <v>0</v>
      </c>
      <c r="I71" s="68">
        <v>0</v>
      </c>
      <c r="J71" s="68">
        <v>0</v>
      </c>
      <c r="K71" s="68">
        <v>0</v>
      </c>
      <c r="L71" s="68">
        <v>0</v>
      </c>
      <c r="M71" s="68">
        <v>0</v>
      </c>
      <c r="N71" s="68">
        <v>0</v>
      </c>
      <c r="O71" s="68">
        <v>0</v>
      </c>
      <c r="P71" s="68">
        <v>0</v>
      </c>
      <c r="Q71" s="68">
        <v>0</v>
      </c>
      <c r="R71" s="68">
        <v>0</v>
      </c>
      <c r="S71" s="68">
        <v>0</v>
      </c>
      <c r="T71" s="68">
        <v>0</v>
      </c>
      <c r="U71" s="68">
        <v>0</v>
      </c>
      <c r="V71" s="68">
        <v>0</v>
      </c>
      <c r="W71" s="68">
        <v>0</v>
      </c>
      <c r="X71" s="125">
        <f t="shared" si="12"/>
        <v>0</v>
      </c>
    </row>
    <row r="72" spans="1:24" x14ac:dyDescent="0.2">
      <c r="A72" s="124">
        <v>13</v>
      </c>
      <c r="B72" s="89" t="s">
        <v>1250</v>
      </c>
      <c r="C72" s="55" t="s">
        <v>37</v>
      </c>
      <c r="D72" s="218">
        <f>SUMIF('Staff Details'!$J:$J,RIGHT(LEFT($A$2,7),2)&amp;"-"&amp;LEFT($A71,4)&amp;"-"&amp;D$3,'Staff Details'!$AA:$AA)</f>
        <v>0</v>
      </c>
      <c r="E72" s="218">
        <f>SUMIF('Staff Details'!$J:$J,RIGHT(LEFT($A$2,7),2)&amp;"-"&amp;LEFT($A71,4)&amp;"-"&amp;E$3,'Staff Details'!$AA:$AA)</f>
        <v>0</v>
      </c>
      <c r="F72" s="218">
        <f>SUMIF('Staff Details'!$J:$J,RIGHT(LEFT($A$2,7),2)&amp;"-"&amp;LEFT($A71,4)&amp;"-"&amp;F$3,'Staff Details'!$AA:$AA)</f>
        <v>0</v>
      </c>
      <c r="G72" s="218">
        <f>SUMIF('Staff Details'!$J:$J,RIGHT(LEFT($A$2,7),2)&amp;"-"&amp;LEFT($A71,4)&amp;"-"&amp;G$3,'Staff Details'!$AA:$AA)</f>
        <v>0</v>
      </c>
      <c r="H72" s="218">
        <f>SUMIF('Staff Details'!$J:$J,RIGHT(LEFT($A$2,7),2)&amp;"-"&amp;LEFT($A71,4)&amp;"-"&amp;H$3,'Staff Details'!$AA:$AA)</f>
        <v>0</v>
      </c>
      <c r="I72" s="218">
        <f>SUMIF('Staff Details'!$J:$J,RIGHT(LEFT($A$2,7),2)&amp;"-"&amp;LEFT($A71,4)&amp;"-"&amp;I$3,'Staff Details'!$AA:$AA)</f>
        <v>0</v>
      </c>
      <c r="J72" s="218">
        <f>SUMIF('Staff Details'!$J:$J,RIGHT(LEFT($A$2,7),2)&amp;"-"&amp;LEFT($A71,4)&amp;"-"&amp;J$3,'Staff Details'!$AA:$AA)</f>
        <v>0</v>
      </c>
      <c r="K72" s="218">
        <f>SUMIF('Staff Details'!$J:$J,RIGHT(LEFT($A$2,7),2)&amp;"-"&amp;LEFT($A71,4)&amp;"-"&amp;K$3,'Staff Details'!$AA:$AA)</f>
        <v>0</v>
      </c>
      <c r="L72" s="218">
        <f>SUMIF('Staff Details'!$J:$J,RIGHT(LEFT($A$2,7),2)&amp;"-"&amp;LEFT($A71,4)&amp;"-"&amp;L$3,'Staff Details'!$AA:$AA)</f>
        <v>0</v>
      </c>
      <c r="M72" s="218">
        <f>SUMIF('Staff Details'!$J:$J,RIGHT(LEFT($A$2,7),2)&amp;"-"&amp;LEFT($A71,4)&amp;"-"&amp;M$3,'Staff Details'!$AA:$AA)</f>
        <v>0</v>
      </c>
      <c r="N72" s="218">
        <f>SUMIF('Staff Details'!$J:$J,RIGHT(LEFT($A$2,7),2)&amp;"-"&amp;LEFT($A71,4)&amp;"-"&amp;N$3,'Staff Details'!$AA:$AA)</f>
        <v>0</v>
      </c>
      <c r="O72" s="218">
        <f>SUMIF('Staff Details'!$J:$J,RIGHT(LEFT($A$2,7),2)&amp;"-"&amp;LEFT($A71,4)&amp;"-"&amp;O$3,'Staff Details'!$AA:$AA)</f>
        <v>0</v>
      </c>
      <c r="P72" s="218">
        <f>SUMIF('Staff Details'!$J:$J,RIGHT(LEFT($A$2,7),2)&amp;"-"&amp;LEFT($A71,4)&amp;"-"&amp;P$3,'Staff Details'!$AA:$AA)</f>
        <v>0</v>
      </c>
      <c r="Q72" s="218">
        <f>SUMIF('Staff Details'!$J:$J,RIGHT(LEFT($A$2,7),2)&amp;"-"&amp;LEFT($A71,4)&amp;"-"&amp;Q$3,'Staff Details'!$AA:$AA)</f>
        <v>0</v>
      </c>
      <c r="R72" s="218">
        <f>SUMIF('Staff Details'!$J:$J,RIGHT(LEFT($A$2,7),2)&amp;"-"&amp;LEFT($A71,4)&amp;"-"&amp;R$3,'Staff Details'!$AA:$AA)</f>
        <v>0</v>
      </c>
      <c r="S72" s="218">
        <f>SUMIF('Staff Details'!$J:$J,RIGHT(LEFT($A$2,7),2)&amp;"-"&amp;LEFT($A71,4)&amp;"-"&amp;S$3,'Staff Details'!$AA:$AA)</f>
        <v>0</v>
      </c>
      <c r="T72" s="218">
        <f>SUMIF('Staff Details'!$J:$J,RIGHT(LEFT($A$2,7),2)&amp;"-"&amp;LEFT($A71,4)&amp;"-"&amp;T$3,'Staff Details'!$AA:$AA)</f>
        <v>0</v>
      </c>
      <c r="U72" s="218">
        <f>SUMIF('Staff Details'!$J:$J,RIGHT(LEFT($A$2,7),2)&amp;"-"&amp;LEFT($A71,4)&amp;"-"&amp;U$3,'Staff Details'!$AA:$AA)</f>
        <v>0</v>
      </c>
      <c r="V72" s="218">
        <f>SUMIF('Staff Details'!$J:$J,RIGHT(LEFT($A$2,7),2)&amp;"-"&amp;LEFT($A71,4)&amp;"-"&amp;V$3,'Staff Details'!$AA:$AA)</f>
        <v>0</v>
      </c>
      <c r="W72" s="218">
        <f>SUMIF('Staff Details'!$J:$J,RIGHT(LEFT($A$2,7),2)&amp;"-"&amp;LEFT($A71,4)&amp;"-"&amp;W$3,'Staff Details'!$AA:$AA)</f>
        <v>0</v>
      </c>
      <c r="X72" s="125">
        <f t="shared" si="12"/>
        <v>0</v>
      </c>
    </row>
    <row r="73" spans="1:24" x14ac:dyDescent="0.2">
      <c r="A73" s="124" t="s">
        <v>1139</v>
      </c>
      <c r="B73" s="89" t="s">
        <v>1250</v>
      </c>
      <c r="C73" s="55" t="s">
        <v>401</v>
      </c>
      <c r="D73" s="256">
        <v>0</v>
      </c>
      <c r="E73" s="256">
        <v>0</v>
      </c>
      <c r="F73" s="256">
        <v>0</v>
      </c>
      <c r="G73" s="256">
        <v>0</v>
      </c>
      <c r="H73" s="256">
        <v>0</v>
      </c>
      <c r="I73" s="256">
        <v>0</v>
      </c>
      <c r="J73" s="256">
        <v>0</v>
      </c>
      <c r="K73" s="256">
        <v>0</v>
      </c>
      <c r="L73" s="256">
        <v>0</v>
      </c>
      <c r="M73" s="256">
        <v>0</v>
      </c>
      <c r="N73" s="256">
        <v>0</v>
      </c>
      <c r="O73" s="256">
        <v>0</v>
      </c>
      <c r="P73" s="256">
        <v>0</v>
      </c>
      <c r="Q73" s="256">
        <v>0</v>
      </c>
      <c r="R73" s="256">
        <v>0</v>
      </c>
      <c r="S73" s="256">
        <v>0</v>
      </c>
      <c r="T73" s="256">
        <v>0</v>
      </c>
      <c r="U73" s="256">
        <v>0</v>
      </c>
      <c r="V73" s="256">
        <v>0</v>
      </c>
      <c r="W73" s="256">
        <v>0</v>
      </c>
      <c r="X73" s="125">
        <f t="shared" si="12"/>
        <v>0</v>
      </c>
    </row>
    <row r="74" spans="1:24" x14ac:dyDescent="0.2">
      <c r="A74" s="124">
        <v>14</v>
      </c>
      <c r="B74" s="89" t="s">
        <v>1251</v>
      </c>
      <c r="C74" s="114" t="s">
        <v>222</v>
      </c>
      <c r="D74" s="256">
        <v>0</v>
      </c>
      <c r="E74" s="256">
        <v>0</v>
      </c>
      <c r="F74" s="256">
        <v>0</v>
      </c>
      <c r="G74" s="256">
        <v>0</v>
      </c>
      <c r="H74" s="256">
        <v>0</v>
      </c>
      <c r="I74" s="256">
        <v>0</v>
      </c>
      <c r="J74" s="256">
        <v>0</v>
      </c>
      <c r="K74" s="256">
        <v>0</v>
      </c>
      <c r="L74" s="257">
        <v>0</v>
      </c>
      <c r="M74" s="257">
        <v>0</v>
      </c>
      <c r="N74" s="257">
        <v>0</v>
      </c>
      <c r="O74" s="257">
        <v>0</v>
      </c>
      <c r="P74" s="257">
        <v>0</v>
      </c>
      <c r="Q74" s="257">
        <v>0</v>
      </c>
      <c r="R74" s="257">
        <v>0</v>
      </c>
      <c r="S74" s="257">
        <v>0</v>
      </c>
      <c r="T74" s="257">
        <v>0</v>
      </c>
      <c r="U74" s="257">
        <v>0</v>
      </c>
      <c r="V74" s="257">
        <v>0</v>
      </c>
      <c r="W74" s="257">
        <v>0</v>
      </c>
      <c r="X74" s="125">
        <f t="shared" si="12"/>
        <v>0</v>
      </c>
    </row>
    <row r="75" spans="1:24" x14ac:dyDescent="0.2">
      <c r="A75" s="124">
        <v>15</v>
      </c>
      <c r="B75" s="89" t="s">
        <v>1252</v>
      </c>
      <c r="C75" s="114" t="s">
        <v>226</v>
      </c>
      <c r="D75" s="256">
        <v>0</v>
      </c>
      <c r="E75" s="256">
        <v>0</v>
      </c>
      <c r="F75" s="256">
        <v>0</v>
      </c>
      <c r="G75" s="256">
        <v>0</v>
      </c>
      <c r="H75" s="256">
        <v>0</v>
      </c>
      <c r="I75" s="256">
        <v>0</v>
      </c>
      <c r="J75" s="256">
        <v>0</v>
      </c>
      <c r="K75" s="256">
        <v>0</v>
      </c>
      <c r="L75" s="257">
        <v>0</v>
      </c>
      <c r="M75" s="257">
        <v>0</v>
      </c>
      <c r="N75" s="257">
        <v>0</v>
      </c>
      <c r="O75" s="257">
        <v>0</v>
      </c>
      <c r="P75" s="257">
        <v>0</v>
      </c>
      <c r="Q75" s="257">
        <v>0</v>
      </c>
      <c r="R75" s="257">
        <v>0</v>
      </c>
      <c r="S75" s="257">
        <v>0</v>
      </c>
      <c r="T75" s="257">
        <v>0</v>
      </c>
      <c r="U75" s="257">
        <v>0</v>
      </c>
      <c r="V75" s="257">
        <v>0</v>
      </c>
      <c r="W75" s="257">
        <v>0</v>
      </c>
      <c r="X75" s="125">
        <f t="shared" si="12"/>
        <v>0</v>
      </c>
    </row>
    <row r="76" spans="1:24" x14ac:dyDescent="0.2">
      <c r="A76" s="124">
        <v>16</v>
      </c>
      <c r="B76" s="89" t="s">
        <v>1253</v>
      </c>
      <c r="C76" s="114" t="s">
        <v>223</v>
      </c>
      <c r="D76" s="256">
        <v>0</v>
      </c>
      <c r="E76" s="256">
        <v>0</v>
      </c>
      <c r="F76" s="256">
        <v>0</v>
      </c>
      <c r="G76" s="256">
        <v>0</v>
      </c>
      <c r="H76" s="256">
        <v>0</v>
      </c>
      <c r="I76" s="256">
        <v>0</v>
      </c>
      <c r="J76" s="256">
        <v>0</v>
      </c>
      <c r="K76" s="256">
        <v>0</v>
      </c>
      <c r="L76" s="257">
        <v>0</v>
      </c>
      <c r="M76" s="257">
        <v>0</v>
      </c>
      <c r="N76" s="257">
        <v>0</v>
      </c>
      <c r="O76" s="257">
        <v>0</v>
      </c>
      <c r="P76" s="257">
        <v>0</v>
      </c>
      <c r="Q76" s="257">
        <v>0</v>
      </c>
      <c r="R76" s="257">
        <v>0</v>
      </c>
      <c r="S76" s="257">
        <v>0</v>
      </c>
      <c r="T76" s="257">
        <v>0</v>
      </c>
      <c r="U76" s="257">
        <v>0</v>
      </c>
      <c r="V76" s="257">
        <v>0</v>
      </c>
      <c r="W76" s="257">
        <v>0</v>
      </c>
      <c r="X76" s="125">
        <f t="shared" si="12"/>
        <v>0</v>
      </c>
    </row>
    <row r="77" spans="1:24" x14ac:dyDescent="0.2">
      <c r="A77" s="124">
        <v>17</v>
      </c>
      <c r="B77" s="89" t="s">
        <v>1254</v>
      </c>
      <c r="C77" s="114" t="s">
        <v>224</v>
      </c>
      <c r="D77" s="256">
        <v>0</v>
      </c>
      <c r="E77" s="256">
        <v>0</v>
      </c>
      <c r="F77" s="256">
        <v>0</v>
      </c>
      <c r="G77" s="256">
        <v>0</v>
      </c>
      <c r="H77" s="256">
        <v>0</v>
      </c>
      <c r="I77" s="256">
        <v>0</v>
      </c>
      <c r="J77" s="256">
        <v>0</v>
      </c>
      <c r="K77" s="256">
        <v>0</v>
      </c>
      <c r="L77" s="257">
        <v>0</v>
      </c>
      <c r="M77" s="257">
        <v>0</v>
      </c>
      <c r="N77" s="257">
        <v>0</v>
      </c>
      <c r="O77" s="257">
        <v>0</v>
      </c>
      <c r="P77" s="257">
        <v>0</v>
      </c>
      <c r="Q77" s="257">
        <v>0</v>
      </c>
      <c r="R77" s="257">
        <v>0</v>
      </c>
      <c r="S77" s="257">
        <v>0</v>
      </c>
      <c r="T77" s="257">
        <v>0</v>
      </c>
      <c r="U77" s="257">
        <v>0</v>
      </c>
      <c r="V77" s="257">
        <v>0</v>
      </c>
      <c r="W77" s="257">
        <v>0</v>
      </c>
      <c r="X77" s="125">
        <f t="shared" si="12"/>
        <v>0</v>
      </c>
    </row>
    <row r="78" spans="1:24" x14ac:dyDescent="0.2">
      <c r="A78" s="124">
        <v>18</v>
      </c>
      <c r="B78" s="89" t="s">
        <v>1256</v>
      </c>
      <c r="C78" s="114" t="s">
        <v>225</v>
      </c>
      <c r="D78" s="256">
        <v>0</v>
      </c>
      <c r="E78" s="256">
        <v>0</v>
      </c>
      <c r="F78" s="256">
        <v>0</v>
      </c>
      <c r="G78" s="256">
        <v>0</v>
      </c>
      <c r="H78" s="256">
        <v>0</v>
      </c>
      <c r="I78" s="256">
        <v>0</v>
      </c>
      <c r="J78" s="256">
        <v>0</v>
      </c>
      <c r="K78" s="256">
        <v>0</v>
      </c>
      <c r="L78" s="257">
        <v>0</v>
      </c>
      <c r="M78" s="257">
        <v>0</v>
      </c>
      <c r="N78" s="257">
        <v>0</v>
      </c>
      <c r="O78" s="257">
        <v>0</v>
      </c>
      <c r="P78" s="257">
        <v>0</v>
      </c>
      <c r="Q78" s="257">
        <v>0</v>
      </c>
      <c r="R78" s="257">
        <v>0</v>
      </c>
      <c r="S78" s="257">
        <v>0</v>
      </c>
      <c r="T78" s="257">
        <v>0</v>
      </c>
      <c r="U78" s="257">
        <v>0</v>
      </c>
      <c r="V78" s="257">
        <v>0</v>
      </c>
      <c r="W78" s="257">
        <v>0</v>
      </c>
      <c r="X78" s="125">
        <f t="shared" si="12"/>
        <v>0</v>
      </c>
    </row>
    <row r="79" spans="1:24" x14ac:dyDescent="0.2">
      <c r="A79" s="133">
        <v>19</v>
      </c>
      <c r="C79" s="134" t="s">
        <v>244</v>
      </c>
      <c r="D79" s="130">
        <f>SUM(D70:D78)</f>
        <v>0</v>
      </c>
      <c r="E79" s="130">
        <f t="shared" ref="E79:W79" si="13">SUM(E70:E78)</f>
        <v>0</v>
      </c>
      <c r="F79" s="130">
        <f t="shared" si="13"/>
        <v>0</v>
      </c>
      <c r="G79" s="130">
        <f t="shared" si="13"/>
        <v>0</v>
      </c>
      <c r="H79" s="130">
        <f t="shared" si="13"/>
        <v>0</v>
      </c>
      <c r="I79" s="130">
        <f t="shared" si="13"/>
        <v>0</v>
      </c>
      <c r="J79" s="130">
        <f t="shared" si="13"/>
        <v>0</v>
      </c>
      <c r="K79" s="130">
        <f t="shared" si="13"/>
        <v>0</v>
      </c>
      <c r="L79" s="130">
        <f t="shared" si="13"/>
        <v>0</v>
      </c>
      <c r="M79" s="130">
        <f t="shared" si="13"/>
        <v>0</v>
      </c>
      <c r="N79" s="130">
        <f t="shared" si="13"/>
        <v>0</v>
      </c>
      <c r="O79" s="130">
        <f t="shared" si="13"/>
        <v>0</v>
      </c>
      <c r="P79" s="130">
        <f t="shared" si="13"/>
        <v>0</v>
      </c>
      <c r="Q79" s="130">
        <f t="shared" si="13"/>
        <v>0</v>
      </c>
      <c r="R79" s="130">
        <f t="shared" si="13"/>
        <v>0</v>
      </c>
      <c r="S79" s="130">
        <f t="shared" si="13"/>
        <v>0</v>
      </c>
      <c r="T79" s="130">
        <f t="shared" si="13"/>
        <v>0</v>
      </c>
      <c r="U79" s="130">
        <f t="shared" si="13"/>
        <v>0</v>
      </c>
      <c r="V79" s="130">
        <f t="shared" si="13"/>
        <v>0</v>
      </c>
      <c r="W79" s="130">
        <f t="shared" si="13"/>
        <v>0</v>
      </c>
      <c r="X79" s="125">
        <f t="shared" si="12"/>
        <v>0</v>
      </c>
    </row>
    <row r="80" spans="1:24" x14ac:dyDescent="0.2">
      <c r="A80" s="153" t="s">
        <v>1135</v>
      </c>
      <c r="B80" s="151"/>
      <c r="C80" s="131"/>
      <c r="D80" s="132"/>
      <c r="E80" s="132"/>
      <c r="F80" s="132"/>
      <c r="G80" s="132"/>
      <c r="H80" s="132"/>
      <c r="I80" s="132"/>
      <c r="J80" s="132"/>
      <c r="K80" s="132"/>
      <c r="L80" s="132"/>
      <c r="M80" s="132"/>
      <c r="N80" s="132"/>
      <c r="O80" s="132"/>
      <c r="P80" s="132"/>
      <c r="Q80" s="132"/>
      <c r="R80" s="132"/>
      <c r="S80" s="132"/>
      <c r="T80" s="132"/>
      <c r="U80" s="132"/>
      <c r="V80" s="132"/>
      <c r="W80" s="132"/>
      <c r="X80" s="132"/>
    </row>
    <row r="81" spans="1:24" x14ac:dyDescent="0.2">
      <c r="A81" s="124">
        <v>20</v>
      </c>
      <c r="B81" s="89" t="s">
        <v>1249</v>
      </c>
      <c r="C81" s="55" t="s">
        <v>177</v>
      </c>
      <c r="D81" s="218">
        <f>SUMIF('Staff Details'!$J:$J,RIGHT(LEFT($A$2,7),2)&amp;"-"&amp;LEFT($A80,4)&amp;"-"&amp;D$3,'Staff Details'!$S:$S)</f>
        <v>0</v>
      </c>
      <c r="E81" s="218">
        <f>SUMIF('Staff Details'!$J:$J,RIGHT(LEFT($A$2,7),2)&amp;"-"&amp;LEFT($A80,4)&amp;"-"&amp;E$3,'Staff Details'!$S:$S)</f>
        <v>0</v>
      </c>
      <c r="F81" s="218">
        <f>SUMIF('Staff Details'!$J:$J,RIGHT(LEFT($A$2,7),2)&amp;"-"&amp;LEFT($A80,4)&amp;"-"&amp;F$3,'Staff Details'!$S:$S)</f>
        <v>0</v>
      </c>
      <c r="G81" s="218">
        <f>SUMIF('Staff Details'!$J:$J,RIGHT(LEFT($A$2,7),2)&amp;"-"&amp;LEFT($A80,4)&amp;"-"&amp;G$3,'Staff Details'!$S:$S)</f>
        <v>0</v>
      </c>
      <c r="H81" s="218">
        <f>SUMIF('Staff Details'!$J:$J,RIGHT(LEFT($A$2,7),2)&amp;"-"&amp;LEFT($A80,4)&amp;"-"&amp;H$3,'Staff Details'!$S:$S)</f>
        <v>0</v>
      </c>
      <c r="I81" s="218">
        <f>SUMIF('Staff Details'!$J:$J,RIGHT(LEFT($A$2,7),2)&amp;"-"&amp;LEFT($A80,4)&amp;"-"&amp;I$3,'Staff Details'!$S:$S)</f>
        <v>0</v>
      </c>
      <c r="J81" s="218">
        <f>SUMIF('Staff Details'!$J:$J,RIGHT(LEFT($A$2,7),2)&amp;"-"&amp;LEFT($A80,4)&amp;"-"&amp;J$3,'Staff Details'!$S:$S)</f>
        <v>0</v>
      </c>
      <c r="K81" s="218">
        <f>SUMIF('Staff Details'!$J:$J,RIGHT(LEFT($A$2,7),2)&amp;"-"&amp;LEFT($A80,4)&amp;"-"&amp;K$3,'Staff Details'!$S:$S)</f>
        <v>0</v>
      </c>
      <c r="L81" s="218">
        <f>SUMIF('Staff Details'!$J:$J,RIGHT(LEFT($A$2,7),2)&amp;"-"&amp;LEFT($A80,4)&amp;"-"&amp;L$3,'Staff Details'!$S:$S)</f>
        <v>0</v>
      </c>
      <c r="M81" s="218">
        <f>SUMIF('Staff Details'!$J:$J,RIGHT(LEFT($A$2,7),2)&amp;"-"&amp;LEFT($A80,4)&amp;"-"&amp;M$3,'Staff Details'!$S:$S)</f>
        <v>0</v>
      </c>
      <c r="N81" s="218">
        <f>SUMIF('Staff Details'!$J:$J,RIGHT(LEFT($A$2,7),2)&amp;"-"&amp;LEFT($A80,4)&amp;"-"&amp;N$3,'Staff Details'!$S:$S)</f>
        <v>0</v>
      </c>
      <c r="O81" s="218">
        <f>SUMIF('Staff Details'!$J:$J,RIGHT(LEFT($A$2,7),2)&amp;"-"&amp;LEFT($A80,4)&amp;"-"&amp;O$3,'Staff Details'!$S:$S)</f>
        <v>0</v>
      </c>
      <c r="P81" s="218">
        <f>SUMIF('Staff Details'!$J:$J,RIGHT(LEFT($A$2,7),2)&amp;"-"&amp;LEFT($A80,4)&amp;"-"&amp;P$3,'Staff Details'!$S:$S)</f>
        <v>0</v>
      </c>
      <c r="Q81" s="218">
        <f>SUMIF('Staff Details'!$J:$J,RIGHT(LEFT($A$2,7),2)&amp;"-"&amp;LEFT($A80,4)&amp;"-"&amp;Q$3,'Staff Details'!$S:$S)</f>
        <v>0</v>
      </c>
      <c r="R81" s="218">
        <f>SUMIF('Staff Details'!$J:$J,RIGHT(LEFT($A$2,7),2)&amp;"-"&amp;LEFT($A80,4)&amp;"-"&amp;R$3,'Staff Details'!$S:$S)</f>
        <v>0</v>
      </c>
      <c r="S81" s="218">
        <f>SUMIF('Staff Details'!$J:$J,RIGHT(LEFT($A$2,7),2)&amp;"-"&amp;LEFT($A80,4)&amp;"-"&amp;S$3,'Staff Details'!$S:$S)</f>
        <v>0</v>
      </c>
      <c r="T81" s="218">
        <f>SUMIF('Staff Details'!$J:$J,RIGHT(LEFT($A$2,7),2)&amp;"-"&amp;LEFT($A80,4)&amp;"-"&amp;T$3,'Staff Details'!$S:$S)</f>
        <v>0</v>
      </c>
      <c r="U81" s="218">
        <f>SUMIF('Staff Details'!$J:$J,RIGHT(LEFT($A$2,7),2)&amp;"-"&amp;LEFT($A80,4)&amp;"-"&amp;U$3,'Staff Details'!$S:$S)</f>
        <v>0</v>
      </c>
      <c r="V81" s="218">
        <f>SUMIF('Staff Details'!$J:$J,RIGHT(LEFT($A$2,7),2)&amp;"-"&amp;LEFT($A80,4)&amp;"-"&amp;V$3,'Staff Details'!$S:$S)</f>
        <v>0</v>
      </c>
      <c r="W81" s="218">
        <f>SUMIF('Staff Details'!$J:$J,RIGHT(LEFT($A$2,7),2)&amp;"-"&amp;LEFT($A80,4)&amp;"-"&amp;W$3,'Staff Details'!$S:$S)</f>
        <v>0</v>
      </c>
      <c r="X81" s="130">
        <f t="shared" ref="X81:X89" si="14">SUM(D81:W81)</f>
        <v>0</v>
      </c>
    </row>
    <row r="82" spans="1:24" x14ac:dyDescent="0.2">
      <c r="A82" s="124" t="s">
        <v>1140</v>
      </c>
      <c r="B82" s="89" t="s">
        <v>1249</v>
      </c>
      <c r="C82" s="55" t="s">
        <v>400</v>
      </c>
      <c r="D82" s="68">
        <v>0</v>
      </c>
      <c r="E82" s="68">
        <v>0</v>
      </c>
      <c r="F82" s="68">
        <v>0</v>
      </c>
      <c r="G82" s="68">
        <v>0</v>
      </c>
      <c r="H82" s="68">
        <v>0</v>
      </c>
      <c r="I82" s="68">
        <v>0</v>
      </c>
      <c r="J82" s="68">
        <v>0</v>
      </c>
      <c r="K82" s="68">
        <v>0</v>
      </c>
      <c r="L82" s="68">
        <v>0</v>
      </c>
      <c r="M82" s="68">
        <v>0</v>
      </c>
      <c r="N82" s="68">
        <v>0</v>
      </c>
      <c r="O82" s="68">
        <v>0</v>
      </c>
      <c r="P82" s="68">
        <v>0</v>
      </c>
      <c r="Q82" s="68">
        <v>0</v>
      </c>
      <c r="R82" s="68">
        <v>0</v>
      </c>
      <c r="S82" s="68">
        <v>0</v>
      </c>
      <c r="T82" s="68">
        <v>0</v>
      </c>
      <c r="U82" s="68">
        <v>0</v>
      </c>
      <c r="V82" s="68">
        <v>0</v>
      </c>
      <c r="W82" s="68">
        <v>0</v>
      </c>
      <c r="X82" s="125">
        <f t="shared" si="14"/>
        <v>0</v>
      </c>
    </row>
    <row r="83" spans="1:24" x14ac:dyDescent="0.2">
      <c r="A83" s="124">
        <v>21</v>
      </c>
      <c r="B83" s="89" t="s">
        <v>1250</v>
      </c>
      <c r="C83" s="55" t="s">
        <v>37</v>
      </c>
      <c r="D83" s="218">
        <f>SUMIF('Staff Details'!$J:$J,RIGHT(LEFT($A$2,7),2)&amp;"-"&amp;LEFT($A82,4)&amp;"-"&amp;D$3,'Staff Details'!$AA:$AA)</f>
        <v>0</v>
      </c>
      <c r="E83" s="218">
        <f>SUMIF('Staff Details'!$J:$J,RIGHT(LEFT($A$2,7),2)&amp;"-"&amp;LEFT($A82,4)&amp;"-"&amp;E$3,'Staff Details'!$AA:$AA)</f>
        <v>0</v>
      </c>
      <c r="F83" s="218">
        <f>SUMIF('Staff Details'!$J:$J,RIGHT(LEFT($A$2,7),2)&amp;"-"&amp;LEFT($A82,4)&amp;"-"&amp;F$3,'Staff Details'!$AA:$AA)</f>
        <v>0</v>
      </c>
      <c r="G83" s="218">
        <f>SUMIF('Staff Details'!$J:$J,RIGHT(LEFT($A$2,7),2)&amp;"-"&amp;LEFT($A82,4)&amp;"-"&amp;G$3,'Staff Details'!$AA:$AA)</f>
        <v>0</v>
      </c>
      <c r="H83" s="218">
        <f>SUMIF('Staff Details'!$J:$J,RIGHT(LEFT($A$2,7),2)&amp;"-"&amp;LEFT($A82,4)&amp;"-"&amp;H$3,'Staff Details'!$AA:$AA)</f>
        <v>0</v>
      </c>
      <c r="I83" s="218">
        <f>SUMIF('Staff Details'!$J:$J,RIGHT(LEFT($A$2,7),2)&amp;"-"&amp;LEFT($A82,4)&amp;"-"&amp;I$3,'Staff Details'!$AA:$AA)</f>
        <v>0</v>
      </c>
      <c r="J83" s="218">
        <f>SUMIF('Staff Details'!$J:$J,RIGHT(LEFT($A$2,7),2)&amp;"-"&amp;LEFT($A82,4)&amp;"-"&amp;J$3,'Staff Details'!$AA:$AA)</f>
        <v>0</v>
      </c>
      <c r="K83" s="218">
        <f>SUMIF('Staff Details'!$J:$J,RIGHT(LEFT($A$2,7),2)&amp;"-"&amp;LEFT($A82,4)&amp;"-"&amp;K$3,'Staff Details'!$AA:$AA)</f>
        <v>0</v>
      </c>
      <c r="L83" s="218">
        <f>SUMIF('Staff Details'!$J:$J,RIGHT(LEFT($A$2,7),2)&amp;"-"&amp;LEFT($A82,4)&amp;"-"&amp;L$3,'Staff Details'!$AA:$AA)</f>
        <v>0</v>
      </c>
      <c r="M83" s="218">
        <f>SUMIF('Staff Details'!$J:$J,RIGHT(LEFT($A$2,7),2)&amp;"-"&amp;LEFT($A82,4)&amp;"-"&amp;M$3,'Staff Details'!$AA:$AA)</f>
        <v>0</v>
      </c>
      <c r="N83" s="218">
        <f>SUMIF('Staff Details'!$J:$J,RIGHT(LEFT($A$2,7),2)&amp;"-"&amp;LEFT($A82,4)&amp;"-"&amp;N$3,'Staff Details'!$AA:$AA)</f>
        <v>0</v>
      </c>
      <c r="O83" s="218">
        <f>SUMIF('Staff Details'!$J:$J,RIGHT(LEFT($A$2,7),2)&amp;"-"&amp;LEFT($A82,4)&amp;"-"&amp;O$3,'Staff Details'!$AA:$AA)</f>
        <v>0</v>
      </c>
      <c r="P83" s="218">
        <f>SUMIF('Staff Details'!$J:$J,RIGHT(LEFT($A$2,7),2)&amp;"-"&amp;LEFT($A82,4)&amp;"-"&amp;P$3,'Staff Details'!$AA:$AA)</f>
        <v>0</v>
      </c>
      <c r="Q83" s="218">
        <f>SUMIF('Staff Details'!$J:$J,RIGHT(LEFT($A$2,7),2)&amp;"-"&amp;LEFT($A82,4)&amp;"-"&amp;Q$3,'Staff Details'!$AA:$AA)</f>
        <v>0</v>
      </c>
      <c r="R83" s="218">
        <f>SUMIF('Staff Details'!$J:$J,RIGHT(LEFT($A$2,7),2)&amp;"-"&amp;LEFT($A82,4)&amp;"-"&amp;R$3,'Staff Details'!$AA:$AA)</f>
        <v>0</v>
      </c>
      <c r="S83" s="218">
        <f>SUMIF('Staff Details'!$J:$J,RIGHT(LEFT($A$2,7),2)&amp;"-"&amp;LEFT($A82,4)&amp;"-"&amp;S$3,'Staff Details'!$AA:$AA)</f>
        <v>0</v>
      </c>
      <c r="T83" s="218">
        <f>SUMIF('Staff Details'!$J:$J,RIGHT(LEFT($A$2,7),2)&amp;"-"&amp;LEFT($A82,4)&amp;"-"&amp;T$3,'Staff Details'!$AA:$AA)</f>
        <v>0</v>
      </c>
      <c r="U83" s="218">
        <f>SUMIF('Staff Details'!$J:$J,RIGHT(LEFT($A$2,7),2)&amp;"-"&amp;LEFT($A82,4)&amp;"-"&amp;U$3,'Staff Details'!$AA:$AA)</f>
        <v>0</v>
      </c>
      <c r="V83" s="218">
        <f>SUMIF('Staff Details'!$J:$J,RIGHT(LEFT($A$2,7),2)&amp;"-"&amp;LEFT($A82,4)&amp;"-"&amp;V$3,'Staff Details'!$AA:$AA)</f>
        <v>0</v>
      </c>
      <c r="W83" s="218">
        <f>SUMIF('Staff Details'!$J:$J,RIGHT(LEFT($A$2,7),2)&amp;"-"&amp;LEFT($A82,4)&amp;"-"&amp;W$3,'Staff Details'!$AA:$AA)</f>
        <v>0</v>
      </c>
      <c r="X83" s="125">
        <f t="shared" si="14"/>
        <v>0</v>
      </c>
    </row>
    <row r="84" spans="1:24" x14ac:dyDescent="0.2">
      <c r="A84" s="124" t="s">
        <v>1141</v>
      </c>
      <c r="B84" s="89" t="s">
        <v>1250</v>
      </c>
      <c r="C84" s="55" t="s">
        <v>401</v>
      </c>
      <c r="D84" s="256">
        <v>0</v>
      </c>
      <c r="E84" s="256">
        <v>0</v>
      </c>
      <c r="F84" s="256">
        <v>0</v>
      </c>
      <c r="G84" s="256">
        <v>0</v>
      </c>
      <c r="H84" s="256">
        <v>0</v>
      </c>
      <c r="I84" s="256">
        <v>0</v>
      </c>
      <c r="J84" s="256">
        <v>0</v>
      </c>
      <c r="K84" s="256">
        <v>0</v>
      </c>
      <c r="L84" s="256">
        <v>0</v>
      </c>
      <c r="M84" s="256">
        <v>0</v>
      </c>
      <c r="N84" s="256">
        <v>0</v>
      </c>
      <c r="O84" s="256">
        <v>0</v>
      </c>
      <c r="P84" s="256">
        <v>0</v>
      </c>
      <c r="Q84" s="256">
        <v>0</v>
      </c>
      <c r="R84" s="256">
        <v>0</v>
      </c>
      <c r="S84" s="256">
        <v>0</v>
      </c>
      <c r="T84" s="256">
        <v>0</v>
      </c>
      <c r="U84" s="256">
        <v>0</v>
      </c>
      <c r="V84" s="256">
        <v>0</v>
      </c>
      <c r="W84" s="256">
        <v>0</v>
      </c>
      <c r="X84" s="125">
        <f t="shared" si="14"/>
        <v>0</v>
      </c>
    </row>
    <row r="85" spans="1:24" x14ac:dyDescent="0.2">
      <c r="A85" s="124">
        <v>22</v>
      </c>
      <c r="B85" s="89" t="s">
        <v>1251</v>
      </c>
      <c r="C85" s="114" t="s">
        <v>222</v>
      </c>
      <c r="D85" s="256">
        <v>0</v>
      </c>
      <c r="E85" s="256">
        <v>0</v>
      </c>
      <c r="F85" s="256">
        <v>0</v>
      </c>
      <c r="G85" s="256">
        <v>0</v>
      </c>
      <c r="H85" s="256">
        <v>0</v>
      </c>
      <c r="I85" s="256">
        <v>0</v>
      </c>
      <c r="J85" s="256">
        <v>0</v>
      </c>
      <c r="K85" s="256">
        <v>0</v>
      </c>
      <c r="L85" s="257">
        <v>0</v>
      </c>
      <c r="M85" s="257">
        <v>0</v>
      </c>
      <c r="N85" s="257">
        <v>0</v>
      </c>
      <c r="O85" s="257">
        <v>0</v>
      </c>
      <c r="P85" s="257">
        <v>0</v>
      </c>
      <c r="Q85" s="257">
        <v>0</v>
      </c>
      <c r="R85" s="257">
        <v>0</v>
      </c>
      <c r="S85" s="257">
        <v>0</v>
      </c>
      <c r="T85" s="257">
        <v>0</v>
      </c>
      <c r="U85" s="257">
        <v>0</v>
      </c>
      <c r="V85" s="257">
        <v>0</v>
      </c>
      <c r="W85" s="257">
        <v>0</v>
      </c>
      <c r="X85" s="125">
        <f t="shared" si="14"/>
        <v>0</v>
      </c>
    </row>
    <row r="86" spans="1:24" x14ac:dyDescent="0.2">
      <c r="A86" s="124">
        <v>23</v>
      </c>
      <c r="B86" s="89" t="s">
        <v>1253</v>
      </c>
      <c r="C86" s="114" t="s">
        <v>223</v>
      </c>
      <c r="D86" s="256">
        <v>0</v>
      </c>
      <c r="E86" s="256">
        <v>0</v>
      </c>
      <c r="F86" s="256">
        <v>0</v>
      </c>
      <c r="G86" s="256">
        <v>0</v>
      </c>
      <c r="H86" s="256">
        <v>0</v>
      </c>
      <c r="I86" s="256">
        <v>0</v>
      </c>
      <c r="J86" s="256">
        <v>0</v>
      </c>
      <c r="K86" s="256">
        <v>0</v>
      </c>
      <c r="L86" s="257">
        <v>0</v>
      </c>
      <c r="M86" s="257">
        <v>0</v>
      </c>
      <c r="N86" s="257">
        <v>0</v>
      </c>
      <c r="O86" s="257">
        <v>0</v>
      </c>
      <c r="P86" s="257">
        <v>0</v>
      </c>
      <c r="Q86" s="257">
        <v>0</v>
      </c>
      <c r="R86" s="257">
        <v>0</v>
      </c>
      <c r="S86" s="257">
        <v>0</v>
      </c>
      <c r="T86" s="257">
        <v>0</v>
      </c>
      <c r="U86" s="257">
        <v>0</v>
      </c>
      <c r="V86" s="257">
        <v>0</v>
      </c>
      <c r="W86" s="257">
        <v>0</v>
      </c>
      <c r="X86" s="125">
        <f t="shared" si="14"/>
        <v>0</v>
      </c>
    </row>
    <row r="87" spans="1:24" x14ac:dyDescent="0.2">
      <c r="A87" s="124">
        <v>24</v>
      </c>
      <c r="B87" s="89" t="s">
        <v>1254</v>
      </c>
      <c r="C87" s="114" t="s">
        <v>224</v>
      </c>
      <c r="D87" s="256">
        <v>0</v>
      </c>
      <c r="E87" s="256">
        <v>0</v>
      </c>
      <c r="F87" s="256">
        <v>0</v>
      </c>
      <c r="G87" s="256">
        <v>0</v>
      </c>
      <c r="H87" s="256">
        <v>0</v>
      </c>
      <c r="I87" s="256">
        <v>0</v>
      </c>
      <c r="J87" s="256">
        <v>0</v>
      </c>
      <c r="K87" s="256">
        <v>0</v>
      </c>
      <c r="L87" s="257">
        <v>0</v>
      </c>
      <c r="M87" s="257">
        <v>0</v>
      </c>
      <c r="N87" s="257">
        <v>0</v>
      </c>
      <c r="O87" s="257">
        <v>0</v>
      </c>
      <c r="P87" s="257">
        <v>0</v>
      </c>
      <c r="Q87" s="257">
        <v>0</v>
      </c>
      <c r="R87" s="257">
        <v>0</v>
      </c>
      <c r="S87" s="257">
        <v>0</v>
      </c>
      <c r="T87" s="257">
        <v>0</v>
      </c>
      <c r="U87" s="257">
        <v>0</v>
      </c>
      <c r="V87" s="257">
        <v>0</v>
      </c>
      <c r="W87" s="257">
        <v>0</v>
      </c>
      <c r="X87" s="125">
        <f t="shared" si="14"/>
        <v>0</v>
      </c>
    </row>
    <row r="88" spans="1:24" x14ac:dyDescent="0.2">
      <c r="A88" s="124">
        <v>25</v>
      </c>
      <c r="B88" s="89" t="s">
        <v>1256</v>
      </c>
      <c r="C88" s="114" t="s">
        <v>225</v>
      </c>
      <c r="D88" s="256">
        <v>0</v>
      </c>
      <c r="E88" s="256">
        <v>0</v>
      </c>
      <c r="F88" s="256">
        <v>0</v>
      </c>
      <c r="G88" s="256">
        <v>0</v>
      </c>
      <c r="H88" s="256">
        <v>0</v>
      </c>
      <c r="I88" s="256">
        <v>0</v>
      </c>
      <c r="J88" s="256">
        <v>0</v>
      </c>
      <c r="K88" s="256">
        <v>0</v>
      </c>
      <c r="L88" s="257">
        <v>0</v>
      </c>
      <c r="M88" s="257">
        <v>0</v>
      </c>
      <c r="N88" s="257">
        <v>0</v>
      </c>
      <c r="O88" s="257">
        <v>0</v>
      </c>
      <c r="P88" s="257">
        <v>0</v>
      </c>
      <c r="Q88" s="257">
        <v>0</v>
      </c>
      <c r="R88" s="257">
        <v>0</v>
      </c>
      <c r="S88" s="257">
        <v>0</v>
      </c>
      <c r="T88" s="257">
        <v>0</v>
      </c>
      <c r="U88" s="257">
        <v>0</v>
      </c>
      <c r="V88" s="257">
        <v>0</v>
      </c>
      <c r="W88" s="257">
        <v>0</v>
      </c>
      <c r="X88" s="125">
        <f t="shared" si="14"/>
        <v>0</v>
      </c>
    </row>
    <row r="89" spans="1:24" x14ac:dyDescent="0.2">
      <c r="A89" s="124">
        <v>26</v>
      </c>
      <c r="C89" s="129" t="s">
        <v>245</v>
      </c>
      <c r="D89" s="130">
        <f>SUM(D81:D88)</f>
        <v>0</v>
      </c>
      <c r="E89" s="130">
        <f t="shared" ref="E89:W89" si="15">SUM(E81:E88)</f>
        <v>0</v>
      </c>
      <c r="F89" s="130">
        <f t="shared" si="15"/>
        <v>0</v>
      </c>
      <c r="G89" s="130">
        <f t="shared" si="15"/>
        <v>0</v>
      </c>
      <c r="H89" s="130">
        <f t="shared" si="15"/>
        <v>0</v>
      </c>
      <c r="I89" s="130">
        <f t="shared" si="15"/>
        <v>0</v>
      </c>
      <c r="J89" s="130">
        <f t="shared" si="15"/>
        <v>0</v>
      </c>
      <c r="K89" s="135">
        <f t="shared" si="15"/>
        <v>0</v>
      </c>
      <c r="L89" s="135">
        <f t="shared" si="15"/>
        <v>0</v>
      </c>
      <c r="M89" s="135">
        <f t="shared" si="15"/>
        <v>0</v>
      </c>
      <c r="N89" s="135">
        <f t="shared" si="15"/>
        <v>0</v>
      </c>
      <c r="O89" s="135">
        <f t="shared" si="15"/>
        <v>0</v>
      </c>
      <c r="P89" s="135">
        <f t="shared" si="15"/>
        <v>0</v>
      </c>
      <c r="Q89" s="135">
        <f t="shared" si="15"/>
        <v>0</v>
      </c>
      <c r="R89" s="135">
        <f t="shared" si="15"/>
        <v>0</v>
      </c>
      <c r="S89" s="135">
        <f t="shared" si="15"/>
        <v>0</v>
      </c>
      <c r="T89" s="135">
        <f t="shared" si="15"/>
        <v>0</v>
      </c>
      <c r="U89" s="135">
        <f t="shared" si="15"/>
        <v>0</v>
      </c>
      <c r="V89" s="135">
        <f t="shared" si="15"/>
        <v>0</v>
      </c>
      <c r="W89" s="135">
        <f t="shared" si="15"/>
        <v>0</v>
      </c>
      <c r="X89" s="125">
        <f t="shared" si="14"/>
        <v>0</v>
      </c>
    </row>
    <row r="90" spans="1:24" x14ac:dyDescent="0.2">
      <c r="A90" s="153" t="s">
        <v>1144</v>
      </c>
      <c r="B90" s="151"/>
      <c r="C90" s="131"/>
      <c r="D90" s="132"/>
      <c r="E90" s="132"/>
      <c r="F90" s="132"/>
      <c r="G90" s="132"/>
      <c r="H90" s="132"/>
      <c r="I90" s="132"/>
      <c r="J90" s="132"/>
      <c r="K90" s="132"/>
      <c r="L90" s="132"/>
      <c r="M90" s="132"/>
      <c r="N90" s="132"/>
      <c r="O90" s="132"/>
      <c r="P90" s="132"/>
      <c r="Q90" s="132"/>
      <c r="R90" s="132"/>
      <c r="S90" s="132"/>
      <c r="T90" s="132"/>
      <c r="U90" s="132"/>
      <c r="V90" s="132"/>
      <c r="W90" s="132"/>
      <c r="X90" s="132"/>
    </row>
    <row r="91" spans="1:24" x14ac:dyDescent="0.2">
      <c r="A91" s="153" t="s">
        <v>1524</v>
      </c>
      <c r="B91" s="151"/>
      <c r="C91" s="131"/>
      <c r="D91" s="132"/>
      <c r="E91" s="132"/>
      <c r="F91" s="132"/>
      <c r="G91" s="132"/>
      <c r="H91" s="132"/>
      <c r="I91" s="132"/>
      <c r="J91" s="132"/>
      <c r="K91" s="132"/>
      <c r="L91" s="132"/>
      <c r="M91" s="132"/>
      <c r="N91" s="132"/>
      <c r="O91" s="132"/>
      <c r="P91" s="132"/>
      <c r="Q91" s="132"/>
      <c r="R91" s="132"/>
      <c r="S91" s="132"/>
      <c r="T91" s="132"/>
      <c r="U91" s="132"/>
      <c r="V91" s="132"/>
      <c r="W91" s="132"/>
      <c r="X91" s="132"/>
    </row>
    <row r="92" spans="1:24" x14ac:dyDescent="0.2">
      <c r="A92" s="153" t="s">
        <v>1525</v>
      </c>
      <c r="B92" s="151"/>
      <c r="C92" s="131"/>
      <c r="D92" s="132"/>
      <c r="E92" s="132"/>
      <c r="F92" s="132"/>
      <c r="G92" s="132"/>
      <c r="H92" s="132"/>
      <c r="I92" s="132"/>
      <c r="J92" s="132"/>
      <c r="K92" s="132"/>
      <c r="L92" s="132"/>
      <c r="M92" s="132"/>
      <c r="N92" s="132"/>
      <c r="O92" s="132"/>
      <c r="P92" s="132"/>
      <c r="Q92" s="132"/>
      <c r="R92" s="132"/>
      <c r="S92" s="132"/>
      <c r="T92" s="132"/>
      <c r="U92" s="132"/>
      <c r="V92" s="132"/>
      <c r="W92" s="132"/>
      <c r="X92" s="132"/>
    </row>
    <row r="93" spans="1:24" x14ac:dyDescent="0.2">
      <c r="A93" s="153" t="s">
        <v>1136</v>
      </c>
      <c r="B93" s="151"/>
      <c r="C93" s="131"/>
      <c r="D93" s="132"/>
      <c r="E93" s="132"/>
      <c r="F93" s="132"/>
      <c r="G93" s="132"/>
      <c r="H93" s="132"/>
      <c r="I93" s="132"/>
      <c r="J93" s="132"/>
      <c r="K93" s="132"/>
      <c r="L93" s="132"/>
      <c r="M93" s="132"/>
      <c r="N93" s="132"/>
      <c r="O93" s="132"/>
      <c r="P93" s="132"/>
      <c r="Q93" s="132"/>
      <c r="R93" s="132"/>
      <c r="S93" s="132"/>
      <c r="T93" s="132"/>
      <c r="U93" s="132"/>
      <c r="V93" s="132"/>
      <c r="W93" s="132"/>
      <c r="X93" s="132"/>
    </row>
    <row r="94" spans="1:24" x14ac:dyDescent="0.2">
      <c r="A94" s="153" t="s">
        <v>490</v>
      </c>
      <c r="B94" s="151"/>
      <c r="C94" s="131"/>
      <c r="D94" s="132"/>
      <c r="E94" s="132"/>
      <c r="F94" s="132"/>
      <c r="G94" s="132"/>
      <c r="H94" s="132"/>
      <c r="I94" s="132"/>
      <c r="J94" s="132"/>
      <c r="K94" s="132"/>
      <c r="L94" s="132"/>
      <c r="M94" s="132"/>
      <c r="N94" s="132"/>
      <c r="O94" s="132"/>
      <c r="P94" s="132"/>
      <c r="Q94" s="132"/>
      <c r="R94" s="132"/>
      <c r="S94" s="132"/>
      <c r="T94" s="132"/>
      <c r="U94" s="132"/>
      <c r="V94" s="132"/>
      <c r="W94" s="132"/>
      <c r="X94" s="132"/>
    </row>
    <row r="95" spans="1:24" x14ac:dyDescent="0.2">
      <c r="A95" s="153" t="s">
        <v>1522</v>
      </c>
      <c r="B95" s="151"/>
      <c r="C95" s="131"/>
      <c r="D95" s="132"/>
      <c r="E95" s="132"/>
      <c r="F95" s="132"/>
      <c r="G95" s="132"/>
      <c r="H95" s="132"/>
      <c r="I95" s="132"/>
      <c r="J95" s="132"/>
      <c r="K95" s="132"/>
      <c r="L95" s="132"/>
      <c r="M95" s="132"/>
      <c r="N95" s="132"/>
      <c r="O95" s="132"/>
      <c r="P95" s="132"/>
      <c r="Q95" s="132"/>
      <c r="R95" s="132"/>
      <c r="S95" s="132"/>
      <c r="T95" s="132"/>
      <c r="U95" s="132"/>
      <c r="V95" s="132"/>
      <c r="W95" s="132"/>
      <c r="X95" s="132"/>
    </row>
    <row r="96" spans="1:24" x14ac:dyDescent="0.2">
      <c r="A96" s="124">
        <v>27</v>
      </c>
      <c r="B96" s="89" t="s">
        <v>1249</v>
      </c>
      <c r="C96" s="55" t="s">
        <v>177</v>
      </c>
      <c r="D96" s="218">
        <f>SUMIF('Staff Details'!$J:$J,RIGHT(LEFT($A$2,7),2)&amp;"-"&amp;LEFT($A95,4)&amp;"-"&amp;D$3,'Staff Details'!$S:$S)</f>
        <v>0</v>
      </c>
      <c r="E96" s="218">
        <f>SUMIF('Staff Details'!$J:$J,RIGHT(LEFT($A$2,7),2)&amp;"-"&amp;LEFT($A95,4)&amp;"-"&amp;E$3,'Staff Details'!$S:$S)</f>
        <v>0</v>
      </c>
      <c r="F96" s="218">
        <f>SUMIF('Staff Details'!$J:$J,RIGHT(LEFT($A$2,7),2)&amp;"-"&amp;LEFT($A95,4)&amp;"-"&amp;F$3,'Staff Details'!$S:$S)</f>
        <v>0</v>
      </c>
      <c r="G96" s="218">
        <f>SUMIF('Staff Details'!$J:$J,RIGHT(LEFT($A$2,7),2)&amp;"-"&amp;LEFT($A95,4)&amp;"-"&amp;G$3,'Staff Details'!$S:$S)</f>
        <v>0</v>
      </c>
      <c r="H96" s="218">
        <f>SUMIF('Staff Details'!$J:$J,RIGHT(LEFT($A$2,7),2)&amp;"-"&amp;LEFT($A95,4)&amp;"-"&amp;H$3,'Staff Details'!$S:$S)</f>
        <v>0</v>
      </c>
      <c r="I96" s="218">
        <f>SUMIF('Staff Details'!$J:$J,RIGHT(LEFT($A$2,7),2)&amp;"-"&amp;LEFT($A95,4)&amp;"-"&amp;I$3,'Staff Details'!$S:$S)</f>
        <v>0</v>
      </c>
      <c r="J96" s="218">
        <f>SUMIF('Staff Details'!$J:$J,RIGHT(LEFT($A$2,7),2)&amp;"-"&amp;LEFT($A95,4)&amp;"-"&amp;J$3,'Staff Details'!$S:$S)</f>
        <v>0</v>
      </c>
      <c r="K96" s="218">
        <f>SUMIF('Staff Details'!$J:$J,RIGHT(LEFT($A$2,7),2)&amp;"-"&amp;LEFT($A95,4)&amp;"-"&amp;K$3,'Staff Details'!$S:$S)</f>
        <v>0</v>
      </c>
      <c r="L96" s="218">
        <f>SUMIF('Staff Details'!$J:$J,RIGHT(LEFT($A$2,7),2)&amp;"-"&amp;LEFT($A95,4)&amp;"-"&amp;L$3,'Staff Details'!$S:$S)</f>
        <v>0</v>
      </c>
      <c r="M96" s="218">
        <f>SUMIF('Staff Details'!$J:$J,RIGHT(LEFT($A$2,7),2)&amp;"-"&amp;LEFT($A95,4)&amp;"-"&amp;M$3,'Staff Details'!$S:$S)</f>
        <v>0</v>
      </c>
      <c r="N96" s="218">
        <f>SUMIF('Staff Details'!$J:$J,RIGHT(LEFT($A$2,7),2)&amp;"-"&amp;LEFT($A95,4)&amp;"-"&amp;N$3,'Staff Details'!$S:$S)</f>
        <v>0</v>
      </c>
      <c r="O96" s="218">
        <f>SUMIF('Staff Details'!$J:$J,RIGHT(LEFT($A$2,7),2)&amp;"-"&amp;LEFT($A95,4)&amp;"-"&amp;O$3,'Staff Details'!$S:$S)</f>
        <v>0</v>
      </c>
      <c r="P96" s="218">
        <f>SUMIF('Staff Details'!$J:$J,RIGHT(LEFT($A$2,7),2)&amp;"-"&amp;LEFT($A95,4)&amp;"-"&amp;P$3,'Staff Details'!$S:$S)</f>
        <v>0</v>
      </c>
      <c r="Q96" s="218">
        <f>SUMIF('Staff Details'!$J:$J,RIGHT(LEFT($A$2,7),2)&amp;"-"&amp;LEFT($A95,4)&amp;"-"&amp;Q$3,'Staff Details'!$S:$S)</f>
        <v>0</v>
      </c>
      <c r="R96" s="218">
        <f>SUMIF('Staff Details'!$J:$J,RIGHT(LEFT($A$2,7),2)&amp;"-"&amp;LEFT($A95,4)&amp;"-"&amp;R$3,'Staff Details'!$S:$S)</f>
        <v>0</v>
      </c>
      <c r="S96" s="218">
        <f>SUMIF('Staff Details'!$J:$J,RIGHT(LEFT($A$2,7),2)&amp;"-"&amp;LEFT($A95,4)&amp;"-"&amp;S$3,'Staff Details'!$S:$S)</f>
        <v>0</v>
      </c>
      <c r="T96" s="218">
        <f>SUMIF('Staff Details'!$J:$J,RIGHT(LEFT($A$2,7),2)&amp;"-"&amp;LEFT($A95,4)&amp;"-"&amp;T$3,'Staff Details'!$S:$S)</f>
        <v>0</v>
      </c>
      <c r="U96" s="218">
        <f>SUMIF('Staff Details'!$J:$J,RIGHT(LEFT($A$2,7),2)&amp;"-"&amp;LEFT($A95,4)&amp;"-"&amp;U$3,'Staff Details'!$S:$S)</f>
        <v>0</v>
      </c>
      <c r="V96" s="218">
        <f>SUMIF('Staff Details'!$J:$J,RIGHT(LEFT($A$2,7),2)&amp;"-"&amp;LEFT($A95,4)&amp;"-"&amp;V$3,'Staff Details'!$S:$S)</f>
        <v>0</v>
      </c>
      <c r="W96" s="218">
        <f>SUMIF('Staff Details'!$J:$J,RIGHT(LEFT($A$2,7),2)&amp;"-"&amp;LEFT($A95,4)&amp;"-"&amp;W$3,'Staff Details'!$S:$S)</f>
        <v>0</v>
      </c>
      <c r="X96" s="130">
        <f t="shared" ref="X96:X105" si="16">SUM(D96:W96)</f>
        <v>0</v>
      </c>
    </row>
    <row r="97" spans="1:24" x14ac:dyDescent="0.2">
      <c r="A97" s="124" t="s">
        <v>1142</v>
      </c>
      <c r="B97" s="89" t="s">
        <v>1249</v>
      </c>
      <c r="C97" s="55" t="s">
        <v>400</v>
      </c>
      <c r="D97" s="68">
        <v>0</v>
      </c>
      <c r="E97" s="68">
        <v>0</v>
      </c>
      <c r="F97" s="68">
        <v>0</v>
      </c>
      <c r="G97" s="68">
        <v>0</v>
      </c>
      <c r="H97" s="68">
        <v>0</v>
      </c>
      <c r="I97" s="68">
        <v>0</v>
      </c>
      <c r="J97" s="68">
        <v>0</v>
      </c>
      <c r="K97" s="68">
        <v>0</v>
      </c>
      <c r="L97" s="68">
        <v>0</v>
      </c>
      <c r="M97" s="68">
        <v>0</v>
      </c>
      <c r="N97" s="68">
        <v>0</v>
      </c>
      <c r="O97" s="68">
        <v>0</v>
      </c>
      <c r="P97" s="68">
        <v>0</v>
      </c>
      <c r="Q97" s="68">
        <v>0</v>
      </c>
      <c r="R97" s="68">
        <v>0</v>
      </c>
      <c r="S97" s="68">
        <v>0</v>
      </c>
      <c r="T97" s="68">
        <v>0</v>
      </c>
      <c r="U97" s="68">
        <v>0</v>
      </c>
      <c r="V97" s="68">
        <v>0</v>
      </c>
      <c r="W97" s="68">
        <v>0</v>
      </c>
      <c r="X97" s="125">
        <f t="shared" si="16"/>
        <v>0</v>
      </c>
    </row>
    <row r="98" spans="1:24" x14ac:dyDescent="0.2">
      <c r="A98" s="124">
        <v>28</v>
      </c>
      <c r="B98" s="89" t="s">
        <v>1250</v>
      </c>
      <c r="C98" s="55" t="s">
        <v>37</v>
      </c>
      <c r="D98" s="218">
        <f>SUMIF('Staff Details'!$J:$J,RIGHT(LEFT($A$2,7),2)&amp;"-"&amp;LEFT($A97,4)&amp;"-"&amp;D$3,'Staff Details'!$AA:$AA)</f>
        <v>0</v>
      </c>
      <c r="E98" s="218">
        <f>SUMIF('Staff Details'!$J:$J,RIGHT(LEFT($A$2,7),2)&amp;"-"&amp;LEFT($A97,4)&amp;"-"&amp;E$3,'Staff Details'!$AA:$AA)</f>
        <v>0</v>
      </c>
      <c r="F98" s="218">
        <f>SUMIF('Staff Details'!$J:$J,RIGHT(LEFT($A$2,7),2)&amp;"-"&amp;LEFT($A97,4)&amp;"-"&amp;F$3,'Staff Details'!$AA:$AA)</f>
        <v>0</v>
      </c>
      <c r="G98" s="218">
        <f>SUMIF('Staff Details'!$J:$J,RIGHT(LEFT($A$2,7),2)&amp;"-"&amp;LEFT($A97,4)&amp;"-"&amp;G$3,'Staff Details'!$AA:$AA)</f>
        <v>0</v>
      </c>
      <c r="H98" s="218">
        <f>SUMIF('Staff Details'!$J:$J,RIGHT(LEFT($A$2,7),2)&amp;"-"&amp;LEFT($A97,4)&amp;"-"&amp;H$3,'Staff Details'!$AA:$AA)</f>
        <v>0</v>
      </c>
      <c r="I98" s="218">
        <f>SUMIF('Staff Details'!$J:$J,RIGHT(LEFT($A$2,7),2)&amp;"-"&amp;LEFT($A97,4)&amp;"-"&amp;I$3,'Staff Details'!$AA:$AA)</f>
        <v>0</v>
      </c>
      <c r="J98" s="218">
        <f>SUMIF('Staff Details'!$J:$J,RIGHT(LEFT($A$2,7),2)&amp;"-"&amp;LEFT($A97,4)&amp;"-"&amp;J$3,'Staff Details'!$AA:$AA)</f>
        <v>0</v>
      </c>
      <c r="K98" s="218">
        <f>SUMIF('Staff Details'!$J:$J,RIGHT(LEFT($A$2,7),2)&amp;"-"&amp;LEFT($A97,4)&amp;"-"&amp;K$3,'Staff Details'!$AA:$AA)</f>
        <v>0</v>
      </c>
      <c r="L98" s="218">
        <f>SUMIF('Staff Details'!$J:$J,RIGHT(LEFT($A$2,7),2)&amp;"-"&amp;LEFT($A97,4)&amp;"-"&amp;L$3,'Staff Details'!$AA:$AA)</f>
        <v>0</v>
      </c>
      <c r="M98" s="218">
        <f>SUMIF('Staff Details'!$J:$J,RIGHT(LEFT($A$2,7),2)&amp;"-"&amp;LEFT($A97,4)&amp;"-"&amp;M$3,'Staff Details'!$AA:$AA)</f>
        <v>0</v>
      </c>
      <c r="N98" s="218">
        <f>SUMIF('Staff Details'!$J:$J,RIGHT(LEFT($A$2,7),2)&amp;"-"&amp;LEFT($A97,4)&amp;"-"&amp;N$3,'Staff Details'!$AA:$AA)</f>
        <v>0</v>
      </c>
      <c r="O98" s="218">
        <f>SUMIF('Staff Details'!$J:$J,RIGHT(LEFT($A$2,7),2)&amp;"-"&amp;LEFT($A97,4)&amp;"-"&amp;O$3,'Staff Details'!$AA:$AA)</f>
        <v>0</v>
      </c>
      <c r="P98" s="218">
        <f>SUMIF('Staff Details'!$J:$J,RIGHT(LEFT($A$2,7),2)&amp;"-"&amp;LEFT($A97,4)&amp;"-"&amp;P$3,'Staff Details'!$AA:$AA)</f>
        <v>0</v>
      </c>
      <c r="Q98" s="218">
        <f>SUMIF('Staff Details'!$J:$J,RIGHT(LEFT($A$2,7),2)&amp;"-"&amp;LEFT($A97,4)&amp;"-"&amp;Q$3,'Staff Details'!$AA:$AA)</f>
        <v>0</v>
      </c>
      <c r="R98" s="218">
        <f>SUMIF('Staff Details'!$J:$J,RIGHT(LEFT($A$2,7),2)&amp;"-"&amp;LEFT($A97,4)&amp;"-"&amp;R$3,'Staff Details'!$AA:$AA)</f>
        <v>0</v>
      </c>
      <c r="S98" s="218">
        <f>SUMIF('Staff Details'!$J:$J,RIGHT(LEFT($A$2,7),2)&amp;"-"&amp;LEFT($A97,4)&amp;"-"&amp;S$3,'Staff Details'!$AA:$AA)</f>
        <v>0</v>
      </c>
      <c r="T98" s="218">
        <f>SUMIF('Staff Details'!$J:$J,RIGHT(LEFT($A$2,7),2)&amp;"-"&amp;LEFT($A97,4)&amp;"-"&amp;T$3,'Staff Details'!$AA:$AA)</f>
        <v>0</v>
      </c>
      <c r="U98" s="218">
        <f>SUMIF('Staff Details'!$J:$J,RIGHT(LEFT($A$2,7),2)&amp;"-"&amp;LEFT($A97,4)&amp;"-"&amp;U$3,'Staff Details'!$AA:$AA)</f>
        <v>0</v>
      </c>
      <c r="V98" s="218">
        <f>SUMIF('Staff Details'!$J:$J,RIGHT(LEFT($A$2,7),2)&amp;"-"&amp;LEFT($A97,4)&amp;"-"&amp;V$3,'Staff Details'!$AA:$AA)</f>
        <v>0</v>
      </c>
      <c r="W98" s="218">
        <f>SUMIF('Staff Details'!$J:$J,RIGHT(LEFT($A$2,7),2)&amp;"-"&amp;LEFT($A97,4)&amp;"-"&amp;W$3,'Staff Details'!$AA:$AA)</f>
        <v>0</v>
      </c>
      <c r="X98" s="125">
        <f t="shared" si="16"/>
        <v>0</v>
      </c>
    </row>
    <row r="99" spans="1:24" x14ac:dyDescent="0.2">
      <c r="A99" s="124" t="s">
        <v>1143</v>
      </c>
      <c r="B99" s="89" t="s">
        <v>1250</v>
      </c>
      <c r="C99" s="55" t="s">
        <v>401</v>
      </c>
      <c r="D99" s="256">
        <v>0</v>
      </c>
      <c r="E99" s="256">
        <v>0</v>
      </c>
      <c r="F99" s="256">
        <v>0</v>
      </c>
      <c r="G99" s="256">
        <v>0</v>
      </c>
      <c r="H99" s="256">
        <v>0</v>
      </c>
      <c r="I99" s="256">
        <v>0</v>
      </c>
      <c r="J99" s="256">
        <v>0</v>
      </c>
      <c r="K99" s="256">
        <v>0</v>
      </c>
      <c r="L99" s="256">
        <v>0</v>
      </c>
      <c r="M99" s="256">
        <v>0</v>
      </c>
      <c r="N99" s="256">
        <v>0</v>
      </c>
      <c r="O99" s="256">
        <v>0</v>
      </c>
      <c r="P99" s="256">
        <v>0</v>
      </c>
      <c r="Q99" s="256">
        <v>0</v>
      </c>
      <c r="R99" s="256">
        <v>0</v>
      </c>
      <c r="S99" s="256">
        <v>0</v>
      </c>
      <c r="T99" s="256">
        <v>0</v>
      </c>
      <c r="U99" s="256">
        <v>0</v>
      </c>
      <c r="V99" s="256">
        <v>0</v>
      </c>
      <c r="W99" s="256">
        <v>0</v>
      </c>
      <c r="X99" s="125">
        <f t="shared" si="16"/>
        <v>0</v>
      </c>
    </row>
    <row r="100" spans="1:24" x14ac:dyDescent="0.2">
      <c r="A100" s="124">
        <v>29</v>
      </c>
      <c r="B100" s="89" t="s">
        <v>1251</v>
      </c>
      <c r="C100" s="114" t="s">
        <v>222</v>
      </c>
      <c r="D100" s="258">
        <v>0</v>
      </c>
      <c r="E100" s="258">
        <v>0</v>
      </c>
      <c r="F100" s="258">
        <v>0</v>
      </c>
      <c r="G100" s="258">
        <v>0</v>
      </c>
      <c r="H100" s="258">
        <v>0</v>
      </c>
      <c r="I100" s="258">
        <v>0</v>
      </c>
      <c r="J100" s="258">
        <v>0</v>
      </c>
      <c r="K100" s="258">
        <v>0</v>
      </c>
      <c r="L100" s="259">
        <v>0</v>
      </c>
      <c r="M100" s="259">
        <v>0</v>
      </c>
      <c r="N100" s="259">
        <v>0</v>
      </c>
      <c r="O100" s="259">
        <v>0</v>
      </c>
      <c r="P100" s="259">
        <v>0</v>
      </c>
      <c r="Q100" s="259">
        <v>0</v>
      </c>
      <c r="R100" s="259">
        <v>0</v>
      </c>
      <c r="S100" s="259">
        <v>0</v>
      </c>
      <c r="T100" s="259">
        <v>0</v>
      </c>
      <c r="U100" s="259">
        <v>0</v>
      </c>
      <c r="V100" s="259">
        <v>0</v>
      </c>
      <c r="W100" s="259">
        <v>0</v>
      </c>
      <c r="X100" s="125">
        <f t="shared" si="16"/>
        <v>0</v>
      </c>
    </row>
    <row r="101" spans="1:24" x14ac:dyDescent="0.2">
      <c r="A101" s="124">
        <v>30</v>
      </c>
      <c r="B101" s="89" t="s">
        <v>1253</v>
      </c>
      <c r="C101" s="114" t="s">
        <v>223</v>
      </c>
      <c r="D101" s="258">
        <v>0</v>
      </c>
      <c r="E101" s="258">
        <v>0</v>
      </c>
      <c r="F101" s="258">
        <v>0</v>
      </c>
      <c r="G101" s="258">
        <v>0</v>
      </c>
      <c r="H101" s="258">
        <v>0</v>
      </c>
      <c r="I101" s="258">
        <v>0</v>
      </c>
      <c r="J101" s="258">
        <v>0</v>
      </c>
      <c r="K101" s="258">
        <v>0</v>
      </c>
      <c r="L101" s="259">
        <v>0</v>
      </c>
      <c r="M101" s="259">
        <v>0</v>
      </c>
      <c r="N101" s="259">
        <v>0</v>
      </c>
      <c r="O101" s="259">
        <v>0</v>
      </c>
      <c r="P101" s="259">
        <v>0</v>
      </c>
      <c r="Q101" s="259">
        <v>0</v>
      </c>
      <c r="R101" s="259">
        <v>0</v>
      </c>
      <c r="S101" s="259">
        <v>0</v>
      </c>
      <c r="T101" s="259">
        <v>0</v>
      </c>
      <c r="U101" s="259">
        <v>0</v>
      </c>
      <c r="V101" s="259">
        <v>0</v>
      </c>
      <c r="W101" s="259">
        <v>0</v>
      </c>
      <c r="X101" s="125">
        <f t="shared" si="16"/>
        <v>0</v>
      </c>
    </row>
    <row r="102" spans="1:24" x14ac:dyDescent="0.2">
      <c r="A102" s="124">
        <v>31</v>
      </c>
      <c r="B102" s="89" t="s">
        <v>1254</v>
      </c>
      <c r="C102" s="114" t="s">
        <v>224</v>
      </c>
      <c r="D102" s="258">
        <v>0</v>
      </c>
      <c r="E102" s="258">
        <v>0</v>
      </c>
      <c r="F102" s="258">
        <v>0</v>
      </c>
      <c r="G102" s="258">
        <v>0</v>
      </c>
      <c r="H102" s="258">
        <v>0</v>
      </c>
      <c r="I102" s="258">
        <v>0</v>
      </c>
      <c r="J102" s="258">
        <v>0</v>
      </c>
      <c r="K102" s="258">
        <v>0</v>
      </c>
      <c r="L102" s="259">
        <v>0</v>
      </c>
      <c r="M102" s="259">
        <v>0</v>
      </c>
      <c r="N102" s="259">
        <v>0</v>
      </c>
      <c r="O102" s="259">
        <v>0</v>
      </c>
      <c r="P102" s="259">
        <v>0</v>
      </c>
      <c r="Q102" s="259">
        <v>0</v>
      </c>
      <c r="R102" s="259">
        <v>0</v>
      </c>
      <c r="S102" s="259">
        <v>0</v>
      </c>
      <c r="T102" s="259">
        <v>0</v>
      </c>
      <c r="U102" s="259">
        <v>0</v>
      </c>
      <c r="V102" s="259">
        <v>0</v>
      </c>
      <c r="W102" s="259">
        <v>0</v>
      </c>
      <c r="X102" s="125">
        <f t="shared" si="16"/>
        <v>0</v>
      </c>
    </row>
    <row r="103" spans="1:24" x14ac:dyDescent="0.2">
      <c r="A103" s="124" t="s">
        <v>227</v>
      </c>
      <c r="B103" s="89" t="s">
        <v>500</v>
      </c>
      <c r="C103" s="114" t="s">
        <v>228</v>
      </c>
      <c r="D103" s="260">
        <v>0</v>
      </c>
      <c r="E103" s="258">
        <v>0</v>
      </c>
      <c r="F103" s="258">
        <v>0</v>
      </c>
      <c r="G103" s="258">
        <v>0</v>
      </c>
      <c r="H103" s="258">
        <v>0</v>
      </c>
      <c r="I103" s="258">
        <v>0</v>
      </c>
      <c r="J103" s="258">
        <v>0</v>
      </c>
      <c r="K103" s="258">
        <v>0</v>
      </c>
      <c r="L103" s="259">
        <v>0</v>
      </c>
      <c r="M103" s="259">
        <v>0</v>
      </c>
      <c r="N103" s="259">
        <v>0</v>
      </c>
      <c r="O103" s="259">
        <v>0</v>
      </c>
      <c r="P103" s="259">
        <v>0</v>
      </c>
      <c r="Q103" s="259">
        <v>0</v>
      </c>
      <c r="R103" s="259">
        <v>0</v>
      </c>
      <c r="S103" s="259">
        <v>0</v>
      </c>
      <c r="T103" s="259">
        <v>0</v>
      </c>
      <c r="U103" s="259">
        <v>0</v>
      </c>
      <c r="V103" s="259">
        <v>0</v>
      </c>
      <c r="W103" s="259">
        <v>0</v>
      </c>
      <c r="X103" s="125">
        <f t="shared" si="16"/>
        <v>0</v>
      </c>
    </row>
    <row r="104" spans="1:24" x14ac:dyDescent="0.2">
      <c r="A104" s="124" t="s">
        <v>229</v>
      </c>
      <c r="B104" s="89" t="s">
        <v>496</v>
      </c>
      <c r="C104" s="114" t="s">
        <v>230</v>
      </c>
      <c r="D104" s="261">
        <v>0</v>
      </c>
      <c r="E104" s="262">
        <v>0</v>
      </c>
      <c r="F104" s="262">
        <v>0</v>
      </c>
      <c r="G104" s="262">
        <v>0</v>
      </c>
      <c r="H104" s="262">
        <v>0</v>
      </c>
      <c r="I104" s="262">
        <v>0</v>
      </c>
      <c r="J104" s="262">
        <v>0</v>
      </c>
      <c r="K104" s="262">
        <v>0</v>
      </c>
      <c r="L104" s="263">
        <v>0</v>
      </c>
      <c r="M104" s="263">
        <v>0</v>
      </c>
      <c r="N104" s="263">
        <v>0</v>
      </c>
      <c r="O104" s="263">
        <v>0</v>
      </c>
      <c r="P104" s="263">
        <v>0</v>
      </c>
      <c r="Q104" s="263">
        <v>0</v>
      </c>
      <c r="R104" s="263">
        <v>0</v>
      </c>
      <c r="S104" s="263">
        <v>0</v>
      </c>
      <c r="T104" s="263">
        <v>0</v>
      </c>
      <c r="U104" s="263">
        <v>0</v>
      </c>
      <c r="V104" s="263">
        <v>0</v>
      </c>
      <c r="W104" s="263">
        <v>0</v>
      </c>
      <c r="X104" s="125">
        <f t="shared" si="16"/>
        <v>0</v>
      </c>
    </row>
    <row r="105" spans="1:24" x14ac:dyDescent="0.2">
      <c r="A105" s="124">
        <v>33</v>
      </c>
      <c r="C105" s="129" t="s">
        <v>246</v>
      </c>
      <c r="D105" s="130">
        <f>SUM(D96:D104)</f>
        <v>0</v>
      </c>
      <c r="E105" s="130">
        <f t="shared" ref="E105:W105" si="17">SUM(E96:E104)</f>
        <v>0</v>
      </c>
      <c r="F105" s="130">
        <f t="shared" si="17"/>
        <v>0</v>
      </c>
      <c r="G105" s="130">
        <f t="shared" si="17"/>
        <v>0</v>
      </c>
      <c r="H105" s="130">
        <f t="shared" si="17"/>
        <v>0</v>
      </c>
      <c r="I105" s="130">
        <f t="shared" si="17"/>
        <v>0</v>
      </c>
      <c r="J105" s="130">
        <f t="shared" si="17"/>
        <v>0</v>
      </c>
      <c r="K105" s="130">
        <f t="shared" si="17"/>
        <v>0</v>
      </c>
      <c r="L105" s="130">
        <f t="shared" si="17"/>
        <v>0</v>
      </c>
      <c r="M105" s="130">
        <f t="shared" si="17"/>
        <v>0</v>
      </c>
      <c r="N105" s="130">
        <f t="shared" si="17"/>
        <v>0</v>
      </c>
      <c r="O105" s="130">
        <f t="shared" si="17"/>
        <v>0</v>
      </c>
      <c r="P105" s="130">
        <f t="shared" si="17"/>
        <v>0</v>
      </c>
      <c r="Q105" s="130">
        <f t="shared" si="17"/>
        <v>0</v>
      </c>
      <c r="R105" s="130">
        <f t="shared" si="17"/>
        <v>0</v>
      </c>
      <c r="S105" s="130">
        <f t="shared" si="17"/>
        <v>0</v>
      </c>
      <c r="T105" s="130">
        <f t="shared" si="17"/>
        <v>0</v>
      </c>
      <c r="U105" s="130">
        <f t="shared" si="17"/>
        <v>0</v>
      </c>
      <c r="V105" s="130">
        <f t="shared" si="17"/>
        <v>0</v>
      </c>
      <c r="W105" s="130">
        <f t="shared" si="17"/>
        <v>0</v>
      </c>
      <c r="X105" s="125">
        <f t="shared" si="16"/>
        <v>0</v>
      </c>
    </row>
    <row r="106" spans="1:24" x14ac:dyDescent="0.2">
      <c r="A106" s="124"/>
      <c r="C106" s="114"/>
      <c r="D106" s="127"/>
      <c r="E106" s="127"/>
      <c r="F106" s="127"/>
      <c r="G106" s="127"/>
      <c r="H106" s="127"/>
      <c r="I106" s="127"/>
      <c r="J106" s="127"/>
      <c r="K106" s="127"/>
      <c r="L106" s="127"/>
      <c r="M106" s="127"/>
      <c r="N106" s="127"/>
      <c r="O106" s="127"/>
      <c r="P106" s="127"/>
      <c r="Q106" s="127"/>
      <c r="R106" s="127"/>
      <c r="S106" s="127"/>
      <c r="T106" s="127"/>
      <c r="U106" s="127"/>
      <c r="V106" s="127"/>
      <c r="W106" s="127"/>
      <c r="X106" s="127"/>
    </row>
    <row r="107" spans="1:24" x14ac:dyDescent="0.2">
      <c r="A107" s="124">
        <v>34</v>
      </c>
      <c r="C107" s="114" t="s">
        <v>231</v>
      </c>
      <c r="D107" s="264">
        <v>0</v>
      </c>
      <c r="E107" s="264">
        <v>0</v>
      </c>
      <c r="F107" s="264">
        <v>0</v>
      </c>
      <c r="G107" s="264">
        <v>0</v>
      </c>
      <c r="H107" s="264">
        <v>0</v>
      </c>
      <c r="I107" s="264">
        <v>0</v>
      </c>
      <c r="J107" s="264">
        <v>0</v>
      </c>
      <c r="K107" s="264">
        <v>0</v>
      </c>
      <c r="L107" s="264">
        <v>0</v>
      </c>
      <c r="M107" s="264">
        <v>0</v>
      </c>
      <c r="N107" s="264">
        <v>0</v>
      </c>
      <c r="O107" s="264">
        <v>0</v>
      </c>
      <c r="P107" s="264">
        <v>0</v>
      </c>
      <c r="Q107" s="264">
        <v>0</v>
      </c>
      <c r="R107" s="264">
        <v>0</v>
      </c>
      <c r="S107" s="264">
        <v>0</v>
      </c>
      <c r="T107" s="264">
        <v>0</v>
      </c>
      <c r="U107" s="264">
        <v>0</v>
      </c>
      <c r="V107" s="264">
        <v>0</v>
      </c>
      <c r="W107" s="264">
        <v>0</v>
      </c>
      <c r="X107" s="130">
        <f>SUM(D107:W107)</f>
        <v>0</v>
      </c>
    </row>
    <row r="108" spans="1:24" x14ac:dyDescent="0.2">
      <c r="A108" s="124" t="s">
        <v>232</v>
      </c>
      <c r="C108" s="129" t="s">
        <v>247</v>
      </c>
      <c r="D108" s="137">
        <f t="shared" ref="D108:W108" si="18">+D21+D79+D89+D105+D107+D31+D61+D41+D51</f>
        <v>0</v>
      </c>
      <c r="E108" s="137">
        <f t="shared" si="18"/>
        <v>0</v>
      </c>
      <c r="F108" s="137">
        <f t="shared" si="18"/>
        <v>0</v>
      </c>
      <c r="G108" s="137">
        <f t="shared" si="18"/>
        <v>0</v>
      </c>
      <c r="H108" s="137">
        <f t="shared" si="18"/>
        <v>0</v>
      </c>
      <c r="I108" s="137">
        <f t="shared" si="18"/>
        <v>0</v>
      </c>
      <c r="J108" s="137">
        <f t="shared" si="18"/>
        <v>0</v>
      </c>
      <c r="K108" s="137">
        <f t="shared" si="18"/>
        <v>0</v>
      </c>
      <c r="L108" s="137">
        <f t="shared" si="18"/>
        <v>0</v>
      </c>
      <c r="M108" s="137">
        <f t="shared" si="18"/>
        <v>0</v>
      </c>
      <c r="N108" s="137">
        <f t="shared" si="18"/>
        <v>0</v>
      </c>
      <c r="O108" s="137">
        <f t="shared" si="18"/>
        <v>0</v>
      </c>
      <c r="P108" s="137">
        <f t="shared" si="18"/>
        <v>0</v>
      </c>
      <c r="Q108" s="137">
        <f t="shared" si="18"/>
        <v>0</v>
      </c>
      <c r="R108" s="137">
        <f t="shared" si="18"/>
        <v>0</v>
      </c>
      <c r="S108" s="137">
        <f t="shared" si="18"/>
        <v>0</v>
      </c>
      <c r="T108" s="137">
        <f t="shared" si="18"/>
        <v>0</v>
      </c>
      <c r="U108" s="137">
        <f t="shared" si="18"/>
        <v>0</v>
      </c>
      <c r="V108" s="137">
        <f t="shared" si="18"/>
        <v>0</v>
      </c>
      <c r="W108" s="137">
        <f t="shared" si="18"/>
        <v>0</v>
      </c>
      <c r="X108" s="125">
        <f>SUM(D108:W108)</f>
        <v>0</v>
      </c>
    </row>
    <row r="109" spans="1:24" x14ac:dyDescent="0.2">
      <c r="A109" s="124" t="s">
        <v>233</v>
      </c>
      <c r="B109" s="89" t="s">
        <v>496</v>
      </c>
      <c r="C109" s="114" t="s">
        <v>234</v>
      </c>
      <c r="D109" s="258">
        <v>0</v>
      </c>
      <c r="E109" s="258">
        <v>0</v>
      </c>
      <c r="F109" s="258">
        <v>0</v>
      </c>
      <c r="G109" s="258">
        <v>0</v>
      </c>
      <c r="H109" s="258">
        <v>0</v>
      </c>
      <c r="I109" s="258">
        <v>0</v>
      </c>
      <c r="J109" s="258">
        <v>0</v>
      </c>
      <c r="K109" s="258">
        <v>0</v>
      </c>
      <c r="L109" s="258">
        <v>0</v>
      </c>
      <c r="M109" s="258">
        <v>0</v>
      </c>
      <c r="N109" s="258">
        <v>0</v>
      </c>
      <c r="O109" s="258">
        <v>0</v>
      </c>
      <c r="P109" s="258">
        <v>0</v>
      </c>
      <c r="Q109" s="258">
        <v>0</v>
      </c>
      <c r="R109" s="258">
        <v>0</v>
      </c>
      <c r="S109" s="258">
        <v>0</v>
      </c>
      <c r="T109" s="258">
        <v>0</v>
      </c>
      <c r="U109" s="258">
        <v>0</v>
      </c>
      <c r="V109" s="258">
        <v>0</v>
      </c>
      <c r="W109" s="258">
        <v>0</v>
      </c>
      <c r="X109" s="125">
        <f>SUM(D109:W109)</f>
        <v>0</v>
      </c>
    </row>
    <row r="110" spans="1:24" x14ac:dyDescent="0.2">
      <c r="A110" s="124" t="s">
        <v>235</v>
      </c>
      <c r="B110" s="89" t="s">
        <v>500</v>
      </c>
      <c r="C110" s="114" t="s">
        <v>237</v>
      </c>
      <c r="D110" s="258">
        <v>0</v>
      </c>
      <c r="E110" s="258">
        <v>0</v>
      </c>
      <c r="F110" s="258">
        <v>0</v>
      </c>
      <c r="G110" s="258">
        <v>0</v>
      </c>
      <c r="H110" s="258">
        <v>0</v>
      </c>
      <c r="I110" s="258">
        <v>0</v>
      </c>
      <c r="J110" s="258">
        <v>0</v>
      </c>
      <c r="K110" s="258">
        <v>0</v>
      </c>
      <c r="L110" s="258">
        <v>0</v>
      </c>
      <c r="M110" s="258">
        <v>0</v>
      </c>
      <c r="N110" s="258">
        <v>0</v>
      </c>
      <c r="O110" s="258">
        <v>0</v>
      </c>
      <c r="P110" s="258">
        <v>0</v>
      </c>
      <c r="Q110" s="258">
        <v>0</v>
      </c>
      <c r="R110" s="258">
        <v>0</v>
      </c>
      <c r="S110" s="258">
        <v>0</v>
      </c>
      <c r="T110" s="258">
        <v>0</v>
      </c>
      <c r="U110" s="258">
        <v>0</v>
      </c>
      <c r="V110" s="258">
        <v>0</v>
      </c>
      <c r="W110" s="258">
        <v>0</v>
      </c>
      <c r="X110" s="125">
        <f>SUM(D110:W110)</f>
        <v>0</v>
      </c>
    </row>
    <row r="111" spans="1:24" x14ac:dyDescent="0.2">
      <c r="A111" s="124" t="s">
        <v>238</v>
      </c>
      <c r="C111" s="129" t="s">
        <v>239</v>
      </c>
      <c r="D111" s="136">
        <f>+D108+D109+D110</f>
        <v>0</v>
      </c>
      <c r="E111" s="136">
        <f t="shared" ref="E111:W111" si="19">+E108+E109+E110</f>
        <v>0</v>
      </c>
      <c r="F111" s="136">
        <f t="shared" si="19"/>
        <v>0</v>
      </c>
      <c r="G111" s="136">
        <f t="shared" si="19"/>
        <v>0</v>
      </c>
      <c r="H111" s="136">
        <f t="shared" si="19"/>
        <v>0</v>
      </c>
      <c r="I111" s="136">
        <f t="shared" si="19"/>
        <v>0</v>
      </c>
      <c r="J111" s="136">
        <f t="shared" si="19"/>
        <v>0</v>
      </c>
      <c r="K111" s="136">
        <f t="shared" si="19"/>
        <v>0</v>
      </c>
      <c r="L111" s="136">
        <f t="shared" si="19"/>
        <v>0</v>
      </c>
      <c r="M111" s="136">
        <f t="shared" si="19"/>
        <v>0</v>
      </c>
      <c r="N111" s="136">
        <f t="shared" si="19"/>
        <v>0</v>
      </c>
      <c r="O111" s="136">
        <f t="shared" si="19"/>
        <v>0</v>
      </c>
      <c r="P111" s="136">
        <f t="shared" si="19"/>
        <v>0</v>
      </c>
      <c r="Q111" s="136">
        <f t="shared" si="19"/>
        <v>0</v>
      </c>
      <c r="R111" s="136">
        <f t="shared" si="19"/>
        <v>0</v>
      </c>
      <c r="S111" s="136">
        <f t="shared" si="19"/>
        <v>0</v>
      </c>
      <c r="T111" s="136">
        <f t="shared" si="19"/>
        <v>0</v>
      </c>
      <c r="U111" s="136">
        <f t="shared" si="19"/>
        <v>0</v>
      </c>
      <c r="V111" s="136">
        <f t="shared" si="19"/>
        <v>0</v>
      </c>
      <c r="W111" s="136">
        <f t="shared" si="19"/>
        <v>0</v>
      </c>
      <c r="X111" s="125">
        <f>SUM(D111:W111)</f>
        <v>0</v>
      </c>
    </row>
    <row r="112" spans="1:24" x14ac:dyDescent="0.2">
      <c r="A112" s="124">
        <v>36</v>
      </c>
      <c r="C112" s="114" t="s">
        <v>1246</v>
      </c>
      <c r="D112" s="138"/>
      <c r="E112" s="138"/>
      <c r="F112" s="138"/>
      <c r="G112" s="138"/>
      <c r="H112" s="138"/>
      <c r="I112" s="138"/>
      <c r="J112" s="138"/>
      <c r="K112" s="138"/>
      <c r="L112" s="138"/>
      <c r="M112" s="138"/>
      <c r="N112" s="138"/>
      <c r="O112" s="138"/>
      <c r="P112" s="138"/>
      <c r="Q112" s="138"/>
      <c r="R112" s="138"/>
      <c r="S112" s="138"/>
      <c r="T112" s="138"/>
      <c r="U112" s="138"/>
      <c r="V112" s="138"/>
      <c r="W112" s="138"/>
      <c r="X112" s="125"/>
    </row>
    <row r="113" spans="1:24" x14ac:dyDescent="0.2">
      <c r="A113" s="124">
        <v>37</v>
      </c>
      <c r="B113" s="89"/>
      <c r="C113" s="129"/>
      <c r="D113" s="139"/>
      <c r="E113" s="139"/>
      <c r="F113" s="139"/>
      <c r="G113" s="139"/>
      <c r="H113" s="139"/>
      <c r="I113" s="139"/>
      <c r="J113" s="139"/>
      <c r="K113" s="139"/>
      <c r="L113" s="139"/>
      <c r="M113" s="139"/>
      <c r="N113" s="139"/>
      <c r="O113" s="139"/>
      <c r="P113" s="139"/>
      <c r="Q113" s="139"/>
      <c r="R113" s="139"/>
      <c r="S113" s="139"/>
      <c r="T113" s="139"/>
      <c r="U113" s="139"/>
      <c r="V113" s="139"/>
      <c r="W113" s="139"/>
      <c r="X113" s="125"/>
    </row>
    <row r="114" spans="1:24" x14ac:dyDescent="0.2">
      <c r="A114" s="124" t="s">
        <v>240</v>
      </c>
      <c r="B114" s="89" t="s">
        <v>498</v>
      </c>
      <c r="C114" s="129" t="s">
        <v>1296</v>
      </c>
      <c r="D114" s="265">
        <v>0</v>
      </c>
      <c r="E114" s="265">
        <v>0</v>
      </c>
      <c r="F114" s="265">
        <v>0</v>
      </c>
      <c r="G114" s="265">
        <v>0</v>
      </c>
      <c r="H114" s="265">
        <v>0</v>
      </c>
      <c r="I114" s="265">
        <v>0</v>
      </c>
      <c r="J114" s="265">
        <v>0</v>
      </c>
      <c r="K114" s="265">
        <v>0</v>
      </c>
      <c r="L114" s="265">
        <v>0</v>
      </c>
      <c r="M114" s="265">
        <v>0</v>
      </c>
      <c r="N114" s="265">
        <v>0</v>
      </c>
      <c r="O114" s="265">
        <v>0</v>
      </c>
      <c r="P114" s="265">
        <v>0</v>
      </c>
      <c r="Q114" s="265">
        <v>0</v>
      </c>
      <c r="R114" s="265">
        <v>0</v>
      </c>
      <c r="S114" s="265">
        <v>0</v>
      </c>
      <c r="T114" s="265">
        <v>0</v>
      </c>
      <c r="U114" s="265">
        <v>0</v>
      </c>
      <c r="V114" s="265">
        <v>0</v>
      </c>
      <c r="W114" s="265">
        <v>0</v>
      </c>
      <c r="X114" s="125">
        <f>SUM(D114:W114)</f>
        <v>0</v>
      </c>
    </row>
    <row r="115" spans="1:24" x14ac:dyDescent="0.2">
      <c r="A115" s="124" t="s">
        <v>241</v>
      </c>
      <c r="B115" s="89" t="s">
        <v>500</v>
      </c>
      <c r="C115" s="114" t="s">
        <v>242</v>
      </c>
      <c r="D115" s="262">
        <v>0</v>
      </c>
      <c r="E115" s="262">
        <v>0</v>
      </c>
      <c r="F115" s="262">
        <v>0</v>
      </c>
      <c r="G115" s="262">
        <v>0</v>
      </c>
      <c r="H115" s="262">
        <v>0</v>
      </c>
      <c r="I115" s="262">
        <v>0</v>
      </c>
      <c r="J115" s="262">
        <v>0</v>
      </c>
      <c r="K115" s="262">
        <v>0</v>
      </c>
      <c r="L115" s="262">
        <v>0</v>
      </c>
      <c r="M115" s="262">
        <v>0</v>
      </c>
      <c r="N115" s="262">
        <v>0</v>
      </c>
      <c r="O115" s="262">
        <v>0</v>
      </c>
      <c r="P115" s="262">
        <v>0</v>
      </c>
      <c r="Q115" s="262">
        <v>0</v>
      </c>
      <c r="R115" s="262">
        <v>0</v>
      </c>
      <c r="S115" s="262">
        <v>0</v>
      </c>
      <c r="T115" s="262">
        <v>0</v>
      </c>
      <c r="U115" s="262">
        <v>0</v>
      </c>
      <c r="V115" s="262">
        <v>0</v>
      </c>
      <c r="W115" s="262">
        <v>0</v>
      </c>
      <c r="X115" s="125">
        <f>SUM(D115:W115)</f>
        <v>0</v>
      </c>
    </row>
    <row r="116" spans="1:24" x14ac:dyDescent="0.2">
      <c r="A116" s="124">
        <v>39</v>
      </c>
      <c r="C116" s="129" t="s">
        <v>248</v>
      </c>
      <c r="D116" s="130">
        <f>+D111+D114+D115</f>
        <v>0</v>
      </c>
      <c r="E116" s="130">
        <f t="shared" ref="E116:W116" si="20">+E111+E114+E115</f>
        <v>0</v>
      </c>
      <c r="F116" s="130">
        <f t="shared" si="20"/>
        <v>0</v>
      </c>
      <c r="G116" s="130">
        <f t="shared" si="20"/>
        <v>0</v>
      </c>
      <c r="H116" s="130">
        <f t="shared" si="20"/>
        <v>0</v>
      </c>
      <c r="I116" s="130">
        <f t="shared" si="20"/>
        <v>0</v>
      </c>
      <c r="J116" s="130">
        <f t="shared" si="20"/>
        <v>0</v>
      </c>
      <c r="K116" s="130">
        <f t="shared" si="20"/>
        <v>0</v>
      </c>
      <c r="L116" s="130">
        <f t="shared" si="20"/>
        <v>0</v>
      </c>
      <c r="M116" s="130">
        <f t="shared" si="20"/>
        <v>0</v>
      </c>
      <c r="N116" s="130">
        <f t="shared" si="20"/>
        <v>0</v>
      </c>
      <c r="O116" s="130">
        <f t="shared" si="20"/>
        <v>0</v>
      </c>
      <c r="P116" s="130">
        <f t="shared" si="20"/>
        <v>0</v>
      </c>
      <c r="Q116" s="130">
        <f t="shared" si="20"/>
        <v>0</v>
      </c>
      <c r="R116" s="130">
        <f t="shared" si="20"/>
        <v>0</v>
      </c>
      <c r="S116" s="130">
        <f t="shared" si="20"/>
        <v>0</v>
      </c>
      <c r="T116" s="130">
        <f t="shared" si="20"/>
        <v>0</v>
      </c>
      <c r="U116" s="130">
        <f t="shared" si="20"/>
        <v>0</v>
      </c>
      <c r="V116" s="130">
        <f t="shared" si="20"/>
        <v>0</v>
      </c>
      <c r="W116" s="130">
        <f t="shared" si="20"/>
        <v>0</v>
      </c>
      <c r="X116" s="125">
        <f>SUM(D116:W116)</f>
        <v>0</v>
      </c>
    </row>
    <row r="117" spans="1:24" x14ac:dyDescent="0.2">
      <c r="A117" s="140"/>
      <c r="C117" s="141"/>
      <c r="D117" s="142"/>
      <c r="E117" s="143"/>
      <c r="F117" s="143"/>
      <c r="G117" s="143"/>
      <c r="H117" s="143"/>
      <c r="I117" s="143"/>
      <c r="J117" s="143"/>
      <c r="K117" s="143"/>
      <c r="L117" s="143"/>
      <c r="M117" s="143"/>
      <c r="N117" s="143"/>
      <c r="O117" s="143"/>
      <c r="P117" s="143"/>
      <c r="Q117" s="143"/>
      <c r="R117" s="143"/>
      <c r="S117" s="143"/>
      <c r="T117" s="143"/>
      <c r="U117" s="143"/>
      <c r="V117" s="143"/>
      <c r="W117" s="143"/>
      <c r="X117" s="144"/>
    </row>
    <row r="118" spans="1:24" x14ac:dyDescent="0.2">
      <c r="A118" s="124">
        <v>40</v>
      </c>
      <c r="C118" s="129" t="s">
        <v>249</v>
      </c>
      <c r="D118" s="130">
        <f t="shared" ref="D118:W118" si="21">+D11</f>
        <v>0</v>
      </c>
      <c r="E118" s="130">
        <f t="shared" si="21"/>
        <v>0</v>
      </c>
      <c r="F118" s="130">
        <f t="shared" si="21"/>
        <v>0</v>
      </c>
      <c r="G118" s="130">
        <f t="shared" si="21"/>
        <v>0</v>
      </c>
      <c r="H118" s="130">
        <f t="shared" si="21"/>
        <v>0</v>
      </c>
      <c r="I118" s="130">
        <f t="shared" si="21"/>
        <v>0</v>
      </c>
      <c r="J118" s="130">
        <f t="shared" si="21"/>
        <v>0</v>
      </c>
      <c r="K118" s="130">
        <f t="shared" si="21"/>
        <v>0</v>
      </c>
      <c r="L118" s="130">
        <f t="shared" si="21"/>
        <v>0</v>
      </c>
      <c r="M118" s="130">
        <f t="shared" si="21"/>
        <v>0</v>
      </c>
      <c r="N118" s="130">
        <f t="shared" si="21"/>
        <v>0</v>
      </c>
      <c r="O118" s="130">
        <f t="shared" si="21"/>
        <v>0</v>
      </c>
      <c r="P118" s="130">
        <f t="shared" si="21"/>
        <v>0</v>
      </c>
      <c r="Q118" s="130">
        <f t="shared" si="21"/>
        <v>0</v>
      </c>
      <c r="R118" s="130">
        <f t="shared" si="21"/>
        <v>0</v>
      </c>
      <c r="S118" s="130">
        <f t="shared" si="21"/>
        <v>0</v>
      </c>
      <c r="T118" s="130">
        <f t="shared" si="21"/>
        <v>0</v>
      </c>
      <c r="U118" s="130">
        <f t="shared" si="21"/>
        <v>0</v>
      </c>
      <c r="V118" s="130">
        <f t="shared" si="21"/>
        <v>0</v>
      </c>
      <c r="W118" s="130">
        <f t="shared" si="21"/>
        <v>0</v>
      </c>
      <c r="X118" s="130">
        <f>SUM(D118:W118)</f>
        <v>0</v>
      </c>
    </row>
    <row r="119" spans="1:24" x14ac:dyDescent="0.2">
      <c r="A119" s="140"/>
      <c r="C119" s="141"/>
      <c r="D119" s="142" t="s">
        <v>349</v>
      </c>
      <c r="E119" s="142" t="s">
        <v>349</v>
      </c>
      <c r="F119" s="142" t="s">
        <v>349</v>
      </c>
      <c r="G119" s="142" t="s">
        <v>349</v>
      </c>
      <c r="H119" s="142" t="s">
        <v>349</v>
      </c>
      <c r="I119" s="142" t="s">
        <v>349</v>
      </c>
      <c r="J119" s="142" t="s">
        <v>349</v>
      </c>
      <c r="K119" s="142" t="s">
        <v>349</v>
      </c>
      <c r="L119" s="142" t="s">
        <v>349</v>
      </c>
      <c r="M119" s="142" t="s">
        <v>349</v>
      </c>
      <c r="N119" s="142"/>
      <c r="O119" s="142"/>
      <c r="P119" s="142"/>
      <c r="Q119" s="142"/>
      <c r="R119" s="142"/>
      <c r="S119" s="142"/>
      <c r="T119" s="142"/>
      <c r="U119" s="142"/>
      <c r="V119" s="142"/>
      <c r="W119" s="142"/>
      <c r="X119" s="142"/>
    </row>
    <row r="120" spans="1:24" x14ac:dyDescent="0.2">
      <c r="A120" s="124">
        <v>41</v>
      </c>
      <c r="C120" s="129" t="s">
        <v>250</v>
      </c>
      <c r="D120" s="145">
        <f>+D118-D116</f>
        <v>0</v>
      </c>
      <c r="E120" s="145">
        <f t="shared" ref="E120:W120" si="22">+E118-E116</f>
        <v>0</v>
      </c>
      <c r="F120" s="145">
        <f t="shared" si="22"/>
        <v>0</v>
      </c>
      <c r="G120" s="145">
        <f t="shared" si="22"/>
        <v>0</v>
      </c>
      <c r="H120" s="145">
        <f t="shared" si="22"/>
        <v>0</v>
      </c>
      <c r="I120" s="145">
        <f t="shared" si="22"/>
        <v>0</v>
      </c>
      <c r="J120" s="145">
        <f t="shared" si="22"/>
        <v>0</v>
      </c>
      <c r="K120" s="145">
        <f t="shared" si="22"/>
        <v>0</v>
      </c>
      <c r="L120" s="145">
        <f t="shared" si="22"/>
        <v>0</v>
      </c>
      <c r="M120" s="145">
        <f t="shared" si="22"/>
        <v>0</v>
      </c>
      <c r="N120" s="145">
        <f t="shared" si="22"/>
        <v>0</v>
      </c>
      <c r="O120" s="145">
        <f t="shared" si="22"/>
        <v>0</v>
      </c>
      <c r="P120" s="145">
        <f t="shared" si="22"/>
        <v>0</v>
      </c>
      <c r="Q120" s="145">
        <f t="shared" si="22"/>
        <v>0</v>
      </c>
      <c r="R120" s="145">
        <f t="shared" si="22"/>
        <v>0</v>
      </c>
      <c r="S120" s="145">
        <f t="shared" si="22"/>
        <v>0</v>
      </c>
      <c r="T120" s="145">
        <f t="shared" si="22"/>
        <v>0</v>
      </c>
      <c r="U120" s="145">
        <f t="shared" si="22"/>
        <v>0</v>
      </c>
      <c r="V120" s="145">
        <f t="shared" si="22"/>
        <v>0</v>
      </c>
      <c r="W120" s="145">
        <f t="shared" si="22"/>
        <v>0</v>
      </c>
      <c r="X120" s="130">
        <f>SUM(D120:W120)</f>
        <v>0</v>
      </c>
    </row>
    <row r="121" spans="1:24" x14ac:dyDescent="0.2">
      <c r="A121" s="146"/>
      <c r="C121" s="129"/>
      <c r="D121" s="147"/>
      <c r="E121" s="147"/>
      <c r="F121" s="147"/>
      <c r="G121" s="147"/>
      <c r="H121" s="147"/>
      <c r="I121" s="147"/>
      <c r="J121" s="147"/>
      <c r="K121" s="147"/>
      <c r="L121" s="148"/>
      <c r="M121" s="148"/>
      <c r="N121" s="148"/>
      <c r="O121" s="148"/>
      <c r="P121" s="148"/>
      <c r="Q121" s="148"/>
      <c r="R121" s="148"/>
      <c r="S121" s="148"/>
      <c r="T121" s="148"/>
      <c r="U121" s="148"/>
      <c r="V121" s="148"/>
      <c r="W121" s="148"/>
      <c r="X121" s="130"/>
    </row>
  </sheetData>
  <sheetProtection formatColumns="0" formatRows="0"/>
  <phoneticPr fontId="0" type="noConversion"/>
  <dataValidations disablePrompts="1" count="1">
    <dataValidation type="whole" allowBlank="1" showInputMessage="1" showErrorMessage="1" errorTitle="Grant Code" error="Must be between 0000 and 9999" sqref="D3:W3" xr:uid="{00000000-0002-0000-0F00-000000000000}">
      <formula1>0</formula1>
      <formula2>9999</formula2>
    </dataValidation>
  </dataValidations>
  <printOptions horizontalCentered="1"/>
  <pageMargins left="0.25" right="0.25" top="0.5" bottom="0.75" header="0.5" footer="0.5"/>
  <pageSetup scale="90" fitToWidth="2" fitToHeight="2" orientation="landscape" r:id="rId1"/>
  <headerFooter alignWithMargins="0">
    <oddFooter>&amp;CPage &amp;P of &amp;N&amp;R&amp;D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I196"/>
  <sheetViews>
    <sheetView workbookViewId="0">
      <pane ySplit="3" topLeftCell="A4" activePane="bottomLeft" state="frozen"/>
      <selection pane="bottomLeft" activeCell="B23" sqref="B23"/>
    </sheetView>
  </sheetViews>
  <sheetFormatPr defaultColWidth="9.28515625" defaultRowHeight="10.199999999999999" x14ac:dyDescent="0.2"/>
  <cols>
    <col min="1" max="1" width="10" style="77" customWidth="1"/>
    <col min="2" max="2" width="5" style="77" bestFit="1" customWidth="1"/>
    <col min="3" max="3" width="70.85546875" style="77" customWidth="1"/>
    <col min="4" max="4" width="16.7109375" customWidth="1"/>
    <col min="5" max="8" width="16.7109375" style="77" customWidth="1"/>
    <col min="9" max="9" width="17.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770</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t="s">
        <v>1260</v>
      </c>
      <c r="D4" s="19">
        <v>0</v>
      </c>
      <c r="E4" s="19">
        <v>0</v>
      </c>
      <c r="F4" s="19">
        <v>0</v>
      </c>
      <c r="G4" s="19">
        <v>0</v>
      </c>
      <c r="H4" s="19">
        <v>0</v>
      </c>
      <c r="I4" s="83">
        <f>G4+H4</f>
        <v>0</v>
      </c>
    </row>
    <row r="5" spans="1:9" x14ac:dyDescent="0.2">
      <c r="A5" s="7"/>
      <c r="C5" s="99" t="s">
        <v>145</v>
      </c>
      <c r="F5" s="3"/>
    </row>
    <row r="6" spans="1:9" x14ac:dyDescent="0.2">
      <c r="A6" s="17" t="s">
        <v>152</v>
      </c>
      <c r="C6" s="17" t="s">
        <v>910</v>
      </c>
      <c r="F6" s="3"/>
    </row>
    <row r="7" spans="1:9" x14ac:dyDescent="0.2">
      <c r="C7" s="20" t="s">
        <v>153</v>
      </c>
      <c r="E7" s="55"/>
    </row>
    <row r="8" spans="1:9" x14ac:dyDescent="0.2">
      <c r="A8" s="158" t="e">
        <f>HLOOKUP(201,Grants!$D$2:$W$3,2,FALSE)</f>
        <v>#N/A</v>
      </c>
      <c r="B8" s="159"/>
      <c r="C8" s="160" t="e">
        <f>HLOOKUP(201,Grants!$D$2:$W$4,3,FALSE)</f>
        <v>#N/A</v>
      </c>
      <c r="D8" s="21">
        <v>0</v>
      </c>
      <c r="E8" s="21">
        <v>0</v>
      </c>
      <c r="F8" s="21">
        <v>0</v>
      </c>
      <c r="G8" s="161">
        <f>IF(ISERROR(HLOOKUP(201,Grants!$D$2:$W$11,10,FALSE)),0,(HLOOKUP(201,Grants!$D$2:$W$11,10,FALSE)))</f>
        <v>0</v>
      </c>
      <c r="H8" s="21">
        <v>0</v>
      </c>
      <c r="I8" s="240">
        <f>G8+H8</f>
        <v>0</v>
      </c>
    </row>
    <row r="9" spans="1:9" x14ac:dyDescent="0.2">
      <c r="A9" s="158" t="e">
        <f>HLOOKUP(202,Grants!$D$2:$W$3,2,FALSE)</f>
        <v>#N/A</v>
      </c>
      <c r="B9" s="159"/>
      <c r="C9" s="160" t="e">
        <f>HLOOKUP(202,Grants!$D$2:$W$4,3,FALSE)</f>
        <v>#N/A</v>
      </c>
      <c r="D9" s="21">
        <v>0</v>
      </c>
      <c r="E9" s="21">
        <v>0</v>
      </c>
      <c r="F9" s="21">
        <v>0</v>
      </c>
      <c r="G9" s="161">
        <f>IF(ISERROR(HLOOKUP(202,Grants!$D$2:$W$11,10,FALSE)),0,(HLOOKUP(202,Grants!$D$2:$W$11,10,FALSE)))</f>
        <v>0</v>
      </c>
      <c r="H9" s="21">
        <v>0</v>
      </c>
      <c r="I9" s="240">
        <f t="shared" ref="I9:I17" si="0">G9+H9</f>
        <v>0</v>
      </c>
    </row>
    <row r="10" spans="1:9" x14ac:dyDescent="0.2">
      <c r="A10" s="158" t="e">
        <f>HLOOKUP(203,Grants!$D$2:$W$3,2,FALSE)</f>
        <v>#N/A</v>
      </c>
      <c r="B10" s="159"/>
      <c r="C10" s="160" t="e">
        <f>HLOOKUP(203,Grants!$D$2:$W$4,3,FALSE)</f>
        <v>#N/A</v>
      </c>
      <c r="D10" s="21">
        <v>0</v>
      </c>
      <c r="E10" s="21">
        <v>0</v>
      </c>
      <c r="F10" s="21">
        <v>0</v>
      </c>
      <c r="G10" s="161">
        <f>IF(ISERROR(HLOOKUP(203,Grants!$D$2:$W$11,10,FALSE)),0,(HLOOKUP(203,Grants!$D$2:$W$11,10,FALSE)))</f>
        <v>0</v>
      </c>
      <c r="H10" s="21">
        <v>0</v>
      </c>
      <c r="I10" s="240">
        <f t="shared" si="0"/>
        <v>0</v>
      </c>
    </row>
    <row r="11" spans="1:9" x14ac:dyDescent="0.2">
      <c r="A11" s="158" t="e">
        <f>HLOOKUP(204,Grants!$D$2:$W$3,2,FALSE)</f>
        <v>#N/A</v>
      </c>
      <c r="B11" s="159"/>
      <c r="C11" s="160" t="e">
        <f>HLOOKUP(204,Grants!$D$2:$W$4,3,FALSE)</f>
        <v>#N/A</v>
      </c>
      <c r="D11" s="21">
        <v>0</v>
      </c>
      <c r="E11" s="21">
        <v>0</v>
      </c>
      <c r="F11" s="21">
        <v>0</v>
      </c>
      <c r="G11" s="161">
        <f>IF(ISERROR(HLOOKUP(204,Grants!$D$2:$W$11,10,FALSE)),0,(HLOOKUP(204,Grants!$D$2:$W$11,10,FALSE)))</f>
        <v>0</v>
      </c>
      <c r="H11" s="21">
        <v>0</v>
      </c>
      <c r="I11" s="240">
        <f t="shared" si="0"/>
        <v>0</v>
      </c>
    </row>
    <row r="12" spans="1:9" x14ac:dyDescent="0.2">
      <c r="A12" s="158" t="e">
        <f>HLOOKUP(205,Grants!$D$2:$W$3,2,FALSE)</f>
        <v>#N/A</v>
      </c>
      <c r="B12" s="159"/>
      <c r="C12" s="160" t="e">
        <f>HLOOKUP(205,Grants!$D$2:$W$4,3,FALSE)</f>
        <v>#N/A</v>
      </c>
      <c r="D12" s="21">
        <v>0</v>
      </c>
      <c r="E12" s="21">
        <v>0</v>
      </c>
      <c r="F12" s="21">
        <v>0</v>
      </c>
      <c r="G12" s="161">
        <f>IF(ISERROR(HLOOKUP(205,Grants!$D$2:$W$11,10,FALSE)),0,(HLOOKUP(205,Grants!$D$2:$W$11,10,FALSE)))</f>
        <v>0</v>
      </c>
      <c r="H12" s="21">
        <v>0</v>
      </c>
      <c r="I12" s="240">
        <f t="shared" si="0"/>
        <v>0</v>
      </c>
    </row>
    <row r="13" spans="1:9" x14ac:dyDescent="0.2">
      <c r="A13" s="158" t="e">
        <f>HLOOKUP(206,Grants!$D$2:$W$3,2,FALSE)</f>
        <v>#N/A</v>
      </c>
      <c r="B13" s="159"/>
      <c r="C13" s="160" t="e">
        <f>HLOOKUP(206,Grants!$D$2:$W$4,3,FALSE)</f>
        <v>#N/A</v>
      </c>
      <c r="D13" s="21">
        <v>0</v>
      </c>
      <c r="E13" s="21">
        <v>0</v>
      </c>
      <c r="F13" s="21">
        <v>0</v>
      </c>
      <c r="G13" s="161">
        <f>IF(ISERROR(HLOOKUP(206,Grants!$D$2:$W$11,10,FALSE)),0,(HLOOKUP(206,Grants!$D$2:$W$11,10,FALSE)))</f>
        <v>0</v>
      </c>
      <c r="H13" s="21">
        <v>0</v>
      </c>
      <c r="I13" s="240">
        <f t="shared" si="0"/>
        <v>0</v>
      </c>
    </row>
    <row r="14" spans="1:9" x14ac:dyDescent="0.2">
      <c r="A14" s="158" t="e">
        <f>HLOOKUP(207,Grants!$D$2:$W$3,2,FALSE)</f>
        <v>#N/A</v>
      </c>
      <c r="B14" s="159"/>
      <c r="C14" s="160" t="e">
        <f>HLOOKUP(207,Grants!$D$2:$W$4,3,FALSE)</f>
        <v>#N/A</v>
      </c>
      <c r="D14" s="21">
        <v>0</v>
      </c>
      <c r="E14" s="21">
        <v>0</v>
      </c>
      <c r="F14" s="21">
        <v>0</v>
      </c>
      <c r="G14" s="161">
        <f>IF(ISERROR(HLOOKUP(207,Grants!$D$2:$W$11,10,FALSE)),0,(HLOOKUP(207,Grants!$D$2:$W$11,10,FALSE)))</f>
        <v>0</v>
      </c>
      <c r="H14" s="21">
        <v>0</v>
      </c>
      <c r="I14" s="240">
        <f t="shared" si="0"/>
        <v>0</v>
      </c>
    </row>
    <row r="15" spans="1:9" x14ac:dyDescent="0.2">
      <c r="A15" s="158" t="e">
        <f>HLOOKUP(208,Grants!$D$2:$W$3,2,FALSE)</f>
        <v>#N/A</v>
      </c>
      <c r="B15" s="159"/>
      <c r="C15" s="160" t="e">
        <f>HLOOKUP(208,Grants!$D$2:$W$4,3,FALSE)</f>
        <v>#N/A</v>
      </c>
      <c r="D15" s="21">
        <v>0</v>
      </c>
      <c r="E15" s="21">
        <v>0</v>
      </c>
      <c r="F15" s="21">
        <v>0</v>
      </c>
      <c r="G15" s="161">
        <f>IF(ISERROR(HLOOKUP(208,Grants!$D$2:$W$11,10,FALSE)),0,(HLOOKUP(208,Grants!$D$2:$W$11,10,FALSE)))</f>
        <v>0</v>
      </c>
      <c r="H15" s="21">
        <v>0</v>
      </c>
      <c r="I15" s="240">
        <f t="shared" si="0"/>
        <v>0</v>
      </c>
    </row>
    <row r="16" spans="1:9" x14ac:dyDescent="0.2">
      <c r="A16" s="158" t="e">
        <f>HLOOKUP(209,Grants!$D$2:$W$3,2,FALSE)</f>
        <v>#N/A</v>
      </c>
      <c r="B16" s="159"/>
      <c r="C16" s="160" t="e">
        <f>HLOOKUP(209,Grants!$D$2:$W$4,3,FALSE)</f>
        <v>#N/A</v>
      </c>
      <c r="D16" s="21">
        <v>0</v>
      </c>
      <c r="E16" s="21">
        <v>0</v>
      </c>
      <c r="F16" s="21">
        <v>0</v>
      </c>
      <c r="G16" s="161">
        <f>IF(ISERROR(HLOOKUP(209,Grants!$D$2:$W$11,10,FALSE)),0,(HLOOKUP(209,Grants!$D$2:$W$11,10,FALSE)))</f>
        <v>0</v>
      </c>
      <c r="H16" s="21">
        <v>0</v>
      </c>
      <c r="I16" s="240">
        <f t="shared" si="0"/>
        <v>0</v>
      </c>
    </row>
    <row r="17" spans="1:9" x14ac:dyDescent="0.2">
      <c r="A17" s="158" t="e">
        <f>HLOOKUP(210,Grants!$D$2:$W$3,2,FALSE)</f>
        <v>#N/A</v>
      </c>
      <c r="B17" s="159"/>
      <c r="C17" s="160" t="e">
        <f>HLOOKUP(210,Grants!$D$2:$W$4,3,FALSE)</f>
        <v>#N/A</v>
      </c>
      <c r="D17" s="21">
        <v>0</v>
      </c>
      <c r="E17" s="21">
        <v>0</v>
      </c>
      <c r="F17" s="21">
        <v>0</v>
      </c>
      <c r="G17" s="161">
        <f>IF(ISERROR(HLOOKUP(210,Grants!$D$2:$W$11,10,FALSE)),0,(HLOOKUP(210,Grants!$D$2:$W$11,10,FALSE)))</f>
        <v>0</v>
      </c>
      <c r="H17" s="21">
        <v>0</v>
      </c>
      <c r="I17" s="240">
        <f t="shared" si="0"/>
        <v>0</v>
      </c>
    </row>
    <row r="18" spans="1:9" x14ac:dyDescent="0.2">
      <c r="A18" s="158" t="e">
        <f>HLOOKUP(211,Grants!$D$2:$W$3,2,FALSE)</f>
        <v>#N/A</v>
      </c>
      <c r="B18" s="159"/>
      <c r="C18" s="160" t="e">
        <f>HLOOKUP(211,Grants!$D$2:$W$4,3,FALSE)</f>
        <v>#N/A</v>
      </c>
      <c r="D18" s="21">
        <v>0</v>
      </c>
      <c r="E18" s="21">
        <v>0</v>
      </c>
      <c r="F18" s="21">
        <v>0</v>
      </c>
      <c r="G18" s="161">
        <f>IF(ISERROR(HLOOKUP(211,Grants!$D$2:$W$11,10,FALSE)),0,(HLOOKUP(211,Grants!$D$2:$W$11,10,FALSE)))</f>
        <v>0</v>
      </c>
      <c r="H18" s="21">
        <v>0</v>
      </c>
      <c r="I18" s="240">
        <f>G18+H18</f>
        <v>0</v>
      </c>
    </row>
    <row r="19" spans="1:9" x14ac:dyDescent="0.2">
      <c r="A19" s="158" t="e">
        <f>HLOOKUP(212,Grants!$D$2:$W$3,2,FALSE)</f>
        <v>#N/A</v>
      </c>
      <c r="B19" s="159"/>
      <c r="C19" s="160" t="e">
        <f>HLOOKUP(212,Grants!$D$2:$W$4,3,FALSE)</f>
        <v>#N/A</v>
      </c>
      <c r="D19" s="21">
        <v>0</v>
      </c>
      <c r="E19" s="21">
        <v>0</v>
      </c>
      <c r="F19" s="21">
        <v>0</v>
      </c>
      <c r="G19" s="161">
        <f>IF(ISERROR(HLOOKUP(212,Grants!$D$2:$W$11,10,FALSE)),0,(HLOOKUP(212,Grants!$D$2:$W$11,10,FALSE)))</f>
        <v>0</v>
      </c>
      <c r="H19" s="21">
        <v>0</v>
      </c>
      <c r="I19" s="240">
        <f>G19+H19</f>
        <v>0</v>
      </c>
    </row>
    <row r="20" spans="1:9" ht="10.8" thickBot="1" x14ac:dyDescent="0.25">
      <c r="A20" s="72"/>
      <c r="D20" s="3"/>
      <c r="E20" s="3"/>
      <c r="F20" s="3"/>
      <c r="G20" s="3"/>
    </row>
    <row r="21" spans="1:9" ht="11.4" thickTop="1" thickBot="1" x14ac:dyDescent="0.25">
      <c r="C21" s="55" t="s">
        <v>907</v>
      </c>
      <c r="D21" s="82">
        <f t="shared" ref="D21:I21" si="1">SUM(D8:D19)</f>
        <v>0</v>
      </c>
      <c r="E21" s="82">
        <f t="shared" si="1"/>
        <v>0</v>
      </c>
      <c r="F21" s="82">
        <f t="shared" si="1"/>
        <v>0</v>
      </c>
      <c r="G21" s="82">
        <f t="shared" si="1"/>
        <v>0</v>
      </c>
      <c r="H21" s="82">
        <f t="shared" si="1"/>
        <v>0</v>
      </c>
      <c r="I21" s="82">
        <f t="shared" si="1"/>
        <v>0</v>
      </c>
    </row>
    <row r="22" spans="1:9" ht="10.8" thickTop="1" x14ac:dyDescent="0.2"/>
    <row r="23" spans="1:9" x14ac:dyDescent="0.2">
      <c r="B23" s="20" t="s">
        <v>1728</v>
      </c>
    </row>
    <row r="24" spans="1:9" x14ac:dyDescent="0.2">
      <c r="A24" s="525" t="s">
        <v>121</v>
      </c>
      <c r="B24" s="20"/>
    </row>
    <row r="25" spans="1:9" x14ac:dyDescent="0.2">
      <c r="A25" s="17" t="s">
        <v>152</v>
      </c>
      <c r="C25" s="17" t="s">
        <v>909</v>
      </c>
    </row>
    <row r="26" spans="1:9" x14ac:dyDescent="0.2">
      <c r="A26" s="155"/>
      <c r="C26" s="20" t="s">
        <v>438</v>
      </c>
    </row>
    <row r="27" spans="1:9" x14ac:dyDescent="0.2">
      <c r="A27" s="158" t="e">
        <f>HLOOKUP(301,Grants!$D$2:$W$3,2,FALSE)</f>
        <v>#N/A</v>
      </c>
      <c r="B27" s="159"/>
      <c r="C27" s="160" t="e">
        <f>HLOOKUP(301,Grants!$D$2:$W$4,3,FALSE)</f>
        <v>#N/A</v>
      </c>
      <c r="D27" s="21">
        <v>0</v>
      </c>
      <c r="E27" s="21">
        <v>0</v>
      </c>
      <c r="F27" s="21">
        <v>0</v>
      </c>
      <c r="G27" s="161">
        <f>IF(ISERROR(HLOOKUP(301,Grants!$D$2:$W$11,10,FALSE)),0,(HLOOKUP(301,Grants!$D$2:$W$11,10,FALSE)))</f>
        <v>0</v>
      </c>
      <c r="H27" s="21">
        <v>0</v>
      </c>
      <c r="I27" s="240">
        <f t="shared" ref="I27:I45" si="2">G27+H27</f>
        <v>0</v>
      </c>
    </row>
    <row r="28" spans="1:9" x14ac:dyDescent="0.2">
      <c r="A28" s="158" t="e">
        <f>HLOOKUP(302,Grants!$D$2:$W$3,2,FALSE)</f>
        <v>#N/A</v>
      </c>
      <c r="B28" s="159"/>
      <c r="C28" s="160" t="e">
        <f>HLOOKUP(302,Grants!$D$2:$W$4,3,FALSE)</f>
        <v>#N/A</v>
      </c>
      <c r="D28" s="21">
        <v>0</v>
      </c>
      <c r="E28" s="21">
        <v>0</v>
      </c>
      <c r="F28" s="21">
        <v>0</v>
      </c>
      <c r="G28" s="161">
        <f>IF(ISERROR(HLOOKUP(302,Grants!$D$2:$W$11,10,FALSE)),0,(HLOOKUP(302,Grants!$D$2:$W$11,10,FALSE)))</f>
        <v>0</v>
      </c>
      <c r="H28" s="21">
        <v>0</v>
      </c>
      <c r="I28" s="240">
        <f t="shared" si="2"/>
        <v>0</v>
      </c>
    </row>
    <row r="29" spans="1:9" x14ac:dyDescent="0.2">
      <c r="A29" s="158" t="e">
        <f>HLOOKUP(303,Grants!$D$2:$W$3,2,FALSE)</f>
        <v>#N/A</v>
      </c>
      <c r="B29" s="159"/>
      <c r="C29" s="160" t="e">
        <f>HLOOKUP(303,Grants!$D$2:$W$4,3,FALSE)</f>
        <v>#N/A</v>
      </c>
      <c r="D29" s="21">
        <v>0</v>
      </c>
      <c r="E29" s="21">
        <v>0</v>
      </c>
      <c r="F29" s="21">
        <v>0</v>
      </c>
      <c r="G29" s="161">
        <f>IF(ISERROR(HLOOKUP(303,Grants!$D$2:$W$11,10,FALSE)),0,(HLOOKUP(303,Grants!$D$2:$W$11,10,FALSE)))</f>
        <v>0</v>
      </c>
      <c r="H29" s="21">
        <v>0</v>
      </c>
      <c r="I29" s="240">
        <f t="shared" si="2"/>
        <v>0</v>
      </c>
    </row>
    <row r="30" spans="1:9" x14ac:dyDescent="0.2">
      <c r="A30" s="158" t="e">
        <f>HLOOKUP(304,Grants!$D$2:$W$3,2,FALSE)</f>
        <v>#N/A</v>
      </c>
      <c r="B30" s="159"/>
      <c r="C30" s="160" t="e">
        <f>HLOOKUP(304,Grants!$D$2:$W$4,3,FALSE)</f>
        <v>#N/A</v>
      </c>
      <c r="D30" s="21">
        <v>0</v>
      </c>
      <c r="E30" s="21">
        <v>0</v>
      </c>
      <c r="F30" s="21">
        <v>0</v>
      </c>
      <c r="G30" s="161">
        <f>IF(ISERROR(HLOOKUP(304,Grants!$D$2:$W$11,10,FALSE)),0,(HLOOKUP(304,Grants!$D$2:$W$11,10,FALSE)))</f>
        <v>0</v>
      </c>
      <c r="H30" s="21">
        <v>0</v>
      </c>
      <c r="I30" s="240">
        <f t="shared" si="2"/>
        <v>0</v>
      </c>
    </row>
    <row r="31" spans="1:9" x14ac:dyDescent="0.2">
      <c r="A31" s="158" t="e">
        <f>HLOOKUP(305,Grants!$D$2:$W$3,2,FALSE)</f>
        <v>#N/A</v>
      </c>
      <c r="B31" s="159"/>
      <c r="C31" s="160" t="e">
        <f>HLOOKUP(305,Grants!$D$2:$W$4,3,FALSE)</f>
        <v>#N/A</v>
      </c>
      <c r="D31" s="21">
        <v>0</v>
      </c>
      <c r="E31" s="21">
        <v>0</v>
      </c>
      <c r="F31" s="21">
        <v>0</v>
      </c>
      <c r="G31" s="161">
        <f>IF(ISERROR(HLOOKUP(305,Grants!$D$2:$W$11,10,FALSE)),0,(HLOOKUP(305,Grants!$D$2:$W$11,10,FALSE)))</f>
        <v>0</v>
      </c>
      <c r="H31" s="21">
        <v>0</v>
      </c>
      <c r="I31" s="240">
        <f t="shared" si="2"/>
        <v>0</v>
      </c>
    </row>
    <row r="32" spans="1:9" x14ac:dyDescent="0.2">
      <c r="A32" s="158" t="e">
        <f>HLOOKUP(306,Grants!$D$2:$W$3,2,FALSE)</f>
        <v>#N/A</v>
      </c>
      <c r="B32" s="159"/>
      <c r="C32" s="160" t="e">
        <f>HLOOKUP(306,Grants!$D$2:$W$4,3,FALSE)</f>
        <v>#N/A</v>
      </c>
      <c r="D32" s="21">
        <v>0</v>
      </c>
      <c r="E32" s="21">
        <v>0</v>
      </c>
      <c r="F32" s="21">
        <v>0</v>
      </c>
      <c r="G32" s="161">
        <f>IF(ISERROR(HLOOKUP(306,Grants!$D$2:$W$11,10,FALSE)),0,(HLOOKUP(306,Grants!$D$2:$W$11,10,FALSE)))</f>
        <v>0</v>
      </c>
      <c r="H32" s="21">
        <v>0</v>
      </c>
      <c r="I32" s="240">
        <f t="shared" si="2"/>
        <v>0</v>
      </c>
    </row>
    <row r="33" spans="1:9" x14ac:dyDescent="0.2">
      <c r="A33" s="158" t="e">
        <f>HLOOKUP(307,Grants!$D$2:$W$3,2,FALSE)</f>
        <v>#N/A</v>
      </c>
      <c r="B33" s="159"/>
      <c r="C33" s="160" t="e">
        <f>HLOOKUP(307,Grants!$D$2:$W$4,3,FALSE)</f>
        <v>#N/A</v>
      </c>
      <c r="D33" s="21">
        <v>0</v>
      </c>
      <c r="E33" s="21">
        <v>0</v>
      </c>
      <c r="F33" s="21">
        <v>0</v>
      </c>
      <c r="G33" s="161">
        <f>IF(ISERROR(HLOOKUP(307,Grants!$D$2:$W$11,10,FALSE)),0,(HLOOKUP(307,Grants!$D$2:$W$11,10,FALSE)))</f>
        <v>0</v>
      </c>
      <c r="H33" s="21">
        <v>0</v>
      </c>
      <c r="I33" s="240">
        <f t="shared" si="2"/>
        <v>0</v>
      </c>
    </row>
    <row r="34" spans="1:9" x14ac:dyDescent="0.2">
      <c r="A34" s="158" t="e">
        <f>HLOOKUP(308,Grants!$D$2:$W$3,2,FALSE)</f>
        <v>#N/A</v>
      </c>
      <c r="B34" s="159"/>
      <c r="C34" s="160" t="e">
        <f>HLOOKUP(308,Grants!$D$2:$W$4,3,FALSE)</f>
        <v>#N/A</v>
      </c>
      <c r="D34" s="21">
        <v>0</v>
      </c>
      <c r="E34" s="21">
        <v>0</v>
      </c>
      <c r="F34" s="21">
        <v>0</v>
      </c>
      <c r="G34" s="161">
        <f>IF(ISERROR(HLOOKUP(308,Grants!$D$2:$W$11,10,FALSE)),0,(HLOOKUP(308,Grants!$D$2:$W$11,10,FALSE)))</f>
        <v>0</v>
      </c>
      <c r="H34" s="21">
        <v>0</v>
      </c>
      <c r="I34" s="240">
        <f t="shared" si="2"/>
        <v>0</v>
      </c>
    </row>
    <row r="35" spans="1:9" x14ac:dyDescent="0.2">
      <c r="A35" s="158" t="e">
        <f>HLOOKUP(309,Grants!$D$2:$W$3,2,FALSE)</f>
        <v>#N/A</v>
      </c>
      <c r="B35" s="159"/>
      <c r="C35" s="160" t="e">
        <f>HLOOKUP(309,Grants!$D$2:$W$4,3,FALSE)</f>
        <v>#N/A</v>
      </c>
      <c r="D35" s="21">
        <v>0</v>
      </c>
      <c r="E35" s="21">
        <v>0</v>
      </c>
      <c r="F35" s="21">
        <v>0</v>
      </c>
      <c r="G35" s="161">
        <f>IF(ISERROR(HLOOKUP(309,Grants!$D$2:$W$11,10,FALSE)),0,(HLOOKUP(309,Grants!$D$2:$W$11,10,FALSE)))</f>
        <v>0</v>
      </c>
      <c r="H35" s="21">
        <v>0</v>
      </c>
      <c r="I35" s="240">
        <f t="shared" si="2"/>
        <v>0</v>
      </c>
    </row>
    <row r="36" spans="1:9" x14ac:dyDescent="0.2">
      <c r="A36" s="158" t="e">
        <f>HLOOKUP(310,Grants!$D$2:$W$3,2,FALSE)</f>
        <v>#N/A</v>
      </c>
      <c r="B36" s="159"/>
      <c r="C36" s="160" t="e">
        <f>HLOOKUP(310,Grants!$D$2:$W$4,3,FALSE)</f>
        <v>#N/A</v>
      </c>
      <c r="D36" s="21">
        <v>0</v>
      </c>
      <c r="E36" s="21">
        <v>0</v>
      </c>
      <c r="F36" s="21">
        <v>0</v>
      </c>
      <c r="G36" s="161">
        <f>IF(ISERROR(HLOOKUP(310,Grants!$D$2:$W$11,10,FALSE)),0,(HLOOKUP(310,Grants!$D$2:$W$11,10,FALSE)))</f>
        <v>0</v>
      </c>
      <c r="H36" s="21">
        <v>0</v>
      </c>
      <c r="I36" s="240">
        <f t="shared" si="2"/>
        <v>0</v>
      </c>
    </row>
    <row r="37" spans="1:9" x14ac:dyDescent="0.2">
      <c r="A37" s="158" t="e">
        <f>HLOOKUP(311,Grants!$D$2:$W$3,2,FALSE)</f>
        <v>#N/A</v>
      </c>
      <c r="B37" s="159"/>
      <c r="C37" s="160" t="e">
        <f>HLOOKUP(311,Grants!$D$2:$W$4,3,FALSE)</f>
        <v>#N/A</v>
      </c>
      <c r="D37" s="21">
        <v>0</v>
      </c>
      <c r="E37" s="21">
        <v>0</v>
      </c>
      <c r="F37" s="21">
        <v>0</v>
      </c>
      <c r="G37" s="161">
        <f>IF(ISERROR(HLOOKUP(311,Grants!$D$2:$W$11,10,FALSE)),0,(HLOOKUP(311,Grants!$D$2:$W$11,10,FALSE)))</f>
        <v>0</v>
      </c>
      <c r="H37" s="21">
        <v>0</v>
      </c>
      <c r="I37" s="240">
        <f t="shared" si="2"/>
        <v>0</v>
      </c>
    </row>
    <row r="38" spans="1:9" x14ac:dyDescent="0.2">
      <c r="A38" s="158" t="e">
        <f>HLOOKUP(312,Grants!$D$2:$W$3,2,FALSE)</f>
        <v>#N/A</v>
      </c>
      <c r="B38" s="159"/>
      <c r="C38" s="160" t="e">
        <f>HLOOKUP(312,Grants!$D$2:$W$4,3,FALSE)</f>
        <v>#N/A</v>
      </c>
      <c r="D38" s="21">
        <v>0</v>
      </c>
      <c r="E38" s="21">
        <v>0</v>
      </c>
      <c r="F38" s="21">
        <v>0</v>
      </c>
      <c r="G38" s="161">
        <f>IF(ISERROR(HLOOKUP(312,Grants!$D$2:$W$11,10,FALSE)),0,(HLOOKUP(312,Grants!$D$2:$W$11,10,FALSE)))</f>
        <v>0</v>
      </c>
      <c r="H38" s="21">
        <v>0</v>
      </c>
      <c r="I38" s="240">
        <f t="shared" si="2"/>
        <v>0</v>
      </c>
    </row>
    <row r="39" spans="1:9" x14ac:dyDescent="0.2">
      <c r="A39" s="158" t="e">
        <f>HLOOKUP(313,Grants!$D$2:$W$3,2,FALSE)</f>
        <v>#N/A</v>
      </c>
      <c r="B39" s="159"/>
      <c r="C39" s="160" t="e">
        <f>HLOOKUP(313,Grants!$D$2:$W$4,3,FALSE)</f>
        <v>#N/A</v>
      </c>
      <c r="D39" s="21">
        <v>0</v>
      </c>
      <c r="E39" s="21">
        <v>0</v>
      </c>
      <c r="F39" s="21">
        <v>0</v>
      </c>
      <c r="G39" s="161">
        <f>IF(ISERROR(HLOOKUP(313,Grants!$D$2:$W$11,10,FALSE)),0,(HLOOKUP(313,Grants!$D$2:$W$11,10,FALSE)))</f>
        <v>0</v>
      </c>
      <c r="H39" s="21">
        <v>0</v>
      </c>
      <c r="I39" s="240">
        <f t="shared" si="2"/>
        <v>0</v>
      </c>
    </row>
    <row r="40" spans="1:9" x14ac:dyDescent="0.2">
      <c r="A40" s="158" t="e">
        <f>HLOOKUP(314,Grants!$D$2:$W$3,2,FALSE)</f>
        <v>#N/A</v>
      </c>
      <c r="B40" s="159"/>
      <c r="C40" s="160" t="e">
        <f>HLOOKUP(314,Grants!$D$2:$W$4,3,FALSE)</f>
        <v>#N/A</v>
      </c>
      <c r="D40" s="21">
        <v>0</v>
      </c>
      <c r="E40" s="21">
        <v>0</v>
      </c>
      <c r="F40" s="21">
        <v>0</v>
      </c>
      <c r="G40" s="161">
        <f>IF(ISERROR(HLOOKUP(314,Grants!$D$2:$W$11,10,FALSE)),0,(HLOOKUP(314,Grants!$D$2:$W$11,10,FALSE)))</f>
        <v>0</v>
      </c>
      <c r="H40" s="21">
        <v>0</v>
      </c>
      <c r="I40" s="240">
        <f t="shared" si="2"/>
        <v>0</v>
      </c>
    </row>
    <row r="41" spans="1:9" x14ac:dyDescent="0.2">
      <c r="A41" s="158" t="e">
        <f>HLOOKUP(315,Grants!$D$2:$W$3,2,FALSE)</f>
        <v>#N/A</v>
      </c>
      <c r="B41" s="159"/>
      <c r="C41" s="160" t="e">
        <f>HLOOKUP(315,Grants!$D$2:$W$4,3,FALSE)</f>
        <v>#N/A</v>
      </c>
      <c r="D41" s="21">
        <v>0</v>
      </c>
      <c r="E41" s="21">
        <v>0</v>
      </c>
      <c r="F41" s="21">
        <v>0</v>
      </c>
      <c r="G41" s="161">
        <f>IF(ISERROR(HLOOKUP(315,Grants!$D$2:$W$11,10,FALSE)),0,(HLOOKUP(315,Grants!$D$2:$W$11,10,FALSE)))</f>
        <v>0</v>
      </c>
      <c r="H41" s="21">
        <v>0</v>
      </c>
      <c r="I41" s="240">
        <f t="shared" si="2"/>
        <v>0</v>
      </c>
    </row>
    <row r="42" spans="1:9" x14ac:dyDescent="0.2">
      <c r="A42" s="158" t="e">
        <f>HLOOKUP(316,Grants!$D$2:$W$3,2,FALSE)</f>
        <v>#N/A</v>
      </c>
      <c r="B42" s="159"/>
      <c r="C42" s="160" t="e">
        <f>HLOOKUP(316,Grants!$D$2:$W$4,3,FALSE)</f>
        <v>#N/A</v>
      </c>
      <c r="D42" s="21">
        <v>0</v>
      </c>
      <c r="E42" s="21">
        <v>0</v>
      </c>
      <c r="F42" s="21">
        <v>0</v>
      </c>
      <c r="G42" s="161">
        <f>IF(ISERROR(HLOOKUP(316,Grants!$D$2:$W$11,10,FALSE)),0,(HLOOKUP(316,Grants!$D$2:$W$11,10,FALSE)))</f>
        <v>0</v>
      </c>
      <c r="H42" s="21">
        <v>0</v>
      </c>
      <c r="I42" s="240">
        <f t="shared" si="2"/>
        <v>0</v>
      </c>
    </row>
    <row r="43" spans="1:9" x14ac:dyDescent="0.2">
      <c r="A43" s="158" t="e">
        <f>HLOOKUP(317,Grants!$D$2:$W$3,2,FALSE)</f>
        <v>#N/A</v>
      </c>
      <c r="B43" s="159"/>
      <c r="C43" s="160" t="e">
        <f>HLOOKUP(317,Grants!$D$2:$W$4,3,FALSE)</f>
        <v>#N/A</v>
      </c>
      <c r="D43" s="21">
        <v>0</v>
      </c>
      <c r="E43" s="21">
        <v>0</v>
      </c>
      <c r="F43" s="21">
        <v>0</v>
      </c>
      <c r="G43" s="161">
        <f>IF(ISERROR(HLOOKUP(317,Grants!$D$2:$W$11,10,FALSE)),0,(HLOOKUP(317,Grants!$D$2:$W$11,10,FALSE)))</f>
        <v>0</v>
      </c>
      <c r="H43" s="21">
        <v>0</v>
      </c>
      <c r="I43" s="240">
        <f t="shared" si="2"/>
        <v>0</v>
      </c>
    </row>
    <row r="44" spans="1:9" x14ac:dyDescent="0.2">
      <c r="A44" s="158" t="e">
        <f>HLOOKUP(318,Grants!$D$2:$W$3,2,FALSE)</f>
        <v>#N/A</v>
      </c>
      <c r="B44" s="159"/>
      <c r="C44" s="160" t="e">
        <f>HLOOKUP(318,Grants!$D$2:$W$4,3,FALSE)</f>
        <v>#N/A</v>
      </c>
      <c r="D44" s="21">
        <v>0</v>
      </c>
      <c r="E44" s="21">
        <v>0</v>
      </c>
      <c r="F44" s="21">
        <v>0</v>
      </c>
      <c r="G44" s="161">
        <f>IF(ISERROR(HLOOKUP(318,Grants!$D$2:$W$11,10,FALSE)),0,(HLOOKUP(318,Grants!$D$2:$W$11,10,FALSE)))</f>
        <v>0</v>
      </c>
      <c r="H44" s="21">
        <v>0</v>
      </c>
      <c r="I44" s="240">
        <f t="shared" si="2"/>
        <v>0</v>
      </c>
    </row>
    <row r="45" spans="1:9" x14ac:dyDescent="0.2">
      <c r="A45" s="158" t="e">
        <f>HLOOKUP(319,Grants!$D$2:$W$3,2,FALSE)</f>
        <v>#N/A</v>
      </c>
      <c r="B45" s="159"/>
      <c r="C45" s="160" t="e">
        <f>HLOOKUP(319,Grants!$D$2:$W$4,3,FALSE)</f>
        <v>#N/A</v>
      </c>
      <c r="D45" s="21">
        <v>0</v>
      </c>
      <c r="E45" s="21">
        <v>0</v>
      </c>
      <c r="F45" s="21">
        <v>0</v>
      </c>
      <c r="G45" s="161">
        <f>IF(ISERROR(HLOOKUP(319,Grants!$D$2:$W$11,10,FALSE)),0,(HLOOKUP(319,Grants!$D$2:$W$11,10,FALSE)))</f>
        <v>0</v>
      </c>
      <c r="H45" s="21">
        <v>0</v>
      </c>
      <c r="I45" s="240">
        <f t="shared" si="2"/>
        <v>0</v>
      </c>
    </row>
    <row r="46" spans="1:9" x14ac:dyDescent="0.2">
      <c r="A46" s="158" t="e">
        <f>HLOOKUP(320,Grants!$D$2:$W$3,2,FALSE)</f>
        <v>#N/A</v>
      </c>
      <c r="B46" s="159"/>
      <c r="C46" s="160" t="e">
        <f>HLOOKUP(320,Grants!$D$2:$W$4,3,FALSE)</f>
        <v>#N/A</v>
      </c>
      <c r="D46" s="21">
        <v>0</v>
      </c>
      <c r="E46" s="21">
        <v>0</v>
      </c>
      <c r="F46" s="21">
        <v>0</v>
      </c>
      <c r="G46" s="161">
        <f>IF(ISERROR(HLOOKUP(320,Grants!$D$2:$W$11,10,FALSE)),0,(HLOOKUP(320,Grants!$D$2:$W$11,10,FALSE)))</f>
        <v>0</v>
      </c>
      <c r="H46" s="21">
        <v>0</v>
      </c>
      <c r="I46" s="240">
        <f>G46+H46</f>
        <v>0</v>
      </c>
    </row>
    <row r="47" spans="1:9" ht="10.8" thickBot="1" x14ac:dyDescent="0.25">
      <c r="A47" s="162"/>
      <c r="C47" s="55"/>
      <c r="D47" s="3"/>
      <c r="E47" s="3"/>
      <c r="F47" s="3"/>
      <c r="G47" s="3"/>
    </row>
    <row r="48" spans="1:9" ht="11.4" thickTop="1" thickBot="1" x14ac:dyDescent="0.25">
      <c r="C48" s="55" t="s">
        <v>908</v>
      </c>
      <c r="D48" s="82">
        <f t="shared" ref="D48:I48" si="3">SUM(D27:D47)</f>
        <v>0</v>
      </c>
      <c r="E48" s="82">
        <f t="shared" si="3"/>
        <v>0</v>
      </c>
      <c r="F48" s="82">
        <f t="shared" si="3"/>
        <v>0</v>
      </c>
      <c r="G48" s="82">
        <f t="shared" si="3"/>
        <v>0</v>
      </c>
      <c r="H48" s="82">
        <f t="shared" si="3"/>
        <v>0</v>
      </c>
      <c r="I48" s="82">
        <f t="shared" si="3"/>
        <v>0</v>
      </c>
    </row>
    <row r="49" spans="1:9" ht="10.8" thickTop="1" x14ac:dyDescent="0.2"/>
    <row r="50" spans="1:9" x14ac:dyDescent="0.2">
      <c r="B50" s="20" t="s">
        <v>1055</v>
      </c>
    </row>
    <row r="51" spans="1:9" x14ac:dyDescent="0.2">
      <c r="A51" s="17" t="s">
        <v>152</v>
      </c>
      <c r="C51" s="17" t="s">
        <v>1044</v>
      </c>
    </row>
    <row r="52" spans="1:9" x14ac:dyDescent="0.2">
      <c r="A52" s="158">
        <f>HLOOKUP(101,Grants!$D$2:$W$3,2,FALSE)</f>
        <v>0</v>
      </c>
      <c r="B52" s="159"/>
      <c r="C52" s="160">
        <f>HLOOKUP(101,Grants!$D$2:$W$4,3,FALSE)</f>
        <v>0</v>
      </c>
      <c r="D52" s="21">
        <v>0</v>
      </c>
      <c r="E52" s="21">
        <v>0</v>
      </c>
      <c r="F52" s="21">
        <v>0</v>
      </c>
      <c r="G52" s="161">
        <f>IF(ISERROR(HLOOKUP(101,Grants!$D$2:$W$11,10,FALSE)),0,(HLOOKUP(101,Grants!$D$2:$W$11,10,FALSE)))</f>
        <v>0</v>
      </c>
      <c r="H52" s="21">
        <v>0</v>
      </c>
      <c r="I52" s="240">
        <f t="shared" ref="I52:I61" si="4">G52+H52</f>
        <v>0</v>
      </c>
    </row>
    <row r="53" spans="1:9" x14ac:dyDescent="0.2">
      <c r="A53" s="158">
        <f>HLOOKUP(102,Grants!$D$2:$W$3,2,FALSE)</f>
        <v>0</v>
      </c>
      <c r="B53" s="159"/>
      <c r="C53" s="160">
        <f>HLOOKUP(102,Grants!$D$2:$W$4,3,FALSE)</f>
        <v>0</v>
      </c>
      <c r="D53" s="21">
        <v>0</v>
      </c>
      <c r="E53" s="21">
        <v>0</v>
      </c>
      <c r="F53" s="21">
        <v>0</v>
      </c>
      <c r="G53" s="161">
        <f>IF(ISERROR(HLOOKUP(102,Grants!$D$2:$W$11,10,FALSE)),0,(HLOOKUP(102,Grants!$D$2:$W$11,10,FALSE)))</f>
        <v>0</v>
      </c>
      <c r="H53" s="21">
        <v>0</v>
      </c>
      <c r="I53" s="240">
        <f t="shared" si="4"/>
        <v>0</v>
      </c>
    </row>
    <row r="54" spans="1:9" x14ac:dyDescent="0.2">
      <c r="A54" s="158">
        <f>HLOOKUP(103,Grants!$D$2:$W$3,2,FALSE)</f>
        <v>0</v>
      </c>
      <c r="B54" s="159"/>
      <c r="C54" s="160">
        <f>HLOOKUP(103,Grants!$D$2:$W$4,3,FALSE)</f>
        <v>0</v>
      </c>
      <c r="D54" s="21">
        <v>0</v>
      </c>
      <c r="E54" s="21">
        <v>0</v>
      </c>
      <c r="F54" s="21">
        <v>0</v>
      </c>
      <c r="G54" s="161">
        <f>IF(ISERROR(HLOOKUP(103,Grants!$D$2:$W$11,10,FALSE)),0,(HLOOKUP(103,Grants!$D$2:$W$11,10,FALSE)))</f>
        <v>0</v>
      </c>
      <c r="H54" s="21">
        <v>0</v>
      </c>
      <c r="I54" s="240">
        <f t="shared" si="4"/>
        <v>0</v>
      </c>
    </row>
    <row r="55" spans="1:9" x14ac:dyDescent="0.2">
      <c r="A55" s="158">
        <f>HLOOKUP(104,Grants!$D$2:$W$3,2,FALSE)</f>
        <v>0</v>
      </c>
      <c r="B55" s="159"/>
      <c r="C55" s="160">
        <f>HLOOKUP(104,Grants!$D$2:$W$4,3,FALSE)</f>
        <v>0</v>
      </c>
      <c r="D55" s="21">
        <v>0</v>
      </c>
      <c r="E55" s="21">
        <v>0</v>
      </c>
      <c r="F55" s="21">
        <v>0</v>
      </c>
      <c r="G55" s="161">
        <f>IF(ISERROR(HLOOKUP(104,Grants!$D$2:$W$11,10,FALSE)),0,(HLOOKUP(104,Grants!$D$2:$W$11,10,FALSE)))</f>
        <v>0</v>
      </c>
      <c r="H55" s="21">
        <v>0</v>
      </c>
      <c r="I55" s="240">
        <f t="shared" si="4"/>
        <v>0</v>
      </c>
    </row>
    <row r="56" spans="1:9" x14ac:dyDescent="0.2">
      <c r="A56" s="158">
        <f>HLOOKUP(105,Grants!$D$2:$W$3,2,FALSE)</f>
        <v>0</v>
      </c>
      <c r="B56" s="159"/>
      <c r="C56" s="160">
        <f>HLOOKUP(105,Grants!$D$2:$W$4,3,FALSE)</f>
        <v>0</v>
      </c>
      <c r="D56" s="21">
        <v>0</v>
      </c>
      <c r="E56" s="21">
        <v>0</v>
      </c>
      <c r="F56" s="21">
        <v>0</v>
      </c>
      <c r="G56" s="161">
        <f>IF(ISERROR(HLOOKUP(105,Grants!$D$2:$W$11,10,FALSE)),0,(HLOOKUP(105,Grants!$D$2:$W$11,10,FALSE)))</f>
        <v>0</v>
      </c>
      <c r="H56" s="21">
        <v>0</v>
      </c>
      <c r="I56" s="240">
        <f t="shared" si="4"/>
        <v>0</v>
      </c>
    </row>
    <row r="57" spans="1:9" x14ac:dyDescent="0.2">
      <c r="A57" s="158">
        <f>HLOOKUP(106,Grants!$D$2:$W$3,2,FALSE)</f>
        <v>0</v>
      </c>
      <c r="B57" s="159"/>
      <c r="C57" s="160">
        <f>HLOOKUP(106,Grants!$D$2:$W$4,3,FALSE)</f>
        <v>0</v>
      </c>
      <c r="D57" s="21">
        <v>0</v>
      </c>
      <c r="E57" s="21">
        <v>0</v>
      </c>
      <c r="F57" s="21">
        <v>0</v>
      </c>
      <c r="G57" s="161">
        <f>IF(ISERROR(HLOOKUP(106,Grants!$D$2:$W$11,10,FALSE)),0,(HLOOKUP(106,Grants!$D$2:$W$11,10,FALSE)))</f>
        <v>0</v>
      </c>
      <c r="H57" s="21">
        <v>0</v>
      </c>
      <c r="I57" s="240">
        <f t="shared" si="4"/>
        <v>0</v>
      </c>
    </row>
    <row r="58" spans="1:9" x14ac:dyDescent="0.2">
      <c r="A58" s="158">
        <f>HLOOKUP(107,Grants!$D$2:$W$3,2,FALSE)</f>
        <v>0</v>
      </c>
      <c r="B58" s="159"/>
      <c r="C58" s="160">
        <f>HLOOKUP(107,Grants!$D$2:$W$4,3,FALSE)</f>
        <v>0</v>
      </c>
      <c r="D58" s="21">
        <v>0</v>
      </c>
      <c r="E58" s="21">
        <v>0</v>
      </c>
      <c r="F58" s="21">
        <v>0</v>
      </c>
      <c r="G58" s="161">
        <f>IF(ISERROR(HLOOKUP(107,Grants!$D$2:$W$11,10,FALSE)),0,(HLOOKUP(107,Grants!$D$2:$W$11,10,FALSE)))</f>
        <v>0</v>
      </c>
      <c r="H58" s="21">
        <v>0</v>
      </c>
      <c r="I58" s="240">
        <f t="shared" si="4"/>
        <v>0</v>
      </c>
    </row>
    <row r="59" spans="1:9" x14ac:dyDescent="0.2">
      <c r="A59" s="158">
        <f>HLOOKUP(108,Grants!$D$2:$W$3,2,FALSE)</f>
        <v>0</v>
      </c>
      <c r="B59" s="159"/>
      <c r="C59" s="160">
        <f>HLOOKUP(108,Grants!$D$2:$W$4,3,FALSE)</f>
        <v>0</v>
      </c>
      <c r="D59" s="21">
        <v>0</v>
      </c>
      <c r="E59" s="21">
        <v>0</v>
      </c>
      <c r="F59" s="21">
        <v>0</v>
      </c>
      <c r="G59" s="161">
        <f>IF(ISERROR(HLOOKUP(108,Grants!$D$2:$W$11,10,FALSE)),0,(HLOOKUP(108,Grants!$D$2:$W$11,10,FALSE)))</f>
        <v>0</v>
      </c>
      <c r="H59" s="21">
        <v>0</v>
      </c>
      <c r="I59" s="240">
        <f t="shared" si="4"/>
        <v>0</v>
      </c>
    </row>
    <row r="60" spans="1:9" x14ac:dyDescent="0.2">
      <c r="A60" s="158">
        <f>HLOOKUP(109,Grants!$D$2:$W$3,2,FALSE)</f>
        <v>0</v>
      </c>
      <c r="B60" s="159"/>
      <c r="C60" s="160">
        <f>HLOOKUP(109,Grants!$D$2:$W$4,3,FALSE)</f>
        <v>0</v>
      </c>
      <c r="D60" s="21">
        <v>0</v>
      </c>
      <c r="E60" s="21">
        <v>0</v>
      </c>
      <c r="F60" s="21">
        <v>0</v>
      </c>
      <c r="G60" s="161">
        <f>IF(ISERROR(HLOOKUP(109,Grants!$D$2:$W$11,10,FALSE)),0,(HLOOKUP(109,Grants!$D$2:$W$11,10,FALSE)))</f>
        <v>0</v>
      </c>
      <c r="H60" s="21">
        <v>0</v>
      </c>
      <c r="I60" s="240">
        <f t="shared" si="4"/>
        <v>0</v>
      </c>
    </row>
    <row r="61" spans="1:9" x14ac:dyDescent="0.2">
      <c r="A61" s="158">
        <f>HLOOKUP(110,Grants!$D$2:$W$3,2,FALSE)</f>
        <v>0</v>
      </c>
      <c r="B61" s="159"/>
      <c r="C61" s="160">
        <f>HLOOKUP(110,Grants!$D$2:$W$4,3,FALSE)</f>
        <v>0</v>
      </c>
      <c r="D61" s="21">
        <v>0</v>
      </c>
      <c r="E61" s="21">
        <v>0</v>
      </c>
      <c r="F61" s="21">
        <v>0</v>
      </c>
      <c r="G61" s="161">
        <f>IF(ISERROR(HLOOKUP(110,Grants!$D$2:$W$11,10,FALSE)),0,(HLOOKUP(110,Grants!$D$2:$W$11,10,FALSE)))</f>
        <v>0</v>
      </c>
      <c r="H61" s="21">
        <v>0</v>
      </c>
      <c r="I61" s="240">
        <f t="shared" si="4"/>
        <v>0</v>
      </c>
    </row>
    <row r="62" spans="1:9" ht="10.8" thickBot="1" x14ac:dyDescent="0.25">
      <c r="C62" s="20"/>
    </row>
    <row r="63" spans="1:9" ht="11.4" thickTop="1" thickBot="1" x14ac:dyDescent="0.25">
      <c r="A63" s="55" t="s">
        <v>1203</v>
      </c>
      <c r="C63" s="55" t="s">
        <v>1057</v>
      </c>
      <c r="D63" s="71">
        <f t="shared" ref="D63:I63" si="5">SUM(D52:D62)</f>
        <v>0</v>
      </c>
      <c r="E63" s="71">
        <f t="shared" si="5"/>
        <v>0</v>
      </c>
      <c r="F63" s="71">
        <f t="shared" si="5"/>
        <v>0</v>
      </c>
      <c r="G63" s="71">
        <f t="shared" si="5"/>
        <v>0</v>
      </c>
      <c r="H63" s="71">
        <f t="shared" si="5"/>
        <v>0</v>
      </c>
      <c r="I63" s="82">
        <f t="shared" si="5"/>
        <v>0</v>
      </c>
    </row>
    <row r="64" spans="1:9" ht="11.4" thickTop="1" thickBot="1" x14ac:dyDescent="0.25"/>
    <row r="65" spans="1:9" ht="11.4" thickTop="1" thickBot="1" x14ac:dyDescent="0.25">
      <c r="C65" s="55" t="s">
        <v>334</v>
      </c>
      <c r="D65" s="91">
        <f t="shared" ref="D65:I65" si="6">D21+D48+D63</f>
        <v>0</v>
      </c>
      <c r="E65" s="91">
        <f t="shared" si="6"/>
        <v>0</v>
      </c>
      <c r="F65" s="91">
        <f t="shared" si="6"/>
        <v>0</v>
      </c>
      <c r="G65" s="91">
        <f t="shared" si="6"/>
        <v>0</v>
      </c>
      <c r="H65" s="91">
        <f t="shared" si="6"/>
        <v>0</v>
      </c>
      <c r="I65" s="91">
        <f t="shared" si="6"/>
        <v>0</v>
      </c>
    </row>
    <row r="66" spans="1:9" ht="10.8" thickTop="1" x14ac:dyDescent="0.2">
      <c r="C66" s="55"/>
    </row>
    <row r="67" spans="1:9" x14ac:dyDescent="0.2">
      <c r="B67" s="8" t="s">
        <v>941</v>
      </c>
      <c r="C67" s="55"/>
    </row>
    <row r="68" spans="1:9" x14ac:dyDescent="0.2">
      <c r="A68" s="17" t="s">
        <v>152</v>
      </c>
      <c r="C68" s="17" t="s">
        <v>1058</v>
      </c>
    </row>
    <row r="69" spans="1:9" x14ac:dyDescent="0.2">
      <c r="A69" s="80" t="s">
        <v>66</v>
      </c>
      <c r="B69" s="55">
        <v>5</v>
      </c>
      <c r="C69" s="2" t="s">
        <v>665</v>
      </c>
      <c r="D69" s="21">
        <v>0</v>
      </c>
      <c r="E69" s="21">
        <v>0</v>
      </c>
      <c r="F69" s="21">
        <v>0</v>
      </c>
      <c r="G69" s="21">
        <v>0</v>
      </c>
      <c r="H69" s="220">
        <v>0</v>
      </c>
      <c r="I69" s="221">
        <f>SUM(G69+H69)</f>
        <v>0</v>
      </c>
    </row>
    <row r="70" spans="1:9" x14ac:dyDescent="0.2">
      <c r="C70" s="55"/>
    </row>
    <row r="71" spans="1:9" x14ac:dyDescent="0.2">
      <c r="B71" s="8" t="s">
        <v>621</v>
      </c>
      <c r="C71" s="55"/>
    </row>
    <row r="72" spans="1:9" x14ac:dyDescent="0.2">
      <c r="A72" s="17" t="s">
        <v>152</v>
      </c>
      <c r="C72" s="17" t="s">
        <v>765</v>
      </c>
    </row>
    <row r="73" spans="1:9" x14ac:dyDescent="0.2">
      <c r="A73" s="156"/>
      <c r="C73" s="92"/>
      <c r="D73" s="21">
        <v>0</v>
      </c>
      <c r="E73" s="21">
        <v>0</v>
      </c>
      <c r="F73" s="21">
        <v>0</v>
      </c>
      <c r="G73" s="21">
        <v>0</v>
      </c>
      <c r="H73" s="21">
        <v>0</v>
      </c>
      <c r="I73" s="240">
        <f t="shared" ref="I73:I82" si="7">G73+H73</f>
        <v>0</v>
      </c>
    </row>
    <row r="74" spans="1:9" x14ac:dyDescent="0.2">
      <c r="A74" s="156"/>
      <c r="C74" s="92"/>
      <c r="D74" s="21">
        <v>0</v>
      </c>
      <c r="E74" s="21">
        <v>0</v>
      </c>
      <c r="F74" s="21">
        <v>0</v>
      </c>
      <c r="G74" s="21">
        <v>0</v>
      </c>
      <c r="H74" s="21">
        <v>0</v>
      </c>
      <c r="I74" s="240">
        <f t="shared" si="7"/>
        <v>0</v>
      </c>
    </row>
    <row r="75" spans="1:9" x14ac:dyDescent="0.2">
      <c r="A75" s="156"/>
      <c r="C75" s="92"/>
      <c r="D75" s="21">
        <v>0</v>
      </c>
      <c r="E75" s="21">
        <v>0</v>
      </c>
      <c r="F75" s="21">
        <v>0</v>
      </c>
      <c r="G75" s="21">
        <v>0</v>
      </c>
      <c r="H75" s="21">
        <v>0</v>
      </c>
      <c r="I75" s="240">
        <f t="shared" si="7"/>
        <v>0</v>
      </c>
    </row>
    <row r="76" spans="1:9" x14ac:dyDescent="0.2">
      <c r="A76" s="156"/>
      <c r="C76" s="92"/>
      <c r="D76" s="21">
        <v>0</v>
      </c>
      <c r="E76" s="21">
        <v>0</v>
      </c>
      <c r="F76" s="21">
        <v>0</v>
      </c>
      <c r="G76" s="21">
        <v>0</v>
      </c>
      <c r="H76" s="21">
        <v>0</v>
      </c>
      <c r="I76" s="240">
        <f t="shared" si="7"/>
        <v>0</v>
      </c>
    </row>
    <row r="77" spans="1:9" x14ac:dyDescent="0.2">
      <c r="A77" s="156"/>
      <c r="C77" s="92"/>
      <c r="D77" s="21">
        <v>0</v>
      </c>
      <c r="E77" s="21">
        <v>0</v>
      </c>
      <c r="F77" s="21">
        <v>0</v>
      </c>
      <c r="G77" s="21">
        <v>0</v>
      </c>
      <c r="H77" s="21">
        <v>0</v>
      </c>
      <c r="I77" s="240">
        <f t="shared" si="7"/>
        <v>0</v>
      </c>
    </row>
    <row r="78" spans="1:9" x14ac:dyDescent="0.2">
      <c r="A78" s="156"/>
      <c r="C78" s="92"/>
      <c r="D78" s="21">
        <v>0</v>
      </c>
      <c r="E78" s="21">
        <v>0</v>
      </c>
      <c r="F78" s="21">
        <v>0</v>
      </c>
      <c r="G78" s="21">
        <v>0</v>
      </c>
      <c r="H78" s="21">
        <v>0</v>
      </c>
      <c r="I78" s="240">
        <f t="shared" si="7"/>
        <v>0</v>
      </c>
    </row>
    <row r="79" spans="1:9" x14ac:dyDescent="0.2">
      <c r="A79" s="156"/>
      <c r="C79" s="92"/>
      <c r="D79" s="21">
        <v>0</v>
      </c>
      <c r="E79" s="21">
        <v>0</v>
      </c>
      <c r="F79" s="21">
        <v>0</v>
      </c>
      <c r="G79" s="21">
        <v>0</v>
      </c>
      <c r="H79" s="21">
        <v>0</v>
      </c>
      <c r="I79" s="240">
        <f t="shared" si="7"/>
        <v>0</v>
      </c>
    </row>
    <row r="80" spans="1:9" x14ac:dyDescent="0.2">
      <c r="A80" s="156"/>
      <c r="C80" s="92"/>
      <c r="D80" s="21">
        <v>0</v>
      </c>
      <c r="E80" s="21">
        <v>0</v>
      </c>
      <c r="F80" s="21">
        <v>0</v>
      </c>
      <c r="G80" s="21">
        <v>0</v>
      </c>
      <c r="H80" s="21">
        <v>0</v>
      </c>
      <c r="I80" s="240">
        <f t="shared" si="7"/>
        <v>0</v>
      </c>
    </row>
    <row r="81" spans="1:9" x14ac:dyDescent="0.2">
      <c r="A81" s="156"/>
      <c r="C81" s="92"/>
      <c r="D81" s="21">
        <v>0</v>
      </c>
      <c r="E81" s="21">
        <v>0</v>
      </c>
      <c r="F81" s="21">
        <v>0</v>
      </c>
      <c r="G81" s="21">
        <v>0</v>
      </c>
      <c r="H81" s="21">
        <v>0</v>
      </c>
      <c r="I81" s="240">
        <f t="shared" si="7"/>
        <v>0</v>
      </c>
    </row>
    <row r="82" spans="1:9" x14ac:dyDescent="0.2">
      <c r="A82" s="156"/>
      <c r="C82" s="92"/>
      <c r="D82" s="21">
        <v>0</v>
      </c>
      <c r="E82" s="21">
        <v>0</v>
      </c>
      <c r="F82" s="21">
        <v>0</v>
      </c>
      <c r="G82" s="21">
        <v>0</v>
      </c>
      <c r="H82" s="21">
        <v>0</v>
      </c>
      <c r="I82" s="240">
        <f t="shared" si="7"/>
        <v>0</v>
      </c>
    </row>
    <row r="83" spans="1:9" ht="10.8" thickBot="1" x14ac:dyDescent="0.25">
      <c r="C83" s="55"/>
    </row>
    <row r="84" spans="1:9" ht="11.4" thickTop="1" thickBot="1" x14ac:dyDescent="0.25">
      <c r="C84" s="55" t="s">
        <v>622</v>
      </c>
      <c r="D84" s="91">
        <f t="shared" ref="D84:I84" si="8">SUM(D73:D83)</f>
        <v>0</v>
      </c>
      <c r="E84" s="91">
        <f t="shared" si="8"/>
        <v>0</v>
      </c>
      <c r="F84" s="91">
        <f t="shared" si="8"/>
        <v>0</v>
      </c>
      <c r="G84" s="91">
        <f t="shared" si="8"/>
        <v>0</v>
      </c>
      <c r="H84" s="91">
        <f t="shared" si="8"/>
        <v>0</v>
      </c>
      <c r="I84" s="91">
        <f t="shared" si="8"/>
        <v>0</v>
      </c>
    </row>
    <row r="85" spans="1:9" ht="21.75" customHeight="1" thickTop="1" thickBot="1" x14ac:dyDescent="0.25">
      <c r="C85" s="55"/>
    </row>
    <row r="86" spans="1:9" ht="10.8" thickBot="1" x14ac:dyDescent="0.25">
      <c r="A86" s="501" t="s">
        <v>1059</v>
      </c>
      <c r="B86" s="501"/>
      <c r="C86" s="501"/>
      <c r="D86" s="83">
        <f t="shared" ref="D86:I86" si="9">D4+D65+D69+D84</f>
        <v>0</v>
      </c>
      <c r="E86" s="83">
        <f t="shared" si="9"/>
        <v>0</v>
      </c>
      <c r="F86" s="83">
        <f t="shared" si="9"/>
        <v>0</v>
      </c>
      <c r="G86" s="83">
        <f t="shared" si="9"/>
        <v>0</v>
      </c>
      <c r="H86" s="83">
        <f t="shared" si="9"/>
        <v>0</v>
      </c>
      <c r="I86" s="83">
        <f t="shared" si="9"/>
        <v>0</v>
      </c>
    </row>
    <row r="87" spans="1:9" x14ac:dyDescent="0.2">
      <c r="C87" s="55"/>
    </row>
    <row r="88" spans="1:9" x14ac:dyDescent="0.2">
      <c r="A88" s="286" t="s">
        <v>637</v>
      </c>
      <c r="B88" s="165"/>
      <c r="C88" s="204" t="s">
        <v>633</v>
      </c>
      <c r="D88" s="94"/>
      <c r="E88" s="94"/>
      <c r="F88" s="94"/>
      <c r="G88" s="94"/>
    </row>
    <row r="89" spans="1:9" x14ac:dyDescent="0.2">
      <c r="A89" s="166" t="s">
        <v>66</v>
      </c>
      <c r="B89" s="208" t="s">
        <v>1137</v>
      </c>
      <c r="C89" s="2" t="s">
        <v>15</v>
      </c>
      <c r="D89" s="21">
        <v>0</v>
      </c>
      <c r="E89" s="21">
        <v>0</v>
      </c>
      <c r="F89" s="21">
        <v>0</v>
      </c>
      <c r="G89" s="21">
        <v>0</v>
      </c>
      <c r="H89" s="220">
        <v>0</v>
      </c>
      <c r="I89" s="221">
        <f>SUM(G89+H89)</f>
        <v>0</v>
      </c>
    </row>
    <row r="90" spans="1:9" x14ac:dyDescent="0.2">
      <c r="A90" s="201"/>
      <c r="B90" s="165"/>
      <c r="C90" s="94"/>
      <c r="D90" s="94"/>
      <c r="E90" s="94"/>
      <c r="F90" s="94"/>
      <c r="G90" s="94"/>
      <c r="H90" s="94"/>
    </row>
    <row r="91" spans="1:9" x14ac:dyDescent="0.2">
      <c r="C91" s="55"/>
    </row>
    <row r="92" spans="1:9" x14ac:dyDescent="0.2">
      <c r="A92" s="7"/>
      <c r="C92" s="99" t="s">
        <v>148</v>
      </c>
      <c r="F92" s="3"/>
    </row>
    <row r="93" spans="1:9" x14ac:dyDescent="0.2">
      <c r="A93" s="17" t="s">
        <v>152</v>
      </c>
      <c r="C93" s="17" t="s">
        <v>910</v>
      </c>
      <c r="F93" s="3"/>
    </row>
    <row r="94" spans="1:9" x14ac:dyDescent="0.2">
      <c r="C94" s="20" t="s">
        <v>153</v>
      </c>
      <c r="E94" s="55"/>
    </row>
    <row r="95" spans="1:9" x14ac:dyDescent="0.2">
      <c r="A95" s="158" t="e">
        <f>HLOOKUP(201,Grants!$D$2:$W$3,2,FALSE)</f>
        <v>#N/A</v>
      </c>
      <c r="B95" s="159"/>
      <c r="C95" s="160" t="e">
        <f>HLOOKUP(201,Grants!$D$2:$W$4,3,FALSE)</f>
        <v>#N/A</v>
      </c>
      <c r="D95" s="21">
        <v>0</v>
      </c>
      <c r="E95" s="21">
        <v>0</v>
      </c>
      <c r="F95" s="21">
        <v>0</v>
      </c>
      <c r="G95" s="161">
        <f>IF(ISERROR(HLOOKUP(201,Grants!$D$2:$W$116,99,FALSE)),0,(HLOOKUP(201,Grants!$D$2:$W$116,99,FALSE)))</f>
        <v>0</v>
      </c>
      <c r="H95" s="21">
        <v>0</v>
      </c>
      <c r="I95" s="240">
        <f t="shared" ref="I95:I106" si="10">G95+H95</f>
        <v>0</v>
      </c>
    </row>
    <row r="96" spans="1:9" x14ac:dyDescent="0.2">
      <c r="A96" s="158" t="e">
        <f>HLOOKUP(202,Grants!$D$2:$W$3,2,FALSE)</f>
        <v>#N/A</v>
      </c>
      <c r="B96" s="159"/>
      <c r="C96" s="160" t="e">
        <f>HLOOKUP(202,Grants!$D$2:$W$4,3,FALSE)</f>
        <v>#N/A</v>
      </c>
      <c r="D96" s="21">
        <v>0</v>
      </c>
      <c r="E96" s="21">
        <v>0</v>
      </c>
      <c r="F96" s="21">
        <v>0</v>
      </c>
      <c r="G96" s="161">
        <f>IF(ISERROR(HLOOKUP(202,Grants!$D$2:$W$116,99,FALSE)),0,(HLOOKUP(202,Grants!$D$2:$W$116,99,FALSE)))</f>
        <v>0</v>
      </c>
      <c r="H96" s="21">
        <v>0</v>
      </c>
      <c r="I96" s="240">
        <f t="shared" si="10"/>
        <v>0</v>
      </c>
    </row>
    <row r="97" spans="1:9" x14ac:dyDescent="0.2">
      <c r="A97" s="158" t="e">
        <f>HLOOKUP(203,Grants!$D$2:$W$3,2,FALSE)</f>
        <v>#N/A</v>
      </c>
      <c r="B97" s="159"/>
      <c r="C97" s="160" t="e">
        <f>HLOOKUP(203,Grants!$D$2:$W$4,3,FALSE)</f>
        <v>#N/A</v>
      </c>
      <c r="D97" s="21">
        <v>0</v>
      </c>
      <c r="E97" s="21">
        <v>0</v>
      </c>
      <c r="F97" s="21">
        <v>0</v>
      </c>
      <c r="G97" s="161">
        <f>IF(ISERROR(HLOOKUP(203,Grants!$D$2:$W$116,99,FALSE)),0,(HLOOKUP(203,Grants!$D$2:$W$116,99,FALSE)))</f>
        <v>0</v>
      </c>
      <c r="H97" s="21">
        <v>0</v>
      </c>
      <c r="I97" s="240">
        <f t="shared" si="10"/>
        <v>0</v>
      </c>
    </row>
    <row r="98" spans="1:9" x14ac:dyDescent="0.2">
      <c r="A98" s="158" t="e">
        <f>HLOOKUP(204,Grants!$D$2:$W$3,2,FALSE)</f>
        <v>#N/A</v>
      </c>
      <c r="B98" s="159"/>
      <c r="C98" s="160" t="e">
        <f>HLOOKUP(204,Grants!$D$2:$W$4,3,FALSE)</f>
        <v>#N/A</v>
      </c>
      <c r="D98" s="21">
        <v>0</v>
      </c>
      <c r="E98" s="21">
        <v>0</v>
      </c>
      <c r="F98" s="21">
        <v>0</v>
      </c>
      <c r="G98" s="161">
        <f>IF(ISERROR(HLOOKUP(204,Grants!$D$2:$W$116,99,FALSE)),0,(HLOOKUP(204,Grants!$D$2:$W$116,99,FALSE)))</f>
        <v>0</v>
      </c>
      <c r="H98" s="21">
        <v>0</v>
      </c>
      <c r="I98" s="240">
        <f t="shared" si="10"/>
        <v>0</v>
      </c>
    </row>
    <row r="99" spans="1:9" x14ac:dyDescent="0.2">
      <c r="A99" s="158" t="e">
        <f>HLOOKUP(205,Grants!$D$2:$W$3,2,FALSE)</f>
        <v>#N/A</v>
      </c>
      <c r="B99" s="159"/>
      <c r="C99" s="160" t="e">
        <f>HLOOKUP(205,Grants!$D$2:$W$4,3,FALSE)</f>
        <v>#N/A</v>
      </c>
      <c r="D99" s="21">
        <v>0</v>
      </c>
      <c r="E99" s="21">
        <v>0</v>
      </c>
      <c r="F99" s="21">
        <v>0</v>
      </c>
      <c r="G99" s="161">
        <f>IF(ISERROR(HLOOKUP(205,Grants!$D$2:$W$116,99,FALSE)),0,(HLOOKUP(205,Grants!$D$2:$W$116,99,FALSE)))</f>
        <v>0</v>
      </c>
      <c r="H99" s="21">
        <v>0</v>
      </c>
      <c r="I99" s="240">
        <f t="shared" si="10"/>
        <v>0</v>
      </c>
    </row>
    <row r="100" spans="1:9" x14ac:dyDescent="0.2">
      <c r="A100" s="158" t="e">
        <f>HLOOKUP(206,Grants!$D$2:$W$3,2,FALSE)</f>
        <v>#N/A</v>
      </c>
      <c r="B100" s="159"/>
      <c r="C100" s="160" t="e">
        <f>HLOOKUP(206,Grants!$D$2:$W$4,3,FALSE)</f>
        <v>#N/A</v>
      </c>
      <c r="D100" s="21">
        <v>0</v>
      </c>
      <c r="E100" s="21">
        <v>0</v>
      </c>
      <c r="F100" s="21">
        <v>0</v>
      </c>
      <c r="G100" s="161">
        <f>IF(ISERROR(HLOOKUP(206,Grants!$D$2:$W$116,99,FALSE)),0,(HLOOKUP(206,Grants!$D$2:$W$116,99,FALSE)))</f>
        <v>0</v>
      </c>
      <c r="H100" s="21">
        <v>0</v>
      </c>
      <c r="I100" s="240">
        <f t="shared" si="10"/>
        <v>0</v>
      </c>
    </row>
    <row r="101" spans="1:9" x14ac:dyDescent="0.2">
      <c r="A101" s="158" t="e">
        <f>HLOOKUP(207,Grants!$D$2:$W$3,2,FALSE)</f>
        <v>#N/A</v>
      </c>
      <c r="B101" s="159"/>
      <c r="C101" s="160" t="e">
        <f>HLOOKUP(207,Grants!$D$2:$W$4,3,FALSE)</f>
        <v>#N/A</v>
      </c>
      <c r="D101" s="21">
        <v>0</v>
      </c>
      <c r="E101" s="21">
        <v>0</v>
      </c>
      <c r="F101" s="21">
        <v>0</v>
      </c>
      <c r="G101" s="161">
        <f>IF(ISERROR(HLOOKUP(207,Grants!$D$2:$W$116,99,FALSE)),0,(HLOOKUP(207,Grants!$D$2:$W$116,99,FALSE)))</f>
        <v>0</v>
      </c>
      <c r="H101" s="21">
        <v>0</v>
      </c>
      <c r="I101" s="240">
        <f t="shared" si="10"/>
        <v>0</v>
      </c>
    </row>
    <row r="102" spans="1:9" x14ac:dyDescent="0.2">
      <c r="A102" s="158" t="e">
        <f>HLOOKUP(208,Grants!$D$2:$W$3,2,FALSE)</f>
        <v>#N/A</v>
      </c>
      <c r="B102" s="159"/>
      <c r="C102" s="160" t="e">
        <f>HLOOKUP(208,Grants!$D$2:$W$4,3,FALSE)</f>
        <v>#N/A</v>
      </c>
      <c r="D102" s="21">
        <v>0</v>
      </c>
      <c r="E102" s="21">
        <v>0</v>
      </c>
      <c r="F102" s="21">
        <v>0</v>
      </c>
      <c r="G102" s="161">
        <f>IF(ISERROR(HLOOKUP(208,Grants!$D$2:$W$116,99,FALSE)),0,(HLOOKUP(208,Grants!$D$2:$W$116,99,FALSE)))</f>
        <v>0</v>
      </c>
      <c r="H102" s="21">
        <v>0</v>
      </c>
      <c r="I102" s="240">
        <f t="shared" si="10"/>
        <v>0</v>
      </c>
    </row>
    <row r="103" spans="1:9" x14ac:dyDescent="0.2">
      <c r="A103" s="158" t="e">
        <f>HLOOKUP(209,Grants!$D$2:$W$3,2,FALSE)</f>
        <v>#N/A</v>
      </c>
      <c r="B103" s="159"/>
      <c r="C103" s="160" t="e">
        <f>HLOOKUP(209,Grants!$D$2:$W$4,3,FALSE)</f>
        <v>#N/A</v>
      </c>
      <c r="D103" s="21">
        <v>0</v>
      </c>
      <c r="E103" s="21">
        <v>0</v>
      </c>
      <c r="F103" s="21">
        <v>0</v>
      </c>
      <c r="G103" s="161">
        <f>IF(ISERROR(HLOOKUP(209,Grants!$D$2:$W$116,99,FALSE)),0,(HLOOKUP(209,Grants!$D$2:$W$116,99,FALSE)))</f>
        <v>0</v>
      </c>
      <c r="H103" s="21">
        <v>0</v>
      </c>
      <c r="I103" s="240">
        <f t="shared" si="10"/>
        <v>0</v>
      </c>
    </row>
    <row r="104" spans="1:9" x14ac:dyDescent="0.2">
      <c r="A104" s="158" t="e">
        <f>HLOOKUP(210,Grants!$D$2:$W$3,2,FALSE)</f>
        <v>#N/A</v>
      </c>
      <c r="B104" s="159"/>
      <c r="C104" s="160" t="e">
        <f>HLOOKUP(210,Grants!$D$2:$W$4,3,FALSE)</f>
        <v>#N/A</v>
      </c>
      <c r="D104" s="21">
        <v>0</v>
      </c>
      <c r="E104" s="21">
        <v>0</v>
      </c>
      <c r="F104" s="21">
        <v>0</v>
      </c>
      <c r="G104" s="161">
        <f>IF(ISERROR(HLOOKUP(210,Grants!$D$2:$W$116,99,FALSE)),0,(HLOOKUP(210,Grants!$D$2:$W$116,99,FALSE)))</f>
        <v>0</v>
      </c>
      <c r="H104" s="21">
        <v>0</v>
      </c>
      <c r="I104" s="240">
        <f t="shared" si="10"/>
        <v>0</v>
      </c>
    </row>
    <row r="105" spans="1:9" x14ac:dyDescent="0.2">
      <c r="A105" s="158" t="e">
        <f>HLOOKUP(211,Grants!$D$2:$W$3,2,FALSE)</f>
        <v>#N/A</v>
      </c>
      <c r="B105" s="159"/>
      <c r="C105" s="160" t="e">
        <f>HLOOKUP(211,Grants!$D$2:$W$4,3,FALSE)</f>
        <v>#N/A</v>
      </c>
      <c r="D105" s="21">
        <v>0</v>
      </c>
      <c r="E105" s="21">
        <v>0</v>
      </c>
      <c r="F105" s="21">
        <v>0</v>
      </c>
      <c r="G105" s="161">
        <f>IF(ISERROR(HLOOKUP(211,Grants!$D$2:$W$116,99,FALSE)),0,(HLOOKUP(211,Grants!$D$2:$W$116,99,FALSE)))</f>
        <v>0</v>
      </c>
      <c r="H105" s="21">
        <v>0</v>
      </c>
      <c r="I105" s="240">
        <f t="shared" si="10"/>
        <v>0</v>
      </c>
    </row>
    <row r="106" spans="1:9" x14ac:dyDescent="0.2">
      <c r="A106" s="158" t="e">
        <f>HLOOKUP(212,Grants!$D$2:$W$3,2,FALSE)</f>
        <v>#N/A</v>
      </c>
      <c r="B106" s="159"/>
      <c r="C106" s="160" t="e">
        <f>HLOOKUP(212,Grants!$D$2:$W$4,3,FALSE)</f>
        <v>#N/A</v>
      </c>
      <c r="D106" s="21">
        <v>0</v>
      </c>
      <c r="E106" s="21">
        <v>0</v>
      </c>
      <c r="F106" s="21">
        <v>0</v>
      </c>
      <c r="G106" s="161">
        <f>IF(ISERROR(HLOOKUP(212,Grants!$D$2:$W$116,99,FALSE)),0,(HLOOKUP(212,Grants!$D$2:$W$116,99,FALSE)))</f>
        <v>0</v>
      </c>
      <c r="H106" s="21">
        <v>0</v>
      </c>
      <c r="I106" s="240">
        <f t="shared" si="10"/>
        <v>0</v>
      </c>
    </row>
    <row r="107" spans="1:9" ht="10.8" thickBot="1" x14ac:dyDescent="0.25">
      <c r="A107" s="72"/>
      <c r="D107" s="3"/>
      <c r="E107" s="3"/>
      <c r="F107" s="3"/>
      <c r="G107" s="3"/>
    </row>
    <row r="108" spans="1:9" ht="11.4" thickTop="1" thickBot="1" x14ac:dyDescent="0.25">
      <c r="C108" s="55" t="s">
        <v>1175</v>
      </c>
      <c r="D108" s="82">
        <f t="shared" ref="D108:I108" si="11">SUM(D95:D106)</f>
        <v>0</v>
      </c>
      <c r="E108" s="82">
        <f t="shared" si="11"/>
        <v>0</v>
      </c>
      <c r="F108" s="82">
        <f t="shared" si="11"/>
        <v>0</v>
      </c>
      <c r="G108" s="82">
        <f t="shared" si="11"/>
        <v>0</v>
      </c>
      <c r="H108" s="82">
        <f t="shared" si="11"/>
        <v>0</v>
      </c>
      <c r="I108" s="82">
        <f t="shared" si="11"/>
        <v>0</v>
      </c>
    </row>
    <row r="109" spans="1:9" ht="10.8" thickTop="1" x14ac:dyDescent="0.2"/>
    <row r="110" spans="1:9" x14ac:dyDescent="0.2">
      <c r="B110" s="20" t="s">
        <v>906</v>
      </c>
    </row>
    <row r="111" spans="1:9" x14ac:dyDescent="0.2">
      <c r="A111" s="17" t="s">
        <v>152</v>
      </c>
      <c r="C111" s="17" t="s">
        <v>909</v>
      </c>
    </row>
    <row r="112" spans="1:9" x14ac:dyDescent="0.2">
      <c r="A112" s="17"/>
      <c r="C112" s="20" t="s">
        <v>438</v>
      </c>
    </row>
    <row r="113" spans="1:9" x14ac:dyDescent="0.2">
      <c r="A113" s="158" t="e">
        <f>HLOOKUP(301,Grants!$D$2:$W$3,2,FALSE)</f>
        <v>#N/A</v>
      </c>
      <c r="B113" s="159"/>
      <c r="C113" s="160" t="e">
        <f>HLOOKUP(301,Grants!$D$2:$W$4,3,FALSE)</f>
        <v>#N/A</v>
      </c>
      <c r="D113" s="21">
        <v>0</v>
      </c>
      <c r="E113" s="21">
        <v>0</v>
      </c>
      <c r="F113" s="21">
        <v>0</v>
      </c>
      <c r="G113" s="161">
        <f>IF(ISERROR(HLOOKUP(301,Grants!$D$2:$W$116,99,FALSE)),0,(HLOOKUP(301,Grants!$D$2:$W$116,99,FALSE)))</f>
        <v>0</v>
      </c>
      <c r="H113" s="21">
        <v>0</v>
      </c>
      <c r="I113" s="240">
        <f t="shared" ref="I113:I132" si="12">G113+H113</f>
        <v>0</v>
      </c>
    </row>
    <row r="114" spans="1:9" x14ac:dyDescent="0.2">
      <c r="A114" s="158" t="e">
        <f>HLOOKUP(302,Grants!$D$2:$W$3,2,FALSE)</f>
        <v>#N/A</v>
      </c>
      <c r="B114" s="159"/>
      <c r="C114" s="160" t="e">
        <f>HLOOKUP(302,Grants!$D$2:$W$4,3,FALSE)</f>
        <v>#N/A</v>
      </c>
      <c r="D114" s="21">
        <v>0</v>
      </c>
      <c r="E114" s="21">
        <v>0</v>
      </c>
      <c r="F114" s="21">
        <v>0</v>
      </c>
      <c r="G114" s="161">
        <f>IF(ISERROR(HLOOKUP(302,Grants!$D$2:$W$116,99,FALSE)),0,(HLOOKUP(302,Grants!$D$2:$W$116,99,FALSE)))</f>
        <v>0</v>
      </c>
      <c r="H114" s="21">
        <v>0</v>
      </c>
      <c r="I114" s="240">
        <f t="shared" si="12"/>
        <v>0</v>
      </c>
    </row>
    <row r="115" spans="1:9" x14ac:dyDescent="0.2">
      <c r="A115" s="158" t="e">
        <f>HLOOKUP(303,Grants!$D$2:$W$3,2,FALSE)</f>
        <v>#N/A</v>
      </c>
      <c r="B115" s="159"/>
      <c r="C115" s="160" t="e">
        <f>HLOOKUP(303,Grants!$D$2:$W$4,3,FALSE)</f>
        <v>#N/A</v>
      </c>
      <c r="D115" s="21">
        <v>0</v>
      </c>
      <c r="E115" s="21">
        <v>0</v>
      </c>
      <c r="F115" s="21">
        <v>0</v>
      </c>
      <c r="G115" s="161">
        <f>IF(ISERROR(HLOOKUP(303,Grants!$D$2:$W$116,99,FALSE)),0,(HLOOKUP(303,Grants!$D$2:$W$116,99,FALSE)))</f>
        <v>0</v>
      </c>
      <c r="H115" s="21">
        <v>0</v>
      </c>
      <c r="I115" s="240">
        <f t="shared" si="12"/>
        <v>0</v>
      </c>
    </row>
    <row r="116" spans="1:9" x14ac:dyDescent="0.2">
      <c r="A116" s="158" t="e">
        <f>HLOOKUP(304,Grants!$D$2:$W$3,2,FALSE)</f>
        <v>#N/A</v>
      </c>
      <c r="B116" s="159"/>
      <c r="C116" s="160" t="e">
        <f>HLOOKUP(304,Grants!$D$2:$W$4,3,FALSE)</f>
        <v>#N/A</v>
      </c>
      <c r="D116" s="21">
        <v>0</v>
      </c>
      <c r="E116" s="21">
        <v>0</v>
      </c>
      <c r="F116" s="21">
        <v>0</v>
      </c>
      <c r="G116" s="161">
        <f>IF(ISERROR(HLOOKUP(304,Grants!$D$2:$W$116,99,FALSE)),0,(HLOOKUP(304,Grants!$D$2:$W$116,99,FALSE)))</f>
        <v>0</v>
      </c>
      <c r="H116" s="21">
        <v>0</v>
      </c>
      <c r="I116" s="240">
        <f t="shared" si="12"/>
        <v>0</v>
      </c>
    </row>
    <row r="117" spans="1:9" x14ac:dyDescent="0.2">
      <c r="A117" s="158" t="e">
        <f>HLOOKUP(305,Grants!$D$2:$W$3,2,FALSE)</f>
        <v>#N/A</v>
      </c>
      <c r="B117" s="159"/>
      <c r="C117" s="160" t="e">
        <f>HLOOKUP(305,Grants!$D$2:$W$4,3,FALSE)</f>
        <v>#N/A</v>
      </c>
      <c r="D117" s="21">
        <v>0</v>
      </c>
      <c r="E117" s="21">
        <v>0</v>
      </c>
      <c r="F117" s="21">
        <v>0</v>
      </c>
      <c r="G117" s="161">
        <f>IF(ISERROR(HLOOKUP(305,Grants!$D$2:$W$116,99,FALSE)),0,(HLOOKUP(305,Grants!$D$2:$W$116,99,FALSE)))</f>
        <v>0</v>
      </c>
      <c r="H117" s="21">
        <v>0</v>
      </c>
      <c r="I117" s="240">
        <f t="shared" si="12"/>
        <v>0</v>
      </c>
    </row>
    <row r="118" spans="1:9" x14ac:dyDescent="0.2">
      <c r="A118" s="158" t="e">
        <f>HLOOKUP(306,Grants!$D$2:$W$3,2,FALSE)</f>
        <v>#N/A</v>
      </c>
      <c r="B118" s="159"/>
      <c r="C118" s="160" t="e">
        <f>HLOOKUP(306,Grants!$D$2:$W$4,3,FALSE)</f>
        <v>#N/A</v>
      </c>
      <c r="D118" s="21">
        <v>0</v>
      </c>
      <c r="E118" s="21">
        <v>0</v>
      </c>
      <c r="F118" s="21">
        <v>0</v>
      </c>
      <c r="G118" s="161">
        <f>IF(ISERROR(HLOOKUP(306,Grants!$D$2:$W$116,99,FALSE)),0,(HLOOKUP(306,Grants!$D$2:$W$116,99,FALSE)))</f>
        <v>0</v>
      </c>
      <c r="H118" s="21">
        <v>0</v>
      </c>
      <c r="I118" s="240">
        <f t="shared" si="12"/>
        <v>0</v>
      </c>
    </row>
    <row r="119" spans="1:9" x14ac:dyDescent="0.2">
      <c r="A119" s="158" t="e">
        <f>HLOOKUP(307,Grants!$D$2:$W$3,2,FALSE)</f>
        <v>#N/A</v>
      </c>
      <c r="B119" s="159"/>
      <c r="C119" s="160" t="e">
        <f>HLOOKUP(307,Grants!$D$2:$W$4,3,FALSE)</f>
        <v>#N/A</v>
      </c>
      <c r="D119" s="21">
        <v>0</v>
      </c>
      <c r="E119" s="21">
        <v>0</v>
      </c>
      <c r="F119" s="21">
        <v>0</v>
      </c>
      <c r="G119" s="161">
        <f>IF(ISERROR(HLOOKUP(307,Grants!$D$2:$W$116,99,FALSE)),0,(HLOOKUP(307,Grants!$D$2:$W$116,99,FALSE)))</f>
        <v>0</v>
      </c>
      <c r="H119" s="21">
        <v>0</v>
      </c>
      <c r="I119" s="240">
        <f t="shared" si="12"/>
        <v>0</v>
      </c>
    </row>
    <row r="120" spans="1:9" x14ac:dyDescent="0.2">
      <c r="A120" s="158" t="e">
        <f>HLOOKUP(308,Grants!$D$2:$W$3,2,FALSE)</f>
        <v>#N/A</v>
      </c>
      <c r="B120" s="159"/>
      <c r="C120" s="160" t="e">
        <f>HLOOKUP(308,Grants!$D$2:$W$4,3,FALSE)</f>
        <v>#N/A</v>
      </c>
      <c r="D120" s="21">
        <v>0</v>
      </c>
      <c r="E120" s="21">
        <v>0</v>
      </c>
      <c r="F120" s="21">
        <v>0</v>
      </c>
      <c r="G120" s="161">
        <f>IF(ISERROR(HLOOKUP(308,Grants!$D$2:$W$116,99,FALSE)),0,(HLOOKUP(308,Grants!$D$2:$W$116,99,FALSE)))</f>
        <v>0</v>
      </c>
      <c r="H120" s="21">
        <v>0</v>
      </c>
      <c r="I120" s="240">
        <f t="shared" si="12"/>
        <v>0</v>
      </c>
    </row>
    <row r="121" spans="1:9" x14ac:dyDescent="0.2">
      <c r="A121" s="158" t="e">
        <f>HLOOKUP(309,Grants!$D$2:$W$3,2,FALSE)</f>
        <v>#N/A</v>
      </c>
      <c r="B121" s="159"/>
      <c r="C121" s="160" t="e">
        <f>HLOOKUP(309,Grants!$D$2:$W$4,3,FALSE)</f>
        <v>#N/A</v>
      </c>
      <c r="D121" s="21">
        <v>0</v>
      </c>
      <c r="E121" s="21">
        <v>0</v>
      </c>
      <c r="F121" s="21">
        <v>0</v>
      </c>
      <c r="G121" s="161">
        <f>IF(ISERROR(HLOOKUP(309,Grants!$D$2:$W$116,99,FALSE)),0,(HLOOKUP(309,Grants!$D$2:$W$116,99,FALSE)))</f>
        <v>0</v>
      </c>
      <c r="H121" s="21">
        <v>0</v>
      </c>
      <c r="I121" s="240">
        <f t="shared" si="12"/>
        <v>0</v>
      </c>
    </row>
    <row r="122" spans="1:9" x14ac:dyDescent="0.2">
      <c r="A122" s="158" t="e">
        <f>HLOOKUP(310,Grants!$D$2:$W$3,2,FALSE)</f>
        <v>#N/A</v>
      </c>
      <c r="B122" s="159"/>
      <c r="C122" s="160" t="e">
        <f>HLOOKUP(310,Grants!$D$2:$W$4,3,FALSE)</f>
        <v>#N/A</v>
      </c>
      <c r="D122" s="21">
        <v>0</v>
      </c>
      <c r="E122" s="21">
        <v>0</v>
      </c>
      <c r="F122" s="21">
        <v>0</v>
      </c>
      <c r="G122" s="161">
        <f>IF(ISERROR(HLOOKUP(310,Grants!$D$2:$W$116,99,FALSE)),0,(HLOOKUP(310,Grants!$D$2:$W$116,99,FALSE)))</f>
        <v>0</v>
      </c>
      <c r="H122" s="21">
        <v>0</v>
      </c>
      <c r="I122" s="240">
        <f t="shared" si="12"/>
        <v>0</v>
      </c>
    </row>
    <row r="123" spans="1:9" x14ac:dyDescent="0.2">
      <c r="A123" s="158" t="e">
        <f>HLOOKUP(311,Grants!$D$2:$W$3,2,FALSE)</f>
        <v>#N/A</v>
      </c>
      <c r="B123" s="159"/>
      <c r="C123" s="160" t="e">
        <f>HLOOKUP(311,Grants!$D$2:$W$4,3,FALSE)</f>
        <v>#N/A</v>
      </c>
      <c r="D123" s="21">
        <v>0</v>
      </c>
      <c r="E123" s="21">
        <v>0</v>
      </c>
      <c r="F123" s="21">
        <v>0</v>
      </c>
      <c r="G123" s="161">
        <f>IF(ISERROR(HLOOKUP(311,Grants!$D$2:$W$116,99,FALSE)),0,(HLOOKUP(311,Grants!$D$2:$W$116,99,FALSE)))</f>
        <v>0</v>
      </c>
      <c r="H123" s="21">
        <v>0</v>
      </c>
      <c r="I123" s="240">
        <f t="shared" si="12"/>
        <v>0</v>
      </c>
    </row>
    <row r="124" spans="1:9" x14ac:dyDescent="0.2">
      <c r="A124" s="158" t="e">
        <f>HLOOKUP(312,Grants!$D$2:$W$3,2,FALSE)</f>
        <v>#N/A</v>
      </c>
      <c r="B124" s="159"/>
      <c r="C124" s="160" t="e">
        <f>HLOOKUP(312,Grants!$D$2:$W$4,3,FALSE)</f>
        <v>#N/A</v>
      </c>
      <c r="D124" s="21">
        <v>0</v>
      </c>
      <c r="E124" s="21">
        <v>0</v>
      </c>
      <c r="F124" s="21">
        <v>0</v>
      </c>
      <c r="G124" s="161">
        <f>IF(ISERROR(HLOOKUP(312,Grants!$D$2:$W$116,99,FALSE)),0,(HLOOKUP(312,Grants!$D$2:$W$116,99,FALSE)))</f>
        <v>0</v>
      </c>
      <c r="H124" s="21">
        <v>0</v>
      </c>
      <c r="I124" s="240">
        <f t="shared" si="12"/>
        <v>0</v>
      </c>
    </row>
    <row r="125" spans="1:9" x14ac:dyDescent="0.2">
      <c r="A125" s="158" t="e">
        <f>HLOOKUP(313,Grants!$D$2:$W$3,2,FALSE)</f>
        <v>#N/A</v>
      </c>
      <c r="B125" s="159"/>
      <c r="C125" s="160" t="e">
        <f>HLOOKUP(313,Grants!$D$2:$W$4,3,FALSE)</f>
        <v>#N/A</v>
      </c>
      <c r="D125" s="21">
        <v>0</v>
      </c>
      <c r="E125" s="21">
        <v>0</v>
      </c>
      <c r="F125" s="21">
        <v>0</v>
      </c>
      <c r="G125" s="161">
        <f>IF(ISERROR(HLOOKUP(313,Grants!$D$2:$W$116,99,FALSE)),0,(HLOOKUP(313,Grants!$D$2:$W$116,99,FALSE)))</f>
        <v>0</v>
      </c>
      <c r="H125" s="21">
        <v>0</v>
      </c>
      <c r="I125" s="240">
        <f t="shared" si="12"/>
        <v>0</v>
      </c>
    </row>
    <row r="126" spans="1:9" x14ac:dyDescent="0.2">
      <c r="A126" s="158" t="e">
        <f>HLOOKUP(314,Grants!$D$2:$W$3,2,FALSE)</f>
        <v>#N/A</v>
      </c>
      <c r="B126" s="159"/>
      <c r="C126" s="160" t="e">
        <f>HLOOKUP(314,Grants!$D$2:$W$4,3,FALSE)</f>
        <v>#N/A</v>
      </c>
      <c r="D126" s="21">
        <v>0</v>
      </c>
      <c r="E126" s="21">
        <v>0</v>
      </c>
      <c r="F126" s="21">
        <v>0</v>
      </c>
      <c r="G126" s="161">
        <f>IF(ISERROR(HLOOKUP(314,Grants!$D$2:$W$116,99,FALSE)),0,(HLOOKUP(314,Grants!$D$2:$W$116,99,FALSE)))</f>
        <v>0</v>
      </c>
      <c r="H126" s="21">
        <v>0</v>
      </c>
      <c r="I126" s="240">
        <f t="shared" si="12"/>
        <v>0</v>
      </c>
    </row>
    <row r="127" spans="1:9" x14ac:dyDescent="0.2">
      <c r="A127" s="158" t="e">
        <f>HLOOKUP(315,Grants!$D$2:$W$3,2,FALSE)</f>
        <v>#N/A</v>
      </c>
      <c r="B127" s="159"/>
      <c r="C127" s="160" t="e">
        <f>HLOOKUP(315,Grants!$D$2:$W$4,3,FALSE)</f>
        <v>#N/A</v>
      </c>
      <c r="D127" s="21">
        <v>0</v>
      </c>
      <c r="E127" s="21">
        <v>0</v>
      </c>
      <c r="F127" s="21">
        <v>0</v>
      </c>
      <c r="G127" s="161">
        <f>IF(ISERROR(HLOOKUP(315,Grants!$D$2:$W$116,99,FALSE)),0,(HLOOKUP(315,Grants!$D$2:$W$116,99,FALSE)))</f>
        <v>0</v>
      </c>
      <c r="H127" s="21">
        <v>0</v>
      </c>
      <c r="I127" s="240">
        <f t="shared" si="12"/>
        <v>0</v>
      </c>
    </row>
    <row r="128" spans="1:9" x14ac:dyDescent="0.2">
      <c r="A128" s="158" t="e">
        <f>HLOOKUP(316,Grants!$D$2:$W$3,2,FALSE)</f>
        <v>#N/A</v>
      </c>
      <c r="B128" s="159"/>
      <c r="C128" s="160" t="e">
        <f>HLOOKUP(316,Grants!$D$2:$W$4,3,FALSE)</f>
        <v>#N/A</v>
      </c>
      <c r="D128" s="21">
        <v>0</v>
      </c>
      <c r="E128" s="21">
        <v>0</v>
      </c>
      <c r="F128" s="21">
        <v>0</v>
      </c>
      <c r="G128" s="161">
        <f>IF(ISERROR(HLOOKUP(316,Grants!$D$2:$W$116,99,FALSE)),0,(HLOOKUP(316,Grants!$D$2:$W$116,99,FALSE)))</f>
        <v>0</v>
      </c>
      <c r="H128" s="21">
        <v>0</v>
      </c>
      <c r="I128" s="240">
        <f t="shared" si="12"/>
        <v>0</v>
      </c>
    </row>
    <row r="129" spans="1:9" x14ac:dyDescent="0.2">
      <c r="A129" s="158" t="e">
        <f>HLOOKUP(317,Grants!$D$2:$W$3,2,FALSE)</f>
        <v>#N/A</v>
      </c>
      <c r="B129" s="159"/>
      <c r="C129" s="160" t="e">
        <f>HLOOKUP(317,Grants!$D$2:$W$4,3,FALSE)</f>
        <v>#N/A</v>
      </c>
      <c r="D129" s="21">
        <v>0</v>
      </c>
      <c r="E129" s="21">
        <v>0</v>
      </c>
      <c r="F129" s="21">
        <v>0</v>
      </c>
      <c r="G129" s="161">
        <f>IF(ISERROR(HLOOKUP(317,Grants!$D$2:$W$116,99,FALSE)),0,(HLOOKUP(317,Grants!$D$2:$W$116,99,FALSE)))</f>
        <v>0</v>
      </c>
      <c r="H129" s="21">
        <v>0</v>
      </c>
      <c r="I129" s="240">
        <f t="shared" si="12"/>
        <v>0</v>
      </c>
    </row>
    <row r="130" spans="1:9" x14ac:dyDescent="0.2">
      <c r="A130" s="158" t="e">
        <f>HLOOKUP(318,Grants!$D$2:$W$3,2,FALSE)</f>
        <v>#N/A</v>
      </c>
      <c r="B130" s="159"/>
      <c r="C130" s="160" t="e">
        <f>HLOOKUP(318,Grants!$D$2:$W$4,3,FALSE)</f>
        <v>#N/A</v>
      </c>
      <c r="D130" s="21">
        <v>0</v>
      </c>
      <c r="E130" s="21">
        <v>0</v>
      </c>
      <c r="F130" s="21">
        <v>0</v>
      </c>
      <c r="G130" s="161">
        <f>IF(ISERROR(HLOOKUP(318,Grants!$D$2:$W$116,99,FALSE)),0,(HLOOKUP(318,Grants!$D$2:$W$116,99,FALSE)))</f>
        <v>0</v>
      </c>
      <c r="H130" s="21">
        <v>0</v>
      </c>
      <c r="I130" s="240">
        <f t="shared" si="12"/>
        <v>0</v>
      </c>
    </row>
    <row r="131" spans="1:9" x14ac:dyDescent="0.2">
      <c r="A131" s="158" t="e">
        <f>HLOOKUP(319,Grants!$D$2:$W$3,2,FALSE)</f>
        <v>#N/A</v>
      </c>
      <c r="B131" s="159"/>
      <c r="C131" s="160" t="e">
        <f>HLOOKUP(319,Grants!$D$2:$W$4,3,FALSE)</f>
        <v>#N/A</v>
      </c>
      <c r="D131" s="21">
        <v>0</v>
      </c>
      <c r="E131" s="21">
        <v>0</v>
      </c>
      <c r="F131" s="21">
        <v>0</v>
      </c>
      <c r="G131" s="161">
        <f>IF(ISERROR(HLOOKUP(319,Grants!$D$2:$W$116,99,FALSE)),0,(HLOOKUP(319,Grants!$D$2:$W$116,99,FALSE)))</f>
        <v>0</v>
      </c>
      <c r="H131" s="21">
        <v>0</v>
      </c>
      <c r="I131" s="240">
        <f t="shared" si="12"/>
        <v>0</v>
      </c>
    </row>
    <row r="132" spans="1:9" x14ac:dyDescent="0.2">
      <c r="A132" s="158" t="e">
        <f>HLOOKUP(320,Grants!$D$2:$W$3,2,FALSE)</f>
        <v>#N/A</v>
      </c>
      <c r="B132" s="159"/>
      <c r="C132" s="160" t="e">
        <f>HLOOKUP(320,Grants!$D$2:$W$4,3,FALSE)</f>
        <v>#N/A</v>
      </c>
      <c r="D132" s="21">
        <v>0</v>
      </c>
      <c r="E132" s="21">
        <v>0</v>
      </c>
      <c r="F132" s="21">
        <v>0</v>
      </c>
      <c r="G132" s="161">
        <f>IF(ISERROR(HLOOKUP(320,Grants!$D$2:$W$116,99,FALSE)),0,(HLOOKUP(320,Grants!$D$2:$W$116,99,FALSE)))</f>
        <v>0</v>
      </c>
      <c r="H132" s="21">
        <v>0</v>
      </c>
      <c r="I132" s="240">
        <f t="shared" si="12"/>
        <v>0</v>
      </c>
    </row>
    <row r="133" spans="1:9" ht="10.8" thickBot="1" x14ac:dyDescent="0.25">
      <c r="A133" s="55"/>
      <c r="C133" s="55"/>
      <c r="D133" s="3"/>
      <c r="E133" s="3"/>
      <c r="F133" s="3"/>
      <c r="G133" s="3"/>
    </row>
    <row r="134" spans="1:9" ht="11.4" thickTop="1" thickBot="1" x14ac:dyDescent="0.25">
      <c r="C134" s="55" t="s">
        <v>1174</v>
      </c>
      <c r="D134" s="82">
        <f t="shared" ref="D134:I134" si="13">SUM(D113:D133)</f>
        <v>0</v>
      </c>
      <c r="E134" s="82">
        <f t="shared" si="13"/>
        <v>0</v>
      </c>
      <c r="F134" s="82">
        <f t="shared" si="13"/>
        <v>0</v>
      </c>
      <c r="G134" s="82">
        <f t="shared" si="13"/>
        <v>0</v>
      </c>
      <c r="H134" s="82">
        <f t="shared" si="13"/>
        <v>0</v>
      </c>
      <c r="I134" s="82">
        <f t="shared" si="13"/>
        <v>0</v>
      </c>
    </row>
    <row r="135" spans="1:9" ht="10.8" thickTop="1" x14ac:dyDescent="0.2"/>
    <row r="136" spans="1:9" x14ac:dyDescent="0.2">
      <c r="B136" s="20" t="s">
        <v>1055</v>
      </c>
    </row>
    <row r="137" spans="1:9" x14ac:dyDescent="0.2">
      <c r="A137" s="17" t="s">
        <v>152</v>
      </c>
      <c r="C137" s="17" t="s">
        <v>1044</v>
      </c>
    </row>
    <row r="138" spans="1:9" x14ac:dyDescent="0.2">
      <c r="A138" s="158">
        <f>HLOOKUP(101,Grants!$D$2:$W$3,2,FALSE)</f>
        <v>0</v>
      </c>
      <c r="B138" s="159"/>
      <c r="C138" s="160">
        <f>HLOOKUP(101,Grants!$D$2:$W$4,3,FALSE)</f>
        <v>0</v>
      </c>
      <c r="D138" s="21">
        <v>0</v>
      </c>
      <c r="E138" s="21">
        <v>0</v>
      </c>
      <c r="F138" s="21">
        <v>0</v>
      </c>
      <c r="G138" s="161">
        <f>IF(ISERROR(HLOOKUP(101,Grants!$D$2:$W$116,99,FALSE)),0,(HLOOKUP(101,Grants!$D$2:$W$116,99,FALSE)))</f>
        <v>0</v>
      </c>
      <c r="H138" s="21">
        <v>0</v>
      </c>
      <c r="I138" s="240">
        <f t="shared" ref="I138:I147" si="14">G138+H138</f>
        <v>0</v>
      </c>
    </row>
    <row r="139" spans="1:9" x14ac:dyDescent="0.2">
      <c r="A139" s="158">
        <f>HLOOKUP(102,Grants!$D$2:$W$3,2,FALSE)</f>
        <v>0</v>
      </c>
      <c r="B139" s="159"/>
      <c r="C139" s="160">
        <f>HLOOKUP(102,Grants!$D$2:$W$4,3,FALSE)</f>
        <v>0</v>
      </c>
      <c r="D139" s="21">
        <v>0</v>
      </c>
      <c r="E139" s="21">
        <v>0</v>
      </c>
      <c r="F139" s="21">
        <v>0</v>
      </c>
      <c r="G139" s="161">
        <f>IF(ISERROR(HLOOKUP(102,Grants!$D$2:$W$116,99,FALSE)),0,(HLOOKUP(102,Grants!$D$2:$W$116,99,FALSE)))</f>
        <v>0</v>
      </c>
      <c r="H139" s="21">
        <v>0</v>
      </c>
      <c r="I139" s="240">
        <f t="shared" si="14"/>
        <v>0</v>
      </c>
    </row>
    <row r="140" spans="1:9" x14ac:dyDescent="0.2">
      <c r="A140" s="158">
        <f>HLOOKUP(103,Grants!$D$2:$W$3,2,FALSE)</f>
        <v>0</v>
      </c>
      <c r="B140" s="159"/>
      <c r="C140" s="160">
        <f>HLOOKUP(103,Grants!$D$2:$W$4,3,FALSE)</f>
        <v>0</v>
      </c>
      <c r="D140" s="21">
        <v>0</v>
      </c>
      <c r="E140" s="21">
        <v>0</v>
      </c>
      <c r="F140" s="21">
        <v>0</v>
      </c>
      <c r="G140" s="161">
        <f>IF(ISERROR(HLOOKUP(103,Grants!$D$2:$W$116,99,FALSE)),0,(HLOOKUP(103,Grants!$D$2:$W$116,99,FALSE)))</f>
        <v>0</v>
      </c>
      <c r="H140" s="21">
        <v>0</v>
      </c>
      <c r="I140" s="240">
        <f t="shared" si="14"/>
        <v>0</v>
      </c>
    </row>
    <row r="141" spans="1:9" x14ac:dyDescent="0.2">
      <c r="A141" s="158">
        <f>HLOOKUP(104,Grants!$D$2:$W$3,2,FALSE)</f>
        <v>0</v>
      </c>
      <c r="B141" s="159"/>
      <c r="C141" s="160">
        <f>HLOOKUP(104,Grants!$D$2:$W$4,3,FALSE)</f>
        <v>0</v>
      </c>
      <c r="D141" s="21">
        <v>0</v>
      </c>
      <c r="E141" s="21">
        <v>0</v>
      </c>
      <c r="F141" s="21">
        <v>0</v>
      </c>
      <c r="G141" s="161">
        <f>IF(ISERROR(HLOOKUP(104,Grants!$D$2:$W$116,99,FALSE)),0,(HLOOKUP(104,Grants!$D$2:$W$116,99,FALSE)))</f>
        <v>0</v>
      </c>
      <c r="H141" s="21">
        <v>0</v>
      </c>
      <c r="I141" s="240">
        <f t="shared" si="14"/>
        <v>0</v>
      </c>
    </row>
    <row r="142" spans="1:9" x14ac:dyDescent="0.2">
      <c r="A142" s="158">
        <f>HLOOKUP(105,Grants!$D$2:$W$3,2,FALSE)</f>
        <v>0</v>
      </c>
      <c r="B142" s="159"/>
      <c r="C142" s="160">
        <f>HLOOKUP(105,Grants!$D$2:$W$4,3,FALSE)</f>
        <v>0</v>
      </c>
      <c r="D142" s="21">
        <v>0</v>
      </c>
      <c r="E142" s="21">
        <v>0</v>
      </c>
      <c r="F142" s="21">
        <v>0</v>
      </c>
      <c r="G142" s="161">
        <f>IF(ISERROR(HLOOKUP(105,Grants!$D$2:$W$116,99,FALSE)),0,(HLOOKUP(105,Grants!$D$2:$W$116,99,FALSE)))</f>
        <v>0</v>
      </c>
      <c r="H142" s="21">
        <v>0</v>
      </c>
      <c r="I142" s="240">
        <f t="shared" si="14"/>
        <v>0</v>
      </c>
    </row>
    <row r="143" spans="1:9" x14ac:dyDescent="0.2">
      <c r="A143" s="158">
        <f>HLOOKUP(106,Grants!$D$2:$W$3,2,FALSE)</f>
        <v>0</v>
      </c>
      <c r="B143" s="159"/>
      <c r="C143" s="160">
        <f>HLOOKUP(106,Grants!$D$2:$W$4,3,FALSE)</f>
        <v>0</v>
      </c>
      <c r="D143" s="21">
        <v>0</v>
      </c>
      <c r="E143" s="21">
        <v>0</v>
      </c>
      <c r="F143" s="21">
        <v>0</v>
      </c>
      <c r="G143" s="161">
        <f>IF(ISERROR(HLOOKUP(106,Grants!$D$2:$W$116,99,FALSE)),0,(HLOOKUP(106,Grants!$D$2:$W$116,99,FALSE)))</f>
        <v>0</v>
      </c>
      <c r="H143" s="21">
        <v>0</v>
      </c>
      <c r="I143" s="240">
        <f t="shared" si="14"/>
        <v>0</v>
      </c>
    </row>
    <row r="144" spans="1:9" x14ac:dyDescent="0.2">
      <c r="A144" s="158">
        <f>HLOOKUP(107,Grants!$D$2:$W$3,2,FALSE)</f>
        <v>0</v>
      </c>
      <c r="B144" s="159"/>
      <c r="C144" s="160">
        <f>HLOOKUP(107,Grants!$D$2:$W$4,3,FALSE)</f>
        <v>0</v>
      </c>
      <c r="D144" s="21">
        <v>0</v>
      </c>
      <c r="E144" s="21">
        <v>0</v>
      </c>
      <c r="F144" s="21">
        <v>0</v>
      </c>
      <c r="G144" s="161">
        <f>IF(ISERROR(HLOOKUP(107,Grants!$D$2:$W$116,99,FALSE)),0,(HLOOKUP(107,Grants!$D$2:$W$116,99,FALSE)))</f>
        <v>0</v>
      </c>
      <c r="H144" s="21">
        <v>0</v>
      </c>
      <c r="I144" s="240">
        <f t="shared" si="14"/>
        <v>0</v>
      </c>
    </row>
    <row r="145" spans="1:9" x14ac:dyDescent="0.2">
      <c r="A145" s="158">
        <f>HLOOKUP(108,Grants!$D$2:$W$3,2,FALSE)</f>
        <v>0</v>
      </c>
      <c r="B145" s="159"/>
      <c r="C145" s="160">
        <f>HLOOKUP(108,Grants!$D$2:$W$4,3,FALSE)</f>
        <v>0</v>
      </c>
      <c r="D145" s="21">
        <v>0</v>
      </c>
      <c r="E145" s="21">
        <v>0</v>
      </c>
      <c r="F145" s="21">
        <v>0</v>
      </c>
      <c r="G145" s="161">
        <f>IF(ISERROR(HLOOKUP(108,Grants!$D$2:$W$116,99,FALSE)),0,(HLOOKUP(108,Grants!$D$2:$W$116,99,FALSE)))</f>
        <v>0</v>
      </c>
      <c r="H145" s="21">
        <v>0</v>
      </c>
      <c r="I145" s="240">
        <f t="shared" si="14"/>
        <v>0</v>
      </c>
    </row>
    <row r="146" spans="1:9" x14ac:dyDescent="0.2">
      <c r="A146" s="158">
        <f>HLOOKUP(109,Grants!$D$2:$W$3,2,FALSE)</f>
        <v>0</v>
      </c>
      <c r="B146" s="159"/>
      <c r="C146" s="160">
        <f>HLOOKUP(109,Grants!$D$2:$W$4,3,FALSE)</f>
        <v>0</v>
      </c>
      <c r="D146" s="21">
        <v>0</v>
      </c>
      <c r="E146" s="21">
        <v>0</v>
      </c>
      <c r="F146" s="21">
        <v>0</v>
      </c>
      <c r="G146" s="161">
        <f>IF(ISERROR(HLOOKUP(109,Grants!$D$2:$W$116,99,FALSE)),0,(HLOOKUP(109,Grants!$D$2:$W$116,99,FALSE)))</f>
        <v>0</v>
      </c>
      <c r="H146" s="21">
        <v>0</v>
      </c>
      <c r="I146" s="240">
        <f t="shared" si="14"/>
        <v>0</v>
      </c>
    </row>
    <row r="147" spans="1:9" x14ac:dyDescent="0.2">
      <c r="A147" s="158">
        <f>HLOOKUP(110,Grants!$D$2:$W$3,2,FALSE)</f>
        <v>0</v>
      </c>
      <c r="B147" s="159"/>
      <c r="C147" s="160">
        <f>HLOOKUP(110,Grants!$D$2:$W$4,3,FALSE)</f>
        <v>0</v>
      </c>
      <c r="D147" s="21">
        <v>0</v>
      </c>
      <c r="E147" s="21">
        <v>0</v>
      </c>
      <c r="F147" s="21">
        <v>0</v>
      </c>
      <c r="G147" s="161">
        <f>IF(ISERROR(HLOOKUP(110,Grants!$D$2:$W$116,99,FALSE)),0,(HLOOKUP(110,Grants!$D$2:$W$116,99,FALSE)))</f>
        <v>0</v>
      </c>
      <c r="H147" s="21">
        <v>0</v>
      </c>
      <c r="I147" s="240">
        <f t="shared" si="14"/>
        <v>0</v>
      </c>
    </row>
    <row r="148" spans="1:9" ht="10.8" thickBot="1" x14ac:dyDescent="0.25">
      <c r="C148" s="20"/>
    </row>
    <row r="149" spans="1:9" ht="11.4" thickTop="1" thickBot="1" x14ac:dyDescent="0.25">
      <c r="A149" s="55" t="s">
        <v>1203</v>
      </c>
      <c r="C149" s="55" t="s">
        <v>942</v>
      </c>
      <c r="D149" s="71">
        <f t="shared" ref="D149:I149" si="15">SUM(D138:D148)</f>
        <v>0</v>
      </c>
      <c r="E149" s="71">
        <f t="shared" si="15"/>
        <v>0</v>
      </c>
      <c r="F149" s="71">
        <f t="shared" si="15"/>
        <v>0</v>
      </c>
      <c r="G149" s="71">
        <f t="shared" si="15"/>
        <v>0</v>
      </c>
      <c r="H149" s="71">
        <f t="shared" si="15"/>
        <v>0</v>
      </c>
      <c r="I149" s="82">
        <f t="shared" si="15"/>
        <v>0</v>
      </c>
    </row>
    <row r="150" spans="1:9" ht="11.4" thickTop="1" thickBot="1" x14ac:dyDescent="0.25"/>
    <row r="151" spans="1:9" ht="11.4" thickTop="1" thickBot="1" x14ac:dyDescent="0.25">
      <c r="C151" s="55" t="s">
        <v>649</v>
      </c>
      <c r="D151" s="91">
        <f t="shared" ref="D151:I151" si="16">D108+D134+D149</f>
        <v>0</v>
      </c>
      <c r="E151" s="91">
        <f t="shared" si="16"/>
        <v>0</v>
      </c>
      <c r="F151" s="91">
        <f t="shared" si="16"/>
        <v>0</v>
      </c>
      <c r="G151" s="91">
        <f t="shared" si="16"/>
        <v>0</v>
      </c>
      <c r="H151" s="91">
        <f t="shared" si="16"/>
        <v>0</v>
      </c>
      <c r="I151" s="91">
        <f t="shared" si="16"/>
        <v>0</v>
      </c>
    </row>
    <row r="152" spans="1:9" ht="10.8" thickTop="1" x14ac:dyDescent="0.2">
      <c r="C152" s="55"/>
    </row>
    <row r="153" spans="1:9" x14ac:dyDescent="0.2">
      <c r="B153" s="8" t="s">
        <v>1179</v>
      </c>
      <c r="C153" s="55"/>
    </row>
    <row r="154" spans="1:9" x14ac:dyDescent="0.2">
      <c r="A154" s="17" t="s">
        <v>152</v>
      </c>
      <c r="C154" s="17" t="s">
        <v>765</v>
      </c>
    </row>
    <row r="155" spans="1:9" x14ac:dyDescent="0.2">
      <c r="A155" s="156"/>
      <c r="C155" s="92"/>
      <c r="D155" s="21">
        <v>0</v>
      </c>
      <c r="E155" s="21">
        <v>0</v>
      </c>
      <c r="F155" s="21">
        <v>0</v>
      </c>
      <c r="G155" s="21">
        <v>0</v>
      </c>
      <c r="H155" s="21">
        <v>0</v>
      </c>
      <c r="I155" s="240">
        <f t="shared" ref="I155:I163" si="17">G155+H155</f>
        <v>0</v>
      </c>
    </row>
    <row r="156" spans="1:9" x14ac:dyDescent="0.2">
      <c r="A156" s="156"/>
      <c r="C156" s="92"/>
      <c r="D156" s="21">
        <v>0</v>
      </c>
      <c r="E156" s="21">
        <v>0</v>
      </c>
      <c r="F156" s="21">
        <v>0</v>
      </c>
      <c r="G156" s="21">
        <v>0</v>
      </c>
      <c r="H156" s="21">
        <v>0</v>
      </c>
      <c r="I156" s="240">
        <f t="shared" si="17"/>
        <v>0</v>
      </c>
    </row>
    <row r="157" spans="1:9" x14ac:dyDescent="0.2">
      <c r="A157" s="156"/>
      <c r="C157" s="92"/>
      <c r="D157" s="21">
        <v>0</v>
      </c>
      <c r="E157" s="21">
        <v>0</v>
      </c>
      <c r="F157" s="21">
        <v>0</v>
      </c>
      <c r="G157" s="21">
        <v>0</v>
      </c>
      <c r="H157" s="21">
        <v>0</v>
      </c>
      <c r="I157" s="240">
        <f t="shared" si="17"/>
        <v>0</v>
      </c>
    </row>
    <row r="158" spans="1:9" x14ac:dyDescent="0.2">
      <c r="A158" s="156"/>
      <c r="C158" s="92"/>
      <c r="D158" s="21">
        <v>0</v>
      </c>
      <c r="E158" s="21">
        <v>0</v>
      </c>
      <c r="F158" s="21">
        <v>0</v>
      </c>
      <c r="G158" s="21">
        <v>0</v>
      </c>
      <c r="H158" s="21">
        <v>0</v>
      </c>
      <c r="I158" s="240">
        <f t="shared" si="17"/>
        <v>0</v>
      </c>
    </row>
    <row r="159" spans="1:9" ht="10.5" customHeight="1" x14ac:dyDescent="0.2">
      <c r="A159" s="156"/>
      <c r="C159" s="92"/>
      <c r="D159" s="21">
        <v>0</v>
      </c>
      <c r="E159" s="21">
        <v>0</v>
      </c>
      <c r="F159" s="21">
        <v>0</v>
      </c>
      <c r="G159" s="21">
        <v>0</v>
      </c>
      <c r="H159" s="21">
        <v>0</v>
      </c>
      <c r="I159" s="240">
        <f t="shared" si="17"/>
        <v>0</v>
      </c>
    </row>
    <row r="160" spans="1:9" x14ac:dyDescent="0.2">
      <c r="A160" s="156"/>
      <c r="C160" s="92"/>
      <c r="D160" s="21">
        <v>0</v>
      </c>
      <c r="E160" s="21">
        <v>0</v>
      </c>
      <c r="F160" s="21">
        <v>0</v>
      </c>
      <c r="G160" s="21">
        <v>0</v>
      </c>
      <c r="H160" s="21">
        <v>0</v>
      </c>
      <c r="I160" s="240">
        <f t="shared" si="17"/>
        <v>0</v>
      </c>
    </row>
    <row r="161" spans="1:9" x14ac:dyDescent="0.2">
      <c r="A161" s="156"/>
      <c r="C161" s="92"/>
      <c r="D161" s="21">
        <v>0</v>
      </c>
      <c r="E161" s="21">
        <v>0</v>
      </c>
      <c r="F161" s="21">
        <v>0</v>
      </c>
      <c r="G161" s="21">
        <v>0</v>
      </c>
      <c r="H161" s="21">
        <v>0</v>
      </c>
      <c r="I161" s="240">
        <f t="shared" si="17"/>
        <v>0</v>
      </c>
    </row>
    <row r="162" spans="1:9" x14ac:dyDescent="0.2">
      <c r="A162" s="156"/>
      <c r="C162" s="92"/>
      <c r="D162" s="21">
        <v>0</v>
      </c>
      <c r="E162" s="21">
        <v>0</v>
      </c>
      <c r="F162" s="21">
        <v>0</v>
      </c>
      <c r="G162" s="21">
        <v>0</v>
      </c>
      <c r="H162" s="21">
        <v>0</v>
      </c>
      <c r="I162" s="240">
        <f t="shared" si="17"/>
        <v>0</v>
      </c>
    </row>
    <row r="163" spans="1:9" x14ac:dyDescent="0.2">
      <c r="A163" s="156"/>
      <c r="C163" s="92"/>
      <c r="D163" s="21">
        <v>0</v>
      </c>
      <c r="E163" s="21">
        <v>0</v>
      </c>
      <c r="F163" s="21">
        <v>0</v>
      </c>
      <c r="G163" s="21">
        <v>0</v>
      </c>
      <c r="H163" s="21">
        <v>0</v>
      </c>
      <c r="I163" s="240">
        <f t="shared" si="17"/>
        <v>0</v>
      </c>
    </row>
    <row r="164" spans="1:9" x14ac:dyDescent="0.2">
      <c r="A164" s="290"/>
      <c r="B164" s="291"/>
      <c r="C164" s="285" t="s">
        <v>666</v>
      </c>
      <c r="D164" s="219">
        <f t="shared" ref="D164:I164" si="18">+D89</f>
        <v>0</v>
      </c>
      <c r="E164" s="219">
        <f t="shared" si="18"/>
        <v>0</v>
      </c>
      <c r="F164" s="219">
        <f t="shared" si="18"/>
        <v>0</v>
      </c>
      <c r="G164" s="219">
        <f t="shared" si="18"/>
        <v>0</v>
      </c>
      <c r="H164" s="219">
        <f t="shared" si="18"/>
        <v>0</v>
      </c>
      <c r="I164" s="219">
        <f t="shared" si="18"/>
        <v>0</v>
      </c>
    </row>
    <row r="165" spans="1:9" ht="10.8" thickBot="1" x14ac:dyDescent="0.25">
      <c r="C165" s="55"/>
    </row>
    <row r="166" spans="1:9" ht="11.4" thickTop="1" thickBot="1" x14ac:dyDescent="0.25">
      <c r="C166" s="55" t="s">
        <v>990</v>
      </c>
      <c r="D166" s="91">
        <f t="shared" ref="D166:I166" si="19">SUM(D155:D165)</f>
        <v>0</v>
      </c>
      <c r="E166" s="91">
        <f t="shared" si="19"/>
        <v>0</v>
      </c>
      <c r="F166" s="91">
        <f t="shared" si="19"/>
        <v>0</v>
      </c>
      <c r="G166" s="91">
        <f t="shared" si="19"/>
        <v>0</v>
      </c>
      <c r="H166" s="91">
        <f t="shared" si="19"/>
        <v>0</v>
      </c>
      <c r="I166" s="91">
        <f t="shared" si="19"/>
        <v>0</v>
      </c>
    </row>
    <row r="167" spans="1:9" ht="11.4" thickTop="1" thickBot="1" x14ac:dyDescent="0.25">
      <c r="C167" s="55"/>
    </row>
    <row r="168" spans="1:9" ht="11.4" thickTop="1" thickBot="1" x14ac:dyDescent="0.25">
      <c r="A168" s="501" t="s">
        <v>1176</v>
      </c>
      <c r="B168" s="501"/>
      <c r="C168" s="501"/>
      <c r="D168" s="82">
        <f t="shared" ref="D168:I168" si="20">D151+D166</f>
        <v>0</v>
      </c>
      <c r="E168" s="82">
        <f t="shared" si="20"/>
        <v>0</v>
      </c>
      <c r="F168" s="82">
        <f t="shared" si="20"/>
        <v>0</v>
      </c>
      <c r="G168" s="82">
        <f t="shared" si="20"/>
        <v>0</v>
      </c>
      <c r="H168" s="82">
        <f t="shared" si="20"/>
        <v>0</v>
      </c>
      <c r="I168" s="82">
        <f t="shared" si="20"/>
        <v>0</v>
      </c>
    </row>
    <row r="169" spans="1:9" ht="10.8" thickTop="1" x14ac:dyDescent="0.2"/>
    <row r="170" spans="1:9" s="85" customFormat="1" ht="23.25" customHeight="1" x14ac:dyDescent="0.2">
      <c r="A170" s="77"/>
      <c r="B170" s="77"/>
      <c r="C170" s="77"/>
      <c r="D170"/>
      <c r="E170" s="77"/>
      <c r="F170" s="77"/>
      <c r="G170" s="77"/>
      <c r="H170" s="77"/>
      <c r="I170" s="77"/>
    </row>
    <row r="171" spans="1:9" x14ac:dyDescent="0.2">
      <c r="A171" s="74" t="s">
        <v>70</v>
      </c>
      <c r="C171" s="100" t="s">
        <v>584</v>
      </c>
      <c r="D171" s="77"/>
    </row>
    <row r="172" spans="1:9" x14ac:dyDescent="0.2">
      <c r="A172" s="73" t="s">
        <v>1198</v>
      </c>
      <c r="C172" s="55" t="s">
        <v>1192</v>
      </c>
      <c r="D172" s="21">
        <v>0</v>
      </c>
      <c r="E172" s="21">
        <v>0</v>
      </c>
      <c r="F172" s="21">
        <v>0</v>
      </c>
      <c r="G172" s="21">
        <v>0</v>
      </c>
      <c r="H172" s="21">
        <v>0</v>
      </c>
      <c r="I172" s="240">
        <f>G172+H172</f>
        <v>0</v>
      </c>
    </row>
    <row r="173" spans="1:9" x14ac:dyDescent="0.2">
      <c r="A173" s="73" t="s">
        <v>1199</v>
      </c>
      <c r="C173" s="55" t="s">
        <v>1193</v>
      </c>
      <c r="D173" s="21">
        <v>0</v>
      </c>
      <c r="E173" s="21">
        <v>0</v>
      </c>
      <c r="F173" s="21">
        <v>0</v>
      </c>
      <c r="G173" s="21">
        <v>0</v>
      </c>
      <c r="H173" s="21">
        <v>0</v>
      </c>
      <c r="I173" s="240">
        <f>G173+H173</f>
        <v>0</v>
      </c>
    </row>
    <row r="174" spans="1:9" x14ac:dyDescent="0.2">
      <c r="A174" s="73" t="s">
        <v>1200</v>
      </c>
      <c r="C174" s="55" t="s">
        <v>1194</v>
      </c>
      <c r="D174" s="21">
        <v>0</v>
      </c>
      <c r="E174" s="21">
        <v>0</v>
      </c>
      <c r="F174" s="21">
        <v>0</v>
      </c>
      <c r="G174" s="21">
        <v>0</v>
      </c>
      <c r="H174" s="21">
        <v>0</v>
      </c>
      <c r="I174" s="240">
        <f>G174+H174</f>
        <v>0</v>
      </c>
    </row>
    <row r="175" spans="1:9" x14ac:dyDescent="0.2">
      <c r="A175" s="73" t="s">
        <v>1201</v>
      </c>
      <c r="C175" s="55" t="s">
        <v>1195</v>
      </c>
      <c r="D175" s="21">
        <v>0</v>
      </c>
      <c r="E175" s="21">
        <v>0</v>
      </c>
      <c r="F175" s="21">
        <v>0</v>
      </c>
      <c r="G175" s="21">
        <v>0</v>
      </c>
      <c r="H175" s="21">
        <v>0</v>
      </c>
      <c r="I175" s="240">
        <f>G175+H175</f>
        <v>0</v>
      </c>
    </row>
    <row r="176" spans="1:9" ht="10.8" thickBot="1" x14ac:dyDescent="0.25">
      <c r="A176" s="73" t="s">
        <v>1202</v>
      </c>
      <c r="C176" s="55" t="s">
        <v>1196</v>
      </c>
      <c r="D176" s="70">
        <v>0</v>
      </c>
      <c r="E176" s="70">
        <v>0</v>
      </c>
      <c r="F176" s="70">
        <v>0</v>
      </c>
      <c r="G176" s="70">
        <v>0</v>
      </c>
      <c r="H176" s="21">
        <v>0</v>
      </c>
      <c r="I176" s="240">
        <f>G176+H176</f>
        <v>0</v>
      </c>
    </row>
    <row r="177" spans="1:9" ht="11.4" thickTop="1" thickBot="1" x14ac:dyDescent="0.25">
      <c r="A177" s="69"/>
      <c r="C177" s="55" t="s">
        <v>573</v>
      </c>
      <c r="D177" s="71">
        <f t="shared" ref="D177:I177" si="21">SUM(D172:D176)</f>
        <v>0</v>
      </c>
      <c r="E177" s="71">
        <f t="shared" si="21"/>
        <v>0</v>
      </c>
      <c r="F177" s="71">
        <f t="shared" si="21"/>
        <v>0</v>
      </c>
      <c r="G177" s="71">
        <f t="shared" si="21"/>
        <v>0</v>
      </c>
      <c r="H177" s="71">
        <f t="shared" si="21"/>
        <v>0</v>
      </c>
      <c r="I177" s="82">
        <f t="shared" si="21"/>
        <v>0</v>
      </c>
    </row>
    <row r="178" spans="1:9" ht="11.4" thickTop="1" thickBot="1" x14ac:dyDescent="0.25">
      <c r="A178" s="69"/>
      <c r="C178" s="55"/>
      <c r="D178" s="77"/>
    </row>
    <row r="179" spans="1:9" ht="10.8" thickBot="1" x14ac:dyDescent="0.25">
      <c r="A179" s="501" t="s">
        <v>623</v>
      </c>
      <c r="B179" s="501"/>
      <c r="C179" s="501"/>
      <c r="D179" s="83">
        <f t="shared" ref="D179:I179" si="22">D168+D177</f>
        <v>0</v>
      </c>
      <c r="E179" s="83">
        <f t="shared" si="22"/>
        <v>0</v>
      </c>
      <c r="F179" s="83">
        <f t="shared" si="22"/>
        <v>0</v>
      </c>
      <c r="G179" s="83">
        <f t="shared" si="22"/>
        <v>0</v>
      </c>
      <c r="H179" s="83">
        <f t="shared" si="22"/>
        <v>0</v>
      </c>
      <c r="I179" s="83">
        <f t="shared" si="22"/>
        <v>0</v>
      </c>
    </row>
    <row r="180" spans="1:9" x14ac:dyDescent="0.2">
      <c r="A180" s="69"/>
      <c r="C180" s="55" t="s">
        <v>574</v>
      </c>
      <c r="D180" s="77"/>
    </row>
    <row r="181" spans="1:9" ht="10.8" thickBot="1" x14ac:dyDescent="0.25">
      <c r="A181" s="69"/>
      <c r="C181" s="55"/>
      <c r="D181" s="77"/>
    </row>
    <row r="182" spans="1:9" ht="11.4" thickTop="1" thickBot="1" x14ac:dyDescent="0.25">
      <c r="C182" s="55" t="s">
        <v>575</v>
      </c>
      <c r="D182" s="84">
        <f t="shared" ref="D182:I182" si="23">D86</f>
        <v>0</v>
      </c>
      <c r="E182" s="84">
        <f t="shared" si="23"/>
        <v>0</v>
      </c>
      <c r="F182" s="84">
        <f t="shared" si="23"/>
        <v>0</v>
      </c>
      <c r="G182" s="84">
        <f t="shared" si="23"/>
        <v>0</v>
      </c>
      <c r="H182" s="84">
        <f t="shared" si="23"/>
        <v>0</v>
      </c>
      <c r="I182" s="84">
        <f t="shared" si="23"/>
        <v>0</v>
      </c>
    </row>
    <row r="183" spans="1:9" ht="10.8" thickTop="1" x14ac:dyDescent="0.2">
      <c r="D183" s="77"/>
    </row>
    <row r="184" spans="1:9" x14ac:dyDescent="0.2">
      <c r="C184" s="55" t="s">
        <v>576</v>
      </c>
      <c r="D184" s="77">
        <f t="shared" ref="D184:I184" si="24">D179-D182</f>
        <v>0</v>
      </c>
      <c r="E184" s="77">
        <f t="shared" si="24"/>
        <v>0</v>
      </c>
      <c r="F184" s="77">
        <f t="shared" si="24"/>
        <v>0</v>
      </c>
      <c r="G184" s="77">
        <f t="shared" si="24"/>
        <v>0</v>
      </c>
      <c r="H184" s="77">
        <f t="shared" si="24"/>
        <v>0</v>
      </c>
      <c r="I184" s="77">
        <f t="shared" si="24"/>
        <v>0</v>
      </c>
    </row>
    <row r="187" spans="1:9" x14ac:dyDescent="0.2">
      <c r="A187" s="55" t="s">
        <v>335</v>
      </c>
    </row>
    <row r="190" spans="1:9" x14ac:dyDescent="0.2">
      <c r="A190" s="7" t="s">
        <v>122</v>
      </c>
    </row>
    <row r="191" spans="1:9" x14ac:dyDescent="0.2">
      <c r="B191" s="87" t="s">
        <v>321</v>
      </c>
      <c r="C191" s="55" t="s">
        <v>539</v>
      </c>
    </row>
    <row r="192" spans="1:9" x14ac:dyDescent="0.2">
      <c r="B192" s="88" t="s">
        <v>542</v>
      </c>
      <c r="C192" s="55" t="s">
        <v>540</v>
      </c>
    </row>
    <row r="193" spans="2:3" x14ac:dyDescent="0.2">
      <c r="B193" s="88" t="s">
        <v>543</v>
      </c>
      <c r="C193" s="55" t="s">
        <v>541</v>
      </c>
    </row>
    <row r="194" spans="2:3" x14ac:dyDescent="0.2">
      <c r="B194" s="87" t="s">
        <v>462</v>
      </c>
      <c r="C194" s="55" t="s">
        <v>463</v>
      </c>
    </row>
    <row r="195" spans="2:3" x14ac:dyDescent="0.2">
      <c r="B195" s="87" t="s">
        <v>464</v>
      </c>
      <c r="C195" s="55" t="s">
        <v>465</v>
      </c>
    </row>
    <row r="196" spans="2:3" x14ac:dyDescent="0.2">
      <c r="B196" s="87" t="s">
        <v>466</v>
      </c>
      <c r="C196" s="55" t="s">
        <v>467</v>
      </c>
    </row>
  </sheetData>
  <sheetProtection formatCells="0" formatColumns="0" formatRows="0"/>
  <mergeCells count="3">
    <mergeCell ref="A179:C179"/>
    <mergeCell ref="A86:C86"/>
    <mergeCell ref="A168:C168"/>
  </mergeCells>
  <phoneticPr fontId="12" type="noConversion"/>
  <printOptions horizontalCentered="1"/>
  <pageMargins left="0.25" right="0.25" top="0.5" bottom="0.75" header="0.5" footer="0.5"/>
  <pageSetup scale="90" firstPageNumber="31" fitToHeight="0" orientation="landscape" horizontalDpi="300" verticalDpi="300" r:id="rId1"/>
  <headerFooter alignWithMargins="0">
    <oddFooter>&amp;CPage &amp;P of &amp;N&amp;R&amp;D</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I91"/>
  <sheetViews>
    <sheetView zoomScaleNormal="100" workbookViewId="0">
      <pane ySplit="3" topLeftCell="A4" activePane="bottomLeft" state="frozen"/>
      <selection pane="bottomLeft" activeCell="M30" sqref="M30"/>
    </sheetView>
  </sheetViews>
  <sheetFormatPr defaultColWidth="9.28515625" defaultRowHeight="10.199999999999999" x14ac:dyDescent="0.2"/>
  <cols>
    <col min="1" max="1" width="10" style="77" customWidth="1"/>
    <col min="2" max="2" width="5" style="77" bestFit="1" customWidth="1"/>
    <col min="3" max="3" width="70.85546875" style="77" customWidth="1"/>
    <col min="4"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1534</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c r="E4" s="19"/>
      <c r="F4" s="19"/>
      <c r="G4" s="19"/>
      <c r="H4" s="19"/>
      <c r="I4" s="83">
        <f>SUM(G4+H4)</f>
        <v>0</v>
      </c>
    </row>
    <row r="5" spans="1:9" x14ac:dyDescent="0.2">
      <c r="A5" s="18" t="s">
        <v>1263</v>
      </c>
      <c r="C5" s="100" t="s">
        <v>145</v>
      </c>
    </row>
    <row r="6" spans="1:9" x14ac:dyDescent="0.2">
      <c r="A6" s="55" t="s">
        <v>1265</v>
      </c>
      <c r="B6" s="78" t="s">
        <v>880</v>
      </c>
      <c r="C6" s="55" t="s">
        <v>155</v>
      </c>
      <c r="D6" s="21">
        <v>0</v>
      </c>
      <c r="E6" s="21">
        <v>0</v>
      </c>
      <c r="F6" s="21">
        <v>0</v>
      </c>
      <c r="G6" s="21">
        <v>0</v>
      </c>
      <c r="H6" s="21">
        <v>0</v>
      </c>
      <c r="I6" s="240">
        <f>SUM(G6+H6)</f>
        <v>0</v>
      </c>
    </row>
    <row r="7" spans="1:9" x14ac:dyDescent="0.2">
      <c r="A7" s="55" t="s">
        <v>1266</v>
      </c>
      <c r="B7" s="78" t="s">
        <v>881</v>
      </c>
      <c r="C7" s="55" t="s">
        <v>206</v>
      </c>
      <c r="D7" s="21">
        <v>0</v>
      </c>
      <c r="E7" s="21">
        <v>0</v>
      </c>
      <c r="F7" s="21">
        <v>0</v>
      </c>
      <c r="G7" s="21">
        <v>0</v>
      </c>
      <c r="H7" s="21">
        <v>0</v>
      </c>
      <c r="I7" s="240">
        <f t="shared" ref="I7:I21" si="0">SUM(G7+H7)</f>
        <v>0</v>
      </c>
    </row>
    <row r="8" spans="1:9" x14ac:dyDescent="0.2">
      <c r="A8" s="72" t="s">
        <v>154</v>
      </c>
      <c r="B8" s="78" t="s">
        <v>882</v>
      </c>
      <c r="C8" s="55" t="s">
        <v>156</v>
      </c>
      <c r="D8" s="21">
        <v>0</v>
      </c>
      <c r="E8" s="21">
        <v>0</v>
      </c>
      <c r="F8" s="21">
        <v>0</v>
      </c>
      <c r="G8" s="21">
        <v>0</v>
      </c>
      <c r="H8" s="21">
        <v>0</v>
      </c>
      <c r="I8" s="240">
        <f t="shared" si="0"/>
        <v>0</v>
      </c>
    </row>
    <row r="9" spans="1:9" x14ac:dyDescent="0.2">
      <c r="A9" s="55" t="s">
        <v>1272</v>
      </c>
      <c r="B9" s="78" t="s">
        <v>943</v>
      </c>
      <c r="C9" s="55" t="s">
        <v>359</v>
      </c>
      <c r="D9" s="21">
        <v>0</v>
      </c>
      <c r="E9" s="21">
        <v>0</v>
      </c>
      <c r="F9" s="21">
        <v>0</v>
      </c>
      <c r="G9" s="21">
        <v>0</v>
      </c>
      <c r="H9" s="21">
        <v>0</v>
      </c>
      <c r="I9" s="240">
        <f t="shared" si="0"/>
        <v>0</v>
      </c>
    </row>
    <row r="10" spans="1:9" x14ac:dyDescent="0.2">
      <c r="A10" s="55" t="s">
        <v>878</v>
      </c>
      <c r="B10" s="78" t="s">
        <v>944</v>
      </c>
      <c r="C10" s="55" t="s">
        <v>157</v>
      </c>
      <c r="D10" s="21">
        <v>0</v>
      </c>
      <c r="E10" s="21">
        <v>0</v>
      </c>
      <c r="F10" s="21">
        <v>0</v>
      </c>
      <c r="G10" s="21">
        <v>0</v>
      </c>
      <c r="H10" s="21">
        <v>0</v>
      </c>
      <c r="I10" s="240">
        <f t="shared" si="0"/>
        <v>0</v>
      </c>
    </row>
    <row r="11" spans="1:9" x14ac:dyDescent="0.2">
      <c r="A11" s="72" t="s">
        <v>56</v>
      </c>
      <c r="B11" s="78" t="s">
        <v>945</v>
      </c>
      <c r="C11" s="55" t="s">
        <v>870</v>
      </c>
      <c r="D11" s="21">
        <v>0</v>
      </c>
      <c r="E11" s="21">
        <v>0</v>
      </c>
      <c r="F11" s="21">
        <v>0</v>
      </c>
      <c r="G11" s="21">
        <v>0</v>
      </c>
      <c r="H11" s="21">
        <v>0</v>
      </c>
      <c r="I11" s="240">
        <f t="shared" si="0"/>
        <v>0</v>
      </c>
    </row>
    <row r="12" spans="1:9" x14ac:dyDescent="0.2">
      <c r="A12" s="55" t="s">
        <v>58</v>
      </c>
      <c r="B12" s="78" t="s">
        <v>946</v>
      </c>
      <c r="C12" s="55" t="s">
        <v>367</v>
      </c>
      <c r="D12" s="21">
        <v>0</v>
      </c>
      <c r="E12" s="21">
        <v>0</v>
      </c>
      <c r="F12" s="21">
        <v>0</v>
      </c>
      <c r="G12" s="21">
        <v>0</v>
      </c>
      <c r="H12" s="21">
        <v>0</v>
      </c>
      <c r="I12" s="240">
        <f t="shared" si="0"/>
        <v>0</v>
      </c>
    </row>
    <row r="13" spans="1:9" x14ac:dyDescent="0.2">
      <c r="A13" s="72" t="s">
        <v>603</v>
      </c>
      <c r="B13" s="78" t="s">
        <v>947</v>
      </c>
      <c r="C13" s="55" t="s">
        <v>368</v>
      </c>
      <c r="D13" s="21">
        <v>0</v>
      </c>
      <c r="E13" s="21">
        <v>0</v>
      </c>
      <c r="F13" s="21">
        <v>0</v>
      </c>
      <c r="G13" s="21">
        <v>0</v>
      </c>
      <c r="H13" s="21">
        <v>0</v>
      </c>
      <c r="I13" s="240">
        <f t="shared" si="0"/>
        <v>0</v>
      </c>
    </row>
    <row r="14" spans="1:9" x14ac:dyDescent="0.2">
      <c r="A14" s="72" t="s">
        <v>604</v>
      </c>
      <c r="B14" s="78" t="s">
        <v>955</v>
      </c>
      <c r="C14" s="55" t="s">
        <v>158</v>
      </c>
      <c r="D14" s="21">
        <v>0</v>
      </c>
      <c r="E14" s="21">
        <v>0</v>
      </c>
      <c r="F14" s="21">
        <v>0</v>
      </c>
      <c r="G14" s="21">
        <v>0</v>
      </c>
      <c r="H14" s="21">
        <v>0</v>
      </c>
      <c r="I14" s="240">
        <f t="shared" si="0"/>
        <v>0</v>
      </c>
    </row>
    <row r="15" spans="1:9" x14ac:dyDescent="0.2">
      <c r="A15" s="72" t="s">
        <v>159</v>
      </c>
      <c r="B15" s="78" t="s">
        <v>959</v>
      </c>
      <c r="C15" s="55" t="s">
        <v>160</v>
      </c>
      <c r="D15" s="21">
        <v>0</v>
      </c>
      <c r="E15" s="21">
        <v>0</v>
      </c>
      <c r="F15" s="21">
        <v>0</v>
      </c>
      <c r="G15" s="21">
        <v>0</v>
      </c>
      <c r="H15" s="21">
        <v>0</v>
      </c>
      <c r="I15" s="240">
        <f t="shared" si="0"/>
        <v>0</v>
      </c>
    </row>
    <row r="16" spans="1:9" x14ac:dyDescent="0.2">
      <c r="A16" s="72" t="s">
        <v>356</v>
      </c>
      <c r="B16" s="78" t="s">
        <v>960</v>
      </c>
      <c r="C16" s="55" t="s">
        <v>872</v>
      </c>
      <c r="D16" s="21">
        <v>0</v>
      </c>
      <c r="E16" s="21">
        <v>0</v>
      </c>
      <c r="F16" s="21">
        <v>0</v>
      </c>
      <c r="G16" s="21">
        <v>0</v>
      </c>
      <c r="H16" s="21">
        <v>0</v>
      </c>
      <c r="I16" s="240">
        <f t="shared" si="0"/>
        <v>0</v>
      </c>
    </row>
    <row r="17" spans="1:9" x14ac:dyDescent="0.2">
      <c r="A17" s="80" t="s">
        <v>66</v>
      </c>
      <c r="B17" s="78" t="s">
        <v>956</v>
      </c>
      <c r="C17" s="2" t="s">
        <v>665</v>
      </c>
      <c r="D17" s="21">
        <v>0</v>
      </c>
      <c r="E17" s="21">
        <v>0</v>
      </c>
      <c r="F17" s="21">
        <v>0</v>
      </c>
      <c r="G17" s="21">
        <v>0</v>
      </c>
      <c r="H17" s="21">
        <v>0</v>
      </c>
      <c r="I17" s="240">
        <f t="shared" si="0"/>
        <v>0</v>
      </c>
    </row>
    <row r="18" spans="1:9" x14ac:dyDescent="0.2">
      <c r="A18" s="81" t="s">
        <v>425</v>
      </c>
      <c r="B18" s="78" t="s">
        <v>975</v>
      </c>
      <c r="C18" s="62" t="s">
        <v>426</v>
      </c>
      <c r="D18" s="21">
        <v>0</v>
      </c>
      <c r="E18" s="21">
        <v>0</v>
      </c>
      <c r="F18" s="21">
        <v>0</v>
      </c>
      <c r="G18" s="21">
        <v>0</v>
      </c>
      <c r="H18" s="21">
        <v>0</v>
      </c>
      <c r="I18" s="240">
        <f t="shared" si="0"/>
        <v>0</v>
      </c>
    </row>
    <row r="19" spans="1:9" x14ac:dyDescent="0.2">
      <c r="A19" s="81" t="s">
        <v>424</v>
      </c>
      <c r="B19" s="78" t="s">
        <v>962</v>
      </c>
      <c r="C19" s="62" t="s">
        <v>74</v>
      </c>
      <c r="D19" s="21">
        <v>0</v>
      </c>
      <c r="E19" s="21">
        <v>0</v>
      </c>
      <c r="F19" s="21">
        <v>0</v>
      </c>
      <c r="G19" s="21">
        <v>0</v>
      </c>
      <c r="H19" s="21">
        <v>0</v>
      </c>
      <c r="I19" s="240">
        <f t="shared" si="0"/>
        <v>0</v>
      </c>
    </row>
    <row r="20" spans="1:9" x14ac:dyDescent="0.2">
      <c r="A20" s="55" t="s">
        <v>146</v>
      </c>
      <c r="B20" s="78" t="s">
        <v>963</v>
      </c>
      <c r="C20" s="283" t="s">
        <v>877</v>
      </c>
      <c r="D20" s="21">
        <v>0</v>
      </c>
      <c r="E20" s="21">
        <v>0</v>
      </c>
      <c r="F20" s="21">
        <v>0</v>
      </c>
      <c r="G20" s="21">
        <v>0</v>
      </c>
      <c r="H20" s="21">
        <v>0</v>
      </c>
      <c r="I20" s="240">
        <f t="shared" si="0"/>
        <v>0</v>
      </c>
    </row>
    <row r="21" spans="1:9" x14ac:dyDescent="0.2">
      <c r="B21" s="78" t="s">
        <v>964</v>
      </c>
      <c r="C21" s="55" t="s">
        <v>161</v>
      </c>
      <c r="D21" s="21">
        <v>0</v>
      </c>
      <c r="E21" s="21">
        <v>0</v>
      </c>
      <c r="F21" s="21">
        <v>0</v>
      </c>
      <c r="G21" s="21">
        <v>0</v>
      </c>
      <c r="H21" s="21">
        <v>0</v>
      </c>
      <c r="I21" s="240">
        <f t="shared" si="0"/>
        <v>0</v>
      </c>
    </row>
    <row r="22" spans="1:9" ht="10.8" thickBot="1" x14ac:dyDescent="0.25">
      <c r="C22" s="55"/>
      <c r="D22" s="3"/>
      <c r="E22" s="3"/>
      <c r="F22" s="3"/>
      <c r="G22" s="3"/>
    </row>
    <row r="23" spans="1:9" ht="11.4" thickTop="1" thickBot="1" x14ac:dyDescent="0.25">
      <c r="B23" s="78" t="s">
        <v>965</v>
      </c>
      <c r="C23" s="17" t="s">
        <v>856</v>
      </c>
      <c r="D23" s="82">
        <f t="shared" ref="D23:I23" si="1">SUM(D6:D21)</f>
        <v>0</v>
      </c>
      <c r="E23" s="82">
        <f t="shared" si="1"/>
        <v>0</v>
      </c>
      <c r="F23" s="82">
        <f t="shared" si="1"/>
        <v>0</v>
      </c>
      <c r="G23" s="82">
        <f t="shared" si="1"/>
        <v>0</v>
      </c>
      <c r="H23" s="82">
        <f t="shared" si="1"/>
        <v>0</v>
      </c>
      <c r="I23" s="82">
        <f t="shared" si="1"/>
        <v>0</v>
      </c>
    </row>
    <row r="24" spans="1:9" ht="11.4" thickTop="1" thickBot="1" x14ac:dyDescent="0.25">
      <c r="C24" s="72"/>
    </row>
    <row r="25" spans="1:9" ht="10.5" customHeight="1" thickBot="1" x14ac:dyDescent="0.25">
      <c r="A25" s="17" t="s">
        <v>1281</v>
      </c>
      <c r="D25" s="83">
        <f t="shared" ref="D25:I25" si="2">D4+D23</f>
        <v>0</v>
      </c>
      <c r="E25" s="83">
        <f t="shared" si="2"/>
        <v>0</v>
      </c>
      <c r="F25" s="83">
        <f t="shared" si="2"/>
        <v>0</v>
      </c>
      <c r="G25" s="83">
        <f t="shared" si="2"/>
        <v>0</v>
      </c>
      <c r="H25" s="83">
        <f t="shared" si="2"/>
        <v>0</v>
      </c>
      <c r="I25" s="83">
        <f t="shared" si="2"/>
        <v>0</v>
      </c>
    </row>
    <row r="26" spans="1:9" ht="10.5" customHeight="1" x14ac:dyDescent="0.2">
      <c r="A26" s="17"/>
    </row>
    <row r="27" spans="1:9" x14ac:dyDescent="0.2">
      <c r="A27" s="286" t="s">
        <v>637</v>
      </c>
      <c r="B27" s="165"/>
      <c r="C27" s="204" t="s">
        <v>633</v>
      </c>
      <c r="D27" s="94"/>
      <c r="E27" s="94"/>
      <c r="F27" s="94"/>
      <c r="G27" s="94"/>
      <c r="H27" s="94"/>
    </row>
    <row r="28" spans="1:9" x14ac:dyDescent="0.2">
      <c r="A28" s="166" t="s">
        <v>66</v>
      </c>
      <c r="B28" s="208" t="s">
        <v>1052</v>
      </c>
      <c r="C28" s="2" t="s">
        <v>639</v>
      </c>
      <c r="D28" s="21">
        <v>0</v>
      </c>
      <c r="E28" s="21">
        <v>0</v>
      </c>
      <c r="F28" s="21">
        <v>0</v>
      </c>
      <c r="G28" s="21">
        <v>0</v>
      </c>
      <c r="H28" s="220">
        <v>0</v>
      </c>
      <c r="I28" s="221">
        <f>SUM(G28+H28)</f>
        <v>0</v>
      </c>
    </row>
    <row r="29" spans="1:9" x14ac:dyDescent="0.2">
      <c r="A29" s="166"/>
      <c r="B29" s="208"/>
      <c r="C29" s="2"/>
      <c r="D29" s="3"/>
      <c r="E29" s="3"/>
      <c r="F29" s="3"/>
      <c r="G29" s="3"/>
      <c r="H29" s="3"/>
    </row>
    <row r="31" spans="1:9" x14ac:dyDescent="0.2">
      <c r="A31" s="18" t="s">
        <v>147</v>
      </c>
      <c r="C31" s="100" t="s">
        <v>148</v>
      </c>
    </row>
    <row r="32" spans="1:9" x14ac:dyDescent="0.2">
      <c r="A32" s="18"/>
      <c r="B32" s="20"/>
      <c r="C32" s="77" t="s">
        <v>911</v>
      </c>
    </row>
    <row r="33" spans="1:9" x14ac:dyDescent="0.2">
      <c r="A33" s="72" t="s">
        <v>1249</v>
      </c>
      <c r="B33" s="78" t="s">
        <v>966</v>
      </c>
      <c r="C33" s="55" t="s">
        <v>179</v>
      </c>
      <c r="D33" s="21">
        <v>0</v>
      </c>
      <c r="E33" s="21">
        <v>0</v>
      </c>
      <c r="F33" s="21">
        <v>0</v>
      </c>
      <c r="G33" s="21">
        <v>0</v>
      </c>
      <c r="H33" s="21">
        <v>0</v>
      </c>
      <c r="I33" s="240">
        <f t="shared" ref="I33:I46" si="3">SUM(G33+H33)</f>
        <v>0</v>
      </c>
    </row>
    <row r="34" spans="1:9" x14ac:dyDescent="0.2">
      <c r="A34" s="72" t="s">
        <v>1250</v>
      </c>
      <c r="B34" s="78" t="s">
        <v>967</v>
      </c>
      <c r="C34" s="55" t="s">
        <v>180</v>
      </c>
      <c r="D34" s="21">
        <v>0</v>
      </c>
      <c r="E34" s="21">
        <v>0</v>
      </c>
      <c r="F34" s="21">
        <v>0</v>
      </c>
      <c r="G34" s="21">
        <v>0</v>
      </c>
      <c r="H34" s="21">
        <v>0</v>
      </c>
      <c r="I34" s="240">
        <f t="shared" si="3"/>
        <v>0</v>
      </c>
    </row>
    <row r="35" spans="1:9" x14ac:dyDescent="0.2">
      <c r="A35" s="72" t="s">
        <v>1251</v>
      </c>
      <c r="B35" s="78" t="s">
        <v>968</v>
      </c>
      <c r="C35" s="55" t="s">
        <v>961</v>
      </c>
      <c r="D35" s="21">
        <v>0</v>
      </c>
      <c r="E35" s="21">
        <v>0</v>
      </c>
      <c r="F35" s="21">
        <v>0</v>
      </c>
      <c r="G35" s="21">
        <v>0</v>
      </c>
      <c r="H35" s="21">
        <v>0</v>
      </c>
      <c r="I35" s="240">
        <f t="shared" si="3"/>
        <v>0</v>
      </c>
    </row>
    <row r="36" spans="1:9" x14ac:dyDescent="0.2">
      <c r="A36" s="78" t="s">
        <v>1252</v>
      </c>
      <c r="B36" s="78" t="s">
        <v>969</v>
      </c>
      <c r="C36" s="55" t="s">
        <v>330</v>
      </c>
      <c r="D36" s="21">
        <v>0</v>
      </c>
      <c r="E36" s="21">
        <v>0</v>
      </c>
      <c r="F36" s="21">
        <v>0</v>
      </c>
      <c r="G36" s="21">
        <v>0</v>
      </c>
      <c r="H36" s="21">
        <v>0</v>
      </c>
      <c r="I36" s="240">
        <f t="shared" si="3"/>
        <v>0</v>
      </c>
    </row>
    <row r="37" spans="1:9" x14ac:dyDescent="0.2">
      <c r="A37" s="72" t="s">
        <v>1253</v>
      </c>
      <c r="B37" s="78" t="s">
        <v>970</v>
      </c>
      <c r="C37" s="55" t="s">
        <v>82</v>
      </c>
      <c r="D37" s="21">
        <v>0</v>
      </c>
      <c r="E37" s="21">
        <v>0</v>
      </c>
      <c r="F37" s="21">
        <v>0</v>
      </c>
      <c r="G37" s="21">
        <v>0</v>
      </c>
      <c r="H37" s="21">
        <v>0</v>
      </c>
      <c r="I37" s="240">
        <f t="shared" si="3"/>
        <v>0</v>
      </c>
    </row>
    <row r="38" spans="1:9" x14ac:dyDescent="0.2">
      <c r="A38" s="72" t="s">
        <v>1254</v>
      </c>
      <c r="B38" s="78" t="s">
        <v>975</v>
      </c>
      <c r="C38" s="55" t="s">
        <v>114</v>
      </c>
      <c r="D38" s="21">
        <v>0</v>
      </c>
      <c r="E38" s="21">
        <v>0</v>
      </c>
      <c r="F38" s="21">
        <v>0</v>
      </c>
      <c r="G38" s="21">
        <v>0</v>
      </c>
      <c r="H38" s="21">
        <v>0</v>
      </c>
      <c r="I38" s="240">
        <f t="shared" si="3"/>
        <v>0</v>
      </c>
    </row>
    <row r="39" spans="1:9" x14ac:dyDescent="0.2">
      <c r="A39" s="72" t="s">
        <v>1255</v>
      </c>
      <c r="B39" s="72" t="s">
        <v>976</v>
      </c>
      <c r="C39" s="77" t="s">
        <v>118</v>
      </c>
      <c r="D39" s="21">
        <v>0</v>
      </c>
      <c r="E39" s="21">
        <v>0</v>
      </c>
      <c r="F39" s="21">
        <v>0</v>
      </c>
      <c r="G39" s="21">
        <v>0</v>
      </c>
      <c r="H39" s="21">
        <v>0</v>
      </c>
      <c r="I39" s="240">
        <f t="shared" si="3"/>
        <v>0</v>
      </c>
    </row>
    <row r="40" spans="1:9" x14ac:dyDescent="0.2">
      <c r="A40" s="55" t="s">
        <v>149</v>
      </c>
      <c r="B40" s="78" t="s">
        <v>977</v>
      </c>
      <c r="C40" s="55" t="s">
        <v>119</v>
      </c>
      <c r="D40" s="21">
        <v>0</v>
      </c>
      <c r="E40" s="21">
        <v>0</v>
      </c>
      <c r="F40" s="21">
        <v>0</v>
      </c>
      <c r="G40" s="21">
        <v>0</v>
      </c>
      <c r="H40" s="21">
        <v>0</v>
      </c>
      <c r="I40" s="240">
        <f t="shared" si="3"/>
        <v>0</v>
      </c>
    </row>
    <row r="41" spans="1:9" x14ac:dyDescent="0.2">
      <c r="A41" s="72" t="s">
        <v>150</v>
      </c>
      <c r="B41" s="78" t="s">
        <v>978</v>
      </c>
      <c r="C41" s="55" t="s">
        <v>120</v>
      </c>
      <c r="D41" s="21">
        <v>0</v>
      </c>
      <c r="E41" s="21">
        <v>0</v>
      </c>
      <c r="F41" s="21">
        <v>0</v>
      </c>
      <c r="G41" s="21">
        <v>0</v>
      </c>
      <c r="H41" s="21">
        <v>0</v>
      </c>
      <c r="I41" s="240">
        <f t="shared" si="3"/>
        <v>0</v>
      </c>
    </row>
    <row r="42" spans="1:9" x14ac:dyDescent="0.2">
      <c r="A42" s="72" t="s">
        <v>116</v>
      </c>
      <c r="B42" s="78" t="s">
        <v>980</v>
      </c>
      <c r="C42" s="55" t="s">
        <v>378</v>
      </c>
      <c r="D42" s="21">
        <v>0</v>
      </c>
      <c r="E42" s="21">
        <v>0</v>
      </c>
      <c r="F42" s="21">
        <v>0</v>
      </c>
      <c r="G42" s="21">
        <v>0</v>
      </c>
      <c r="H42" s="21">
        <v>0</v>
      </c>
      <c r="I42" s="240">
        <f t="shared" si="3"/>
        <v>0</v>
      </c>
    </row>
    <row r="43" spans="1:9" x14ac:dyDescent="0.2">
      <c r="A43" s="72" t="s">
        <v>117</v>
      </c>
      <c r="B43" s="78" t="s">
        <v>981</v>
      </c>
      <c r="C43" s="55" t="s">
        <v>379</v>
      </c>
      <c r="D43" s="21">
        <v>0</v>
      </c>
      <c r="E43" s="21">
        <v>0</v>
      </c>
      <c r="F43" s="21">
        <v>0</v>
      </c>
      <c r="G43" s="21">
        <v>0</v>
      </c>
      <c r="H43" s="21">
        <v>0</v>
      </c>
      <c r="I43" s="240">
        <f t="shared" si="3"/>
        <v>0</v>
      </c>
    </row>
    <row r="44" spans="1:9" x14ac:dyDescent="0.2">
      <c r="A44" s="72" t="s">
        <v>380</v>
      </c>
      <c r="B44" s="78" t="s">
        <v>982</v>
      </c>
      <c r="C44" s="55" t="s">
        <v>382</v>
      </c>
      <c r="D44" s="21">
        <v>0</v>
      </c>
      <c r="E44" s="21">
        <v>0</v>
      </c>
      <c r="F44" s="21">
        <v>0</v>
      </c>
      <c r="G44" s="21">
        <v>0</v>
      </c>
      <c r="H44" s="21">
        <v>0</v>
      </c>
      <c r="I44" s="240">
        <f t="shared" si="3"/>
        <v>0</v>
      </c>
    </row>
    <row r="45" spans="1:9" x14ac:dyDescent="0.2">
      <c r="A45" s="72" t="s">
        <v>199</v>
      </c>
      <c r="B45" s="78" t="s">
        <v>983</v>
      </c>
      <c r="C45" s="55" t="s">
        <v>328</v>
      </c>
      <c r="D45" s="21">
        <v>0</v>
      </c>
      <c r="E45" s="21">
        <v>0</v>
      </c>
      <c r="F45" s="21">
        <v>0</v>
      </c>
      <c r="G45" s="21">
        <v>0</v>
      </c>
      <c r="H45" s="21">
        <v>0</v>
      </c>
      <c r="I45" s="240">
        <f t="shared" si="3"/>
        <v>0</v>
      </c>
    </row>
    <row r="46" spans="1:9" x14ac:dyDescent="0.2">
      <c r="B46" s="78" t="s">
        <v>985</v>
      </c>
      <c r="C46" s="55" t="s">
        <v>1244</v>
      </c>
      <c r="D46" s="21">
        <v>0</v>
      </c>
      <c r="E46" s="21">
        <v>0</v>
      </c>
      <c r="F46" s="21">
        <v>0</v>
      </c>
      <c r="G46" s="21">
        <v>0</v>
      </c>
      <c r="H46" s="21">
        <v>0</v>
      </c>
      <c r="I46" s="240">
        <f t="shared" si="3"/>
        <v>0</v>
      </c>
    </row>
    <row r="47" spans="1:9" ht="10.8" thickBot="1" x14ac:dyDescent="0.25">
      <c r="C47" s="55"/>
      <c r="D47" s="3"/>
      <c r="E47" s="3"/>
      <c r="F47" s="3"/>
      <c r="G47" s="3"/>
    </row>
    <row r="48" spans="1:9" ht="11.4" thickTop="1" thickBot="1" x14ac:dyDescent="0.25">
      <c r="B48" s="78" t="s">
        <v>986</v>
      </c>
      <c r="C48" s="55" t="s">
        <v>436</v>
      </c>
      <c r="D48" s="75">
        <f t="shared" ref="D48:I48" si="4">SUM(D33:D47)</f>
        <v>0</v>
      </c>
      <c r="E48" s="75">
        <f t="shared" si="4"/>
        <v>0</v>
      </c>
      <c r="F48" s="75">
        <f t="shared" si="4"/>
        <v>0</v>
      </c>
      <c r="G48" s="75">
        <f t="shared" si="4"/>
        <v>0</v>
      </c>
      <c r="H48" s="75">
        <f t="shared" si="4"/>
        <v>0</v>
      </c>
      <c r="I48" s="84">
        <f t="shared" si="4"/>
        <v>0</v>
      </c>
    </row>
    <row r="49" spans="1:9" ht="10.8" thickTop="1" x14ac:dyDescent="0.2">
      <c r="C49" s="55"/>
      <c r="D49" s="3"/>
      <c r="E49" s="3"/>
      <c r="F49" s="3"/>
      <c r="G49" s="3"/>
    </row>
    <row r="50" spans="1:9" x14ac:dyDescent="0.2">
      <c r="C50" s="55" t="s">
        <v>329</v>
      </c>
      <c r="D50" s="3"/>
      <c r="E50" s="3"/>
      <c r="F50" s="3"/>
      <c r="G50" s="3"/>
    </row>
    <row r="51" spans="1:9" x14ac:dyDescent="0.2">
      <c r="A51" s="72" t="s">
        <v>1249</v>
      </c>
      <c r="B51" s="78" t="s">
        <v>987</v>
      </c>
      <c r="C51" s="55" t="s">
        <v>179</v>
      </c>
      <c r="D51" s="21">
        <v>0</v>
      </c>
      <c r="E51" s="21">
        <v>0</v>
      </c>
      <c r="F51" s="21">
        <v>0</v>
      </c>
      <c r="G51" s="21">
        <v>0</v>
      </c>
      <c r="H51" s="21">
        <v>0</v>
      </c>
      <c r="I51" s="240">
        <f t="shared" ref="I51:I64" si="5">SUM(G51+H51)</f>
        <v>0</v>
      </c>
    </row>
    <row r="52" spans="1:9" x14ac:dyDescent="0.2">
      <c r="A52" s="72" t="s">
        <v>1250</v>
      </c>
      <c r="B52" s="78" t="s">
        <v>988</v>
      </c>
      <c r="C52" s="55" t="s">
        <v>180</v>
      </c>
      <c r="D52" s="21">
        <v>0</v>
      </c>
      <c r="E52" s="21">
        <v>0</v>
      </c>
      <c r="F52" s="21">
        <v>0</v>
      </c>
      <c r="G52" s="21">
        <v>0</v>
      </c>
      <c r="H52" s="21">
        <v>0</v>
      </c>
      <c r="I52" s="240">
        <f t="shared" si="5"/>
        <v>0</v>
      </c>
    </row>
    <row r="53" spans="1:9" x14ac:dyDescent="0.2">
      <c r="A53" s="72" t="s">
        <v>1251</v>
      </c>
      <c r="B53" s="78" t="s">
        <v>989</v>
      </c>
      <c r="C53" s="55" t="s">
        <v>961</v>
      </c>
      <c r="D53" s="21">
        <v>0</v>
      </c>
      <c r="E53" s="21">
        <v>0</v>
      </c>
      <c r="F53" s="21">
        <v>0</v>
      </c>
      <c r="G53" s="21">
        <v>0</v>
      </c>
      <c r="H53" s="21">
        <v>0</v>
      </c>
      <c r="I53" s="240">
        <f t="shared" si="5"/>
        <v>0</v>
      </c>
    </row>
    <row r="54" spans="1:9" x14ac:dyDescent="0.2">
      <c r="A54" s="78" t="s">
        <v>1252</v>
      </c>
      <c r="B54" s="78" t="s">
        <v>201</v>
      </c>
      <c r="C54" s="55" t="s">
        <v>330</v>
      </c>
      <c r="D54" s="21">
        <v>0</v>
      </c>
      <c r="E54" s="21">
        <v>0</v>
      </c>
      <c r="F54" s="21">
        <v>0</v>
      </c>
      <c r="G54" s="21">
        <v>0</v>
      </c>
      <c r="H54" s="21">
        <v>0</v>
      </c>
      <c r="I54" s="240">
        <f t="shared" si="5"/>
        <v>0</v>
      </c>
    </row>
    <row r="55" spans="1:9" x14ac:dyDescent="0.2">
      <c r="A55" s="72" t="s">
        <v>1253</v>
      </c>
      <c r="B55" s="78" t="s">
        <v>202</v>
      </c>
      <c r="C55" s="55" t="s">
        <v>82</v>
      </c>
      <c r="D55" s="21">
        <v>0</v>
      </c>
      <c r="E55" s="21">
        <v>0</v>
      </c>
      <c r="F55" s="21">
        <v>0</v>
      </c>
      <c r="G55" s="21">
        <v>0</v>
      </c>
      <c r="H55" s="21">
        <v>0</v>
      </c>
      <c r="I55" s="240">
        <f t="shared" si="5"/>
        <v>0</v>
      </c>
    </row>
    <row r="56" spans="1:9" x14ac:dyDescent="0.2">
      <c r="A56" s="72" t="s">
        <v>1254</v>
      </c>
      <c r="B56" s="78" t="s">
        <v>991</v>
      </c>
      <c r="C56" s="55" t="s">
        <v>114</v>
      </c>
      <c r="D56" s="21">
        <v>0</v>
      </c>
      <c r="E56" s="21">
        <v>0</v>
      </c>
      <c r="F56" s="21">
        <v>0</v>
      </c>
      <c r="G56" s="21">
        <v>0</v>
      </c>
      <c r="H56" s="21">
        <v>0</v>
      </c>
      <c r="I56" s="240">
        <f t="shared" si="5"/>
        <v>0</v>
      </c>
    </row>
    <row r="57" spans="1:9" x14ac:dyDescent="0.2">
      <c r="A57" s="72" t="s">
        <v>1255</v>
      </c>
      <c r="B57" s="72" t="s">
        <v>992</v>
      </c>
      <c r="C57" s="77" t="s">
        <v>118</v>
      </c>
      <c r="D57" s="21">
        <v>0</v>
      </c>
      <c r="E57" s="21">
        <v>0</v>
      </c>
      <c r="F57" s="21">
        <v>0</v>
      </c>
      <c r="G57" s="21">
        <v>0</v>
      </c>
      <c r="H57" s="21">
        <v>0</v>
      </c>
      <c r="I57" s="240">
        <f t="shared" si="5"/>
        <v>0</v>
      </c>
    </row>
    <row r="58" spans="1:9" x14ac:dyDescent="0.2">
      <c r="A58" s="55" t="s">
        <v>149</v>
      </c>
      <c r="B58" s="78" t="s">
        <v>993</v>
      </c>
      <c r="C58" s="55" t="s">
        <v>119</v>
      </c>
      <c r="D58" s="21">
        <v>0</v>
      </c>
      <c r="E58" s="21">
        <v>0</v>
      </c>
      <c r="F58" s="21">
        <v>0</v>
      </c>
      <c r="G58" s="21">
        <v>0</v>
      </c>
      <c r="H58" s="21">
        <v>0</v>
      </c>
      <c r="I58" s="240">
        <f t="shared" si="5"/>
        <v>0</v>
      </c>
    </row>
    <row r="59" spans="1:9" x14ac:dyDescent="0.2">
      <c r="A59" s="72" t="s">
        <v>150</v>
      </c>
      <c r="B59" s="78" t="s">
        <v>994</v>
      </c>
      <c r="C59" s="55" t="s">
        <v>120</v>
      </c>
      <c r="D59" s="21">
        <v>0</v>
      </c>
      <c r="E59" s="21">
        <v>0</v>
      </c>
      <c r="F59" s="21">
        <v>0</v>
      </c>
      <c r="G59" s="21">
        <v>0</v>
      </c>
      <c r="H59" s="21">
        <v>0</v>
      </c>
      <c r="I59" s="240">
        <f t="shared" si="5"/>
        <v>0</v>
      </c>
    </row>
    <row r="60" spans="1:9" x14ac:dyDescent="0.2">
      <c r="A60" s="72" t="s">
        <v>116</v>
      </c>
      <c r="B60" s="78" t="s">
        <v>995</v>
      </c>
      <c r="C60" s="55" t="s">
        <v>378</v>
      </c>
      <c r="D60" s="21">
        <v>0</v>
      </c>
      <c r="E60" s="21">
        <v>0</v>
      </c>
      <c r="F60" s="21">
        <v>0</v>
      </c>
      <c r="G60" s="21">
        <v>0</v>
      </c>
      <c r="H60" s="21">
        <v>0</v>
      </c>
      <c r="I60" s="240">
        <f t="shared" si="5"/>
        <v>0</v>
      </c>
    </row>
    <row r="61" spans="1:9" x14ac:dyDescent="0.2">
      <c r="A61" s="72" t="s">
        <v>117</v>
      </c>
      <c r="B61" s="78" t="s">
        <v>996</v>
      </c>
      <c r="C61" s="55" t="s">
        <v>379</v>
      </c>
      <c r="D61" s="21">
        <v>0</v>
      </c>
      <c r="E61" s="21">
        <v>0</v>
      </c>
      <c r="F61" s="21">
        <v>0</v>
      </c>
      <c r="G61" s="21">
        <v>0</v>
      </c>
      <c r="H61" s="21">
        <v>0</v>
      </c>
      <c r="I61" s="240">
        <f t="shared" si="5"/>
        <v>0</v>
      </c>
    </row>
    <row r="62" spans="1:9" x14ac:dyDescent="0.2">
      <c r="A62" s="72" t="s">
        <v>380</v>
      </c>
      <c r="B62" s="78" t="s">
        <v>997</v>
      </c>
      <c r="C62" s="55" t="s">
        <v>382</v>
      </c>
      <c r="D62" s="21">
        <v>0</v>
      </c>
      <c r="E62" s="21">
        <v>0</v>
      </c>
      <c r="F62" s="21">
        <v>0</v>
      </c>
      <c r="G62" s="21">
        <v>0</v>
      </c>
      <c r="H62" s="21">
        <v>0</v>
      </c>
      <c r="I62" s="240">
        <f t="shared" si="5"/>
        <v>0</v>
      </c>
    </row>
    <row r="63" spans="1:9" x14ac:dyDescent="0.2">
      <c r="A63" s="72" t="s">
        <v>199</v>
      </c>
      <c r="B63" s="78" t="s">
        <v>1001</v>
      </c>
      <c r="C63" s="55" t="s">
        <v>328</v>
      </c>
      <c r="D63" s="21">
        <v>0</v>
      </c>
      <c r="E63" s="21">
        <v>0</v>
      </c>
      <c r="F63" s="21">
        <v>0</v>
      </c>
      <c r="G63" s="21">
        <v>0</v>
      </c>
      <c r="H63" s="21">
        <v>0</v>
      </c>
      <c r="I63" s="240">
        <f t="shared" si="5"/>
        <v>0</v>
      </c>
    </row>
    <row r="64" spans="1:9" x14ac:dyDescent="0.2">
      <c r="B64" s="78" t="s">
        <v>1003</v>
      </c>
      <c r="C64" s="55" t="s">
        <v>1244</v>
      </c>
      <c r="D64" s="21">
        <v>0</v>
      </c>
      <c r="E64" s="21">
        <v>0</v>
      </c>
      <c r="F64" s="21">
        <v>0</v>
      </c>
      <c r="G64" s="21">
        <v>0</v>
      </c>
      <c r="H64" s="21">
        <v>0</v>
      </c>
      <c r="I64" s="240">
        <f t="shared" si="5"/>
        <v>0</v>
      </c>
    </row>
    <row r="65" spans="1:9" ht="10.8" thickBot="1" x14ac:dyDescent="0.25">
      <c r="B65" s="78"/>
      <c r="C65" s="55"/>
      <c r="D65" s="3"/>
      <c r="E65" s="3"/>
      <c r="F65" s="3"/>
      <c r="G65" s="3"/>
    </row>
    <row r="66" spans="1:9" ht="11.4" thickTop="1" thickBot="1" x14ac:dyDescent="0.25">
      <c r="B66" s="78" t="s">
        <v>1004</v>
      </c>
      <c r="C66" s="55" t="s">
        <v>437</v>
      </c>
      <c r="D66" s="75">
        <f t="shared" ref="D66:I66" si="6">SUM(D51:D65)</f>
        <v>0</v>
      </c>
      <c r="E66" s="75">
        <f t="shared" si="6"/>
        <v>0</v>
      </c>
      <c r="F66" s="75">
        <f t="shared" si="6"/>
        <v>0</v>
      </c>
      <c r="G66" s="75">
        <f t="shared" si="6"/>
        <v>0</v>
      </c>
      <c r="H66" s="75">
        <f t="shared" si="6"/>
        <v>0</v>
      </c>
      <c r="I66" s="75">
        <f t="shared" si="6"/>
        <v>0</v>
      </c>
    </row>
    <row r="67" spans="1:9" ht="10.8" thickTop="1" x14ac:dyDescent="0.2">
      <c r="C67" s="55"/>
      <c r="D67" s="3"/>
      <c r="E67" s="3"/>
      <c r="F67" s="3"/>
      <c r="G67" s="3"/>
    </row>
    <row r="68" spans="1:9" x14ac:dyDescent="0.2">
      <c r="B68" s="78"/>
      <c r="C68" s="55" t="s">
        <v>323</v>
      </c>
      <c r="D68" s="3"/>
      <c r="E68" s="3"/>
      <c r="F68" s="3"/>
      <c r="G68" s="3"/>
    </row>
    <row r="69" spans="1:9" x14ac:dyDescent="0.2">
      <c r="A69" s="78" t="s">
        <v>351</v>
      </c>
      <c r="B69" s="78" t="s">
        <v>1005</v>
      </c>
      <c r="C69" s="55" t="s">
        <v>331</v>
      </c>
      <c r="D69" s="21">
        <v>0</v>
      </c>
      <c r="E69" s="21">
        <v>0</v>
      </c>
      <c r="F69" s="21">
        <v>0</v>
      </c>
      <c r="G69" s="21">
        <v>0</v>
      </c>
      <c r="H69" s="21">
        <v>0</v>
      </c>
      <c r="I69" s="240">
        <f>SUM(G69+H69)</f>
        <v>0</v>
      </c>
    </row>
    <row r="70" spans="1:9" x14ac:dyDescent="0.2">
      <c r="A70" s="78" t="s">
        <v>350</v>
      </c>
      <c r="B70" s="78" t="s">
        <v>1006</v>
      </c>
      <c r="C70" s="55" t="s">
        <v>332</v>
      </c>
      <c r="D70" s="21">
        <v>0</v>
      </c>
      <c r="E70" s="21">
        <v>0</v>
      </c>
      <c r="F70" s="21">
        <v>0</v>
      </c>
      <c r="G70" s="21">
        <v>0</v>
      </c>
      <c r="H70" s="21">
        <v>0</v>
      </c>
      <c r="I70" s="240">
        <f>SUM(G70+H70)</f>
        <v>0</v>
      </c>
    </row>
    <row r="71" spans="1:9" x14ac:dyDescent="0.2">
      <c r="A71" s="204" t="s">
        <v>659</v>
      </c>
      <c r="B71" s="211"/>
      <c r="C71" s="62"/>
      <c r="D71" s="79"/>
      <c r="E71" s="79"/>
      <c r="F71" s="79"/>
      <c r="G71" s="79"/>
      <c r="H71" s="108"/>
      <c r="I71" s="292"/>
    </row>
    <row r="72" spans="1:9" x14ac:dyDescent="0.2">
      <c r="A72" s="94"/>
      <c r="B72" s="211"/>
      <c r="C72" s="285" t="s">
        <v>658</v>
      </c>
      <c r="D72" s="219">
        <f t="shared" ref="D72:I72" si="7">+D28</f>
        <v>0</v>
      </c>
      <c r="E72" s="219">
        <f t="shared" si="7"/>
        <v>0</v>
      </c>
      <c r="F72" s="219">
        <f t="shared" si="7"/>
        <v>0</v>
      </c>
      <c r="G72" s="219">
        <f t="shared" si="7"/>
        <v>0</v>
      </c>
      <c r="H72" s="219">
        <f t="shared" si="7"/>
        <v>0</v>
      </c>
      <c r="I72" s="219">
        <f t="shared" si="7"/>
        <v>0</v>
      </c>
    </row>
    <row r="73" spans="1:9" ht="10.8" thickBot="1" x14ac:dyDescent="0.25">
      <c r="C73" s="55"/>
      <c r="D73" s="3"/>
      <c r="E73" s="3"/>
      <c r="F73" s="3"/>
      <c r="G73" s="3"/>
    </row>
    <row r="74" spans="1:9" ht="11.4" thickTop="1" thickBot="1" x14ac:dyDescent="0.25">
      <c r="B74" s="78" t="s">
        <v>1007</v>
      </c>
      <c r="C74" s="55" t="s">
        <v>439</v>
      </c>
      <c r="D74" s="76">
        <f t="shared" ref="D74:I74" si="8">SUM(D69:D73)</f>
        <v>0</v>
      </c>
      <c r="E74" s="76">
        <f t="shared" si="8"/>
        <v>0</v>
      </c>
      <c r="F74" s="76">
        <f t="shared" si="8"/>
        <v>0</v>
      </c>
      <c r="G74" s="76">
        <f t="shared" si="8"/>
        <v>0</v>
      </c>
      <c r="H74" s="76">
        <f t="shared" si="8"/>
        <v>0</v>
      </c>
      <c r="I74" s="84">
        <f t="shared" si="8"/>
        <v>0</v>
      </c>
    </row>
    <row r="75" spans="1:9" ht="11.4" thickTop="1" thickBot="1" x14ac:dyDescent="0.25">
      <c r="C75" s="55"/>
      <c r="D75" s="3"/>
      <c r="E75" s="3"/>
      <c r="F75" s="3"/>
      <c r="G75" s="3"/>
    </row>
    <row r="76" spans="1:9" ht="11.4" thickTop="1" thickBot="1" x14ac:dyDescent="0.25">
      <c r="B76" s="78" t="s">
        <v>1008</v>
      </c>
      <c r="C76" s="17" t="s">
        <v>440</v>
      </c>
      <c r="D76" s="82">
        <f t="shared" ref="D76:I76" si="9">D48+D66+D74</f>
        <v>0</v>
      </c>
      <c r="E76" s="82">
        <f t="shared" si="9"/>
        <v>0</v>
      </c>
      <c r="F76" s="82">
        <f t="shared" si="9"/>
        <v>0</v>
      </c>
      <c r="G76" s="82">
        <f t="shared" si="9"/>
        <v>0</v>
      </c>
      <c r="H76" s="82">
        <f t="shared" si="9"/>
        <v>0</v>
      </c>
      <c r="I76" s="82">
        <f t="shared" si="9"/>
        <v>0</v>
      </c>
    </row>
    <row r="77" spans="1:9" ht="10.8" thickTop="1" x14ac:dyDescent="0.2"/>
    <row r="78" spans="1:9" x14ac:dyDescent="0.2">
      <c r="A78" s="74" t="s">
        <v>70</v>
      </c>
      <c r="C78" s="100" t="s">
        <v>584</v>
      </c>
    </row>
    <row r="79" spans="1:9" x14ac:dyDescent="0.2">
      <c r="A79" s="237" t="s">
        <v>1198</v>
      </c>
      <c r="B79" s="78" t="s">
        <v>1009</v>
      </c>
      <c r="C79" s="55" t="s">
        <v>1192</v>
      </c>
      <c r="D79" s="21">
        <v>0</v>
      </c>
      <c r="E79" s="21">
        <v>0</v>
      </c>
      <c r="F79" s="21">
        <v>0</v>
      </c>
      <c r="G79" s="21">
        <v>0</v>
      </c>
      <c r="H79" s="21">
        <v>0</v>
      </c>
      <c r="I79" s="240">
        <f>SUM(G79+H79)</f>
        <v>0</v>
      </c>
    </row>
    <row r="80" spans="1:9" x14ac:dyDescent="0.2">
      <c r="A80" s="302" t="s">
        <v>1317</v>
      </c>
      <c r="B80" s="78" t="s">
        <v>1010</v>
      </c>
      <c r="C80" s="55" t="s">
        <v>1193</v>
      </c>
      <c r="D80" s="21">
        <v>0</v>
      </c>
      <c r="E80" s="21">
        <v>0</v>
      </c>
      <c r="F80" s="21">
        <v>0</v>
      </c>
      <c r="G80" s="21">
        <v>0</v>
      </c>
      <c r="H80" s="21">
        <v>0</v>
      </c>
      <c r="I80" s="240">
        <f>SUM(G80+H80)</f>
        <v>0</v>
      </c>
    </row>
    <row r="81" spans="1:9" x14ac:dyDescent="0.2">
      <c r="A81" s="302" t="s">
        <v>1316</v>
      </c>
      <c r="B81" s="78" t="s">
        <v>1011</v>
      </c>
      <c r="C81" s="55" t="s">
        <v>1194</v>
      </c>
      <c r="D81" s="21">
        <v>0</v>
      </c>
      <c r="E81" s="21">
        <v>0</v>
      </c>
      <c r="F81" s="21">
        <v>0</v>
      </c>
      <c r="G81" s="21">
        <v>0</v>
      </c>
      <c r="H81" s="21">
        <v>0</v>
      </c>
      <c r="I81" s="240">
        <f>SUM(G81+H81)</f>
        <v>0</v>
      </c>
    </row>
    <row r="82" spans="1:9" x14ac:dyDescent="0.2">
      <c r="A82" s="302" t="s">
        <v>1314</v>
      </c>
      <c r="B82" s="78" t="s">
        <v>1012</v>
      </c>
      <c r="C82" s="297" t="s">
        <v>1315</v>
      </c>
      <c r="D82" s="21">
        <v>0</v>
      </c>
      <c r="E82" s="21">
        <v>0</v>
      </c>
      <c r="F82" s="21">
        <v>0</v>
      </c>
      <c r="G82" s="21">
        <v>0</v>
      </c>
      <c r="H82" s="21">
        <v>0</v>
      </c>
      <c r="I82" s="240">
        <f>SUM(G82+H82)</f>
        <v>0</v>
      </c>
    </row>
    <row r="83" spans="1:9" ht="11.25" customHeight="1" thickBot="1" x14ac:dyDescent="0.25">
      <c r="A83" s="237" t="s">
        <v>1202</v>
      </c>
      <c r="B83" s="78" t="s">
        <v>1013</v>
      </c>
      <c r="C83" s="55" t="s">
        <v>1196</v>
      </c>
      <c r="D83" s="70">
        <v>0</v>
      </c>
      <c r="E83" s="70">
        <v>0</v>
      </c>
      <c r="F83" s="70">
        <v>0</v>
      </c>
      <c r="G83" s="70">
        <v>0</v>
      </c>
      <c r="H83" s="21">
        <v>0</v>
      </c>
      <c r="I83" s="240">
        <f>SUM(G83+H83)</f>
        <v>0</v>
      </c>
    </row>
    <row r="84" spans="1:9" ht="11.4" thickTop="1" thickBot="1" x14ac:dyDescent="0.25">
      <c r="A84" s="69"/>
      <c r="B84" s="78" t="s">
        <v>1014</v>
      </c>
      <c r="C84" s="55" t="s">
        <v>573</v>
      </c>
      <c r="D84" s="71">
        <f t="shared" ref="D84:I84" si="10">SUM(D79:D83)</f>
        <v>0</v>
      </c>
      <c r="E84" s="71">
        <f t="shared" si="10"/>
        <v>0</v>
      </c>
      <c r="F84" s="71">
        <f t="shared" si="10"/>
        <v>0</v>
      </c>
      <c r="G84" s="71">
        <f t="shared" si="10"/>
        <v>0</v>
      </c>
      <c r="H84" s="71">
        <f t="shared" si="10"/>
        <v>0</v>
      </c>
      <c r="I84" s="71">
        <f t="shared" si="10"/>
        <v>0</v>
      </c>
    </row>
    <row r="85" spans="1:9" ht="11.4" thickTop="1" thickBot="1" x14ac:dyDescent="0.25">
      <c r="A85" s="69"/>
      <c r="C85" s="55"/>
    </row>
    <row r="86" spans="1:9" ht="10.8" thickBot="1" x14ac:dyDescent="0.25">
      <c r="A86" s="502" t="s">
        <v>1533</v>
      </c>
      <c r="B86" s="502"/>
      <c r="C86" s="502"/>
      <c r="D86" s="101">
        <f t="shared" ref="D86:I86" si="11">D76+D84</f>
        <v>0</v>
      </c>
      <c r="E86" s="101">
        <f t="shared" si="11"/>
        <v>0</v>
      </c>
      <c r="F86" s="101">
        <f t="shared" si="11"/>
        <v>0</v>
      </c>
      <c r="G86" s="101">
        <f t="shared" si="11"/>
        <v>0</v>
      </c>
      <c r="H86" s="101">
        <f t="shared" si="11"/>
        <v>0</v>
      </c>
      <c r="I86" s="101">
        <f t="shared" si="11"/>
        <v>0</v>
      </c>
    </row>
    <row r="87" spans="1:9" x14ac:dyDescent="0.2">
      <c r="A87" s="69"/>
      <c r="C87" s="55" t="s">
        <v>574</v>
      </c>
    </row>
    <row r="88" spans="1:9" ht="10.8" thickBot="1" x14ac:dyDescent="0.25">
      <c r="A88" s="69"/>
      <c r="C88" s="55"/>
    </row>
    <row r="89" spans="1:9" ht="11.4" thickTop="1" thickBot="1" x14ac:dyDescent="0.25">
      <c r="C89" s="55" t="s">
        <v>575</v>
      </c>
      <c r="D89" s="84">
        <f t="shared" ref="D89:I89" si="12">D25</f>
        <v>0</v>
      </c>
      <c r="E89" s="84">
        <f t="shared" si="12"/>
        <v>0</v>
      </c>
      <c r="F89" s="84">
        <f t="shared" si="12"/>
        <v>0</v>
      </c>
      <c r="G89" s="84">
        <f t="shared" si="12"/>
        <v>0</v>
      </c>
      <c r="H89" s="84">
        <f t="shared" si="12"/>
        <v>0</v>
      </c>
      <c r="I89" s="84">
        <f t="shared" si="12"/>
        <v>0</v>
      </c>
    </row>
    <row r="90" spans="1:9" ht="10.8" thickTop="1" x14ac:dyDescent="0.2"/>
    <row r="91" spans="1:9" x14ac:dyDescent="0.2">
      <c r="C91" s="55" t="s">
        <v>576</v>
      </c>
      <c r="D91" s="77">
        <f t="shared" ref="D91:I91" si="13">D86-D89</f>
        <v>0</v>
      </c>
      <c r="E91" s="77">
        <f t="shared" si="13"/>
        <v>0</v>
      </c>
      <c r="F91" s="77">
        <f t="shared" si="13"/>
        <v>0</v>
      </c>
      <c r="G91" s="77">
        <f t="shared" si="13"/>
        <v>0</v>
      </c>
      <c r="H91" s="77">
        <f t="shared" si="13"/>
        <v>0</v>
      </c>
      <c r="I91" s="77">
        <f t="shared" si="13"/>
        <v>0</v>
      </c>
    </row>
  </sheetData>
  <sheetProtection password="CB03" sheet="1" objects="1" scenarios="1" formatCells="0" formatColumns="0" formatRows="0"/>
  <mergeCells count="1">
    <mergeCell ref="A86:C86"/>
  </mergeCells>
  <printOptions horizontalCentered="1"/>
  <pageMargins left="0.25" right="0.25" top="0.5" bottom="0.75" header="0.5" footer="0.5"/>
  <pageSetup scale="90" firstPageNumber="40" fitToHeight="0" orientation="landscape" horizontalDpi="300" verticalDpi="300" r:id="rId1"/>
  <headerFooter alignWithMargins="0">
    <oddFooter>&amp;CPage &amp;P of &amp;N&amp;R&amp;D</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I68"/>
  <sheetViews>
    <sheetView workbookViewId="0">
      <pane ySplit="3" topLeftCell="A4" activePane="bottomLeft" state="frozen"/>
      <selection pane="bottomLeft" activeCell="O24" sqref="O24"/>
    </sheetView>
  </sheetViews>
  <sheetFormatPr defaultColWidth="9.28515625" defaultRowHeight="10.199999999999999" x14ac:dyDescent="0.2"/>
  <cols>
    <col min="1" max="1" width="10" style="77" customWidth="1"/>
    <col min="2" max="2" width="5" style="77" bestFit="1" customWidth="1"/>
    <col min="3" max="3" width="70.85546875" style="77" customWidth="1"/>
    <col min="4" max="4" width="16.7109375" customWidth="1"/>
    <col min="5"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336</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v>0</v>
      </c>
      <c r="E4" s="19">
        <v>0</v>
      </c>
      <c r="F4" s="19">
        <v>0</v>
      </c>
      <c r="G4" s="19">
        <v>0</v>
      </c>
      <c r="H4" s="19">
        <v>0</v>
      </c>
      <c r="I4" s="83">
        <f>G4+H4</f>
        <v>0</v>
      </c>
    </row>
    <row r="5" spans="1:9" x14ac:dyDescent="0.2">
      <c r="A5" s="18" t="s">
        <v>1263</v>
      </c>
      <c r="C5" s="100" t="s">
        <v>145</v>
      </c>
      <c r="D5" s="77"/>
    </row>
    <row r="6" spans="1:9" x14ac:dyDescent="0.2">
      <c r="A6" s="55" t="s">
        <v>1272</v>
      </c>
      <c r="B6" s="78" t="s">
        <v>880</v>
      </c>
      <c r="C6" s="55" t="s">
        <v>359</v>
      </c>
      <c r="D6" s="21">
        <v>0</v>
      </c>
      <c r="E6" s="21">
        <v>0</v>
      </c>
      <c r="F6" s="21">
        <v>0</v>
      </c>
      <c r="G6" s="21">
        <v>0</v>
      </c>
      <c r="H6" s="21">
        <v>0</v>
      </c>
      <c r="I6" s="240">
        <f>G6+H6</f>
        <v>0</v>
      </c>
    </row>
    <row r="7" spans="1:9" x14ac:dyDescent="0.2">
      <c r="A7" s="72" t="s">
        <v>73</v>
      </c>
      <c r="B7" s="78" t="s">
        <v>881</v>
      </c>
      <c r="C7" s="55" t="s">
        <v>570</v>
      </c>
      <c r="D7" s="21">
        <v>0</v>
      </c>
      <c r="E7" s="21">
        <v>0</v>
      </c>
      <c r="F7" s="21">
        <v>0</v>
      </c>
      <c r="G7" s="21">
        <v>0</v>
      </c>
      <c r="H7" s="21">
        <v>0</v>
      </c>
      <c r="I7" s="240">
        <f t="shared" ref="I7:I13" si="0">G7+H7</f>
        <v>0</v>
      </c>
    </row>
    <row r="8" spans="1:9" x14ac:dyDescent="0.2">
      <c r="A8" s="72" t="s">
        <v>420</v>
      </c>
      <c r="B8" s="78" t="s">
        <v>882</v>
      </c>
      <c r="C8" s="55" t="s">
        <v>421</v>
      </c>
      <c r="D8" s="21">
        <v>0</v>
      </c>
      <c r="E8" s="21">
        <v>0</v>
      </c>
      <c r="F8" s="21">
        <v>0</v>
      </c>
      <c r="G8" s="21">
        <v>0</v>
      </c>
      <c r="H8" s="21">
        <v>0</v>
      </c>
      <c r="I8" s="240">
        <f t="shared" si="0"/>
        <v>0</v>
      </c>
    </row>
    <row r="9" spans="1:9" x14ac:dyDescent="0.2">
      <c r="A9" s="55" t="s">
        <v>1203</v>
      </c>
      <c r="B9" s="78" t="s">
        <v>943</v>
      </c>
      <c r="C9" s="55" t="s">
        <v>167</v>
      </c>
      <c r="D9" s="21">
        <v>0</v>
      </c>
      <c r="E9" s="21">
        <v>0</v>
      </c>
      <c r="F9" s="21">
        <v>0</v>
      </c>
      <c r="G9" s="21">
        <v>0</v>
      </c>
      <c r="H9" s="21">
        <v>0</v>
      </c>
      <c r="I9" s="240">
        <f t="shared" si="0"/>
        <v>0</v>
      </c>
    </row>
    <row r="10" spans="1:9" x14ac:dyDescent="0.2">
      <c r="A10" s="55" t="s">
        <v>355</v>
      </c>
      <c r="B10" s="78" t="s">
        <v>944</v>
      </c>
      <c r="C10" s="55" t="s">
        <v>972</v>
      </c>
      <c r="D10" s="21">
        <v>0</v>
      </c>
      <c r="E10" s="21">
        <v>0</v>
      </c>
      <c r="F10" s="21">
        <v>0</v>
      </c>
      <c r="G10" s="21">
        <v>0</v>
      </c>
      <c r="H10" s="21">
        <v>0</v>
      </c>
      <c r="I10" s="240">
        <f t="shared" si="0"/>
        <v>0</v>
      </c>
    </row>
    <row r="11" spans="1:9" x14ac:dyDescent="0.2">
      <c r="A11" s="55" t="s">
        <v>356</v>
      </c>
      <c r="B11" s="78" t="s">
        <v>945</v>
      </c>
      <c r="C11" s="55" t="s">
        <v>973</v>
      </c>
      <c r="D11" s="21">
        <v>0</v>
      </c>
      <c r="E11" s="21">
        <v>0</v>
      </c>
      <c r="F11" s="21">
        <v>0</v>
      </c>
      <c r="G11" s="21">
        <v>0</v>
      </c>
      <c r="H11" s="21">
        <v>0</v>
      </c>
      <c r="I11" s="240">
        <f t="shared" si="0"/>
        <v>0</v>
      </c>
    </row>
    <row r="12" spans="1:9" x14ac:dyDescent="0.2">
      <c r="A12" s="55" t="s">
        <v>66</v>
      </c>
      <c r="B12" s="78" t="s">
        <v>946</v>
      </c>
      <c r="C12" s="2" t="s">
        <v>660</v>
      </c>
      <c r="D12" s="21">
        <v>0</v>
      </c>
      <c r="E12" s="21">
        <v>0</v>
      </c>
      <c r="F12" s="21">
        <v>0</v>
      </c>
      <c r="G12" s="21">
        <v>0</v>
      </c>
      <c r="H12" s="21">
        <v>0</v>
      </c>
      <c r="I12" s="240">
        <f t="shared" si="0"/>
        <v>0</v>
      </c>
    </row>
    <row r="13" spans="1:9" x14ac:dyDescent="0.2">
      <c r="A13" s="55"/>
      <c r="B13" s="78" t="s">
        <v>947</v>
      </c>
      <c r="C13" s="62" t="s">
        <v>775</v>
      </c>
      <c r="D13" s="21">
        <v>0</v>
      </c>
      <c r="E13" s="21">
        <v>0</v>
      </c>
      <c r="F13" s="21">
        <v>0</v>
      </c>
      <c r="G13" s="21">
        <v>0</v>
      </c>
      <c r="H13" s="21">
        <v>0</v>
      </c>
      <c r="I13" s="240">
        <f t="shared" si="0"/>
        <v>0</v>
      </c>
    </row>
    <row r="14" spans="1:9" ht="10.8" thickBot="1" x14ac:dyDescent="0.25">
      <c r="A14" s="55"/>
      <c r="C14" s="2"/>
      <c r="D14" s="3"/>
    </row>
    <row r="15" spans="1:9" ht="11.4" thickTop="1" thickBot="1" x14ac:dyDescent="0.25">
      <c r="B15" s="78" t="s">
        <v>955</v>
      </c>
      <c r="C15" s="17" t="s">
        <v>776</v>
      </c>
      <c r="D15" s="82">
        <f t="shared" ref="D15:I15" si="1">SUM(D6:D13)</f>
        <v>0</v>
      </c>
      <c r="E15" s="82">
        <f t="shared" si="1"/>
        <v>0</v>
      </c>
      <c r="F15" s="82">
        <f t="shared" si="1"/>
        <v>0</v>
      </c>
      <c r="G15" s="82">
        <f t="shared" si="1"/>
        <v>0</v>
      </c>
      <c r="H15" s="82">
        <f t="shared" si="1"/>
        <v>0</v>
      </c>
      <c r="I15" s="82">
        <f t="shared" si="1"/>
        <v>0</v>
      </c>
    </row>
    <row r="16" spans="1:9" ht="11.4" thickTop="1" thickBot="1" x14ac:dyDescent="0.25">
      <c r="C16" s="55"/>
      <c r="D16" s="90"/>
      <c r="E16" s="90"/>
      <c r="F16" s="90"/>
      <c r="G16" s="90"/>
    </row>
    <row r="17" spans="1:9" ht="10.8" thickBot="1" x14ac:dyDescent="0.25">
      <c r="A17" s="17" t="s">
        <v>889</v>
      </c>
      <c r="D17" s="83">
        <f t="shared" ref="D17:I17" si="2">D4+D15</f>
        <v>0</v>
      </c>
      <c r="E17" s="83">
        <f t="shared" si="2"/>
        <v>0</v>
      </c>
      <c r="F17" s="83">
        <f t="shared" si="2"/>
        <v>0</v>
      </c>
      <c r="G17" s="83">
        <f t="shared" si="2"/>
        <v>0</v>
      </c>
      <c r="H17" s="83">
        <f t="shared" si="2"/>
        <v>0</v>
      </c>
      <c r="I17" s="83">
        <f t="shared" si="2"/>
        <v>0</v>
      </c>
    </row>
    <row r="18" spans="1:9" x14ac:dyDescent="0.2">
      <c r="A18" s="17"/>
      <c r="D18" s="77"/>
    </row>
    <row r="19" spans="1:9" x14ac:dyDescent="0.2">
      <c r="A19" s="286" t="s">
        <v>637</v>
      </c>
      <c r="B19" s="165"/>
      <c r="C19" s="204" t="s">
        <v>633</v>
      </c>
      <c r="D19" s="94"/>
      <c r="E19" s="94"/>
      <c r="F19" s="94"/>
      <c r="G19" s="94"/>
      <c r="H19" s="94"/>
    </row>
    <row r="20" spans="1:9" x14ac:dyDescent="0.2">
      <c r="A20" s="166" t="s">
        <v>66</v>
      </c>
      <c r="B20" s="208" t="s">
        <v>661</v>
      </c>
      <c r="C20" s="2" t="s">
        <v>639</v>
      </c>
      <c r="D20" s="21">
        <v>0</v>
      </c>
      <c r="E20" s="21">
        <v>0</v>
      </c>
      <c r="F20" s="21">
        <v>0</v>
      </c>
      <c r="G20" s="21">
        <v>0</v>
      </c>
      <c r="H20" s="220">
        <v>0</v>
      </c>
      <c r="I20" s="221">
        <f>SUM(G20+H20)</f>
        <v>0</v>
      </c>
    </row>
    <row r="21" spans="1:9" x14ac:dyDescent="0.2">
      <c r="A21" s="166"/>
      <c r="B21" s="208"/>
      <c r="C21" s="2"/>
      <c r="D21" s="3"/>
      <c r="E21" s="3"/>
      <c r="F21" s="3"/>
      <c r="G21" s="3"/>
      <c r="H21" s="3"/>
    </row>
    <row r="22" spans="1:9" x14ac:dyDescent="0.2">
      <c r="A22" s="201"/>
      <c r="B22" s="165"/>
      <c r="C22" s="94"/>
      <c r="D22" s="94"/>
      <c r="E22" s="94"/>
      <c r="F22" s="94"/>
      <c r="G22" s="94"/>
      <c r="H22" s="94"/>
      <c r="I22" s="94"/>
    </row>
    <row r="23" spans="1:9" x14ac:dyDescent="0.2">
      <c r="C23" s="100" t="s">
        <v>148</v>
      </c>
      <c r="D23" s="77"/>
    </row>
    <row r="24" spans="1:9" x14ac:dyDescent="0.2">
      <c r="A24" s="96" t="s">
        <v>319</v>
      </c>
      <c r="D24" s="77"/>
    </row>
    <row r="25" spans="1:9" x14ac:dyDescent="0.2">
      <c r="A25" s="53" t="s">
        <v>182</v>
      </c>
      <c r="D25" s="77"/>
    </row>
    <row r="26" spans="1:9" x14ac:dyDescent="0.2">
      <c r="A26" s="18" t="s">
        <v>147</v>
      </c>
      <c r="D26" s="77"/>
    </row>
    <row r="27" spans="1:9" x14ac:dyDescent="0.2">
      <c r="A27" s="72" t="s">
        <v>1249</v>
      </c>
      <c r="B27" s="78" t="s">
        <v>955</v>
      </c>
      <c r="C27" s="55" t="s">
        <v>177</v>
      </c>
      <c r="D27" s="68">
        <v>0</v>
      </c>
      <c r="E27" s="68">
        <v>0</v>
      </c>
      <c r="F27" s="68">
        <v>0</v>
      </c>
      <c r="G27" s="219">
        <f t="array" ref="G27">SUM(IF(CertFund&amp;CertProg&amp;CertObj=RIGHT(LEFT($A$2,7),2)&amp;LEFT(A24,4)&amp;A27,CertSalary))+SUM(IF(CertFund&amp;CertProg&amp;CertObj=RIGHT(LEFT($A$2,7),2)&amp;LEFT(A25,4)&amp;A27,CertSalary))</f>
        <v>0</v>
      </c>
      <c r="H27" s="253">
        <v>0</v>
      </c>
      <c r="I27" s="240">
        <f>SUM(G27+H27)</f>
        <v>0</v>
      </c>
    </row>
    <row r="28" spans="1:9" x14ac:dyDescent="0.2">
      <c r="A28" s="72" t="s">
        <v>341</v>
      </c>
      <c r="B28" s="78" t="s">
        <v>955</v>
      </c>
      <c r="C28" s="55" t="s">
        <v>400</v>
      </c>
      <c r="D28" s="68">
        <v>0</v>
      </c>
      <c r="E28" s="68">
        <v>0</v>
      </c>
      <c r="F28" s="68">
        <v>0</v>
      </c>
      <c r="G28" s="68">
        <v>0</v>
      </c>
      <c r="H28" s="253">
        <v>0</v>
      </c>
      <c r="I28" s="240">
        <f>SUM(G28+H28)</f>
        <v>0</v>
      </c>
    </row>
    <row r="29" spans="1:9" x14ac:dyDescent="0.2">
      <c r="A29" s="72" t="s">
        <v>1250</v>
      </c>
      <c r="B29" s="78" t="s">
        <v>959</v>
      </c>
      <c r="C29" s="55" t="s">
        <v>183</v>
      </c>
      <c r="D29" s="68">
        <v>0</v>
      </c>
      <c r="E29" s="68">
        <v>0</v>
      </c>
      <c r="F29" s="68">
        <v>0</v>
      </c>
      <c r="G29" s="219">
        <f t="array" ref="G29">SUM(IF(CertFund&amp;CertProg&amp;CertObj=RIGHT(LEFT($A$2,7),2)&amp;LEFT(A24,4)&amp;A27,CertBen))+SUM(IF(CertFund&amp;CertProg&amp;CertObj=RIGHT(LEFT($A$2,7),2)&amp;LEFT(A25,4)&amp;A27,CertBen))</f>
        <v>0</v>
      </c>
      <c r="H29" s="253">
        <v>0</v>
      </c>
      <c r="I29" s="240">
        <f>SUM(G29+H29)</f>
        <v>0</v>
      </c>
    </row>
    <row r="30" spans="1:9" x14ac:dyDescent="0.2">
      <c r="A30" s="72" t="s">
        <v>342</v>
      </c>
      <c r="B30" s="78" t="s">
        <v>959</v>
      </c>
      <c r="C30" s="55" t="s">
        <v>401</v>
      </c>
      <c r="D30" s="68">
        <v>0</v>
      </c>
      <c r="E30" s="68">
        <v>0</v>
      </c>
      <c r="F30" s="68">
        <v>0</v>
      </c>
      <c r="G30" s="68">
        <v>0</v>
      </c>
      <c r="H30" s="253">
        <v>0</v>
      </c>
      <c r="I30" s="240">
        <f>SUM(G30+H30)</f>
        <v>0</v>
      </c>
    </row>
    <row r="31" spans="1:9" x14ac:dyDescent="0.2">
      <c r="A31" s="55" t="s">
        <v>343</v>
      </c>
      <c r="B31" s="78" t="s">
        <v>956</v>
      </c>
      <c r="C31" s="55" t="s">
        <v>961</v>
      </c>
      <c r="D31" s="21">
        <v>0</v>
      </c>
      <c r="E31" s="21">
        <v>0</v>
      </c>
      <c r="F31" s="21">
        <v>0</v>
      </c>
      <c r="G31" s="21">
        <v>0</v>
      </c>
      <c r="H31" s="21">
        <v>0</v>
      </c>
      <c r="I31" s="240">
        <f t="shared" ref="I31:I36" si="3">G31+H31</f>
        <v>0</v>
      </c>
    </row>
    <row r="32" spans="1:9" x14ac:dyDescent="0.2">
      <c r="A32" s="55" t="s">
        <v>344</v>
      </c>
      <c r="B32" s="78" t="s">
        <v>957</v>
      </c>
      <c r="C32" s="55" t="s">
        <v>77</v>
      </c>
      <c r="D32" s="21">
        <v>0</v>
      </c>
      <c r="E32" s="21">
        <v>0</v>
      </c>
      <c r="F32" s="21">
        <v>0</v>
      </c>
      <c r="G32" s="21">
        <v>0</v>
      </c>
      <c r="H32" s="21">
        <v>0</v>
      </c>
      <c r="I32" s="240">
        <f t="shared" si="3"/>
        <v>0</v>
      </c>
    </row>
    <row r="33" spans="1:9" x14ac:dyDescent="0.2">
      <c r="A33" s="55" t="s">
        <v>345</v>
      </c>
      <c r="B33" s="78" t="s">
        <v>962</v>
      </c>
      <c r="C33" s="55" t="s">
        <v>82</v>
      </c>
      <c r="D33" s="21">
        <v>0</v>
      </c>
      <c r="E33" s="21">
        <v>0</v>
      </c>
      <c r="F33" s="21">
        <v>0</v>
      </c>
      <c r="G33" s="21">
        <v>0</v>
      </c>
      <c r="H33" s="21">
        <v>0</v>
      </c>
      <c r="I33" s="240">
        <f t="shared" si="3"/>
        <v>0</v>
      </c>
    </row>
    <row r="34" spans="1:9" x14ac:dyDescent="0.2">
      <c r="A34" s="55" t="s">
        <v>346</v>
      </c>
      <c r="B34" s="78" t="s">
        <v>963</v>
      </c>
      <c r="C34" s="55" t="s">
        <v>114</v>
      </c>
      <c r="D34" s="21">
        <v>0</v>
      </c>
      <c r="E34" s="21">
        <v>0</v>
      </c>
      <c r="F34" s="21">
        <v>0</v>
      </c>
      <c r="G34" s="21">
        <v>0</v>
      </c>
      <c r="H34" s="21">
        <v>0</v>
      </c>
      <c r="I34" s="240">
        <f t="shared" si="3"/>
        <v>0</v>
      </c>
    </row>
    <row r="35" spans="1:9" x14ac:dyDescent="0.2">
      <c r="A35" s="51" t="s">
        <v>42</v>
      </c>
      <c r="B35" s="78" t="s">
        <v>964</v>
      </c>
      <c r="C35" s="1" t="s">
        <v>43</v>
      </c>
      <c r="D35" s="21">
        <v>0</v>
      </c>
      <c r="E35" s="21">
        <v>0</v>
      </c>
      <c r="F35" s="21">
        <v>0</v>
      </c>
      <c r="G35" s="21">
        <v>0</v>
      </c>
      <c r="H35" s="21">
        <v>0</v>
      </c>
      <c r="I35" s="240">
        <f t="shared" si="3"/>
        <v>0</v>
      </c>
    </row>
    <row r="36" spans="1:9" x14ac:dyDescent="0.2">
      <c r="A36" s="55" t="s">
        <v>347</v>
      </c>
      <c r="B36" s="78" t="s">
        <v>966</v>
      </c>
      <c r="C36" s="55" t="s">
        <v>1244</v>
      </c>
      <c r="D36" s="21">
        <v>0</v>
      </c>
      <c r="E36" s="21">
        <v>0</v>
      </c>
      <c r="F36" s="21">
        <v>0</v>
      </c>
      <c r="G36" s="21">
        <v>0</v>
      </c>
      <c r="H36" s="21">
        <v>0</v>
      </c>
      <c r="I36" s="240">
        <f t="shared" si="3"/>
        <v>0</v>
      </c>
    </row>
    <row r="37" spans="1:9" ht="10.8" thickBot="1" x14ac:dyDescent="0.25">
      <c r="A37" s="55"/>
      <c r="C37" s="55"/>
      <c r="D37" s="3"/>
    </row>
    <row r="38" spans="1:9" ht="11.4" thickTop="1" thickBot="1" x14ac:dyDescent="0.25">
      <c r="B38" s="78" t="s">
        <v>967</v>
      </c>
      <c r="C38" s="55" t="s">
        <v>883</v>
      </c>
      <c r="D38" s="82">
        <f t="shared" ref="D38:I38" si="4">SUM(D27:D36)</f>
        <v>0</v>
      </c>
      <c r="E38" s="82">
        <f t="shared" si="4"/>
        <v>0</v>
      </c>
      <c r="F38" s="82">
        <f t="shared" si="4"/>
        <v>0</v>
      </c>
      <c r="G38" s="82">
        <f t="shared" si="4"/>
        <v>0</v>
      </c>
      <c r="H38" s="82">
        <f t="shared" si="4"/>
        <v>0</v>
      </c>
      <c r="I38" s="82">
        <f t="shared" si="4"/>
        <v>0</v>
      </c>
    </row>
    <row r="39" spans="1:9" ht="10.8" thickTop="1" x14ac:dyDescent="0.2">
      <c r="A39" s="18"/>
      <c r="C39" s="20"/>
      <c r="D39" s="77"/>
    </row>
    <row r="40" spans="1:9" x14ac:dyDescent="0.2">
      <c r="A40" s="18"/>
      <c r="C40" s="55" t="s">
        <v>166</v>
      </c>
      <c r="D40" s="77"/>
    </row>
    <row r="41" spans="1:9" x14ac:dyDescent="0.2">
      <c r="A41" s="55" t="s">
        <v>341</v>
      </c>
      <c r="B41" s="78" t="s">
        <v>968</v>
      </c>
      <c r="C41" s="55" t="s">
        <v>179</v>
      </c>
      <c r="D41" s="21">
        <v>0</v>
      </c>
      <c r="E41" s="21">
        <v>0</v>
      </c>
      <c r="F41" s="21">
        <v>0</v>
      </c>
      <c r="G41" s="21">
        <v>0</v>
      </c>
      <c r="H41" s="21">
        <v>0</v>
      </c>
      <c r="I41" s="240">
        <f t="shared" ref="I41:I49" si="5">G41+H41</f>
        <v>0</v>
      </c>
    </row>
    <row r="42" spans="1:9" x14ac:dyDescent="0.2">
      <c r="A42" s="55" t="s">
        <v>342</v>
      </c>
      <c r="B42" s="78" t="s">
        <v>969</v>
      </c>
      <c r="C42" s="55" t="s">
        <v>180</v>
      </c>
      <c r="D42" s="21">
        <v>0</v>
      </c>
      <c r="E42" s="21">
        <v>0</v>
      </c>
      <c r="F42" s="21">
        <v>0</v>
      </c>
      <c r="G42" s="21">
        <v>0</v>
      </c>
      <c r="H42" s="21">
        <v>0</v>
      </c>
      <c r="I42" s="240">
        <f t="shared" si="5"/>
        <v>0</v>
      </c>
    </row>
    <row r="43" spans="1:9" x14ac:dyDescent="0.2">
      <c r="A43" s="55" t="s">
        <v>343</v>
      </c>
      <c r="B43" s="78" t="s">
        <v>970</v>
      </c>
      <c r="C43" s="55" t="s">
        <v>961</v>
      </c>
      <c r="D43" s="21">
        <v>0</v>
      </c>
      <c r="E43" s="21">
        <v>0</v>
      </c>
      <c r="F43" s="21">
        <v>0</v>
      </c>
      <c r="G43" s="21">
        <v>0</v>
      </c>
      <c r="H43" s="21">
        <v>0</v>
      </c>
      <c r="I43" s="240">
        <f t="shared" si="5"/>
        <v>0</v>
      </c>
    </row>
    <row r="44" spans="1:9" x14ac:dyDescent="0.2">
      <c r="A44" s="55" t="s">
        <v>344</v>
      </c>
      <c r="B44" s="78" t="s">
        <v>975</v>
      </c>
      <c r="C44" s="55" t="s">
        <v>77</v>
      </c>
      <c r="D44" s="21">
        <v>0</v>
      </c>
      <c r="E44" s="21">
        <v>0</v>
      </c>
      <c r="F44" s="21">
        <v>0</v>
      </c>
      <c r="G44" s="21">
        <v>0</v>
      </c>
      <c r="H44" s="21">
        <v>0</v>
      </c>
      <c r="I44" s="240">
        <f t="shared" si="5"/>
        <v>0</v>
      </c>
    </row>
    <row r="45" spans="1:9" x14ac:dyDescent="0.2">
      <c r="A45" s="55" t="s">
        <v>345</v>
      </c>
      <c r="B45" s="78" t="s">
        <v>976</v>
      </c>
      <c r="C45" s="55" t="s">
        <v>82</v>
      </c>
      <c r="D45" s="21">
        <v>0</v>
      </c>
      <c r="E45" s="21">
        <v>0</v>
      </c>
      <c r="F45" s="21">
        <v>0</v>
      </c>
      <c r="G45" s="21">
        <v>0</v>
      </c>
      <c r="H45" s="21">
        <v>0</v>
      </c>
      <c r="I45" s="240">
        <f t="shared" si="5"/>
        <v>0</v>
      </c>
    </row>
    <row r="46" spans="1:9" x14ac:dyDescent="0.2">
      <c r="A46" s="55" t="s">
        <v>346</v>
      </c>
      <c r="B46" s="78" t="s">
        <v>977</v>
      </c>
      <c r="C46" s="55" t="s">
        <v>114</v>
      </c>
      <c r="D46" s="21">
        <v>0</v>
      </c>
      <c r="E46" s="21">
        <v>0</v>
      </c>
      <c r="F46" s="21">
        <v>0</v>
      </c>
      <c r="G46" s="21">
        <v>0</v>
      </c>
      <c r="H46" s="21">
        <v>0</v>
      </c>
      <c r="I46" s="240">
        <f t="shared" si="5"/>
        <v>0</v>
      </c>
    </row>
    <row r="47" spans="1:9" x14ac:dyDescent="0.2">
      <c r="A47" s="51" t="s">
        <v>42</v>
      </c>
      <c r="B47" s="78" t="s">
        <v>978</v>
      </c>
      <c r="C47" s="1" t="s">
        <v>43</v>
      </c>
      <c r="D47" s="21">
        <v>0</v>
      </c>
      <c r="E47" s="21">
        <v>0</v>
      </c>
      <c r="F47" s="21">
        <v>0</v>
      </c>
      <c r="G47" s="21">
        <v>0</v>
      </c>
      <c r="H47" s="21">
        <v>0</v>
      </c>
      <c r="I47" s="240">
        <f t="shared" si="5"/>
        <v>0</v>
      </c>
    </row>
    <row r="48" spans="1:9" x14ac:dyDescent="0.2">
      <c r="A48" s="215"/>
      <c r="B48" s="215"/>
      <c r="C48" s="159" t="s">
        <v>6</v>
      </c>
      <c r="D48" s="289">
        <f t="shared" ref="D48:I48" si="6">+D20</f>
        <v>0</v>
      </c>
      <c r="E48" s="289">
        <f t="shared" si="6"/>
        <v>0</v>
      </c>
      <c r="F48" s="289">
        <f t="shared" si="6"/>
        <v>0</v>
      </c>
      <c r="G48" s="289">
        <f t="shared" si="6"/>
        <v>0</v>
      </c>
      <c r="H48" s="289">
        <f t="shared" si="6"/>
        <v>0</v>
      </c>
      <c r="I48" s="289">
        <f t="shared" si="6"/>
        <v>0</v>
      </c>
    </row>
    <row r="49" spans="1:9" customFormat="1" x14ac:dyDescent="0.2">
      <c r="A49" s="55" t="s">
        <v>347</v>
      </c>
      <c r="B49" s="78" t="s">
        <v>981</v>
      </c>
      <c r="C49" s="55" t="s">
        <v>1244</v>
      </c>
      <c r="D49" s="21">
        <v>0</v>
      </c>
      <c r="E49" s="21">
        <v>0</v>
      </c>
      <c r="F49" s="21">
        <v>0</v>
      </c>
      <c r="G49" s="21">
        <v>0</v>
      </c>
      <c r="H49" s="21">
        <v>0</v>
      </c>
      <c r="I49" s="240">
        <f t="shared" si="5"/>
        <v>0</v>
      </c>
    </row>
    <row r="50" spans="1:9" customFormat="1" ht="10.8" thickBot="1" x14ac:dyDescent="0.25">
      <c r="A50" s="55"/>
      <c r="B50" s="77"/>
      <c r="C50" s="55"/>
      <c r="D50" s="3"/>
      <c r="E50" s="77"/>
      <c r="F50" s="77"/>
      <c r="G50" s="77"/>
      <c r="H50" s="77"/>
      <c r="I50" s="77"/>
    </row>
    <row r="51" spans="1:9" customFormat="1" ht="11.4" thickTop="1" thickBot="1" x14ac:dyDescent="0.25">
      <c r="A51" s="77"/>
      <c r="B51" s="78" t="s">
        <v>982</v>
      </c>
      <c r="C51" s="55" t="s">
        <v>884</v>
      </c>
      <c r="D51" s="82">
        <f t="shared" ref="D51:I51" si="7">SUM(D41:D49)</f>
        <v>0</v>
      </c>
      <c r="E51" s="82">
        <f t="shared" si="7"/>
        <v>0</v>
      </c>
      <c r="F51" s="82">
        <f t="shared" si="7"/>
        <v>0</v>
      </c>
      <c r="G51" s="82">
        <f t="shared" si="7"/>
        <v>0</v>
      </c>
      <c r="H51" s="82">
        <f t="shared" si="7"/>
        <v>0</v>
      </c>
      <c r="I51" s="82">
        <f t="shared" si="7"/>
        <v>0</v>
      </c>
    </row>
    <row r="52" spans="1:9" customFormat="1" ht="11.4" thickTop="1" thickBot="1" x14ac:dyDescent="0.25"/>
    <row r="53" spans="1:9" customFormat="1" ht="11.4" thickTop="1" thickBot="1" x14ac:dyDescent="0.25">
      <c r="A53" s="77"/>
      <c r="B53" s="78" t="s">
        <v>983</v>
      </c>
      <c r="C53" s="17" t="s">
        <v>885</v>
      </c>
      <c r="D53" s="84">
        <f t="shared" ref="D53:I53" si="8">D38+D51</f>
        <v>0</v>
      </c>
      <c r="E53" s="84">
        <f t="shared" si="8"/>
        <v>0</v>
      </c>
      <c r="F53" s="84">
        <f t="shared" si="8"/>
        <v>0</v>
      </c>
      <c r="G53" s="84">
        <f t="shared" si="8"/>
        <v>0</v>
      </c>
      <c r="H53" s="84">
        <f t="shared" si="8"/>
        <v>0</v>
      </c>
      <c r="I53" s="84">
        <f t="shared" si="8"/>
        <v>0</v>
      </c>
    </row>
    <row r="54" spans="1:9" customFormat="1" ht="10.8" thickTop="1" x14ac:dyDescent="0.2"/>
    <row r="55" spans="1:9" customFormat="1" x14ac:dyDescent="0.2">
      <c r="A55" s="74" t="s">
        <v>70</v>
      </c>
      <c r="B55" s="77"/>
      <c r="C55" s="100" t="s">
        <v>584</v>
      </c>
      <c r="D55" s="77"/>
      <c r="E55" s="77"/>
      <c r="F55" s="77"/>
      <c r="G55" s="77"/>
    </row>
    <row r="56" spans="1:9" customFormat="1" x14ac:dyDescent="0.2">
      <c r="A56" s="237" t="s">
        <v>1198</v>
      </c>
      <c r="B56" s="78" t="s">
        <v>984</v>
      </c>
      <c r="C56" s="55" t="s">
        <v>1192</v>
      </c>
      <c r="D56" s="21">
        <v>0</v>
      </c>
      <c r="E56" s="21">
        <v>0</v>
      </c>
      <c r="F56" s="21">
        <v>0</v>
      </c>
      <c r="G56" s="21">
        <v>0</v>
      </c>
      <c r="H56" s="21">
        <v>0</v>
      </c>
      <c r="I56" s="240">
        <f>G56+H56</f>
        <v>0</v>
      </c>
    </row>
    <row r="57" spans="1:9" customFormat="1" x14ac:dyDescent="0.2">
      <c r="A57" s="302" t="s">
        <v>1317</v>
      </c>
      <c r="B57" s="78" t="s">
        <v>985</v>
      </c>
      <c r="C57" s="55" t="s">
        <v>1193</v>
      </c>
      <c r="D57" s="21">
        <v>0</v>
      </c>
      <c r="E57" s="21">
        <v>0</v>
      </c>
      <c r="F57" s="21">
        <v>0</v>
      </c>
      <c r="G57" s="21">
        <v>0</v>
      </c>
      <c r="H57" s="21">
        <v>0</v>
      </c>
      <c r="I57" s="240">
        <f>G57+H57</f>
        <v>0</v>
      </c>
    </row>
    <row r="58" spans="1:9" customFormat="1" ht="11.25" customHeight="1" x14ac:dyDescent="0.2">
      <c r="A58" s="302" t="s">
        <v>1316</v>
      </c>
      <c r="B58" s="78" t="s">
        <v>986</v>
      </c>
      <c r="C58" s="55" t="s">
        <v>1194</v>
      </c>
      <c r="D58" s="21">
        <v>0</v>
      </c>
      <c r="E58" s="21">
        <v>0</v>
      </c>
      <c r="F58" s="21">
        <v>0</v>
      </c>
      <c r="G58" s="21">
        <v>0</v>
      </c>
      <c r="H58" s="21">
        <v>0</v>
      </c>
      <c r="I58" s="240">
        <f>G58+H58</f>
        <v>0</v>
      </c>
    </row>
    <row r="59" spans="1:9" customFormat="1" x14ac:dyDescent="0.2">
      <c r="A59" s="302" t="s">
        <v>1314</v>
      </c>
      <c r="B59" s="303" t="s">
        <v>987</v>
      </c>
      <c r="C59" s="297" t="s">
        <v>1315</v>
      </c>
      <c r="D59" s="21">
        <v>0</v>
      </c>
      <c r="E59" s="21">
        <v>0</v>
      </c>
      <c r="F59" s="21">
        <v>0</v>
      </c>
      <c r="G59" s="21">
        <v>0</v>
      </c>
      <c r="H59" s="21">
        <v>0</v>
      </c>
      <c r="I59" s="240">
        <f>G59+H59</f>
        <v>0</v>
      </c>
    </row>
    <row r="60" spans="1:9" customFormat="1" ht="10.8" thickBot="1" x14ac:dyDescent="0.25">
      <c r="A60" s="237" t="s">
        <v>1202</v>
      </c>
      <c r="B60" s="78" t="s">
        <v>988</v>
      </c>
      <c r="C60" s="55" t="s">
        <v>1196</v>
      </c>
      <c r="D60" s="70">
        <v>0</v>
      </c>
      <c r="E60" s="70">
        <v>0</v>
      </c>
      <c r="F60" s="70">
        <v>0</v>
      </c>
      <c r="G60" s="70">
        <v>0</v>
      </c>
      <c r="H60" s="21">
        <v>0</v>
      </c>
      <c r="I60" s="240">
        <f>G60+H60</f>
        <v>0</v>
      </c>
    </row>
    <row r="61" spans="1:9" customFormat="1" ht="11.4" thickTop="1" thickBot="1" x14ac:dyDescent="0.25">
      <c r="A61" s="69"/>
      <c r="B61" s="78" t="s">
        <v>989</v>
      </c>
      <c r="C61" s="55" t="s">
        <v>886</v>
      </c>
      <c r="D61" s="71">
        <f t="shared" ref="D61:I61" si="9">SUM(D56:D60)</f>
        <v>0</v>
      </c>
      <c r="E61" s="71">
        <f t="shared" si="9"/>
        <v>0</v>
      </c>
      <c r="F61" s="71">
        <f t="shared" si="9"/>
        <v>0</v>
      </c>
      <c r="G61" s="71">
        <f t="shared" si="9"/>
        <v>0</v>
      </c>
      <c r="H61" s="71">
        <f t="shared" si="9"/>
        <v>0</v>
      </c>
      <c r="I61" s="82">
        <f t="shared" si="9"/>
        <v>0</v>
      </c>
    </row>
    <row r="62" spans="1:9" customFormat="1" ht="11.4" thickTop="1" thickBot="1" x14ac:dyDescent="0.25">
      <c r="A62" s="69"/>
      <c r="B62" s="77"/>
      <c r="C62" s="55"/>
      <c r="D62" s="77"/>
      <c r="E62" s="77"/>
      <c r="F62" s="77"/>
      <c r="G62" s="77"/>
    </row>
    <row r="63" spans="1:9" customFormat="1" ht="10.8" thickBot="1" x14ac:dyDescent="0.25">
      <c r="A63" s="501" t="s">
        <v>887</v>
      </c>
      <c r="B63" s="501"/>
      <c r="C63" s="501"/>
      <c r="D63" s="101">
        <f t="shared" ref="D63:I63" si="10">D53+D61</f>
        <v>0</v>
      </c>
      <c r="E63" s="101">
        <f t="shared" si="10"/>
        <v>0</v>
      </c>
      <c r="F63" s="101">
        <f t="shared" si="10"/>
        <v>0</v>
      </c>
      <c r="G63" s="101">
        <f t="shared" si="10"/>
        <v>0</v>
      </c>
      <c r="H63" s="101">
        <f t="shared" si="10"/>
        <v>0</v>
      </c>
      <c r="I63" s="101">
        <f t="shared" si="10"/>
        <v>0</v>
      </c>
    </row>
    <row r="64" spans="1:9" x14ac:dyDescent="0.2">
      <c r="A64" s="69"/>
      <c r="C64" s="55" t="s">
        <v>574</v>
      </c>
      <c r="D64" s="77"/>
      <c r="H64"/>
      <c r="I64"/>
    </row>
    <row r="65" spans="1:9" ht="10.8" thickBot="1" x14ac:dyDescent="0.25">
      <c r="A65" s="69"/>
      <c r="C65" s="55"/>
      <c r="D65" s="77"/>
      <c r="H65"/>
      <c r="I65"/>
    </row>
    <row r="66" spans="1:9" ht="11.4" thickTop="1" thickBot="1" x14ac:dyDescent="0.25">
      <c r="C66" s="55" t="s">
        <v>575</v>
      </c>
      <c r="D66" s="84">
        <f t="shared" ref="D66:I66" si="11">D17</f>
        <v>0</v>
      </c>
      <c r="E66" s="84">
        <f t="shared" si="11"/>
        <v>0</v>
      </c>
      <c r="F66" s="84">
        <f t="shared" si="11"/>
        <v>0</v>
      </c>
      <c r="G66" s="84">
        <f t="shared" si="11"/>
        <v>0</v>
      </c>
      <c r="H66" s="84">
        <f t="shared" si="11"/>
        <v>0</v>
      </c>
      <c r="I66" s="84">
        <f t="shared" si="11"/>
        <v>0</v>
      </c>
    </row>
    <row r="67" spans="1:9" ht="10.8" thickTop="1" x14ac:dyDescent="0.2">
      <c r="D67" s="77"/>
      <c r="H67"/>
      <c r="I67"/>
    </row>
    <row r="68" spans="1:9" x14ac:dyDescent="0.2">
      <c r="C68" s="55" t="s">
        <v>576</v>
      </c>
      <c r="D68" s="77">
        <f t="shared" ref="D68:I68" si="12">D63-D66</f>
        <v>0</v>
      </c>
      <c r="E68" s="77">
        <f t="shared" si="12"/>
        <v>0</v>
      </c>
      <c r="F68" s="77">
        <f t="shared" si="12"/>
        <v>0</v>
      </c>
      <c r="G68" s="77">
        <f t="shared" si="12"/>
        <v>0</v>
      </c>
      <c r="H68" s="77">
        <f t="shared" si="12"/>
        <v>0</v>
      </c>
      <c r="I68" s="77">
        <f t="shared" si="12"/>
        <v>0</v>
      </c>
    </row>
  </sheetData>
  <sheetProtection password="CB03" sheet="1" objects="1" scenarios="1" formatCells="0" formatColumns="0" formatRows="0"/>
  <mergeCells count="1">
    <mergeCell ref="A63:C63"/>
  </mergeCells>
  <phoneticPr fontId="12" type="noConversion"/>
  <printOptions horizontalCentered="1"/>
  <pageMargins left="0.25" right="0.25" top="0.5" bottom="0.75" header="0.5" footer="0.5"/>
  <pageSetup scale="90" firstPageNumber="34" fitToHeight="0" orientation="landscape" horizontalDpi="300" verticalDpi="300" r:id="rId1"/>
  <headerFooter alignWithMargins="0">
    <oddFooter>&amp;CPage &amp;P of &amp;N&amp;R&amp;D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4"/>
  </sheetPr>
  <dimension ref="A1:B146"/>
  <sheetViews>
    <sheetView workbookViewId="0">
      <selection activeCell="B36" sqref="B36"/>
    </sheetView>
  </sheetViews>
  <sheetFormatPr defaultColWidth="12" defaultRowHeight="10.199999999999999" x14ac:dyDescent="0.2"/>
  <cols>
    <col min="1" max="1" width="98.42578125" bestFit="1" customWidth="1"/>
    <col min="2" max="2" width="22.85546875" customWidth="1"/>
  </cols>
  <sheetData>
    <row r="1" spans="1:2" x14ac:dyDescent="0.2">
      <c r="A1" s="17" t="s">
        <v>703</v>
      </c>
    </row>
    <row r="3" spans="1:2" ht="12.6" x14ac:dyDescent="0.25">
      <c r="A3" s="53" t="s">
        <v>763</v>
      </c>
    </row>
    <row r="4" spans="1:2" x14ac:dyDescent="0.2">
      <c r="A4" s="17" t="s">
        <v>683</v>
      </c>
    </row>
    <row r="5" spans="1:2" ht="20.399999999999999" x14ac:dyDescent="0.2">
      <c r="A5" s="298" t="s">
        <v>1654</v>
      </c>
      <c r="B5" s="521" t="str">
        <f>IF(GenFundExp2!I692=0,"ALL IS OK","ERROR YOU MUST FIX")</f>
        <v>ALL IS OK</v>
      </c>
    </row>
    <row r="6" spans="1:2" x14ac:dyDescent="0.2">
      <c r="A6" s="1" t="s">
        <v>1297</v>
      </c>
      <c r="B6" s="521" t="str">
        <f>IF(CharterFundExp2!I693=0,"ALL IS OK","ERROR YOU MUST FIX")</f>
        <v>ALL IS OK</v>
      </c>
    </row>
    <row r="7" spans="1:2" x14ac:dyDescent="0.2">
      <c r="A7" s="1" t="s">
        <v>846</v>
      </c>
      <c r="B7" s="521" t="str">
        <f>IF(InsResv!I51=0,"ALL IS OK","ERROR YOU MUST FIX")</f>
        <v>ALL IS OK</v>
      </c>
    </row>
    <row r="8" spans="1:2" x14ac:dyDescent="0.2">
      <c r="A8" s="1" t="s">
        <v>1168</v>
      </c>
      <c r="B8" s="521" t="str">
        <f>IF('CPP Fund'!I130=0,"ALL IS OK", "ERROR YOU MUST FIX")</f>
        <v>ALL IS OK</v>
      </c>
    </row>
    <row r="9" spans="1:2" x14ac:dyDescent="0.2">
      <c r="A9" s="1" t="s">
        <v>1508</v>
      </c>
      <c r="B9" s="521" t="str">
        <f>IF(FoodServiceSRF!I104=0,"ALL IS OK","ERROR YOU MUST FIX")</f>
        <v>ALL IS OK</v>
      </c>
    </row>
    <row r="10" spans="1:2" x14ac:dyDescent="0.2">
      <c r="A10" s="1" t="s">
        <v>729</v>
      </c>
      <c r="B10" s="521" t="str">
        <f>IF(GovGrants!I184=0,"ALL IS OK","ERROR YOU MUST FIX")</f>
        <v>ALL IS OK</v>
      </c>
    </row>
    <row r="11" spans="1:2" x14ac:dyDescent="0.2">
      <c r="A11" s="1" t="s">
        <v>1535</v>
      </c>
      <c r="B11" s="521" t="str">
        <f>IF(SCCTMSpRev!I91=0,"ALL IS OK","ERROR YOU MUST FIX")</f>
        <v>ALL IS OK</v>
      </c>
    </row>
    <row r="12" spans="1:2" x14ac:dyDescent="0.2">
      <c r="A12" s="1" t="s">
        <v>704</v>
      </c>
      <c r="B12" s="521" t="str">
        <f>IF(PupActiv!I68=0,"ALL IS OK","ERROR YOU MUST FIX")</f>
        <v>ALL IS OK</v>
      </c>
    </row>
    <row r="13" spans="1:2" x14ac:dyDescent="0.2">
      <c r="A13" s="1" t="s">
        <v>705</v>
      </c>
      <c r="B13" s="521" t="str">
        <f>IF(Transp!I51=0,"ALL IS OK","ERROR YOU MUST FIX")</f>
        <v>ALL IS OK</v>
      </c>
    </row>
    <row r="14" spans="1:2" x14ac:dyDescent="0.2">
      <c r="A14" s="1" t="s">
        <v>1686</v>
      </c>
      <c r="B14" s="521" t="str">
        <f>IF(OthSpecRev!I69=0,"ALL IS OK","ERROR YOU MUST FIX")</f>
        <v>ALL IS OK</v>
      </c>
    </row>
    <row r="15" spans="1:2" x14ac:dyDescent="0.2">
      <c r="A15" s="1" t="s">
        <v>706</v>
      </c>
      <c r="B15" s="521" t="str">
        <f>IF(BondRedm!I49=0,"ALL IS OK","ERROR YOU MUST FIX")</f>
        <v>ALL IS OK</v>
      </c>
    </row>
    <row r="16" spans="1:2" x14ac:dyDescent="0.2">
      <c r="A16" s="1" t="s">
        <v>1511</v>
      </c>
      <c r="B16" s="521" t="str">
        <f>IF(COPDebt!I50=0,"ALL IS OK","ERROR YOU MUST FIX")</f>
        <v>ALL IS OK</v>
      </c>
    </row>
    <row r="17" spans="1:2" x14ac:dyDescent="0.2">
      <c r="A17" s="1" t="s">
        <v>707</v>
      </c>
      <c r="B17" s="521" t="str">
        <f>IF(BuildFund!I54=0,"ALL IS OK","ERROR YOU MUST FIX")</f>
        <v>ALL IS OK</v>
      </c>
    </row>
    <row r="18" spans="1:2" x14ac:dyDescent="0.2">
      <c r="A18" s="1" t="s">
        <v>708</v>
      </c>
      <c r="B18" s="521" t="str">
        <f>IF(SpecBuild!I43=0,"ALL IS OK","ERROR YOU MUST FIX")</f>
        <v>ALL IS OK</v>
      </c>
    </row>
    <row r="19" spans="1:2" x14ac:dyDescent="0.2">
      <c r="A19" s="1" t="s">
        <v>711</v>
      </c>
      <c r="B19" s="521" t="str">
        <f>IF(CapResCapPrj!I91=0,"ALL IS OK","ERROR YOU MUST FIX")</f>
        <v>ALL IS OK</v>
      </c>
    </row>
    <row r="20" spans="1:2" x14ac:dyDescent="0.2">
      <c r="A20" s="1" t="s">
        <v>1535</v>
      </c>
      <c r="B20" s="521" t="str">
        <f>IF(SCCTMCapRes!I91=0,"ALL IS OK","ERROR YOU MUST FIX")</f>
        <v>ALL IS OK</v>
      </c>
    </row>
    <row r="21" spans="1:2" x14ac:dyDescent="0.2">
      <c r="A21" s="1" t="s">
        <v>679</v>
      </c>
      <c r="B21" s="521" t="str">
        <f>IF(OtherEnterprise!I53=0,"ALL IS OK","ERROR YOU MUST FIX")</f>
        <v>ALL IS OK</v>
      </c>
    </row>
    <row r="22" spans="1:2" x14ac:dyDescent="0.2">
      <c r="A22" s="1" t="s">
        <v>680</v>
      </c>
      <c r="B22" s="521" t="str">
        <f>IF(RiskRelated!I46=0,"ALL IS OK","ERROR YOU MUST FIX")</f>
        <v>ALL IS OK</v>
      </c>
    </row>
    <row r="23" spans="1:2" x14ac:dyDescent="0.2">
      <c r="A23" s="1" t="s">
        <v>681</v>
      </c>
      <c r="B23" s="521" t="str">
        <f>IF(OtherInternal!I52=0,"ALL IS OK","ERROR YOU MUST FIX")</f>
        <v>ALL IS OK</v>
      </c>
    </row>
    <row r="24" spans="1:2" x14ac:dyDescent="0.2">
      <c r="A24" s="1" t="s">
        <v>1687</v>
      </c>
      <c r="B24" s="521" t="str">
        <f>IF(PupilActCustodial!I62=0,"ALL IS OK","ERROR YOU MUST FIX")</f>
        <v>ALL IS OK</v>
      </c>
    </row>
    <row r="25" spans="1:2" x14ac:dyDescent="0.2">
      <c r="A25" s="1" t="s">
        <v>1688</v>
      </c>
      <c r="B25" s="521" t="str">
        <f>IF('Trust&amp;Custodial'!I59=0,"ALL IS OK","ERROR YOU MUST FIX")</f>
        <v>ALL IS OK</v>
      </c>
    </row>
    <row r="26" spans="1:2" x14ac:dyDescent="0.2">
      <c r="A26" s="1" t="s">
        <v>701</v>
      </c>
      <c r="B26" s="521" t="str">
        <f>IF('Foundation Fund'!I59=0,"ALL IS OK","ERROR YOU MUST FIX")</f>
        <v>ALL IS OK</v>
      </c>
    </row>
    <row r="27" spans="1:2" x14ac:dyDescent="0.2">
      <c r="A27" s="1" t="s">
        <v>303</v>
      </c>
      <c r="B27" s="521" t="str">
        <f>IF(Arbitrage!H38=0,"ALL IS OK","ERROR YOU MUST FIX")</f>
        <v>ALL IS OK</v>
      </c>
    </row>
    <row r="28" spans="1:2" x14ac:dyDescent="0.2">
      <c r="B28" s="522"/>
    </row>
    <row r="29" spans="1:2" x14ac:dyDescent="0.2">
      <c r="A29" s="7" t="s">
        <v>1307</v>
      </c>
      <c r="B29" s="522"/>
    </row>
    <row r="30" spans="1:2" x14ac:dyDescent="0.2">
      <c r="A30" s="8" t="s">
        <v>1618</v>
      </c>
      <c r="B30" s="521" t="str">
        <f>IF(GenFundREV!I107=SUM(Arbitrage!G19-CharterFundRev!I103),"ALL IS OK","ERROR--YOU MUST FIX")</f>
        <v>ALL IS OK</v>
      </c>
    </row>
    <row r="31" spans="1:2" x14ac:dyDescent="0.2">
      <c r="A31" s="8" t="s">
        <v>446</v>
      </c>
      <c r="B31" s="522"/>
    </row>
    <row r="32" spans="1:2" x14ac:dyDescent="0.2">
      <c r="A32" s="8"/>
      <c r="B32" s="522"/>
    </row>
    <row r="33" spans="1:2" x14ac:dyDescent="0.2">
      <c r="A33" s="7" t="s">
        <v>1308</v>
      </c>
      <c r="B33" s="521" t="str">
        <f>IF(GenFundREV!I108='CPP Fund'!I11,"ALL IS OK","ERROR--YOU MUST FIX")</f>
        <v>ALL IS OK</v>
      </c>
    </row>
    <row r="35" spans="1:2" x14ac:dyDescent="0.2">
      <c r="A35" s="7" t="s">
        <v>1309</v>
      </c>
    </row>
    <row r="36" spans="1:2" x14ac:dyDescent="0.2">
      <c r="A36" s="1" t="s">
        <v>339</v>
      </c>
      <c r="B36" s="52">
        <f>+GenFundREV!I95-GenFundREV!I115</f>
        <v>0</v>
      </c>
    </row>
    <row r="37" spans="1:2" x14ac:dyDescent="0.2">
      <c r="A37" s="1" t="s">
        <v>1297</v>
      </c>
      <c r="B37" s="52">
        <f>+CharterFundRev!I92-CharterFundRev!I111</f>
        <v>0</v>
      </c>
    </row>
    <row r="38" spans="1:2" x14ac:dyDescent="0.2">
      <c r="A38" s="1" t="s">
        <v>1655</v>
      </c>
      <c r="B38" s="52">
        <f>+InsResv!I10-InsResv!I19</f>
        <v>0</v>
      </c>
    </row>
    <row r="39" spans="1:2" x14ac:dyDescent="0.2">
      <c r="A39" s="1" t="s">
        <v>1168</v>
      </c>
      <c r="B39" s="52">
        <f>+'CPP Fund'!I10+'CPP Fund'!I19</f>
        <v>0</v>
      </c>
    </row>
    <row r="40" spans="1:2" x14ac:dyDescent="0.2">
      <c r="A40" s="1" t="s">
        <v>844</v>
      </c>
      <c r="B40" s="52">
        <f>+FoodServiceSRF!I18-FoodServiceSRF!I30</f>
        <v>0</v>
      </c>
    </row>
    <row r="41" spans="1:2" x14ac:dyDescent="0.2">
      <c r="A41" s="1" t="s">
        <v>729</v>
      </c>
      <c r="B41" s="52">
        <f>+GovGrants!I69-GovGrants!I89</f>
        <v>0</v>
      </c>
    </row>
    <row r="42" spans="1:2" x14ac:dyDescent="0.2">
      <c r="A42" s="1" t="s">
        <v>1535</v>
      </c>
      <c r="B42" s="52">
        <f>SCCTMSpRev!I17-SCCTMSpRev!I28</f>
        <v>0</v>
      </c>
    </row>
    <row r="43" spans="1:2" x14ac:dyDescent="0.2">
      <c r="A43" s="1" t="s">
        <v>704</v>
      </c>
      <c r="B43" s="52">
        <f>+PupActiv!I12-PupActiv!I20</f>
        <v>0</v>
      </c>
    </row>
    <row r="44" spans="1:2" x14ac:dyDescent="0.2">
      <c r="A44" s="1" t="s">
        <v>705</v>
      </c>
      <c r="B44" s="52">
        <f>Transp!I15</f>
        <v>0</v>
      </c>
    </row>
    <row r="45" spans="1:2" x14ac:dyDescent="0.2">
      <c r="A45" s="1" t="s">
        <v>1686</v>
      </c>
      <c r="B45" s="52">
        <f>+OthSpecRev!I10-OthSpecRev!I18</f>
        <v>0</v>
      </c>
    </row>
    <row r="46" spans="1:2" x14ac:dyDescent="0.2">
      <c r="A46" s="1" t="s">
        <v>706</v>
      </c>
      <c r="B46" s="52">
        <f>+BondRedm!I17-BondRedm!I25</f>
        <v>0</v>
      </c>
    </row>
    <row r="47" spans="1:2" x14ac:dyDescent="0.2">
      <c r="A47" s="1" t="s">
        <v>1511</v>
      </c>
      <c r="B47" s="52">
        <f>+COPDebt!I18-COPDebt!I26</f>
        <v>0</v>
      </c>
    </row>
    <row r="48" spans="1:2" x14ac:dyDescent="0.2">
      <c r="A48" s="1" t="s">
        <v>707</v>
      </c>
      <c r="B48" s="52">
        <f>+BuildFund!I13-BuildFund!I21</f>
        <v>0</v>
      </c>
    </row>
    <row r="49" spans="1:2" x14ac:dyDescent="0.2">
      <c r="A49" s="1" t="s">
        <v>708</v>
      </c>
      <c r="B49" s="52">
        <f>SpecBuild!I10</f>
        <v>0</v>
      </c>
    </row>
    <row r="50" spans="1:2" x14ac:dyDescent="0.2">
      <c r="A50" s="1" t="s">
        <v>711</v>
      </c>
      <c r="B50" s="52">
        <f>+CapResCapPrj!I17-CapResCapPrj!I28</f>
        <v>0</v>
      </c>
    </row>
    <row r="51" spans="1:2" x14ac:dyDescent="0.2">
      <c r="A51" s="1" t="s">
        <v>1535</v>
      </c>
      <c r="B51" s="52">
        <f>SCCTMCapRes!I17-SCCTMCapRes!I28</f>
        <v>0</v>
      </c>
    </row>
    <row r="52" spans="1:2" x14ac:dyDescent="0.2">
      <c r="A52" s="1" t="s">
        <v>679</v>
      </c>
      <c r="B52" s="52">
        <f>+OtherEnterprise!I11-OtherEnterprise!I19</f>
        <v>0</v>
      </c>
    </row>
    <row r="53" spans="1:2" x14ac:dyDescent="0.2">
      <c r="A53" s="1" t="s">
        <v>680</v>
      </c>
      <c r="B53" s="52">
        <f>+RiskRelated!I9-RiskRelated!I17</f>
        <v>0</v>
      </c>
    </row>
    <row r="54" spans="1:2" x14ac:dyDescent="0.2">
      <c r="A54" s="1" t="s">
        <v>681</v>
      </c>
      <c r="B54" s="52">
        <f>+OtherInternal!I14-OtherInternal!I22</f>
        <v>0</v>
      </c>
    </row>
    <row r="55" spans="1:2" x14ac:dyDescent="0.2">
      <c r="A55" s="1" t="s">
        <v>1687</v>
      </c>
      <c r="B55" s="52">
        <f>+PupilActCustodial!I9-PupilActCustodial!I17</f>
        <v>0</v>
      </c>
    </row>
    <row r="56" spans="1:2" x14ac:dyDescent="0.2">
      <c r="A56" s="1" t="s">
        <v>1688</v>
      </c>
      <c r="B56" s="52">
        <f>+'Trust&amp;Custodial'!I7-'Trust&amp;Custodial'!I15</f>
        <v>0</v>
      </c>
    </row>
    <row r="57" spans="1:2" x14ac:dyDescent="0.2">
      <c r="A57" s="1" t="s">
        <v>701</v>
      </c>
      <c r="B57" s="52">
        <f>+'Foundation Fund'!I7-'Foundation Fund'!I15</f>
        <v>0</v>
      </c>
    </row>
    <row r="58" spans="1:2" x14ac:dyDescent="0.2">
      <c r="A58" s="1" t="s">
        <v>682</v>
      </c>
      <c r="B58" s="52">
        <f>+Arbitrage!G20-Arbitrage!G25</f>
        <v>0</v>
      </c>
    </row>
    <row r="60" spans="1:2" x14ac:dyDescent="0.2">
      <c r="B60" s="57">
        <f>SUM(B36:B59)</f>
        <v>0</v>
      </c>
    </row>
    <row r="61" spans="1:2" x14ac:dyDescent="0.2">
      <c r="A61" s="7" t="s">
        <v>1277</v>
      </c>
      <c r="B61" s="520" t="str">
        <f>IF(B60=0, "ALL IS OK", "ERROR YOU MUST FIX")</f>
        <v>ALL IS OK</v>
      </c>
    </row>
    <row r="62" spans="1:2" x14ac:dyDescent="0.2">
      <c r="B62" s="7"/>
    </row>
    <row r="63" spans="1:2" x14ac:dyDescent="0.2">
      <c r="A63" s="53" t="s">
        <v>1310</v>
      </c>
    </row>
    <row r="64" spans="1:2" x14ac:dyDescent="0.2">
      <c r="A64" s="1" t="s">
        <v>860</v>
      </c>
    </row>
    <row r="65" spans="1:2" x14ac:dyDescent="0.2">
      <c r="A65" s="1" t="s">
        <v>861</v>
      </c>
      <c r="B65" s="52">
        <f>GenFundExp2!I688*0.15</f>
        <v>0</v>
      </c>
    </row>
    <row r="66" spans="1:2" x14ac:dyDescent="0.2">
      <c r="A66" t="s">
        <v>862</v>
      </c>
      <c r="B66" s="52">
        <f>GenFundExp2!I672</f>
        <v>0</v>
      </c>
    </row>
    <row r="67" spans="1:2" ht="12.6" x14ac:dyDescent="0.25">
      <c r="A67" s="58"/>
      <c r="B67" s="520" t="str">
        <f>IF(B66&lt;=0.15*(GenFundExp2!I657+GenFundExp2!I666+GenFundExp2!I672),"ALL IS OK","ERROR YOU MUST FIX")</f>
        <v>ALL IS OK</v>
      </c>
    </row>
    <row r="70" spans="1:2" ht="12.6" x14ac:dyDescent="0.25">
      <c r="A70" s="301" t="s">
        <v>1311</v>
      </c>
    </row>
    <row r="71" spans="1:2" x14ac:dyDescent="0.2">
      <c r="A71" t="s">
        <v>1147</v>
      </c>
    </row>
    <row r="72" spans="1:2" x14ac:dyDescent="0.2">
      <c r="A72" t="s">
        <v>1148</v>
      </c>
      <c r="B72">
        <f t="array" ref="B72">SUM(IF(CertFund=RIGHT(LEFT($A$71,7),2),CertSalary))</f>
        <v>0</v>
      </c>
    </row>
    <row r="73" spans="1:2" x14ac:dyDescent="0.2">
      <c r="A73" t="s">
        <v>1149</v>
      </c>
      <c r="B73">
        <f>SUM(GenFundExp!G6+GenFundExp!G42+GenFundExp!G78+GenFundExp!G114+GenFundExp!G150+GenFundExp!G186+GenFundExp!G221+GenFundExp!G257+GenFundExp!G293+GenFundExp!G329+GenFundExp!G366+GenFundExp!G403+GenFundExp!G440+GenFundExp!G477+GenFundExp!G514+GenFundExp!G551+GenFundExp!G588+GenFundExp!G625+GenFundExp!G663+GenFundExp!G700+GenFundExp!G737+GenFundExp!G774+GenFundExp!G811+GenFundExp!G848+GenFundExp!G885+GenFundExp!G922+GenFundExp!G959+GenFundExp!G996+GenFundExp!G1033)+SUM(GenFundExp2!G6+GenFundExp2!G43+GenFundExp2!G80+GenFundExp2!G117+GenFundExp2!G210+GenFundExp2!G248+GenFundExp2!G310+GenFundExp2!G342+GenFundExp2!G381+GenFundExp2!G443+GenFundExp2!G473+GenFundExp2!G504+GenFundExp2!G527+GenFundExp2!G550+GenFundExp2!G581+GenFundExp2!G612)</f>
        <v>0</v>
      </c>
    </row>
    <row r="74" spans="1:2" x14ac:dyDescent="0.2">
      <c r="A74" t="s">
        <v>1152</v>
      </c>
      <c r="B74">
        <f>+B72-B73</f>
        <v>0</v>
      </c>
    </row>
    <row r="75" spans="1:2" x14ac:dyDescent="0.2">
      <c r="B75" s="520" t="str">
        <f>IF(B74=0, "ALL IS OK", "ERROR YOU MUST FIX")</f>
        <v>ALL IS OK</v>
      </c>
    </row>
    <row r="76" spans="1:2" x14ac:dyDescent="0.2">
      <c r="A76" t="s">
        <v>1147</v>
      </c>
    </row>
    <row r="77" spans="1:2" x14ac:dyDescent="0.2">
      <c r="A77" t="s">
        <v>1150</v>
      </c>
      <c r="B77">
        <f t="array" ref="B77">SUM(IF(CertFund=RIGHT(LEFT($A$76,7),2),CertBen))</f>
        <v>0</v>
      </c>
    </row>
    <row r="78" spans="1:2" x14ac:dyDescent="0.2">
      <c r="A78" t="s">
        <v>1151</v>
      </c>
      <c r="B78">
        <f>SUM(GenFundExp!G8+GenFundExp!G44+GenFundExp!G80+GenFundExp!G116+GenFundExp!G152+GenFundExp!G188+GenFundExp!G223+GenFundExp!G259+GenFundExp!G295+GenFundExp!G331+GenFundExp!G368+GenFundExp!G405+GenFundExp!G442+GenFundExp!G479+GenFundExp!G516+GenFundExp!G553+GenFundExp!G590+GenFundExp!G627+GenFundExp!G665+GenFundExp!G702+GenFundExp!G739+GenFundExp!G776+GenFundExp!G813+GenFundExp!G850+GenFundExp!G887+GenFundExp!G924+GenFundExp!G961+GenFundExp!G998+GenFundExp!G1035)+SUM(GenFundExp2!G8+GenFundExp2!G45+GenFundExp2!G82+GenFundExp2!G119+GenFundExp2!G212+GenFundExp2!G250+GenFundExp2!G312+GenFundExp2!G344+GenFundExp2!G383+GenFundExp2!G445+GenFundExp2!G475+GenFundExp2!G506+GenFundExp2!G529+GenFundExp2!G552+GenFundExp2!G583+GenFundExp2!G614)</f>
        <v>0</v>
      </c>
    </row>
    <row r="79" spans="1:2" x14ac:dyDescent="0.2">
      <c r="A79" t="s">
        <v>1152</v>
      </c>
      <c r="B79">
        <f>+B77-B78</f>
        <v>0</v>
      </c>
    </row>
    <row r="80" spans="1:2" x14ac:dyDescent="0.2">
      <c r="B80" s="520" t="str">
        <f>IF(B79=0, "ALL IS OK", "ERROR YOU MUST FIX")</f>
        <v>ALL IS OK</v>
      </c>
    </row>
    <row r="82" spans="1:2" x14ac:dyDescent="0.2">
      <c r="A82" t="s">
        <v>1153</v>
      </c>
    </row>
    <row r="83" spans="1:2" x14ac:dyDescent="0.2">
      <c r="A83" t="s">
        <v>1148</v>
      </c>
      <c r="B83">
        <f t="array" ref="B83">SUM(IF(CertFund=RIGHT(LEFT($A$82,7),2),CertSalary))</f>
        <v>0</v>
      </c>
    </row>
    <row r="84" spans="1:2" x14ac:dyDescent="0.2">
      <c r="A84" t="s">
        <v>1155</v>
      </c>
      <c r="B84">
        <f>SUM(CharterFundExp!G6+CharterFundExp!G42+CharterFundExp!G78+CharterFundExp!G114+CharterFundExp!G150+CharterFundExp!G186+CharterFundExp!G221+CharterFundExp!G257+CharterFundExp!G293+CharterFundExp!G329+CharterFundExp!G366+CharterFundExp!G403+CharterFundExp!G440+CharterFundExp!G477+CharterFundExp!G514+CharterFundExp!G551+CharterFundExp!G588+CharterFundExp!G625+CharterFundExp!G663+CharterFundExp!G700+CharterFundExp!G737+CharterFundExp!G774+CharterFundExp!G811+CharterFundExp!G848+CharterFundExp!G885+CharterFundExp!G922+CharterFundExp!G959+CharterFundExp!G996+CharterFundExp!G1033)+SUM(CharterFundExp2!G6+CharterFundExp2!G43+CharterFundExp2!G80+CharterFundExp2!G117+CharterFundExp2!G210+CharterFundExp2!G248+CharterFundExp2!G310+CharterFundExp2!G342+CharterFundExp2!G381+CharterFundExp2!G443+CharterFundExp2!G473+CharterFundExp2!G504+CharterFundExp2!G527+CharterFundExp2!G550+CharterFundExp2!G581+CharterFundExp2!G612)</f>
        <v>0</v>
      </c>
    </row>
    <row r="85" spans="1:2" x14ac:dyDescent="0.2">
      <c r="A85" t="s">
        <v>1152</v>
      </c>
      <c r="B85">
        <f>+B83-B84</f>
        <v>0</v>
      </c>
    </row>
    <row r="86" spans="1:2" x14ac:dyDescent="0.2">
      <c r="B86" s="520" t="str">
        <f>IF(B85=0, "ALL IS OK", "ERROR YOU MUST FIX")</f>
        <v>ALL IS OK</v>
      </c>
    </row>
    <row r="87" spans="1:2" x14ac:dyDescent="0.2">
      <c r="A87" t="s">
        <v>1153</v>
      </c>
    </row>
    <row r="88" spans="1:2" x14ac:dyDescent="0.2">
      <c r="A88" t="s">
        <v>1150</v>
      </c>
      <c r="B88">
        <f t="array" ref="B88">SUM(IF(CertFund=RIGHT(LEFT($A$87,7),2),CertBen))</f>
        <v>0</v>
      </c>
    </row>
    <row r="89" spans="1:2" x14ac:dyDescent="0.2">
      <c r="A89" t="s">
        <v>1156</v>
      </c>
      <c r="B89">
        <f>SUM(CharterFundExp!G8+CharterFundExp!G44+CharterFundExp!G80+CharterFundExp!G116+CharterFundExp!G152+CharterFundExp!G188+CharterFundExp!G223+CharterFundExp!G259+CharterFundExp!G295+CharterFundExp!G331+CharterFundExp!G368+CharterFundExp!G405+CharterFundExp!G442+CharterFundExp!G479+CharterFundExp!G516+CharterFundExp!G553+CharterFundExp!G590+CharterFundExp!G627+CharterFundExp!G665+CharterFundExp!G702+CharterFundExp!G739+CharterFundExp!G776+CharterFundExp!G813+CharterFundExp!G850+CharterFundExp!G887+CharterFundExp!G924+CharterFundExp!G961+CharterFundExp!G998+CharterFundExp!G1035)+SUM(CharterFundExp2!G8+CharterFundExp2!G45+CharterFundExp2!G82+CharterFundExp2!G119+CharterFundExp2!G212+CharterFundExp2!G250+CharterFundExp2!G312+CharterFundExp2!G344+CharterFundExp2!G383+CharterFundExp2!G445+CharterFundExp2!G475+CharterFundExp2!G506+CharterFundExp2!G529+CharterFundExp2!G552+CharterFundExp2!G583+CharterFundExp2!G614)</f>
        <v>0</v>
      </c>
    </row>
    <row r="90" spans="1:2" x14ac:dyDescent="0.2">
      <c r="A90" t="s">
        <v>1152</v>
      </c>
      <c r="B90">
        <f>+B88-B89</f>
        <v>0</v>
      </c>
    </row>
    <row r="91" spans="1:2" x14ac:dyDescent="0.2">
      <c r="B91" s="520" t="str">
        <f>IF(B90=0, "ALL IS OK", "ERROR YOU MUST FIX")</f>
        <v>ALL IS OK</v>
      </c>
    </row>
    <row r="93" spans="1:2" x14ac:dyDescent="0.2">
      <c r="A93" t="s">
        <v>1154</v>
      </c>
    </row>
    <row r="94" spans="1:2" x14ac:dyDescent="0.2">
      <c r="A94" t="s">
        <v>1148</v>
      </c>
      <c r="B94">
        <f t="array" ref="B94">SUM(IF(CertFund=RIGHT(LEFT($A$93,7),2),CertSalary))</f>
        <v>0</v>
      </c>
    </row>
    <row r="95" spans="1:2" x14ac:dyDescent="0.2">
      <c r="A95" t="s">
        <v>1157</v>
      </c>
      <c r="B95">
        <f>'CPP Fund'!G24+'CPP Fund'!G74</f>
        <v>0</v>
      </c>
    </row>
    <row r="96" spans="1:2" x14ac:dyDescent="0.2">
      <c r="A96" t="s">
        <v>1152</v>
      </c>
      <c r="B96">
        <f>+B94-B95</f>
        <v>0</v>
      </c>
    </row>
    <row r="97" spans="1:2" x14ac:dyDescent="0.2">
      <c r="B97" s="520" t="str">
        <f>IF(B96=0, "ALL IS OK", "ERROR YOU MUST FIX")</f>
        <v>ALL IS OK</v>
      </c>
    </row>
    <row r="98" spans="1:2" x14ac:dyDescent="0.2">
      <c r="A98" t="s">
        <v>1154</v>
      </c>
    </row>
    <row r="99" spans="1:2" x14ac:dyDescent="0.2">
      <c r="A99" t="s">
        <v>1150</v>
      </c>
      <c r="B99">
        <f t="array" ref="B99">SUM(IF(CertFund=RIGHT(LEFT($A$98,7),2),CertBen))</f>
        <v>0</v>
      </c>
    </row>
    <row r="100" spans="1:2" x14ac:dyDescent="0.2">
      <c r="A100" t="s">
        <v>1158</v>
      </c>
      <c r="B100">
        <f>'CPP Fund'!G26+'CPP Fund'!G76</f>
        <v>0</v>
      </c>
    </row>
    <row r="101" spans="1:2" x14ac:dyDescent="0.2">
      <c r="A101" t="s">
        <v>1152</v>
      </c>
      <c r="B101">
        <f>+B99-B100</f>
        <v>0</v>
      </c>
    </row>
    <row r="102" spans="1:2" x14ac:dyDescent="0.2">
      <c r="B102" s="520" t="str">
        <f>IF(B101=0, "ALL IS OK", "ERROR YOU MUST FIX")</f>
        <v>ALL IS OK</v>
      </c>
    </row>
    <row r="104" spans="1:2" x14ac:dyDescent="0.2">
      <c r="A104" t="s">
        <v>1159</v>
      </c>
    </row>
    <row r="105" spans="1:2" x14ac:dyDescent="0.2">
      <c r="A105" t="s">
        <v>1148</v>
      </c>
      <c r="B105">
        <f t="array" ref="B105">SUM(IF(CertFund=RIGHT(LEFT($A$104,7),2),CertSalary))</f>
        <v>0</v>
      </c>
    </row>
    <row r="106" spans="1:2" x14ac:dyDescent="0.2">
      <c r="A106" t="s">
        <v>581</v>
      </c>
      <c r="B106">
        <f>Grants!X13+Grants!X23+Grants!X33+Grants!X43+Grants!X53+Grants!X70+Grants!X81+Grants!X96</f>
        <v>0</v>
      </c>
    </row>
    <row r="107" spans="1:2" x14ac:dyDescent="0.2">
      <c r="A107" t="s">
        <v>1152</v>
      </c>
      <c r="B107">
        <f>+B105-B106</f>
        <v>0</v>
      </c>
    </row>
    <row r="108" spans="1:2" x14ac:dyDescent="0.2">
      <c r="B108" s="520" t="str">
        <f>IF(B107=0, "ALL IS OK", "ERROR YOU MUST FIX")</f>
        <v>ALL IS OK</v>
      </c>
    </row>
    <row r="109" spans="1:2" x14ac:dyDescent="0.2">
      <c r="A109" t="s">
        <v>1159</v>
      </c>
    </row>
    <row r="110" spans="1:2" x14ac:dyDescent="0.2">
      <c r="A110" t="s">
        <v>1150</v>
      </c>
      <c r="B110">
        <f t="array" ref="B110">SUM(IF(CertFund=RIGHT(LEFT($A$109,7),2),CertBen))</f>
        <v>0</v>
      </c>
    </row>
    <row r="111" spans="1:2" x14ac:dyDescent="0.2">
      <c r="A111" t="s">
        <v>582</v>
      </c>
      <c r="B111">
        <f>Grants!X15+Grants!X25+Grants!X35+Grants!X45+Grants!X55+Grants!X72+Grants!X83+Grants!X98</f>
        <v>0</v>
      </c>
    </row>
    <row r="112" spans="1:2" x14ac:dyDescent="0.2">
      <c r="A112" t="s">
        <v>1152</v>
      </c>
      <c r="B112">
        <f>+B110-B111</f>
        <v>0</v>
      </c>
    </row>
    <row r="113" spans="1:2" x14ac:dyDescent="0.2">
      <c r="B113" s="520" t="str">
        <f>IF(B112=0, "ALL IS OK", "ERROR YOU MUST FIX")</f>
        <v>ALL IS OK</v>
      </c>
    </row>
    <row r="114" spans="1:2" x14ac:dyDescent="0.2">
      <c r="A114" s="3"/>
      <c r="B114" s="3"/>
    </row>
    <row r="115" spans="1:2" x14ac:dyDescent="0.2">
      <c r="A115" t="s">
        <v>1160</v>
      </c>
    </row>
    <row r="116" spans="1:2" x14ac:dyDescent="0.2">
      <c r="A116" t="s">
        <v>1148</v>
      </c>
      <c r="B116">
        <f t="array" ref="B116">SUM(IF(CertFund=RIGHT(LEFT($A$115,7),2),CertSalary))</f>
        <v>0</v>
      </c>
    </row>
    <row r="117" spans="1:2" x14ac:dyDescent="0.2">
      <c r="A117" t="s">
        <v>1161</v>
      </c>
      <c r="B117">
        <f>PupActiv!G27</f>
        <v>0</v>
      </c>
    </row>
    <row r="118" spans="1:2" x14ac:dyDescent="0.2">
      <c r="A118" t="s">
        <v>1152</v>
      </c>
      <c r="B118">
        <f>+B116-B117</f>
        <v>0</v>
      </c>
    </row>
    <row r="119" spans="1:2" x14ac:dyDescent="0.2">
      <c r="B119" s="520" t="str">
        <f>IF(B118=0, "ALL IS OK", "ERROR YOU MUST FIX")</f>
        <v>ALL IS OK</v>
      </c>
    </row>
    <row r="120" spans="1:2" x14ac:dyDescent="0.2">
      <c r="A120" t="s">
        <v>1160</v>
      </c>
    </row>
    <row r="121" spans="1:2" x14ac:dyDescent="0.2">
      <c r="A121" t="s">
        <v>1150</v>
      </c>
      <c r="B121">
        <f t="array" ref="B121">SUM(IF(CertFund=RIGHT(LEFT($A$120,7),2),CertBen))</f>
        <v>0</v>
      </c>
    </row>
    <row r="122" spans="1:2" x14ac:dyDescent="0.2">
      <c r="A122" t="s">
        <v>1162</v>
      </c>
      <c r="B122">
        <f>PupActiv!G29</f>
        <v>0</v>
      </c>
    </row>
    <row r="123" spans="1:2" x14ac:dyDescent="0.2">
      <c r="A123" t="s">
        <v>1152</v>
      </c>
      <c r="B123">
        <f>+B121-B122</f>
        <v>0</v>
      </c>
    </row>
    <row r="124" spans="1:2" x14ac:dyDescent="0.2">
      <c r="B124" s="520" t="str">
        <f>IF(B123=0, "ALL IS OK", "ERROR YOU MUST FIX")</f>
        <v>ALL IS OK</v>
      </c>
    </row>
    <row r="125" spans="1:2" x14ac:dyDescent="0.2">
      <c r="A125" s="3"/>
      <c r="B125" s="3"/>
    </row>
    <row r="126" spans="1:2" x14ac:dyDescent="0.2">
      <c r="A126" t="s">
        <v>673</v>
      </c>
    </row>
    <row r="127" spans="1:2" x14ac:dyDescent="0.2">
      <c r="A127" t="s">
        <v>1148</v>
      </c>
      <c r="B127">
        <f t="array" ref="B127">SUM(IF(CertFund=RIGHT(LEFT($A$126,7),2),CertSalary))</f>
        <v>0</v>
      </c>
    </row>
    <row r="128" spans="1:2" x14ac:dyDescent="0.2">
      <c r="A128" t="s">
        <v>19</v>
      </c>
      <c r="B128">
        <f>FullDayKOverride!G23</f>
        <v>0</v>
      </c>
    </row>
    <row r="129" spans="1:2" x14ac:dyDescent="0.2">
      <c r="A129" t="s">
        <v>1152</v>
      </c>
      <c r="B129">
        <f>+B127-B128</f>
        <v>0</v>
      </c>
    </row>
    <row r="130" spans="1:2" x14ac:dyDescent="0.2">
      <c r="B130" s="520" t="str">
        <f>IF(B129=0, "ALL IS OK", "ERROR YOU MUST FIX")</f>
        <v>ALL IS OK</v>
      </c>
    </row>
    <row r="131" spans="1:2" x14ac:dyDescent="0.2">
      <c r="A131" t="s">
        <v>673</v>
      </c>
    </row>
    <row r="132" spans="1:2" x14ac:dyDescent="0.2">
      <c r="A132" t="s">
        <v>1150</v>
      </c>
      <c r="B132">
        <f t="array" ref="B132">SUM(IF(CertFund=RIGHT(LEFT($A$131,7),2),CertBen))</f>
        <v>0</v>
      </c>
    </row>
    <row r="133" spans="1:2" x14ac:dyDescent="0.2">
      <c r="A133" t="s">
        <v>20</v>
      </c>
      <c r="B133">
        <f>FullDayKOverride!G25</f>
        <v>0</v>
      </c>
    </row>
    <row r="134" spans="1:2" x14ac:dyDescent="0.2">
      <c r="A134" t="s">
        <v>1152</v>
      </c>
      <c r="B134">
        <f>+B132-B133</f>
        <v>0</v>
      </c>
    </row>
    <row r="135" spans="1:2" x14ac:dyDescent="0.2">
      <c r="B135" s="520" t="str">
        <f>IF(B134=0, "ALL IS OK", "ERROR YOU MUST FIX")</f>
        <v>ALL IS OK</v>
      </c>
    </row>
    <row r="136" spans="1:2" x14ac:dyDescent="0.2">
      <c r="A136" s="3"/>
      <c r="B136" s="3"/>
    </row>
    <row r="137" spans="1:2" x14ac:dyDescent="0.2">
      <c r="A137" t="s">
        <v>1513</v>
      </c>
    </row>
    <row r="138" spans="1:2" x14ac:dyDescent="0.2">
      <c r="A138" t="s">
        <v>1148</v>
      </c>
      <c r="B138">
        <f t="array" ref="B138">SUM(IF(CertFund=RIGHT(LEFT($A$137,7),2),CertSalary))</f>
        <v>0</v>
      </c>
    </row>
    <row r="139" spans="1:2" x14ac:dyDescent="0.2">
      <c r="A139" t="s">
        <v>1514</v>
      </c>
      <c r="B139">
        <f>+FoodServiceSRF!G34</f>
        <v>0</v>
      </c>
    </row>
    <row r="140" spans="1:2" x14ac:dyDescent="0.2">
      <c r="A140" t="s">
        <v>1152</v>
      </c>
      <c r="B140">
        <f>+B138-B139</f>
        <v>0</v>
      </c>
    </row>
    <row r="141" spans="1:2" x14ac:dyDescent="0.2">
      <c r="B141" s="520" t="str">
        <f>IF(B140=0, "ALL IS OK", "ERROR YOU MUST FIX")</f>
        <v>ALL IS OK</v>
      </c>
    </row>
    <row r="142" spans="1:2" x14ac:dyDescent="0.2">
      <c r="A142" t="s">
        <v>1513</v>
      </c>
    </row>
    <row r="143" spans="1:2" x14ac:dyDescent="0.2">
      <c r="A143" t="s">
        <v>1150</v>
      </c>
      <c r="B143">
        <f t="array" ref="B143">SUM(IF(CertFund=RIGHT(LEFT($A$142,7),2),CertBen))</f>
        <v>0</v>
      </c>
    </row>
    <row r="144" spans="1:2" x14ac:dyDescent="0.2">
      <c r="A144" t="s">
        <v>1515</v>
      </c>
      <c r="B144">
        <f>+FoodServiceSRF!G36</f>
        <v>0</v>
      </c>
    </row>
    <row r="145" spans="1:2" x14ac:dyDescent="0.2">
      <c r="A145" t="s">
        <v>1152</v>
      </c>
      <c r="B145">
        <f>+B143-B144</f>
        <v>0</v>
      </c>
    </row>
    <row r="146" spans="1:2" x14ac:dyDescent="0.2">
      <c r="B146" s="520" t="str">
        <f>IF(B145=0, "ALL IS OK", "ERROR YOU MUST FIX")</f>
        <v>ALL IS OK</v>
      </c>
    </row>
  </sheetData>
  <sheetProtection algorithmName="SHA-512" hashValue="q3iXgMlpBqyJAjlptSvBYZp8ZLcRaculU8m6kz0MeUbiydoNFRCRpmCpwe3nBTPHgeY4FEBiVLsZXUu6qf+8Ww==" saltValue="kWa9H4eJMn5SkAyqepzHLw==" spinCount="100000" sheet="1" objects="1" scenarios="1"/>
  <phoneticPr fontId="12" type="noConversion"/>
  <printOptions horizontalCentered="1"/>
  <pageMargins left="0.5" right="0.25" top="0.5" bottom="0.5" header="0.5" footer="0.25"/>
  <pageSetup firstPageNumber="52" fitToWidth="2" fitToHeight="2" orientation="portrait" horizontalDpi="300" verticalDpi="300" r:id="rId1"/>
  <headerFooter alignWithMargins="0">
    <oddFooter>&amp;CPage &amp;P of &amp;N&amp;R&amp;D</oddFooter>
  </headerFooter>
  <rowBreaks count="2" manualBreakCount="2">
    <brk id="62" max="16383" man="1"/>
    <brk id="12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I52"/>
  <sheetViews>
    <sheetView workbookViewId="0">
      <pane ySplit="3" topLeftCell="A4" activePane="bottomLeft" state="frozen"/>
      <selection pane="bottomLeft" activeCell="A4" sqref="A4"/>
    </sheetView>
  </sheetViews>
  <sheetFormatPr defaultColWidth="9.28515625" defaultRowHeight="10.199999999999999" x14ac:dyDescent="0.2"/>
  <cols>
    <col min="1" max="1" width="10" style="77" customWidth="1"/>
    <col min="2" max="2" width="5" style="77" bestFit="1" customWidth="1"/>
    <col min="3" max="3" width="70.85546875" style="77" customWidth="1"/>
    <col min="4"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290</v>
      </c>
    </row>
    <row r="3" spans="1:9" s="163" customFormat="1" ht="30.6" x14ac:dyDescent="0.2">
      <c r="A3" s="173"/>
      <c r="B3" s="176"/>
      <c r="D3" s="417" t="str">
        <f>GenFundREV!D3</f>
        <v>Prior Year
Actual Audited
FY23-24</v>
      </c>
      <c r="E3" s="417" t="str">
        <f>GenFundREV!E3</f>
        <v>Current Year
Budgeted
FY24-25</v>
      </c>
      <c r="F3" s="417" t="str">
        <f>GenFundREV!F3</f>
        <v>Current
Projected
FY24-25</v>
      </c>
      <c r="G3" s="417" t="str">
        <f>GenFundREV!G3</f>
        <v>Original 
Budget
FY25-26</v>
      </c>
      <c r="H3" s="417" t="str">
        <f>GenFundREV!H3</f>
        <v>Adjustments to
Budget
FY25-26</v>
      </c>
      <c r="I3" s="417" t="str">
        <f>GenFundREV!I3</f>
        <v>Revised
Budget
FY25-26</v>
      </c>
    </row>
    <row r="4" spans="1:9" customFormat="1" x14ac:dyDescent="0.2">
      <c r="A4" s="94"/>
      <c r="B4" s="165" t="s">
        <v>1260</v>
      </c>
      <c r="C4" s="177"/>
      <c r="D4" s="62">
        <v>0</v>
      </c>
      <c r="E4" s="169">
        <v>0</v>
      </c>
      <c r="F4">
        <v>0</v>
      </c>
      <c r="G4" s="357">
        <v>0</v>
      </c>
      <c r="H4">
        <v>0</v>
      </c>
      <c r="I4">
        <f>G4+H4</f>
        <v>0</v>
      </c>
    </row>
    <row r="5" spans="1:9" s="418" customFormat="1" ht="12.6" x14ac:dyDescent="0.25">
      <c r="A5" s="214" t="s">
        <v>1263</v>
      </c>
      <c r="C5" s="418" t="s">
        <v>145</v>
      </c>
    </row>
    <row r="6" spans="1:9" s="163" customFormat="1" x14ac:dyDescent="0.2">
      <c r="A6" s="173" t="s">
        <v>1265</v>
      </c>
      <c r="B6" s="176" t="s">
        <v>880</v>
      </c>
      <c r="C6" s="163" t="s">
        <v>205</v>
      </c>
      <c r="D6" s="417">
        <v>0</v>
      </c>
      <c r="E6" s="417">
        <v>0</v>
      </c>
      <c r="F6" s="417">
        <v>0</v>
      </c>
      <c r="G6" s="417">
        <v>0</v>
      </c>
      <c r="H6" s="417">
        <v>0</v>
      </c>
      <c r="I6" s="417">
        <f t="shared" ref="I6:I16" si="0">G6+H6</f>
        <v>0</v>
      </c>
    </row>
    <row r="7" spans="1:9" x14ac:dyDescent="0.2">
      <c r="A7" s="55" t="s">
        <v>1266</v>
      </c>
      <c r="B7" s="78" t="s">
        <v>881</v>
      </c>
      <c r="C7" s="55" t="s">
        <v>206</v>
      </c>
      <c r="D7" s="21">
        <v>0</v>
      </c>
      <c r="E7" s="21">
        <v>0</v>
      </c>
      <c r="F7" s="21">
        <v>0</v>
      </c>
      <c r="G7" s="21">
        <v>0</v>
      </c>
      <c r="H7" s="21">
        <v>0</v>
      </c>
      <c r="I7" s="240">
        <f t="shared" si="0"/>
        <v>0</v>
      </c>
    </row>
    <row r="8" spans="1:9" x14ac:dyDescent="0.2">
      <c r="A8" s="55" t="s">
        <v>1268</v>
      </c>
      <c r="B8" s="78" t="s">
        <v>882</v>
      </c>
      <c r="C8" s="55" t="s">
        <v>950</v>
      </c>
      <c r="D8" s="21">
        <v>0</v>
      </c>
      <c r="E8" s="21">
        <v>0</v>
      </c>
      <c r="F8" s="21">
        <v>0</v>
      </c>
      <c r="G8" s="21">
        <v>0</v>
      </c>
      <c r="H8" s="21">
        <v>0</v>
      </c>
      <c r="I8" s="240">
        <f t="shared" si="0"/>
        <v>0</v>
      </c>
    </row>
    <row r="9" spans="1:9" x14ac:dyDescent="0.2">
      <c r="A9" s="55" t="s">
        <v>1271</v>
      </c>
      <c r="B9" s="78" t="s">
        <v>943</v>
      </c>
      <c r="C9" s="55" t="s">
        <v>358</v>
      </c>
      <c r="D9" s="21">
        <v>0</v>
      </c>
      <c r="E9" s="21">
        <v>0</v>
      </c>
      <c r="F9" s="21">
        <v>0</v>
      </c>
      <c r="G9" s="21">
        <v>0</v>
      </c>
      <c r="H9" s="21">
        <v>0</v>
      </c>
      <c r="I9" s="240">
        <f t="shared" si="0"/>
        <v>0</v>
      </c>
    </row>
    <row r="10" spans="1:9" x14ac:dyDescent="0.2">
      <c r="A10" s="55" t="s">
        <v>949</v>
      </c>
      <c r="B10" s="78" t="s">
        <v>944</v>
      </c>
      <c r="C10" s="55" t="s">
        <v>951</v>
      </c>
      <c r="D10" s="21">
        <v>0</v>
      </c>
      <c r="E10" s="21">
        <v>0</v>
      </c>
      <c r="F10" s="21">
        <v>0</v>
      </c>
      <c r="G10" s="21">
        <v>0</v>
      </c>
      <c r="H10" s="21">
        <v>0</v>
      </c>
      <c r="I10" s="240">
        <f t="shared" si="0"/>
        <v>0</v>
      </c>
    </row>
    <row r="11" spans="1:9" x14ac:dyDescent="0.2">
      <c r="A11" s="72" t="s">
        <v>412</v>
      </c>
      <c r="B11" s="78" t="s">
        <v>945</v>
      </c>
      <c r="C11" s="55" t="s">
        <v>952</v>
      </c>
      <c r="D11" s="21">
        <v>0</v>
      </c>
      <c r="E11" s="21">
        <v>0</v>
      </c>
      <c r="F11" s="21">
        <v>0</v>
      </c>
      <c r="G11" s="21">
        <v>0</v>
      </c>
      <c r="H11" s="21">
        <v>0</v>
      </c>
      <c r="I11" s="240">
        <f t="shared" si="0"/>
        <v>0</v>
      </c>
    </row>
    <row r="12" spans="1:9" x14ac:dyDescent="0.2">
      <c r="A12" s="72" t="s">
        <v>414</v>
      </c>
      <c r="B12" s="78" t="s">
        <v>946</v>
      </c>
      <c r="C12" s="55" t="s">
        <v>415</v>
      </c>
      <c r="D12" s="21">
        <v>0</v>
      </c>
      <c r="E12" s="21">
        <v>0</v>
      </c>
      <c r="F12" s="21">
        <v>0</v>
      </c>
      <c r="G12" s="21">
        <v>0</v>
      </c>
      <c r="H12" s="21">
        <v>0</v>
      </c>
      <c r="I12" s="240">
        <f t="shared" si="0"/>
        <v>0</v>
      </c>
    </row>
    <row r="13" spans="1:9" x14ac:dyDescent="0.2">
      <c r="A13" s="55" t="s">
        <v>1272</v>
      </c>
      <c r="B13" s="78" t="s">
        <v>947</v>
      </c>
      <c r="C13" s="55" t="s">
        <v>359</v>
      </c>
      <c r="D13" s="21">
        <v>0</v>
      </c>
      <c r="E13" s="21">
        <v>0</v>
      </c>
      <c r="F13" s="21">
        <v>0</v>
      </c>
      <c r="G13" s="21">
        <v>0</v>
      </c>
      <c r="H13" s="21">
        <v>0</v>
      </c>
      <c r="I13" s="240">
        <f t="shared" si="0"/>
        <v>0</v>
      </c>
    </row>
    <row r="14" spans="1:9" x14ac:dyDescent="0.2">
      <c r="A14" s="55" t="s">
        <v>63</v>
      </c>
      <c r="B14" s="78" t="s">
        <v>955</v>
      </c>
      <c r="C14" s="55" t="s">
        <v>953</v>
      </c>
      <c r="D14" s="21">
        <v>0</v>
      </c>
      <c r="E14" s="21">
        <v>0</v>
      </c>
      <c r="F14" s="21">
        <v>0</v>
      </c>
      <c r="G14" s="21">
        <v>0</v>
      </c>
      <c r="H14" s="21">
        <v>0</v>
      </c>
      <c r="I14" s="240">
        <f t="shared" si="0"/>
        <v>0</v>
      </c>
    </row>
    <row r="15" spans="1:9" x14ac:dyDescent="0.2">
      <c r="A15" s="55" t="s">
        <v>66</v>
      </c>
      <c r="B15" s="78" t="s">
        <v>959</v>
      </c>
      <c r="C15" s="2" t="s">
        <v>857</v>
      </c>
      <c r="D15" s="21">
        <v>0</v>
      </c>
      <c r="E15" s="21">
        <v>0</v>
      </c>
      <c r="F15" s="21">
        <v>0</v>
      </c>
      <c r="G15" s="21">
        <v>0</v>
      </c>
      <c r="H15" s="21">
        <v>0</v>
      </c>
      <c r="I15" s="240">
        <f t="shared" si="0"/>
        <v>0</v>
      </c>
    </row>
    <row r="16" spans="1:9" x14ac:dyDescent="0.2">
      <c r="B16" s="78" t="s">
        <v>960</v>
      </c>
      <c r="C16" s="55" t="s">
        <v>954</v>
      </c>
      <c r="D16" s="21">
        <v>0</v>
      </c>
      <c r="E16" s="21">
        <v>0</v>
      </c>
      <c r="F16" s="21">
        <v>0</v>
      </c>
      <c r="G16" s="21">
        <v>0</v>
      </c>
      <c r="H16" s="21">
        <v>0</v>
      </c>
      <c r="I16" s="240">
        <f t="shared" si="0"/>
        <v>0</v>
      </c>
    </row>
    <row r="17" spans="1:9" ht="10.8" thickBot="1" x14ac:dyDescent="0.25">
      <c r="B17" s="78"/>
      <c r="C17" s="55"/>
      <c r="D17" s="3"/>
      <c r="E17" s="3"/>
      <c r="F17" s="3"/>
      <c r="G17" s="3"/>
    </row>
    <row r="18" spans="1:9" ht="11.4" thickTop="1" thickBot="1" x14ac:dyDescent="0.25">
      <c r="B18" s="78" t="s">
        <v>956</v>
      </c>
      <c r="C18" s="17" t="s">
        <v>958</v>
      </c>
      <c r="D18" s="82">
        <f t="shared" ref="D18:I18" si="1">SUM(D6:D16)</f>
        <v>0</v>
      </c>
      <c r="E18" s="82">
        <f t="shared" si="1"/>
        <v>0</v>
      </c>
      <c r="F18" s="82">
        <f t="shared" si="1"/>
        <v>0</v>
      </c>
      <c r="G18" s="82">
        <f t="shared" si="1"/>
        <v>0</v>
      </c>
      <c r="H18" s="82">
        <f t="shared" si="1"/>
        <v>0</v>
      </c>
      <c r="I18" s="82">
        <f t="shared" si="1"/>
        <v>0</v>
      </c>
    </row>
    <row r="19" spans="1:9" ht="11.4" thickTop="1" thickBot="1" x14ac:dyDescent="0.25">
      <c r="C19" s="55"/>
    </row>
    <row r="20" spans="1:9" ht="10.8" thickBot="1" x14ac:dyDescent="0.25">
      <c r="A20" s="17" t="s">
        <v>1188</v>
      </c>
      <c r="D20" s="83">
        <f t="shared" ref="D20:I20" si="2">D4+D18</f>
        <v>0</v>
      </c>
      <c r="E20" s="83">
        <f t="shared" si="2"/>
        <v>0</v>
      </c>
      <c r="F20" s="83">
        <f t="shared" si="2"/>
        <v>0</v>
      </c>
      <c r="G20" s="83">
        <f t="shared" si="2"/>
        <v>0</v>
      </c>
      <c r="H20" s="83">
        <f t="shared" si="2"/>
        <v>0</v>
      </c>
      <c r="I20" s="83">
        <f t="shared" si="2"/>
        <v>0</v>
      </c>
    </row>
    <row r="22" spans="1:9" x14ac:dyDescent="0.2">
      <c r="A22" s="18" t="s">
        <v>147</v>
      </c>
      <c r="C22" s="100" t="s">
        <v>148</v>
      </c>
    </row>
    <row r="23" spans="1:9" x14ac:dyDescent="0.2">
      <c r="A23" s="72" t="s">
        <v>1249</v>
      </c>
      <c r="B23" s="78" t="s">
        <v>957</v>
      </c>
      <c r="C23" s="55" t="s">
        <v>177</v>
      </c>
      <c r="D23" s="21">
        <v>0</v>
      </c>
      <c r="E23" s="21">
        <v>0</v>
      </c>
      <c r="F23" s="21">
        <v>0</v>
      </c>
      <c r="G23" s="219">
        <f t="array" ref="G23">SUM(IF(CertFund&amp;CertObj=RIGHT(LEFT($A$2,7),2)&amp;A23,CertSalary))</f>
        <v>0</v>
      </c>
      <c r="H23" s="21">
        <v>0</v>
      </c>
      <c r="I23" s="240">
        <f>G23+H23</f>
        <v>0</v>
      </c>
    </row>
    <row r="24" spans="1:9" x14ac:dyDescent="0.2">
      <c r="A24" s="55" t="s">
        <v>341</v>
      </c>
      <c r="B24" s="78" t="s">
        <v>957</v>
      </c>
      <c r="C24" s="55" t="s">
        <v>400</v>
      </c>
      <c r="D24" s="21">
        <v>0</v>
      </c>
      <c r="E24" s="21">
        <v>0</v>
      </c>
      <c r="F24" s="21">
        <v>0</v>
      </c>
      <c r="G24" s="68">
        <v>0</v>
      </c>
      <c r="H24" s="21">
        <v>0</v>
      </c>
      <c r="I24" s="240">
        <f t="shared" ref="I24:I33" si="3">G24+H24</f>
        <v>0</v>
      </c>
    </row>
    <row r="25" spans="1:9" x14ac:dyDescent="0.2">
      <c r="A25" s="72" t="s">
        <v>1250</v>
      </c>
      <c r="B25" s="78" t="s">
        <v>962</v>
      </c>
      <c r="C25" s="55" t="s">
        <v>183</v>
      </c>
      <c r="D25" s="21">
        <v>0</v>
      </c>
      <c r="E25" s="21">
        <v>0</v>
      </c>
      <c r="F25" s="21">
        <v>0</v>
      </c>
      <c r="G25" s="219">
        <f t="array" ref="G25">SUM(IF(CertFund&amp;CertObj=RIGHT(LEFT($A$2,7),2)&amp;A23,CertBen))</f>
        <v>0</v>
      </c>
      <c r="H25" s="21">
        <v>0</v>
      </c>
      <c r="I25" s="240">
        <f>G25+H25</f>
        <v>0</v>
      </c>
    </row>
    <row r="26" spans="1:9" x14ac:dyDescent="0.2">
      <c r="A26" s="55" t="s">
        <v>342</v>
      </c>
      <c r="B26" s="78" t="s">
        <v>962</v>
      </c>
      <c r="C26" s="55" t="s">
        <v>401</v>
      </c>
      <c r="D26" s="21">
        <v>0</v>
      </c>
      <c r="E26" s="21">
        <v>0</v>
      </c>
      <c r="F26" s="21">
        <v>0</v>
      </c>
      <c r="G26" s="21">
        <v>0</v>
      </c>
      <c r="H26" s="21">
        <v>0</v>
      </c>
      <c r="I26" s="240">
        <f t="shared" si="3"/>
        <v>0</v>
      </c>
    </row>
    <row r="27" spans="1:9" x14ac:dyDescent="0.2">
      <c r="A27" s="55" t="s">
        <v>343</v>
      </c>
      <c r="B27" s="78" t="s">
        <v>963</v>
      </c>
      <c r="C27" s="55" t="s">
        <v>961</v>
      </c>
      <c r="D27" s="21">
        <v>0</v>
      </c>
      <c r="E27" s="21">
        <v>0</v>
      </c>
      <c r="F27" s="21">
        <v>0</v>
      </c>
      <c r="G27" s="21">
        <v>0</v>
      </c>
      <c r="H27" s="21">
        <v>0</v>
      </c>
      <c r="I27" s="240">
        <f t="shared" si="3"/>
        <v>0</v>
      </c>
    </row>
    <row r="28" spans="1:9" x14ac:dyDescent="0.2">
      <c r="A28" s="55" t="s">
        <v>344</v>
      </c>
      <c r="B28" s="78" t="s">
        <v>964</v>
      </c>
      <c r="C28" s="55" t="s">
        <v>77</v>
      </c>
      <c r="D28" s="21">
        <v>0</v>
      </c>
      <c r="E28" s="21">
        <v>0</v>
      </c>
      <c r="F28" s="21">
        <v>0</v>
      </c>
      <c r="G28" s="21">
        <v>0</v>
      </c>
      <c r="H28" s="21">
        <v>0</v>
      </c>
      <c r="I28" s="240">
        <f t="shared" si="3"/>
        <v>0</v>
      </c>
    </row>
    <row r="29" spans="1:9" x14ac:dyDescent="0.2">
      <c r="A29" s="55" t="s">
        <v>345</v>
      </c>
      <c r="B29" s="78" t="s">
        <v>965</v>
      </c>
      <c r="C29" s="55" t="s">
        <v>82</v>
      </c>
      <c r="D29" s="21">
        <v>0</v>
      </c>
      <c r="E29" s="21">
        <v>0</v>
      </c>
      <c r="F29" s="21">
        <v>0</v>
      </c>
      <c r="G29" s="21">
        <v>0</v>
      </c>
      <c r="H29" s="21">
        <v>0</v>
      </c>
      <c r="I29" s="240">
        <f t="shared" si="3"/>
        <v>0</v>
      </c>
    </row>
    <row r="30" spans="1:9" x14ac:dyDescent="0.2">
      <c r="A30" s="55" t="s">
        <v>346</v>
      </c>
      <c r="B30" s="78" t="s">
        <v>966</v>
      </c>
      <c r="C30" s="55" t="s">
        <v>114</v>
      </c>
      <c r="D30" s="21">
        <v>0</v>
      </c>
      <c r="E30" s="21">
        <v>0</v>
      </c>
      <c r="F30" s="21">
        <v>0</v>
      </c>
      <c r="G30" s="21">
        <v>0</v>
      </c>
      <c r="H30" s="21">
        <v>0</v>
      </c>
      <c r="I30" s="240">
        <f t="shared" si="3"/>
        <v>0</v>
      </c>
    </row>
    <row r="31" spans="1:9" x14ac:dyDescent="0.2">
      <c r="A31" s="51" t="s">
        <v>42</v>
      </c>
      <c r="B31" s="78" t="s">
        <v>967</v>
      </c>
      <c r="C31" s="1" t="s">
        <v>43</v>
      </c>
      <c r="D31" s="21">
        <v>0</v>
      </c>
      <c r="E31" s="21">
        <v>0</v>
      </c>
      <c r="F31" s="21">
        <v>0</v>
      </c>
      <c r="G31" s="21">
        <v>0</v>
      </c>
      <c r="H31" s="21">
        <v>0</v>
      </c>
      <c r="I31" s="240">
        <f t="shared" si="3"/>
        <v>0</v>
      </c>
    </row>
    <row r="32" spans="1:9" x14ac:dyDescent="0.2">
      <c r="A32" s="51" t="s">
        <v>151</v>
      </c>
      <c r="B32" s="78" t="s">
        <v>968</v>
      </c>
      <c r="C32" s="1" t="s">
        <v>124</v>
      </c>
      <c r="D32" s="21">
        <v>0</v>
      </c>
      <c r="E32" s="21">
        <v>0</v>
      </c>
      <c r="F32" s="21">
        <v>0</v>
      </c>
      <c r="G32" s="21">
        <v>0</v>
      </c>
      <c r="H32" s="21">
        <v>0</v>
      </c>
      <c r="I32" s="240">
        <f t="shared" si="3"/>
        <v>0</v>
      </c>
    </row>
    <row r="33" spans="1:9" x14ac:dyDescent="0.2">
      <c r="A33" s="55" t="s">
        <v>974</v>
      </c>
      <c r="B33" s="78" t="s">
        <v>970</v>
      </c>
      <c r="C33" s="55" t="s">
        <v>1244</v>
      </c>
      <c r="D33" s="21">
        <v>0</v>
      </c>
      <c r="E33" s="21">
        <v>0</v>
      </c>
      <c r="F33" s="21">
        <v>0</v>
      </c>
      <c r="G33" s="21">
        <v>0</v>
      </c>
      <c r="H33" s="21">
        <v>0</v>
      </c>
      <c r="I33" s="240">
        <f t="shared" si="3"/>
        <v>0</v>
      </c>
    </row>
    <row r="34" spans="1:9" ht="10.8" thickBot="1" x14ac:dyDescent="0.25">
      <c r="A34" s="55"/>
      <c r="C34" s="55"/>
      <c r="D34" s="3"/>
    </row>
    <row r="35" spans="1:9" ht="11.4" thickTop="1" thickBot="1" x14ac:dyDescent="0.25">
      <c r="B35" s="78" t="s">
        <v>975</v>
      </c>
      <c r="C35" s="17" t="s">
        <v>767</v>
      </c>
      <c r="D35" s="84">
        <f t="shared" ref="D35:I35" si="4">SUM(D23:D33)</f>
        <v>0</v>
      </c>
      <c r="E35" s="84">
        <f t="shared" si="4"/>
        <v>0</v>
      </c>
      <c r="F35" s="84">
        <f t="shared" si="4"/>
        <v>0</v>
      </c>
      <c r="G35" s="84">
        <f t="shared" si="4"/>
        <v>0</v>
      </c>
      <c r="H35" s="84">
        <f t="shared" si="4"/>
        <v>0</v>
      </c>
      <c r="I35" s="84">
        <f t="shared" si="4"/>
        <v>0</v>
      </c>
    </row>
    <row r="36" spans="1:9" ht="10.8" thickTop="1" x14ac:dyDescent="0.2"/>
    <row r="37" spans="1:9" x14ac:dyDescent="0.2">
      <c r="A37" s="74" t="s">
        <v>70</v>
      </c>
      <c r="C37" s="100" t="s">
        <v>584</v>
      </c>
    </row>
    <row r="38" spans="1:9" x14ac:dyDescent="0.2">
      <c r="A38" s="237" t="s">
        <v>1198</v>
      </c>
      <c r="B38" s="78" t="s">
        <v>976</v>
      </c>
      <c r="C38" s="55" t="s">
        <v>1192</v>
      </c>
      <c r="D38" s="21">
        <v>0</v>
      </c>
      <c r="E38" s="21">
        <v>0</v>
      </c>
      <c r="F38" s="21">
        <v>0</v>
      </c>
      <c r="G38" s="21">
        <v>0</v>
      </c>
      <c r="H38" s="21">
        <v>0</v>
      </c>
      <c r="I38" s="240">
        <f>G38+H38</f>
        <v>0</v>
      </c>
    </row>
    <row r="39" spans="1:9" x14ac:dyDescent="0.2">
      <c r="A39" s="302" t="s">
        <v>1317</v>
      </c>
      <c r="B39" s="78" t="s">
        <v>977</v>
      </c>
      <c r="C39" s="55" t="s">
        <v>1193</v>
      </c>
      <c r="D39" s="21">
        <v>0</v>
      </c>
      <c r="E39" s="21">
        <v>0</v>
      </c>
      <c r="F39" s="21">
        <v>0</v>
      </c>
      <c r="G39" s="21">
        <v>0</v>
      </c>
      <c r="H39" s="21">
        <v>0</v>
      </c>
      <c r="I39" s="240">
        <f>G39+H39</f>
        <v>0</v>
      </c>
    </row>
    <row r="40" spans="1:9" x14ac:dyDescent="0.2">
      <c r="A40" s="302" t="s">
        <v>1316</v>
      </c>
      <c r="B40" s="78" t="s">
        <v>978</v>
      </c>
      <c r="C40" s="55" t="s">
        <v>1194</v>
      </c>
      <c r="D40" s="21">
        <v>0</v>
      </c>
      <c r="E40" s="21">
        <v>0</v>
      </c>
      <c r="F40" s="21">
        <v>0</v>
      </c>
      <c r="G40" s="21">
        <v>0</v>
      </c>
      <c r="H40" s="21">
        <v>0</v>
      </c>
      <c r="I40" s="240">
        <f>G40+H40</f>
        <v>0</v>
      </c>
    </row>
    <row r="41" spans="1:9" ht="11.25" customHeight="1" x14ac:dyDescent="0.2">
      <c r="A41" s="302" t="s">
        <v>1314</v>
      </c>
      <c r="B41" s="303" t="s">
        <v>980</v>
      </c>
      <c r="C41" s="297" t="s">
        <v>1315</v>
      </c>
      <c r="D41" s="21">
        <v>0</v>
      </c>
      <c r="E41" s="21">
        <v>0</v>
      </c>
      <c r="F41" s="21">
        <v>0</v>
      </c>
      <c r="G41" s="21">
        <v>0</v>
      </c>
      <c r="H41" s="21">
        <v>0</v>
      </c>
      <c r="I41" s="240">
        <f>G41+H41</f>
        <v>0</v>
      </c>
    </row>
    <row r="42" spans="1:9" ht="10.8" thickBot="1" x14ac:dyDescent="0.25">
      <c r="A42" s="237" t="s">
        <v>1202</v>
      </c>
      <c r="B42" s="78" t="s">
        <v>981</v>
      </c>
      <c r="C42" s="55" t="s">
        <v>1196</v>
      </c>
      <c r="D42" s="70">
        <v>0</v>
      </c>
      <c r="E42" s="70">
        <v>0</v>
      </c>
      <c r="F42" s="70">
        <v>0</v>
      </c>
      <c r="G42" s="70">
        <v>0</v>
      </c>
      <c r="H42" s="21">
        <v>0</v>
      </c>
      <c r="I42" s="240">
        <f>G42+H42</f>
        <v>0</v>
      </c>
    </row>
    <row r="43" spans="1:9" ht="11.4" thickTop="1" thickBot="1" x14ac:dyDescent="0.25">
      <c r="A43" s="69"/>
      <c r="B43" s="78" t="s">
        <v>982</v>
      </c>
      <c r="C43" s="55" t="s">
        <v>849</v>
      </c>
      <c r="D43" s="71">
        <f t="shared" ref="D43:I43" si="5">SUM(D38:D42)</f>
        <v>0</v>
      </c>
      <c r="E43" s="71">
        <f t="shared" si="5"/>
        <v>0</v>
      </c>
      <c r="F43" s="71">
        <f t="shared" si="5"/>
        <v>0</v>
      </c>
      <c r="G43" s="71">
        <f t="shared" si="5"/>
        <v>0</v>
      </c>
      <c r="H43" s="71">
        <f t="shared" si="5"/>
        <v>0</v>
      </c>
      <c r="I43" s="82">
        <f t="shared" si="5"/>
        <v>0</v>
      </c>
    </row>
    <row r="44" spans="1:9" ht="11.4" thickTop="1" thickBot="1" x14ac:dyDescent="0.25">
      <c r="A44" s="69"/>
      <c r="B44" s="78"/>
      <c r="C44" s="55"/>
    </row>
    <row r="45" spans="1:9" ht="10.8" thickBot="1" x14ac:dyDescent="0.25">
      <c r="A45" s="501" t="s">
        <v>769</v>
      </c>
      <c r="B45" s="501"/>
      <c r="C45" s="501"/>
      <c r="D45" s="101">
        <f t="shared" ref="D45:I45" si="6">D35+D43</f>
        <v>0</v>
      </c>
      <c r="E45" s="101">
        <f t="shared" si="6"/>
        <v>0</v>
      </c>
      <c r="F45" s="101">
        <f t="shared" si="6"/>
        <v>0</v>
      </c>
      <c r="G45" s="101">
        <f t="shared" si="6"/>
        <v>0</v>
      </c>
      <c r="H45" s="101">
        <f t="shared" si="6"/>
        <v>0</v>
      </c>
      <c r="I45" s="101">
        <f t="shared" si="6"/>
        <v>0</v>
      </c>
    </row>
    <row r="46" spans="1:9" x14ac:dyDescent="0.2">
      <c r="A46" s="69"/>
      <c r="C46" s="55" t="s">
        <v>574</v>
      </c>
    </row>
    <row r="47" spans="1:9" ht="10.8" thickBot="1" x14ac:dyDescent="0.25">
      <c r="A47" s="69"/>
      <c r="C47" s="55"/>
    </row>
    <row r="48" spans="1:9" ht="11.4" thickTop="1" thickBot="1" x14ac:dyDescent="0.25">
      <c r="C48" s="55" t="s">
        <v>575</v>
      </c>
      <c r="D48" s="84">
        <f t="shared" ref="D48:I48" si="7">D20</f>
        <v>0</v>
      </c>
      <c r="E48" s="84">
        <f t="shared" si="7"/>
        <v>0</v>
      </c>
      <c r="F48" s="84">
        <f t="shared" si="7"/>
        <v>0</v>
      </c>
      <c r="G48" s="84">
        <f t="shared" si="7"/>
        <v>0</v>
      </c>
      <c r="H48" s="84">
        <f t="shared" si="7"/>
        <v>0</v>
      </c>
      <c r="I48" s="84">
        <f t="shared" si="7"/>
        <v>0</v>
      </c>
    </row>
    <row r="49" spans="1:9" ht="10.8" thickTop="1" x14ac:dyDescent="0.2"/>
    <row r="50" spans="1:9" x14ac:dyDescent="0.2">
      <c r="C50" s="55" t="s">
        <v>576</v>
      </c>
      <c r="D50" s="77">
        <f t="shared" ref="D50:I50" si="8">D45-D48</f>
        <v>0</v>
      </c>
      <c r="E50" s="77">
        <f t="shared" si="8"/>
        <v>0</v>
      </c>
      <c r="F50" s="77">
        <f t="shared" si="8"/>
        <v>0</v>
      </c>
      <c r="G50" s="77">
        <f t="shared" si="8"/>
        <v>0</v>
      </c>
      <c r="H50" s="77">
        <f t="shared" si="8"/>
        <v>0</v>
      </c>
      <c r="I50" s="77">
        <f t="shared" si="8"/>
        <v>0</v>
      </c>
    </row>
    <row r="51" spans="1:9" x14ac:dyDescent="0.2">
      <c r="B51" s="3"/>
      <c r="D51" s="3"/>
      <c r="E51" s="3"/>
      <c r="F51" s="3"/>
    </row>
    <row r="52" spans="1:9" x14ac:dyDescent="0.2">
      <c r="A52" s="98" t="s">
        <v>304</v>
      </c>
      <c r="B52" s="3"/>
      <c r="D52" s="3"/>
      <c r="E52" s="3"/>
      <c r="F52" s="3"/>
    </row>
  </sheetData>
  <sheetProtection formatCells="0" formatColumns="0" formatRows="0"/>
  <mergeCells count="1">
    <mergeCell ref="A45:C45"/>
  </mergeCells>
  <phoneticPr fontId="12" type="noConversion"/>
  <printOptions horizontalCentered="1"/>
  <pageMargins left="0.25" right="0.25" top="0.5" bottom="0.75" header="0.5" footer="0.5"/>
  <pageSetup scale="90" firstPageNumber="35" fitToHeight="0" orientation="landscape" horizontalDpi="300" verticalDpi="300" r:id="rId1"/>
  <headerFooter alignWithMargins="0">
    <oddFooter>&amp;CPage &amp;P of &amp;N&amp;R&amp;D</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I53"/>
  <sheetViews>
    <sheetView workbookViewId="0">
      <pane ySplit="3" topLeftCell="A4" activePane="bottomLeft" state="frozen"/>
      <selection pane="bottomLeft" activeCell="D3" sqref="D3:I3"/>
    </sheetView>
  </sheetViews>
  <sheetFormatPr defaultColWidth="9.28515625" defaultRowHeight="10.199999999999999" x14ac:dyDescent="0.2"/>
  <cols>
    <col min="1" max="1" width="10" style="77" customWidth="1"/>
    <col min="2" max="2" width="5" style="77" bestFit="1" customWidth="1"/>
    <col min="3" max="3" width="70.85546875" style="77" customWidth="1"/>
    <col min="4"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340</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v>0</v>
      </c>
      <c r="E4" s="19">
        <v>0</v>
      </c>
      <c r="F4" s="19">
        <v>0</v>
      </c>
      <c r="G4" s="19">
        <v>0</v>
      </c>
      <c r="H4" s="19">
        <v>0</v>
      </c>
      <c r="I4" s="83">
        <f>G4+H4</f>
        <v>0</v>
      </c>
    </row>
    <row r="5" spans="1:9" x14ac:dyDescent="0.2">
      <c r="A5" s="18" t="s">
        <v>1263</v>
      </c>
      <c r="C5" s="100" t="s">
        <v>145</v>
      </c>
    </row>
    <row r="6" spans="1:9" x14ac:dyDescent="0.2">
      <c r="A6" s="55" t="s">
        <v>1265</v>
      </c>
      <c r="B6" s="78" t="s">
        <v>880</v>
      </c>
      <c r="C6" s="55" t="s">
        <v>205</v>
      </c>
      <c r="D6" s="21">
        <v>0</v>
      </c>
      <c r="E6" s="21">
        <v>0</v>
      </c>
      <c r="F6" s="21">
        <v>0</v>
      </c>
      <c r="G6" s="21">
        <v>0</v>
      </c>
      <c r="H6" s="21">
        <v>0</v>
      </c>
      <c r="I6" s="240">
        <f>G6+H6</f>
        <v>0</v>
      </c>
    </row>
    <row r="7" spans="1:9" x14ac:dyDescent="0.2">
      <c r="A7" s="55" t="s">
        <v>1266</v>
      </c>
      <c r="B7" s="78" t="s">
        <v>881</v>
      </c>
      <c r="C7" s="55" t="s">
        <v>206</v>
      </c>
      <c r="D7" s="21">
        <v>0</v>
      </c>
      <c r="E7" s="21">
        <v>0</v>
      </c>
      <c r="F7" s="21">
        <v>0</v>
      </c>
      <c r="G7" s="21">
        <v>0</v>
      </c>
      <c r="H7" s="21">
        <v>0</v>
      </c>
      <c r="I7" s="240">
        <f t="shared" ref="I7:I16" si="0">G7+H7</f>
        <v>0</v>
      </c>
    </row>
    <row r="8" spans="1:9" x14ac:dyDescent="0.2">
      <c r="A8" s="55" t="s">
        <v>1268</v>
      </c>
      <c r="B8" s="78" t="s">
        <v>882</v>
      </c>
      <c r="C8" s="55" t="s">
        <v>950</v>
      </c>
      <c r="D8" s="21">
        <v>0</v>
      </c>
      <c r="E8" s="21">
        <v>0</v>
      </c>
      <c r="F8" s="21">
        <v>0</v>
      </c>
      <c r="G8" s="21">
        <v>0</v>
      </c>
      <c r="H8" s="21">
        <v>0</v>
      </c>
      <c r="I8" s="240">
        <f t="shared" si="0"/>
        <v>0</v>
      </c>
    </row>
    <row r="9" spans="1:9" x14ac:dyDescent="0.2">
      <c r="A9" s="55" t="s">
        <v>1271</v>
      </c>
      <c r="B9" s="78" t="s">
        <v>943</v>
      </c>
      <c r="C9" s="55" t="s">
        <v>358</v>
      </c>
      <c r="D9" s="21">
        <v>0</v>
      </c>
      <c r="E9" s="21">
        <v>0</v>
      </c>
      <c r="F9" s="21">
        <v>0</v>
      </c>
      <c r="G9" s="21">
        <v>0</v>
      </c>
      <c r="H9" s="21">
        <v>0</v>
      </c>
      <c r="I9" s="240">
        <f t="shared" si="0"/>
        <v>0</v>
      </c>
    </row>
    <row r="10" spans="1:9" x14ac:dyDescent="0.2">
      <c r="A10" s="55" t="s">
        <v>949</v>
      </c>
      <c r="B10" s="78" t="s">
        <v>944</v>
      </c>
      <c r="C10" s="55" t="s">
        <v>951</v>
      </c>
      <c r="D10" s="21">
        <v>0</v>
      </c>
      <c r="E10" s="21">
        <v>0</v>
      </c>
      <c r="F10" s="21">
        <v>0</v>
      </c>
      <c r="G10" s="21">
        <v>0</v>
      </c>
      <c r="H10" s="21">
        <v>0</v>
      </c>
      <c r="I10" s="240">
        <f t="shared" si="0"/>
        <v>0</v>
      </c>
    </row>
    <row r="11" spans="1:9" x14ac:dyDescent="0.2">
      <c r="A11" s="72" t="s">
        <v>412</v>
      </c>
      <c r="B11" s="78" t="s">
        <v>945</v>
      </c>
      <c r="C11" s="55" t="s">
        <v>952</v>
      </c>
      <c r="D11" s="21">
        <v>0</v>
      </c>
      <c r="E11" s="21">
        <v>0</v>
      </c>
      <c r="F11" s="21">
        <v>0</v>
      </c>
      <c r="G11" s="21">
        <v>0</v>
      </c>
      <c r="H11" s="21">
        <v>0</v>
      </c>
      <c r="I11" s="240">
        <f t="shared" si="0"/>
        <v>0</v>
      </c>
    </row>
    <row r="12" spans="1:9" x14ac:dyDescent="0.2">
      <c r="A12" s="72" t="s">
        <v>414</v>
      </c>
      <c r="B12" s="78" t="s">
        <v>946</v>
      </c>
      <c r="C12" s="55" t="s">
        <v>415</v>
      </c>
      <c r="D12" s="21">
        <v>0</v>
      </c>
      <c r="E12" s="21">
        <v>0</v>
      </c>
      <c r="F12" s="21">
        <v>0</v>
      </c>
      <c r="G12" s="21">
        <v>0</v>
      </c>
      <c r="H12" s="21">
        <v>0</v>
      </c>
      <c r="I12" s="240">
        <f t="shared" si="0"/>
        <v>0</v>
      </c>
    </row>
    <row r="13" spans="1:9" x14ac:dyDescent="0.2">
      <c r="A13" s="55" t="s">
        <v>1272</v>
      </c>
      <c r="B13" s="78" t="s">
        <v>947</v>
      </c>
      <c r="C13" s="55" t="s">
        <v>359</v>
      </c>
      <c r="D13" s="21">
        <v>0</v>
      </c>
      <c r="E13" s="21">
        <v>0</v>
      </c>
      <c r="F13" s="21">
        <v>0</v>
      </c>
      <c r="G13" s="21">
        <v>0</v>
      </c>
      <c r="H13" s="21">
        <v>0</v>
      </c>
      <c r="I13" s="240">
        <f t="shared" si="0"/>
        <v>0</v>
      </c>
    </row>
    <row r="14" spans="1:9" x14ac:dyDescent="0.2">
      <c r="A14" s="55" t="s">
        <v>63</v>
      </c>
      <c r="B14" s="78" t="s">
        <v>955</v>
      </c>
      <c r="C14" s="55" t="s">
        <v>953</v>
      </c>
      <c r="D14" s="21">
        <v>0</v>
      </c>
      <c r="E14" s="21">
        <v>0</v>
      </c>
      <c r="F14" s="21">
        <v>0</v>
      </c>
      <c r="G14" s="21">
        <v>0</v>
      </c>
      <c r="H14" s="21">
        <v>0</v>
      </c>
      <c r="I14" s="240">
        <f t="shared" si="0"/>
        <v>0</v>
      </c>
    </row>
    <row r="15" spans="1:9" x14ac:dyDescent="0.2">
      <c r="A15" s="55" t="s">
        <v>66</v>
      </c>
      <c r="B15" s="78" t="s">
        <v>959</v>
      </c>
      <c r="C15" s="2" t="s">
        <v>857</v>
      </c>
      <c r="D15" s="21">
        <v>0</v>
      </c>
      <c r="E15" s="21">
        <v>0</v>
      </c>
      <c r="F15" s="21">
        <v>0</v>
      </c>
      <c r="G15" s="21">
        <v>0</v>
      </c>
      <c r="H15" s="21">
        <v>0</v>
      </c>
      <c r="I15" s="240">
        <f t="shared" si="0"/>
        <v>0</v>
      </c>
    </row>
    <row r="16" spans="1:9" x14ac:dyDescent="0.2">
      <c r="B16" s="78" t="s">
        <v>960</v>
      </c>
      <c r="C16" s="55" t="s">
        <v>954</v>
      </c>
      <c r="D16" s="21">
        <v>0</v>
      </c>
      <c r="E16" s="21">
        <v>0</v>
      </c>
      <c r="F16" s="21">
        <v>0</v>
      </c>
      <c r="G16" s="21">
        <v>0</v>
      </c>
      <c r="H16" s="21">
        <v>0</v>
      </c>
      <c r="I16" s="240">
        <f t="shared" si="0"/>
        <v>0</v>
      </c>
    </row>
    <row r="17" spans="1:9" ht="10.8" thickBot="1" x14ac:dyDescent="0.25">
      <c r="B17" s="78"/>
      <c r="C17" s="55"/>
      <c r="D17" s="3"/>
      <c r="E17" s="3"/>
      <c r="F17" s="3"/>
      <c r="G17" s="3"/>
    </row>
    <row r="18" spans="1:9" ht="11.4" thickTop="1" thickBot="1" x14ac:dyDescent="0.25">
      <c r="B18" s="78" t="s">
        <v>956</v>
      </c>
      <c r="C18" s="17" t="s">
        <v>958</v>
      </c>
      <c r="D18" s="82">
        <f t="shared" ref="D18:I18" si="1">SUM(D6:D16)</f>
        <v>0</v>
      </c>
      <c r="E18" s="82">
        <f t="shared" si="1"/>
        <v>0</v>
      </c>
      <c r="F18" s="82">
        <f t="shared" si="1"/>
        <v>0</v>
      </c>
      <c r="G18" s="82">
        <f t="shared" si="1"/>
        <v>0</v>
      </c>
      <c r="H18" s="82">
        <f t="shared" si="1"/>
        <v>0</v>
      </c>
      <c r="I18" s="82">
        <f t="shared" si="1"/>
        <v>0</v>
      </c>
    </row>
    <row r="19" spans="1:9" ht="11.4" thickTop="1" thickBot="1" x14ac:dyDescent="0.25">
      <c r="C19" s="55"/>
    </row>
    <row r="20" spans="1:9" ht="10.8" thickBot="1" x14ac:dyDescent="0.25">
      <c r="A20" s="17" t="s">
        <v>1188</v>
      </c>
      <c r="D20" s="83">
        <f t="shared" ref="D20:I20" si="2">D4+D18</f>
        <v>0</v>
      </c>
      <c r="E20" s="83">
        <f t="shared" si="2"/>
        <v>0</v>
      </c>
      <c r="F20" s="83">
        <f t="shared" si="2"/>
        <v>0</v>
      </c>
      <c r="G20" s="83">
        <f t="shared" si="2"/>
        <v>0</v>
      </c>
      <c r="H20" s="83">
        <f t="shared" si="2"/>
        <v>0</v>
      </c>
      <c r="I20" s="83">
        <f t="shared" si="2"/>
        <v>0</v>
      </c>
    </row>
    <row r="23" spans="1:9" x14ac:dyDescent="0.2">
      <c r="A23" s="18" t="s">
        <v>147</v>
      </c>
      <c r="C23" s="100" t="s">
        <v>148</v>
      </c>
    </row>
    <row r="24" spans="1:9" x14ac:dyDescent="0.2">
      <c r="A24" s="55" t="s">
        <v>341</v>
      </c>
      <c r="B24" s="78" t="s">
        <v>957</v>
      </c>
      <c r="C24" s="55" t="s">
        <v>179</v>
      </c>
      <c r="D24" s="21">
        <v>0</v>
      </c>
      <c r="E24" s="21">
        <v>0</v>
      </c>
      <c r="F24" s="21">
        <v>0</v>
      </c>
      <c r="G24" s="21">
        <v>0</v>
      </c>
      <c r="H24" s="21">
        <v>0</v>
      </c>
      <c r="I24" s="240">
        <f t="shared" ref="I24:I34" si="3">G24+H24</f>
        <v>0</v>
      </c>
    </row>
    <row r="25" spans="1:9" hidden="1" x14ac:dyDescent="0.2">
      <c r="A25" s="55"/>
      <c r="B25" s="78"/>
      <c r="C25" s="55"/>
      <c r="D25" s="21"/>
      <c r="E25" s="21"/>
      <c r="F25" s="21"/>
      <c r="G25" s="21"/>
      <c r="H25" s="21"/>
      <c r="I25" s="240"/>
    </row>
    <row r="26" spans="1:9" hidden="1" x14ac:dyDescent="0.2">
      <c r="A26" s="55"/>
      <c r="B26" s="78"/>
      <c r="C26" s="55"/>
      <c r="D26" s="21"/>
      <c r="E26" s="21"/>
      <c r="F26" s="21"/>
      <c r="G26" s="21"/>
      <c r="H26" s="21"/>
      <c r="I26" s="240"/>
    </row>
    <row r="27" spans="1:9" x14ac:dyDescent="0.2">
      <c r="A27" s="55" t="s">
        <v>342</v>
      </c>
      <c r="B27" s="78" t="s">
        <v>962</v>
      </c>
      <c r="C27" s="55" t="s">
        <v>180</v>
      </c>
      <c r="D27" s="21">
        <v>0</v>
      </c>
      <c r="E27" s="21">
        <v>0</v>
      </c>
      <c r="F27" s="21">
        <v>0</v>
      </c>
      <c r="G27" s="21">
        <v>0</v>
      </c>
      <c r="H27" s="21">
        <v>0</v>
      </c>
      <c r="I27" s="240">
        <f t="shared" si="3"/>
        <v>0</v>
      </c>
    </row>
    <row r="28" spans="1:9" x14ac:dyDescent="0.2">
      <c r="A28" s="55" t="s">
        <v>343</v>
      </c>
      <c r="B28" s="78" t="s">
        <v>963</v>
      </c>
      <c r="C28" s="55" t="s">
        <v>961</v>
      </c>
      <c r="D28" s="21">
        <v>0</v>
      </c>
      <c r="E28" s="21">
        <v>0</v>
      </c>
      <c r="F28" s="21">
        <v>0</v>
      </c>
      <c r="G28" s="21">
        <v>0</v>
      </c>
      <c r="H28" s="21">
        <v>0</v>
      </c>
      <c r="I28" s="240">
        <f t="shared" si="3"/>
        <v>0</v>
      </c>
    </row>
    <row r="29" spans="1:9" x14ac:dyDescent="0.2">
      <c r="A29" s="55" t="s">
        <v>344</v>
      </c>
      <c r="B29" s="78" t="s">
        <v>964</v>
      </c>
      <c r="C29" s="55" t="s">
        <v>77</v>
      </c>
      <c r="D29" s="21">
        <v>0</v>
      </c>
      <c r="E29" s="21">
        <v>0</v>
      </c>
      <c r="F29" s="21">
        <v>0</v>
      </c>
      <c r="G29" s="21">
        <v>0</v>
      </c>
      <c r="H29" s="21">
        <v>0</v>
      </c>
      <c r="I29" s="240">
        <f t="shared" si="3"/>
        <v>0</v>
      </c>
    </row>
    <row r="30" spans="1:9" x14ac:dyDescent="0.2">
      <c r="A30" s="55" t="s">
        <v>345</v>
      </c>
      <c r="B30" s="78" t="s">
        <v>965</v>
      </c>
      <c r="C30" s="55" t="s">
        <v>82</v>
      </c>
      <c r="D30" s="21">
        <v>0</v>
      </c>
      <c r="E30" s="21">
        <v>0</v>
      </c>
      <c r="F30" s="21">
        <v>0</v>
      </c>
      <c r="G30" s="21">
        <v>0</v>
      </c>
      <c r="H30" s="21">
        <v>0</v>
      </c>
      <c r="I30" s="240">
        <f t="shared" si="3"/>
        <v>0</v>
      </c>
    </row>
    <row r="31" spans="1:9" x14ac:dyDescent="0.2">
      <c r="A31" s="55" t="s">
        <v>346</v>
      </c>
      <c r="B31" s="78" t="s">
        <v>966</v>
      </c>
      <c r="C31" s="55" t="s">
        <v>114</v>
      </c>
      <c r="D31" s="21">
        <v>0</v>
      </c>
      <c r="E31" s="21">
        <v>0</v>
      </c>
      <c r="F31" s="21">
        <v>0</v>
      </c>
      <c r="G31" s="21">
        <v>0</v>
      </c>
      <c r="H31" s="21">
        <v>0</v>
      </c>
      <c r="I31" s="240">
        <f t="shared" si="3"/>
        <v>0</v>
      </c>
    </row>
    <row r="32" spans="1:9" x14ac:dyDescent="0.2">
      <c r="A32" s="51" t="s">
        <v>42</v>
      </c>
      <c r="B32" s="78" t="s">
        <v>967</v>
      </c>
      <c r="C32" s="1" t="s">
        <v>43</v>
      </c>
      <c r="D32" s="21">
        <v>0</v>
      </c>
      <c r="E32" s="21">
        <v>0</v>
      </c>
      <c r="F32" s="21">
        <v>0</v>
      </c>
      <c r="G32" s="21">
        <v>0</v>
      </c>
      <c r="H32" s="21">
        <v>0</v>
      </c>
      <c r="I32" s="240">
        <f t="shared" si="3"/>
        <v>0</v>
      </c>
    </row>
    <row r="33" spans="1:9" x14ac:dyDescent="0.2">
      <c r="A33" s="51" t="s">
        <v>151</v>
      </c>
      <c r="B33" s="78" t="s">
        <v>968</v>
      </c>
      <c r="C33" s="1" t="s">
        <v>124</v>
      </c>
      <c r="D33" s="21">
        <v>0</v>
      </c>
      <c r="E33" s="21">
        <v>0</v>
      </c>
      <c r="F33" s="21">
        <v>0</v>
      </c>
      <c r="G33" s="21">
        <v>0</v>
      </c>
      <c r="H33" s="21">
        <v>0</v>
      </c>
      <c r="I33" s="240">
        <f t="shared" si="3"/>
        <v>0</v>
      </c>
    </row>
    <row r="34" spans="1:9" x14ac:dyDescent="0.2">
      <c r="A34" s="55" t="s">
        <v>974</v>
      </c>
      <c r="B34" s="78" t="s">
        <v>970</v>
      </c>
      <c r="C34" s="55" t="s">
        <v>1244</v>
      </c>
      <c r="D34" s="21">
        <v>0</v>
      </c>
      <c r="E34" s="21">
        <v>0</v>
      </c>
      <c r="F34" s="21">
        <v>0</v>
      </c>
      <c r="G34" s="21">
        <v>0</v>
      </c>
      <c r="H34" s="21">
        <v>0</v>
      </c>
      <c r="I34" s="240">
        <f t="shared" si="3"/>
        <v>0</v>
      </c>
    </row>
    <row r="35" spans="1:9" ht="10.8" thickBot="1" x14ac:dyDescent="0.25">
      <c r="A35" s="55"/>
      <c r="C35" s="55"/>
      <c r="D35" s="3"/>
    </row>
    <row r="36" spans="1:9" ht="11.4" thickTop="1" thickBot="1" x14ac:dyDescent="0.25">
      <c r="B36" s="78" t="s">
        <v>975</v>
      </c>
      <c r="C36" s="17" t="s">
        <v>767</v>
      </c>
      <c r="D36" s="84">
        <f t="shared" ref="D36:I36" si="4">SUM(D24:D34)</f>
        <v>0</v>
      </c>
      <c r="E36" s="84">
        <f t="shared" si="4"/>
        <v>0</v>
      </c>
      <c r="F36" s="84">
        <f t="shared" si="4"/>
        <v>0</v>
      </c>
      <c r="G36" s="84">
        <f t="shared" si="4"/>
        <v>0</v>
      </c>
      <c r="H36" s="84">
        <f t="shared" si="4"/>
        <v>0</v>
      </c>
      <c r="I36" s="84">
        <f t="shared" si="4"/>
        <v>0</v>
      </c>
    </row>
    <row r="37" spans="1:9" ht="10.8" thickTop="1" x14ac:dyDescent="0.2"/>
    <row r="38" spans="1:9" x14ac:dyDescent="0.2">
      <c r="A38" s="74" t="s">
        <v>70</v>
      </c>
      <c r="C38" s="100" t="s">
        <v>584</v>
      </c>
    </row>
    <row r="39" spans="1:9" x14ac:dyDescent="0.2">
      <c r="A39" s="237" t="s">
        <v>1198</v>
      </c>
      <c r="B39" s="78" t="s">
        <v>976</v>
      </c>
      <c r="C39" s="55" t="s">
        <v>1192</v>
      </c>
      <c r="D39" s="21">
        <v>0</v>
      </c>
      <c r="E39" s="21">
        <v>0</v>
      </c>
      <c r="F39" s="21">
        <v>0</v>
      </c>
      <c r="G39" s="21">
        <v>0</v>
      </c>
      <c r="H39" s="21">
        <v>0</v>
      </c>
      <c r="I39" s="240">
        <f>G39+H39</f>
        <v>0</v>
      </c>
    </row>
    <row r="40" spans="1:9" x14ac:dyDescent="0.2">
      <c r="A40" s="302" t="s">
        <v>1317</v>
      </c>
      <c r="B40" s="78" t="s">
        <v>977</v>
      </c>
      <c r="C40" s="55" t="s">
        <v>1193</v>
      </c>
      <c r="D40" s="21">
        <v>0</v>
      </c>
      <c r="E40" s="21">
        <v>0</v>
      </c>
      <c r="F40" s="21">
        <v>0</v>
      </c>
      <c r="G40" s="21">
        <v>0</v>
      </c>
      <c r="H40" s="21">
        <v>0</v>
      </c>
      <c r="I40" s="240">
        <f>G40+H40</f>
        <v>0</v>
      </c>
    </row>
    <row r="41" spans="1:9" x14ac:dyDescent="0.2">
      <c r="A41" s="302" t="s">
        <v>1316</v>
      </c>
      <c r="B41" s="78" t="s">
        <v>978</v>
      </c>
      <c r="C41" s="55" t="s">
        <v>1194</v>
      </c>
      <c r="D41" s="21">
        <v>0</v>
      </c>
      <c r="E41" s="21">
        <v>0</v>
      </c>
      <c r="F41" s="21">
        <v>0</v>
      </c>
      <c r="G41" s="21">
        <v>0</v>
      </c>
      <c r="H41" s="21">
        <v>0</v>
      </c>
      <c r="I41" s="240">
        <f>G41+H41</f>
        <v>0</v>
      </c>
    </row>
    <row r="42" spans="1:9" x14ac:dyDescent="0.2">
      <c r="A42" s="302" t="s">
        <v>1314</v>
      </c>
      <c r="B42" s="303" t="s">
        <v>980</v>
      </c>
      <c r="C42" s="297" t="s">
        <v>1315</v>
      </c>
      <c r="D42" s="21">
        <v>0</v>
      </c>
      <c r="E42" s="21">
        <v>0</v>
      </c>
      <c r="F42" s="21">
        <v>0</v>
      </c>
      <c r="G42" s="21">
        <v>0</v>
      </c>
      <c r="H42" s="21">
        <v>0</v>
      </c>
      <c r="I42" s="240">
        <f>G42+H42</f>
        <v>0</v>
      </c>
    </row>
    <row r="43" spans="1:9" ht="10.8" thickBot="1" x14ac:dyDescent="0.25">
      <c r="A43" s="237" t="s">
        <v>1202</v>
      </c>
      <c r="B43" s="78" t="s">
        <v>981</v>
      </c>
      <c r="C43" s="55" t="s">
        <v>1196</v>
      </c>
      <c r="D43" s="70">
        <v>0</v>
      </c>
      <c r="E43" s="70">
        <v>0</v>
      </c>
      <c r="F43" s="70">
        <v>0</v>
      </c>
      <c r="G43" s="70">
        <v>0</v>
      </c>
      <c r="H43" s="21">
        <v>0</v>
      </c>
      <c r="I43" s="240">
        <f>G43+H43</f>
        <v>0</v>
      </c>
    </row>
    <row r="44" spans="1:9" ht="11.4" thickTop="1" thickBot="1" x14ac:dyDescent="0.25">
      <c r="A44" s="69"/>
      <c r="B44" s="78" t="s">
        <v>982</v>
      </c>
      <c r="C44" s="55" t="s">
        <v>849</v>
      </c>
      <c r="D44" s="71">
        <f t="shared" ref="D44:I44" si="5">SUM(D39:D43)</f>
        <v>0</v>
      </c>
      <c r="E44" s="71">
        <f t="shared" si="5"/>
        <v>0</v>
      </c>
      <c r="F44" s="71">
        <f t="shared" si="5"/>
        <v>0</v>
      </c>
      <c r="G44" s="71">
        <f t="shared" si="5"/>
        <v>0</v>
      </c>
      <c r="H44" s="71">
        <f t="shared" si="5"/>
        <v>0</v>
      </c>
      <c r="I44" s="82">
        <f t="shared" si="5"/>
        <v>0</v>
      </c>
    </row>
    <row r="45" spans="1:9" ht="11.4" thickTop="1" thickBot="1" x14ac:dyDescent="0.25">
      <c r="A45" s="69"/>
      <c r="B45" s="78"/>
      <c r="C45" s="55"/>
    </row>
    <row r="46" spans="1:9" ht="23.25" customHeight="1" thickBot="1" x14ac:dyDescent="0.25">
      <c r="A46" s="501" t="s">
        <v>769</v>
      </c>
      <c r="B46" s="501"/>
      <c r="C46" s="501"/>
      <c r="D46" s="101">
        <f t="shared" ref="D46:I46" si="6">D36+D44</f>
        <v>0</v>
      </c>
      <c r="E46" s="101">
        <f t="shared" si="6"/>
        <v>0</v>
      </c>
      <c r="F46" s="101">
        <f t="shared" si="6"/>
        <v>0</v>
      </c>
      <c r="G46" s="101">
        <f t="shared" si="6"/>
        <v>0</v>
      </c>
      <c r="H46" s="101">
        <f t="shared" si="6"/>
        <v>0</v>
      </c>
      <c r="I46" s="101">
        <f t="shared" si="6"/>
        <v>0</v>
      </c>
    </row>
    <row r="47" spans="1:9" x14ac:dyDescent="0.2">
      <c r="A47" s="69"/>
      <c r="C47" s="55" t="s">
        <v>574</v>
      </c>
    </row>
    <row r="48" spans="1:9" ht="10.8" thickBot="1" x14ac:dyDescent="0.25">
      <c r="A48" s="69"/>
      <c r="C48" s="55"/>
    </row>
    <row r="49" spans="1:9" ht="11.4" thickTop="1" thickBot="1" x14ac:dyDescent="0.25">
      <c r="C49" s="55" t="s">
        <v>575</v>
      </c>
      <c r="D49" s="84">
        <f t="shared" ref="D49:I49" si="7">D20</f>
        <v>0</v>
      </c>
      <c r="E49" s="84">
        <f t="shared" si="7"/>
        <v>0</v>
      </c>
      <c r="F49" s="84">
        <f t="shared" si="7"/>
        <v>0</v>
      </c>
      <c r="G49" s="84">
        <f t="shared" si="7"/>
        <v>0</v>
      </c>
      <c r="H49" s="84">
        <f t="shared" si="7"/>
        <v>0</v>
      </c>
      <c r="I49" s="84">
        <f t="shared" si="7"/>
        <v>0</v>
      </c>
    </row>
    <row r="50" spans="1:9" ht="10.8" thickTop="1" x14ac:dyDescent="0.2"/>
    <row r="51" spans="1:9" x14ac:dyDescent="0.2">
      <c r="C51" s="55" t="s">
        <v>576</v>
      </c>
      <c r="D51" s="77">
        <f t="shared" ref="D51:I51" si="8">D46-D49</f>
        <v>0</v>
      </c>
      <c r="E51" s="77">
        <f t="shared" si="8"/>
        <v>0</v>
      </c>
      <c r="F51" s="77">
        <f t="shared" si="8"/>
        <v>0</v>
      </c>
      <c r="G51" s="77">
        <f t="shared" si="8"/>
        <v>0</v>
      </c>
      <c r="H51" s="77">
        <f t="shared" si="8"/>
        <v>0</v>
      </c>
      <c r="I51" s="77">
        <f t="shared" si="8"/>
        <v>0</v>
      </c>
    </row>
    <row r="52" spans="1:9" x14ac:dyDescent="0.2">
      <c r="B52" s="3"/>
      <c r="D52" s="3"/>
      <c r="E52" s="3"/>
      <c r="F52" s="3"/>
    </row>
    <row r="53" spans="1:9" x14ac:dyDescent="0.2">
      <c r="A53" s="98" t="s">
        <v>858</v>
      </c>
      <c r="B53" s="3"/>
      <c r="D53" s="3"/>
      <c r="E53" s="3"/>
      <c r="F53" s="3"/>
    </row>
  </sheetData>
  <sheetProtection password="CB03" sheet="1" objects="1" scenarios="1" formatCells="0" formatColumns="0" formatRows="0"/>
  <mergeCells count="1">
    <mergeCell ref="A46:C46"/>
  </mergeCells>
  <phoneticPr fontId="12" type="noConversion"/>
  <printOptions horizontalCentered="1"/>
  <pageMargins left="0.25" right="0.25" top="0.5" bottom="0.75" header="0.5" footer="0.5"/>
  <pageSetup scale="90" firstPageNumber="35" fitToHeight="0" orientation="landscape" horizontalDpi="300" verticalDpi="300" r:id="rId1"/>
  <headerFooter alignWithMargins="0">
    <oddFooter>&amp;CPage &amp;P of &amp;N&amp;R&amp;D</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I69"/>
  <sheetViews>
    <sheetView workbookViewId="0">
      <pane ySplit="3" topLeftCell="A4" activePane="bottomLeft" state="frozen"/>
      <selection pane="bottomLeft" activeCell="D3" sqref="D3:I3"/>
    </sheetView>
  </sheetViews>
  <sheetFormatPr defaultColWidth="9.28515625" defaultRowHeight="10.199999999999999" x14ac:dyDescent="0.2"/>
  <cols>
    <col min="1" max="1" width="10" style="77" customWidth="1"/>
    <col min="2" max="2" width="5" style="77" bestFit="1" customWidth="1"/>
    <col min="3" max="3" width="70.85546875" style="77" customWidth="1"/>
    <col min="4"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1697</v>
      </c>
    </row>
    <row r="3" spans="1:9" s="163" customFormat="1" ht="31.2" thickBot="1" x14ac:dyDescent="0.25">
      <c r="A3" s="173"/>
      <c r="B3" s="176"/>
      <c r="C3" s="350" t="s">
        <v>1698</v>
      </c>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v>0</v>
      </c>
      <c r="E4" s="19">
        <v>0</v>
      </c>
      <c r="F4" s="19">
        <v>0</v>
      </c>
      <c r="G4" s="19">
        <v>0</v>
      </c>
      <c r="H4" s="19">
        <v>0</v>
      </c>
      <c r="I4" s="83">
        <f>G4+H4</f>
        <v>0</v>
      </c>
    </row>
    <row r="5" spans="1:9" x14ac:dyDescent="0.2">
      <c r="A5" s="18" t="s">
        <v>1263</v>
      </c>
      <c r="C5" s="100" t="s">
        <v>145</v>
      </c>
    </row>
    <row r="6" spans="1:9" x14ac:dyDescent="0.2">
      <c r="A6" s="55" t="s">
        <v>354</v>
      </c>
      <c r="B6" s="78" t="s">
        <v>880</v>
      </c>
      <c r="C6" s="55" t="s">
        <v>971</v>
      </c>
      <c r="D6" s="21">
        <v>0</v>
      </c>
      <c r="E6" s="21">
        <v>0</v>
      </c>
      <c r="F6" s="21">
        <v>0</v>
      </c>
      <c r="G6" s="21">
        <v>0</v>
      </c>
      <c r="H6" s="21">
        <v>0</v>
      </c>
      <c r="I6" s="240">
        <f t="shared" ref="I6:I11" si="0">G6+H6</f>
        <v>0</v>
      </c>
    </row>
    <row r="7" spans="1:9" x14ac:dyDescent="0.2">
      <c r="A7" s="55" t="s">
        <v>1272</v>
      </c>
      <c r="B7" s="78" t="s">
        <v>881</v>
      </c>
      <c r="C7" s="55" t="s">
        <v>359</v>
      </c>
      <c r="D7" s="21">
        <v>0</v>
      </c>
      <c r="E7" s="21">
        <v>0</v>
      </c>
      <c r="F7" s="21">
        <v>0</v>
      </c>
      <c r="G7" s="21">
        <v>0</v>
      </c>
      <c r="H7" s="21">
        <v>0</v>
      </c>
      <c r="I7" s="240">
        <f t="shared" si="0"/>
        <v>0</v>
      </c>
    </row>
    <row r="8" spans="1:9" x14ac:dyDescent="0.2">
      <c r="A8" s="55" t="s">
        <v>355</v>
      </c>
      <c r="B8" s="78" t="s">
        <v>882</v>
      </c>
      <c r="C8" s="55" t="s">
        <v>972</v>
      </c>
      <c r="D8" s="21">
        <v>0</v>
      </c>
      <c r="E8" s="21">
        <v>0</v>
      </c>
      <c r="F8" s="21">
        <v>0</v>
      </c>
      <c r="G8" s="21">
        <v>0</v>
      </c>
      <c r="H8" s="21">
        <v>0</v>
      </c>
      <c r="I8" s="240">
        <f t="shared" si="0"/>
        <v>0</v>
      </c>
    </row>
    <row r="9" spans="1:9" x14ac:dyDescent="0.2">
      <c r="A9" s="55" t="s">
        <v>356</v>
      </c>
      <c r="B9" s="78" t="s">
        <v>943</v>
      </c>
      <c r="C9" s="55" t="s">
        <v>973</v>
      </c>
      <c r="D9" s="21">
        <v>0</v>
      </c>
      <c r="E9" s="21">
        <v>0</v>
      </c>
      <c r="F9" s="21">
        <v>0</v>
      </c>
      <c r="G9" s="21">
        <v>0</v>
      </c>
      <c r="H9" s="21">
        <v>0</v>
      </c>
      <c r="I9" s="240">
        <f t="shared" si="0"/>
        <v>0</v>
      </c>
    </row>
    <row r="10" spans="1:9" x14ac:dyDescent="0.2">
      <c r="A10" s="55" t="s">
        <v>66</v>
      </c>
      <c r="B10" s="78" t="s">
        <v>944</v>
      </c>
      <c r="C10" s="2" t="s">
        <v>660</v>
      </c>
      <c r="D10" s="21">
        <v>0</v>
      </c>
      <c r="E10" s="21">
        <v>0</v>
      </c>
      <c r="F10" s="21">
        <v>0</v>
      </c>
      <c r="G10" s="21">
        <v>0</v>
      </c>
      <c r="H10" s="21">
        <v>0</v>
      </c>
      <c r="I10" s="240">
        <f t="shared" si="0"/>
        <v>0</v>
      </c>
    </row>
    <row r="11" spans="1:9" x14ac:dyDescent="0.2">
      <c r="A11" s="72"/>
      <c r="B11" s="78" t="s">
        <v>945</v>
      </c>
      <c r="C11" s="62" t="s">
        <v>161</v>
      </c>
      <c r="D11" s="21">
        <v>0</v>
      </c>
      <c r="E11" s="21">
        <v>0</v>
      </c>
      <c r="F11" s="21">
        <v>0</v>
      </c>
      <c r="G11" s="21">
        <v>0</v>
      </c>
      <c r="H11" s="21">
        <v>0</v>
      </c>
      <c r="I11" s="240">
        <f t="shared" si="0"/>
        <v>0</v>
      </c>
    </row>
    <row r="12" spans="1:9" ht="10.8" thickBot="1" x14ac:dyDescent="0.25">
      <c r="A12" s="55"/>
      <c r="C12" s="2"/>
      <c r="E12" s="3"/>
    </row>
    <row r="13" spans="1:9" ht="11.4" thickTop="1" thickBot="1" x14ac:dyDescent="0.25">
      <c r="B13" s="78" t="s">
        <v>946</v>
      </c>
      <c r="C13" s="17" t="s">
        <v>162</v>
      </c>
      <c r="D13" s="82">
        <f t="shared" ref="D13:I13" si="1">SUM(D6:D11)</f>
        <v>0</v>
      </c>
      <c r="E13" s="82">
        <f t="shared" si="1"/>
        <v>0</v>
      </c>
      <c r="F13" s="82">
        <f t="shared" si="1"/>
        <v>0</v>
      </c>
      <c r="G13" s="82">
        <f t="shared" si="1"/>
        <v>0</v>
      </c>
      <c r="H13" s="82">
        <f t="shared" si="1"/>
        <v>0</v>
      </c>
      <c r="I13" s="82">
        <f t="shared" si="1"/>
        <v>0</v>
      </c>
    </row>
    <row r="14" spans="1:9" ht="11.4" thickTop="1" thickBot="1" x14ac:dyDescent="0.25">
      <c r="C14" s="55"/>
    </row>
    <row r="15" spans="1:9" ht="10.8" thickBot="1" x14ac:dyDescent="0.25">
      <c r="A15" s="17" t="s">
        <v>163</v>
      </c>
      <c r="D15" s="83">
        <f t="shared" ref="D15:I15" si="2">D4+D13</f>
        <v>0</v>
      </c>
      <c r="E15" s="83">
        <f t="shared" si="2"/>
        <v>0</v>
      </c>
      <c r="F15" s="83">
        <f t="shared" si="2"/>
        <v>0</v>
      </c>
      <c r="G15" s="83">
        <f t="shared" si="2"/>
        <v>0</v>
      </c>
      <c r="H15" s="83">
        <f t="shared" si="2"/>
        <v>0</v>
      </c>
      <c r="I15" s="83">
        <f t="shared" si="2"/>
        <v>0</v>
      </c>
    </row>
    <row r="17" spans="1:9" x14ac:dyDescent="0.2">
      <c r="A17" s="286" t="s">
        <v>637</v>
      </c>
      <c r="B17" s="165"/>
      <c r="C17" s="204" t="s">
        <v>633</v>
      </c>
      <c r="D17" s="94"/>
      <c r="E17" s="94"/>
      <c r="F17" s="94"/>
      <c r="G17" s="94"/>
      <c r="H17" s="94"/>
    </row>
    <row r="18" spans="1:9" x14ac:dyDescent="0.2">
      <c r="A18" s="166" t="s">
        <v>66</v>
      </c>
      <c r="B18" s="208" t="s">
        <v>1137</v>
      </c>
      <c r="C18" s="2" t="s">
        <v>639</v>
      </c>
      <c r="D18" s="21">
        <v>0</v>
      </c>
      <c r="E18" s="21">
        <v>0</v>
      </c>
      <c r="F18" s="21">
        <v>0</v>
      </c>
      <c r="G18" s="21">
        <v>0</v>
      </c>
      <c r="H18" s="220">
        <v>0</v>
      </c>
      <c r="I18" s="221">
        <f>SUM(G18+H18)</f>
        <v>0</v>
      </c>
    </row>
    <row r="19" spans="1:9" x14ac:dyDescent="0.2">
      <c r="A19" s="166"/>
      <c r="B19" s="208"/>
      <c r="C19" s="2"/>
      <c r="D19" s="3"/>
      <c r="E19" s="3"/>
      <c r="F19" s="3"/>
      <c r="G19" s="3"/>
      <c r="H19" s="3"/>
    </row>
    <row r="20" spans="1:9" x14ac:dyDescent="0.2">
      <c r="A20" s="201"/>
      <c r="B20" s="165"/>
      <c r="C20" s="94"/>
      <c r="D20" s="94"/>
      <c r="E20" s="94"/>
      <c r="F20" s="94"/>
      <c r="G20" s="94"/>
      <c r="H20" s="94"/>
      <c r="I20" s="94"/>
    </row>
    <row r="21" spans="1:9" x14ac:dyDescent="0.2">
      <c r="A21" s="18" t="s">
        <v>147</v>
      </c>
      <c r="C21" s="100" t="s">
        <v>148</v>
      </c>
    </row>
    <row r="22" spans="1:9" x14ac:dyDescent="0.2">
      <c r="A22" s="18"/>
      <c r="C22" s="77" t="s">
        <v>911</v>
      </c>
    </row>
    <row r="23" spans="1:9" x14ac:dyDescent="0.2">
      <c r="A23" s="55" t="s">
        <v>341</v>
      </c>
      <c r="B23" s="78" t="s">
        <v>947</v>
      </c>
      <c r="C23" s="55" t="s">
        <v>179</v>
      </c>
      <c r="D23" s="21">
        <v>0</v>
      </c>
      <c r="E23" s="21">
        <v>0</v>
      </c>
      <c r="F23" s="21">
        <v>0</v>
      </c>
      <c r="G23" s="21">
        <v>0</v>
      </c>
      <c r="H23" s="21">
        <v>0</v>
      </c>
      <c r="I23" s="240">
        <f t="shared" ref="I23:I30" si="3">G23+H23</f>
        <v>0</v>
      </c>
    </row>
    <row r="24" spans="1:9" x14ac:dyDescent="0.2">
      <c r="A24" s="55" t="s">
        <v>342</v>
      </c>
      <c r="B24" s="78" t="s">
        <v>955</v>
      </c>
      <c r="C24" s="55" t="s">
        <v>180</v>
      </c>
      <c r="D24" s="21">
        <v>0</v>
      </c>
      <c r="E24" s="21">
        <v>0</v>
      </c>
      <c r="F24" s="21">
        <v>0</v>
      </c>
      <c r="G24" s="21">
        <v>0</v>
      </c>
      <c r="H24" s="21">
        <v>0</v>
      </c>
      <c r="I24" s="240">
        <f t="shared" si="3"/>
        <v>0</v>
      </c>
    </row>
    <row r="25" spans="1:9" x14ac:dyDescent="0.2">
      <c r="A25" s="55" t="s">
        <v>343</v>
      </c>
      <c r="B25" s="78" t="s">
        <v>959</v>
      </c>
      <c r="C25" s="55" t="s">
        <v>961</v>
      </c>
      <c r="D25" s="21">
        <v>0</v>
      </c>
      <c r="E25" s="21">
        <v>0</v>
      </c>
      <c r="F25" s="21">
        <v>0</v>
      </c>
      <c r="G25" s="21">
        <v>0</v>
      </c>
      <c r="H25" s="21">
        <v>0</v>
      </c>
      <c r="I25" s="240">
        <f t="shared" si="3"/>
        <v>0</v>
      </c>
    </row>
    <row r="26" spans="1:9" x14ac:dyDescent="0.2">
      <c r="A26" s="55" t="s">
        <v>344</v>
      </c>
      <c r="B26" s="78" t="s">
        <v>960</v>
      </c>
      <c r="C26" s="55" t="s">
        <v>77</v>
      </c>
      <c r="D26" s="21">
        <v>0</v>
      </c>
      <c r="E26" s="21">
        <v>0</v>
      </c>
      <c r="F26" s="21">
        <v>0</v>
      </c>
      <c r="G26" s="21">
        <v>0</v>
      </c>
      <c r="H26" s="21">
        <v>0</v>
      </c>
      <c r="I26" s="240">
        <f t="shared" si="3"/>
        <v>0</v>
      </c>
    </row>
    <row r="27" spans="1:9" x14ac:dyDescent="0.2">
      <c r="A27" s="55" t="s">
        <v>345</v>
      </c>
      <c r="B27" s="78" t="s">
        <v>956</v>
      </c>
      <c r="C27" s="55" t="s">
        <v>82</v>
      </c>
      <c r="D27" s="21">
        <v>0</v>
      </c>
      <c r="E27" s="21">
        <v>0</v>
      </c>
      <c r="F27" s="21">
        <v>0</v>
      </c>
      <c r="G27" s="21">
        <v>0</v>
      </c>
      <c r="H27" s="21">
        <v>0</v>
      </c>
      <c r="I27" s="240">
        <f t="shared" si="3"/>
        <v>0</v>
      </c>
    </row>
    <row r="28" spans="1:9" x14ac:dyDescent="0.2">
      <c r="A28" s="55" t="s">
        <v>346</v>
      </c>
      <c r="B28" s="78" t="s">
        <v>957</v>
      </c>
      <c r="C28" s="55" t="s">
        <v>114</v>
      </c>
      <c r="D28" s="21">
        <v>0</v>
      </c>
      <c r="E28" s="21">
        <v>0</v>
      </c>
      <c r="F28" s="21">
        <v>0</v>
      </c>
      <c r="G28" s="21">
        <v>0</v>
      </c>
      <c r="H28" s="21">
        <v>0</v>
      </c>
      <c r="I28" s="240">
        <f t="shared" si="3"/>
        <v>0</v>
      </c>
    </row>
    <row r="29" spans="1:9" x14ac:dyDescent="0.2">
      <c r="A29" s="51" t="s">
        <v>42</v>
      </c>
      <c r="B29" s="78" t="s">
        <v>962</v>
      </c>
      <c r="C29" s="1" t="s">
        <v>43</v>
      </c>
      <c r="D29" s="21">
        <v>0</v>
      </c>
      <c r="E29" s="21">
        <v>0</v>
      </c>
      <c r="F29" s="21">
        <v>0</v>
      </c>
      <c r="G29" s="21">
        <v>0</v>
      </c>
      <c r="H29" s="21">
        <v>0</v>
      </c>
      <c r="I29" s="240">
        <f t="shared" si="3"/>
        <v>0</v>
      </c>
    </row>
    <row r="30" spans="1:9" x14ac:dyDescent="0.2">
      <c r="A30" s="55" t="s">
        <v>347</v>
      </c>
      <c r="B30" s="78" t="s">
        <v>964</v>
      </c>
      <c r="C30" s="55" t="s">
        <v>1244</v>
      </c>
      <c r="D30" s="21">
        <v>0</v>
      </c>
      <c r="E30" s="21">
        <v>0</v>
      </c>
      <c r="F30" s="21">
        <v>0</v>
      </c>
      <c r="G30" s="21">
        <v>0</v>
      </c>
      <c r="H30" s="21">
        <v>0</v>
      </c>
      <c r="I30" s="240">
        <f t="shared" si="3"/>
        <v>0</v>
      </c>
    </row>
    <row r="31" spans="1:9" ht="10.8" thickBot="1" x14ac:dyDescent="0.25">
      <c r="A31" s="55"/>
      <c r="C31" s="55"/>
      <c r="D31" s="3"/>
    </row>
    <row r="32" spans="1:9" ht="11.4" thickTop="1" thickBot="1" x14ac:dyDescent="0.25">
      <c r="B32" s="78" t="s">
        <v>965</v>
      </c>
      <c r="C32" s="55" t="s">
        <v>850</v>
      </c>
      <c r="D32" s="82">
        <f t="shared" ref="D32:I32" si="4">SUM(D23:D30)</f>
        <v>0</v>
      </c>
      <c r="E32" s="82">
        <f t="shared" si="4"/>
        <v>0</v>
      </c>
      <c r="F32" s="82">
        <f t="shared" si="4"/>
        <v>0</v>
      </c>
      <c r="G32" s="82">
        <f t="shared" si="4"/>
        <v>0</v>
      </c>
      <c r="H32" s="82">
        <f t="shared" si="4"/>
        <v>0</v>
      </c>
      <c r="I32" s="82">
        <f t="shared" si="4"/>
        <v>0</v>
      </c>
    </row>
    <row r="33" spans="1:9" ht="10.8" thickTop="1" x14ac:dyDescent="0.2">
      <c r="A33" s="18"/>
      <c r="C33" s="20"/>
    </row>
    <row r="34" spans="1:9" x14ac:dyDescent="0.2">
      <c r="A34" s="18"/>
      <c r="C34" s="55" t="s">
        <v>329</v>
      </c>
    </row>
    <row r="35" spans="1:9" x14ac:dyDescent="0.2">
      <c r="A35" s="55" t="s">
        <v>341</v>
      </c>
      <c r="B35" s="78" t="s">
        <v>966</v>
      </c>
      <c r="C35" s="55" t="s">
        <v>179</v>
      </c>
      <c r="D35" s="21">
        <v>0</v>
      </c>
      <c r="E35" s="21">
        <v>0</v>
      </c>
      <c r="F35" s="21">
        <v>0</v>
      </c>
      <c r="G35" s="21">
        <v>0</v>
      </c>
      <c r="H35" s="21">
        <v>0</v>
      </c>
      <c r="I35" s="240">
        <f t="shared" ref="I35:I42" si="5">G35+H35</f>
        <v>0</v>
      </c>
    </row>
    <row r="36" spans="1:9" x14ac:dyDescent="0.2">
      <c r="A36" s="55" t="s">
        <v>342</v>
      </c>
      <c r="B36" s="78" t="s">
        <v>967</v>
      </c>
      <c r="C36" s="55" t="s">
        <v>180</v>
      </c>
      <c r="D36" s="21">
        <v>0</v>
      </c>
      <c r="E36" s="21">
        <v>0</v>
      </c>
      <c r="F36" s="21">
        <v>0</v>
      </c>
      <c r="G36" s="21">
        <v>0</v>
      </c>
      <c r="H36" s="21">
        <v>0</v>
      </c>
      <c r="I36" s="240">
        <f t="shared" si="5"/>
        <v>0</v>
      </c>
    </row>
    <row r="37" spans="1:9" x14ac:dyDescent="0.2">
      <c r="A37" s="55" t="s">
        <v>343</v>
      </c>
      <c r="B37" s="78" t="s">
        <v>968</v>
      </c>
      <c r="C37" s="55" t="s">
        <v>961</v>
      </c>
      <c r="D37" s="21">
        <v>0</v>
      </c>
      <c r="E37" s="21">
        <v>0</v>
      </c>
      <c r="F37" s="21">
        <v>0</v>
      </c>
      <c r="G37" s="21">
        <v>0</v>
      </c>
      <c r="H37" s="21">
        <v>0</v>
      </c>
      <c r="I37" s="240">
        <f t="shared" si="5"/>
        <v>0</v>
      </c>
    </row>
    <row r="38" spans="1:9" x14ac:dyDescent="0.2">
      <c r="A38" s="55" t="s">
        <v>344</v>
      </c>
      <c r="B38" s="78" t="s">
        <v>969</v>
      </c>
      <c r="C38" s="55" t="s">
        <v>77</v>
      </c>
      <c r="D38" s="21">
        <v>0</v>
      </c>
      <c r="E38" s="21">
        <v>0</v>
      </c>
      <c r="F38" s="21">
        <v>0</v>
      </c>
      <c r="G38" s="21">
        <v>0</v>
      </c>
      <c r="H38" s="21">
        <v>0</v>
      </c>
      <c r="I38" s="240">
        <f t="shared" si="5"/>
        <v>0</v>
      </c>
    </row>
    <row r="39" spans="1:9" x14ac:dyDescent="0.2">
      <c r="A39" s="55" t="s">
        <v>345</v>
      </c>
      <c r="B39" s="78" t="s">
        <v>970</v>
      </c>
      <c r="C39" s="55" t="s">
        <v>82</v>
      </c>
      <c r="D39" s="21">
        <v>0</v>
      </c>
      <c r="E39" s="21">
        <v>0</v>
      </c>
      <c r="F39" s="21">
        <v>0</v>
      </c>
      <c r="G39" s="21">
        <v>0</v>
      </c>
      <c r="H39" s="21">
        <v>0</v>
      </c>
      <c r="I39" s="240">
        <f t="shared" si="5"/>
        <v>0</v>
      </c>
    </row>
    <row r="40" spans="1:9" x14ac:dyDescent="0.2">
      <c r="A40" s="55" t="s">
        <v>346</v>
      </c>
      <c r="B40" s="78" t="s">
        <v>975</v>
      </c>
      <c r="C40" s="55" t="s">
        <v>114</v>
      </c>
      <c r="D40" s="21">
        <v>0</v>
      </c>
      <c r="E40" s="21">
        <v>0</v>
      </c>
      <c r="F40" s="21">
        <v>0</v>
      </c>
      <c r="G40" s="21">
        <v>0</v>
      </c>
      <c r="H40" s="21">
        <v>0</v>
      </c>
      <c r="I40" s="240">
        <f t="shared" si="5"/>
        <v>0</v>
      </c>
    </row>
    <row r="41" spans="1:9" x14ac:dyDescent="0.2">
      <c r="A41" s="51" t="s">
        <v>42</v>
      </c>
      <c r="B41" s="78" t="s">
        <v>976</v>
      </c>
      <c r="C41" s="1" t="s">
        <v>43</v>
      </c>
      <c r="D41" s="21">
        <v>0</v>
      </c>
      <c r="E41" s="21">
        <v>0</v>
      </c>
      <c r="F41" s="21">
        <v>0</v>
      </c>
      <c r="G41" s="21">
        <v>0</v>
      </c>
      <c r="H41" s="21">
        <v>0</v>
      </c>
      <c r="I41" s="240">
        <f t="shared" si="5"/>
        <v>0</v>
      </c>
    </row>
    <row r="42" spans="1:9" x14ac:dyDescent="0.2">
      <c r="A42" s="55" t="s">
        <v>347</v>
      </c>
      <c r="B42" s="78" t="s">
        <v>978</v>
      </c>
      <c r="C42" s="55" t="s">
        <v>1244</v>
      </c>
      <c r="D42" s="21">
        <v>0</v>
      </c>
      <c r="E42" s="21">
        <v>0</v>
      </c>
      <c r="F42" s="21">
        <v>0</v>
      </c>
      <c r="G42" s="21">
        <v>0</v>
      </c>
      <c r="H42" s="21">
        <v>0</v>
      </c>
      <c r="I42" s="240">
        <f t="shared" si="5"/>
        <v>0</v>
      </c>
    </row>
    <row r="43" spans="1:9" ht="10.8" thickBot="1" x14ac:dyDescent="0.25">
      <c r="A43" s="55"/>
      <c r="C43" s="55"/>
      <c r="D43" s="3"/>
    </row>
    <row r="44" spans="1:9" ht="11.4" thickTop="1" thickBot="1" x14ac:dyDescent="0.25">
      <c r="B44" s="78" t="s">
        <v>980</v>
      </c>
      <c r="C44" s="55" t="s">
        <v>851</v>
      </c>
      <c r="D44" s="82">
        <f t="shared" ref="D44:I44" si="6">SUM(D35:D42)</f>
        <v>0</v>
      </c>
      <c r="E44" s="82">
        <f t="shared" si="6"/>
        <v>0</v>
      </c>
      <c r="F44" s="82">
        <f t="shared" si="6"/>
        <v>0</v>
      </c>
      <c r="G44" s="82">
        <f t="shared" si="6"/>
        <v>0</v>
      </c>
      <c r="H44" s="82">
        <f t="shared" si="6"/>
        <v>0</v>
      </c>
      <c r="I44" s="82">
        <f t="shared" si="6"/>
        <v>0</v>
      </c>
    </row>
    <row r="45" spans="1:9" ht="10.8" thickTop="1" x14ac:dyDescent="0.2"/>
    <row r="46" spans="1:9" x14ac:dyDescent="0.2">
      <c r="B46" s="78"/>
      <c r="C46" s="55" t="s">
        <v>323</v>
      </c>
      <c r="D46" s="3"/>
      <c r="E46" s="3"/>
      <c r="F46" s="3"/>
      <c r="G46" s="3"/>
    </row>
    <row r="47" spans="1:9" x14ac:dyDescent="0.2">
      <c r="A47" s="78" t="s">
        <v>351</v>
      </c>
      <c r="B47" s="78" t="s">
        <v>981</v>
      </c>
      <c r="C47" s="55" t="s">
        <v>331</v>
      </c>
      <c r="D47" s="21">
        <v>0</v>
      </c>
      <c r="E47" s="21">
        <v>0</v>
      </c>
      <c r="F47" s="21">
        <v>0</v>
      </c>
      <c r="G47" s="21">
        <v>0</v>
      </c>
      <c r="H47" s="21">
        <v>0</v>
      </c>
      <c r="I47" s="240">
        <f>G47+H47</f>
        <v>0</v>
      </c>
    </row>
    <row r="48" spans="1:9" x14ac:dyDescent="0.2">
      <c r="A48" s="78" t="s">
        <v>350</v>
      </c>
      <c r="B48" s="78" t="s">
        <v>982</v>
      </c>
      <c r="C48" s="55" t="s">
        <v>332</v>
      </c>
      <c r="D48" s="21">
        <v>0</v>
      </c>
      <c r="E48" s="21">
        <v>0</v>
      </c>
      <c r="F48" s="21">
        <v>0</v>
      </c>
      <c r="G48" s="21">
        <v>0</v>
      </c>
      <c r="H48" s="21">
        <v>0</v>
      </c>
      <c r="I48" s="240">
        <f>G48+H48</f>
        <v>0</v>
      </c>
    </row>
    <row r="49" spans="1:9" x14ac:dyDescent="0.2">
      <c r="A49" s="204" t="s">
        <v>11</v>
      </c>
      <c r="B49" s="211"/>
      <c r="C49" s="62"/>
      <c r="D49" s="79"/>
      <c r="E49" s="79"/>
      <c r="F49" s="79"/>
      <c r="G49" s="79"/>
      <c r="H49" s="108"/>
      <c r="I49" s="292"/>
    </row>
    <row r="50" spans="1:9" x14ac:dyDescent="0.2">
      <c r="A50" s="94"/>
      <c r="B50" s="211"/>
      <c r="C50" s="285" t="s">
        <v>7</v>
      </c>
      <c r="D50" s="219">
        <f t="shared" ref="D50:I50" si="7">+D18</f>
        <v>0</v>
      </c>
      <c r="E50" s="219">
        <f t="shared" si="7"/>
        <v>0</v>
      </c>
      <c r="F50" s="219">
        <f t="shared" si="7"/>
        <v>0</v>
      </c>
      <c r="G50" s="219">
        <f t="shared" si="7"/>
        <v>0</v>
      </c>
      <c r="H50" s="219">
        <f t="shared" si="7"/>
        <v>0</v>
      </c>
      <c r="I50" s="219">
        <f t="shared" si="7"/>
        <v>0</v>
      </c>
    </row>
    <row r="51" spans="1:9" ht="10.8" thickBot="1" x14ac:dyDescent="0.25">
      <c r="C51" s="55"/>
      <c r="D51" s="3"/>
      <c r="E51" s="3"/>
      <c r="F51" s="3"/>
      <c r="G51" s="3"/>
    </row>
    <row r="52" spans="1:9" ht="11.4" thickTop="1" thickBot="1" x14ac:dyDescent="0.25">
      <c r="B52" s="78" t="s">
        <v>983</v>
      </c>
      <c r="C52" s="55" t="s">
        <v>979</v>
      </c>
      <c r="D52" s="76">
        <f t="shared" ref="D52:I52" si="8">SUM(D47:D51)</f>
        <v>0</v>
      </c>
      <c r="E52" s="76">
        <f t="shared" si="8"/>
        <v>0</v>
      </c>
      <c r="F52" s="76">
        <f t="shared" si="8"/>
        <v>0</v>
      </c>
      <c r="G52" s="76">
        <f t="shared" si="8"/>
        <v>0</v>
      </c>
      <c r="H52" s="76">
        <f t="shared" si="8"/>
        <v>0</v>
      </c>
      <c r="I52" s="84">
        <f t="shared" si="8"/>
        <v>0</v>
      </c>
    </row>
    <row r="53" spans="1:9" ht="11.4" thickTop="1" thickBot="1" x14ac:dyDescent="0.25"/>
    <row r="54" spans="1:9" ht="11.4" thickTop="1" thickBot="1" x14ac:dyDescent="0.25">
      <c r="B54" s="78" t="s">
        <v>984</v>
      </c>
      <c r="C54" s="17" t="s">
        <v>852</v>
      </c>
      <c r="D54" s="84">
        <f t="shared" ref="D54:I54" si="9">D32+D44+D52</f>
        <v>0</v>
      </c>
      <c r="E54" s="84">
        <f t="shared" si="9"/>
        <v>0</v>
      </c>
      <c r="F54" s="84">
        <f t="shared" si="9"/>
        <v>0</v>
      </c>
      <c r="G54" s="84">
        <f t="shared" si="9"/>
        <v>0</v>
      </c>
      <c r="H54" s="84">
        <f t="shared" si="9"/>
        <v>0</v>
      </c>
      <c r="I54" s="84">
        <f t="shared" si="9"/>
        <v>0</v>
      </c>
    </row>
    <row r="55" spans="1:9" ht="10.8" thickTop="1" x14ac:dyDescent="0.2"/>
    <row r="56" spans="1:9" x14ac:dyDescent="0.2">
      <c r="A56" s="74" t="s">
        <v>70</v>
      </c>
      <c r="C56" s="100" t="s">
        <v>584</v>
      </c>
    </row>
    <row r="57" spans="1:9" x14ac:dyDescent="0.2">
      <c r="A57" s="237" t="s">
        <v>1198</v>
      </c>
      <c r="B57" s="78" t="s">
        <v>985</v>
      </c>
      <c r="C57" s="55" t="s">
        <v>1192</v>
      </c>
      <c r="D57" s="21">
        <v>0</v>
      </c>
      <c r="E57" s="21">
        <v>0</v>
      </c>
      <c r="F57" s="21">
        <v>0</v>
      </c>
      <c r="G57" s="21">
        <v>0</v>
      </c>
      <c r="H57" s="21">
        <v>0</v>
      </c>
      <c r="I57" s="240">
        <f>G57+H57</f>
        <v>0</v>
      </c>
    </row>
    <row r="58" spans="1:9" x14ac:dyDescent="0.2">
      <c r="A58" s="302" t="s">
        <v>1317</v>
      </c>
      <c r="B58" s="78" t="s">
        <v>986</v>
      </c>
      <c r="C58" s="55" t="s">
        <v>1193</v>
      </c>
      <c r="D58" s="21">
        <v>0</v>
      </c>
      <c r="E58" s="21">
        <v>0</v>
      </c>
      <c r="F58" s="21">
        <v>0</v>
      </c>
      <c r="G58" s="21">
        <v>0</v>
      </c>
      <c r="H58" s="21">
        <v>0</v>
      </c>
      <c r="I58" s="240">
        <f>G58+H58</f>
        <v>0</v>
      </c>
    </row>
    <row r="59" spans="1:9" x14ac:dyDescent="0.2">
      <c r="A59" s="302" t="s">
        <v>1316</v>
      </c>
      <c r="B59" s="78" t="s">
        <v>987</v>
      </c>
      <c r="C59" s="55" t="s">
        <v>1194</v>
      </c>
      <c r="D59" s="21">
        <v>0</v>
      </c>
      <c r="E59" s="21">
        <v>0</v>
      </c>
      <c r="F59" s="21">
        <v>0</v>
      </c>
      <c r="G59" s="21">
        <v>0</v>
      </c>
      <c r="H59" s="21">
        <v>0</v>
      </c>
      <c r="I59" s="240">
        <f>G59+H59</f>
        <v>0</v>
      </c>
    </row>
    <row r="60" spans="1:9" ht="10.5" customHeight="1" x14ac:dyDescent="0.2">
      <c r="A60" s="302" t="s">
        <v>1314</v>
      </c>
      <c r="B60" s="303" t="s">
        <v>988</v>
      </c>
      <c r="C60" s="297" t="s">
        <v>1315</v>
      </c>
      <c r="D60" s="21">
        <v>0</v>
      </c>
      <c r="E60" s="21">
        <v>0</v>
      </c>
      <c r="F60" s="21">
        <v>0</v>
      </c>
      <c r="G60" s="21">
        <v>0</v>
      </c>
      <c r="H60" s="21">
        <v>0</v>
      </c>
      <c r="I60" s="240">
        <f>G60+H60</f>
        <v>0</v>
      </c>
    </row>
    <row r="61" spans="1:9" ht="10.8" thickBot="1" x14ac:dyDescent="0.25">
      <c r="A61" s="237" t="s">
        <v>1202</v>
      </c>
      <c r="B61" s="78" t="s">
        <v>989</v>
      </c>
      <c r="C61" s="55" t="s">
        <v>1196</v>
      </c>
      <c r="D61" s="70">
        <v>0</v>
      </c>
      <c r="E61" s="70">
        <v>0</v>
      </c>
      <c r="F61" s="70">
        <v>0</v>
      </c>
      <c r="G61" s="70">
        <v>0</v>
      </c>
      <c r="H61" s="21">
        <v>0</v>
      </c>
      <c r="I61" s="240">
        <f>G61+H61</f>
        <v>0</v>
      </c>
    </row>
    <row r="62" spans="1:9" ht="11.4" thickTop="1" thickBot="1" x14ac:dyDescent="0.25">
      <c r="A62" s="69"/>
      <c r="B62" s="78" t="s">
        <v>201</v>
      </c>
      <c r="C62" s="1" t="s">
        <v>1318</v>
      </c>
      <c r="D62" s="71">
        <f t="shared" ref="D62:I62" si="10">SUM(D57:D61)</f>
        <v>0</v>
      </c>
      <c r="E62" s="71">
        <f t="shared" si="10"/>
        <v>0</v>
      </c>
      <c r="F62" s="71">
        <f t="shared" si="10"/>
        <v>0</v>
      </c>
      <c r="G62" s="71">
        <f t="shared" si="10"/>
        <v>0</v>
      </c>
      <c r="H62" s="71">
        <f t="shared" si="10"/>
        <v>0</v>
      </c>
      <c r="I62" s="82">
        <f t="shared" si="10"/>
        <v>0</v>
      </c>
    </row>
    <row r="63" spans="1:9" ht="11.4" thickTop="1" thickBot="1" x14ac:dyDescent="0.25">
      <c r="A63" s="69"/>
      <c r="B63" s="78"/>
      <c r="C63" s="55"/>
    </row>
    <row r="64" spans="1:9" ht="10.8" thickBot="1" x14ac:dyDescent="0.25">
      <c r="A64" s="502" t="s">
        <v>853</v>
      </c>
      <c r="B64" s="502"/>
      <c r="C64" s="502"/>
      <c r="D64" s="101">
        <f t="shared" ref="D64:I64" si="11">D54+D62</f>
        <v>0</v>
      </c>
      <c r="E64" s="101">
        <f t="shared" si="11"/>
        <v>0</v>
      </c>
      <c r="F64" s="101">
        <f t="shared" si="11"/>
        <v>0</v>
      </c>
      <c r="G64" s="101">
        <f t="shared" si="11"/>
        <v>0</v>
      </c>
      <c r="H64" s="101">
        <f t="shared" si="11"/>
        <v>0</v>
      </c>
      <c r="I64" s="101">
        <f t="shared" si="11"/>
        <v>0</v>
      </c>
    </row>
    <row r="65" spans="1:9" x14ac:dyDescent="0.2">
      <c r="C65" s="55" t="s">
        <v>574</v>
      </c>
    </row>
    <row r="66" spans="1:9" ht="10.8" thickBot="1" x14ac:dyDescent="0.25">
      <c r="A66" s="69"/>
      <c r="C66" s="55"/>
    </row>
    <row r="67" spans="1:9" ht="11.4" thickTop="1" thickBot="1" x14ac:dyDescent="0.25">
      <c r="C67" s="55" t="s">
        <v>575</v>
      </c>
      <c r="D67" s="84">
        <f t="shared" ref="D67:I67" si="12">D15</f>
        <v>0</v>
      </c>
      <c r="E67" s="84">
        <f t="shared" si="12"/>
        <v>0</v>
      </c>
      <c r="F67" s="84">
        <f t="shared" si="12"/>
        <v>0</v>
      </c>
      <c r="G67" s="84">
        <f t="shared" si="12"/>
        <v>0</v>
      </c>
      <c r="H67" s="84">
        <f t="shared" si="12"/>
        <v>0</v>
      </c>
      <c r="I67" s="84">
        <f t="shared" si="12"/>
        <v>0</v>
      </c>
    </row>
    <row r="68" spans="1:9" ht="10.8" thickTop="1" x14ac:dyDescent="0.2"/>
    <row r="69" spans="1:9" x14ac:dyDescent="0.2">
      <c r="C69" s="55" t="s">
        <v>576</v>
      </c>
      <c r="D69" s="77">
        <f t="shared" ref="D69:I69" si="13">D64-D67</f>
        <v>0</v>
      </c>
      <c r="E69" s="77">
        <f t="shared" si="13"/>
        <v>0</v>
      </c>
      <c r="F69" s="77">
        <f t="shared" si="13"/>
        <v>0</v>
      </c>
      <c r="G69" s="77">
        <f t="shared" si="13"/>
        <v>0</v>
      </c>
      <c r="H69" s="77">
        <f t="shared" si="13"/>
        <v>0</v>
      </c>
      <c r="I69" s="77">
        <f t="shared" si="13"/>
        <v>0</v>
      </c>
    </row>
  </sheetData>
  <sheetProtection password="CB03" sheet="1" objects="1" scenarios="1" formatCells="0" formatColumns="0" formatRows="0"/>
  <mergeCells count="1">
    <mergeCell ref="A64:C64"/>
  </mergeCells>
  <phoneticPr fontId="12" type="noConversion"/>
  <printOptions horizontalCentered="1"/>
  <pageMargins left="0.25" right="0.25" top="0.5" bottom="0.75" header="0.5" footer="0.5"/>
  <pageSetup scale="90" firstPageNumber="36" fitToHeight="0" orientation="landscape" horizontalDpi="300" verticalDpi="300" r:id="rId1"/>
  <headerFooter alignWithMargins="0">
    <oddFooter>&amp;CPage &amp;P of &amp;N&amp;R&amp;D</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I56"/>
  <sheetViews>
    <sheetView workbookViewId="0">
      <pane ySplit="3" topLeftCell="A4" activePane="bottomLeft" state="frozen"/>
      <selection pane="bottomLeft" activeCell="D3" sqref="D3:I3"/>
    </sheetView>
  </sheetViews>
  <sheetFormatPr defaultColWidth="9.28515625" defaultRowHeight="10.199999999999999" x14ac:dyDescent="0.2"/>
  <cols>
    <col min="1" max="1" width="10" style="77" customWidth="1"/>
    <col min="2" max="2" width="5" style="77" bestFit="1" customWidth="1"/>
    <col min="3" max="3" width="70.85546875" style="77" customWidth="1"/>
    <col min="4"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348</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v>0</v>
      </c>
      <c r="E4" s="19">
        <v>0</v>
      </c>
      <c r="F4" s="19">
        <v>0</v>
      </c>
      <c r="G4" s="19">
        <v>0</v>
      </c>
      <c r="H4" s="19">
        <v>0</v>
      </c>
      <c r="I4" s="83">
        <f>G4+H4</f>
        <v>0</v>
      </c>
    </row>
    <row r="5" spans="1:9" x14ac:dyDescent="0.2">
      <c r="A5" s="18" t="s">
        <v>1263</v>
      </c>
      <c r="C5" s="100" t="s">
        <v>145</v>
      </c>
      <c r="E5" s="3"/>
    </row>
    <row r="6" spans="1:9" x14ac:dyDescent="0.2">
      <c r="A6" s="55" t="s">
        <v>1265</v>
      </c>
      <c r="B6" s="78" t="s">
        <v>880</v>
      </c>
      <c r="C6" s="55" t="s">
        <v>205</v>
      </c>
      <c r="D6" s="21">
        <v>0</v>
      </c>
      <c r="E6" s="21">
        <v>0</v>
      </c>
      <c r="F6" s="21">
        <v>0</v>
      </c>
      <c r="G6" s="21">
        <v>0</v>
      </c>
      <c r="H6" s="21">
        <v>0</v>
      </c>
      <c r="I6" s="240">
        <f>SUM(G6+H6)</f>
        <v>0</v>
      </c>
    </row>
    <row r="7" spans="1:9" x14ac:dyDescent="0.2">
      <c r="A7" s="55" t="s">
        <v>1266</v>
      </c>
      <c r="B7" s="78" t="s">
        <v>881</v>
      </c>
      <c r="C7" s="55" t="s">
        <v>206</v>
      </c>
      <c r="D7" s="21">
        <v>0</v>
      </c>
      <c r="E7" s="21">
        <v>0</v>
      </c>
      <c r="F7" s="21">
        <v>0</v>
      </c>
      <c r="G7" s="21">
        <v>0</v>
      </c>
      <c r="H7" s="21">
        <v>0</v>
      </c>
      <c r="I7" s="240">
        <f t="shared" ref="I7:I18" si="0">SUM(G7+H7)</f>
        <v>0</v>
      </c>
    </row>
    <row r="8" spans="1:9" x14ac:dyDescent="0.2">
      <c r="A8" s="72" t="s">
        <v>1267</v>
      </c>
      <c r="B8" s="78" t="s">
        <v>882</v>
      </c>
      <c r="C8" s="55" t="s">
        <v>207</v>
      </c>
      <c r="D8" s="21">
        <v>0</v>
      </c>
      <c r="E8" s="21">
        <v>0</v>
      </c>
      <c r="F8" s="21">
        <v>0</v>
      </c>
      <c r="G8" s="21">
        <v>0</v>
      </c>
      <c r="H8" s="21">
        <v>0</v>
      </c>
      <c r="I8" s="240">
        <f t="shared" si="0"/>
        <v>0</v>
      </c>
    </row>
    <row r="9" spans="1:9" x14ac:dyDescent="0.2">
      <c r="A9" s="55" t="s">
        <v>1268</v>
      </c>
      <c r="B9" s="78" t="s">
        <v>943</v>
      </c>
      <c r="C9" s="55" t="s">
        <v>950</v>
      </c>
      <c r="D9" s="21">
        <v>0</v>
      </c>
      <c r="E9" s="21">
        <v>0</v>
      </c>
      <c r="F9" s="21">
        <v>0</v>
      </c>
      <c r="G9" s="21">
        <v>0</v>
      </c>
      <c r="H9" s="21">
        <v>0</v>
      </c>
      <c r="I9" s="240">
        <f t="shared" si="0"/>
        <v>0</v>
      </c>
    </row>
    <row r="10" spans="1:9" x14ac:dyDescent="0.2">
      <c r="A10" s="72" t="s">
        <v>204</v>
      </c>
      <c r="B10" s="78" t="s">
        <v>944</v>
      </c>
      <c r="C10" s="55" t="s">
        <v>443</v>
      </c>
      <c r="D10" s="21">
        <v>0</v>
      </c>
      <c r="E10" s="21">
        <v>0</v>
      </c>
      <c r="F10" s="21">
        <v>0</v>
      </c>
      <c r="G10" s="21">
        <v>0</v>
      </c>
      <c r="H10" s="21">
        <v>0</v>
      </c>
      <c r="I10" s="240">
        <f t="shared" si="0"/>
        <v>0</v>
      </c>
    </row>
    <row r="11" spans="1:9" x14ac:dyDescent="0.2">
      <c r="A11" s="55" t="s">
        <v>1272</v>
      </c>
      <c r="B11" s="78" t="s">
        <v>945</v>
      </c>
      <c r="C11" s="55" t="s">
        <v>1035</v>
      </c>
      <c r="D11" s="21">
        <v>0</v>
      </c>
      <c r="E11" s="21">
        <v>0</v>
      </c>
      <c r="F11" s="21">
        <v>0</v>
      </c>
      <c r="G11" s="21">
        <v>0</v>
      </c>
      <c r="H11" s="21">
        <v>0</v>
      </c>
      <c r="I11" s="240">
        <f t="shared" si="0"/>
        <v>0</v>
      </c>
    </row>
    <row r="12" spans="1:9" x14ac:dyDescent="0.2">
      <c r="A12" s="72" t="s">
        <v>455</v>
      </c>
      <c r="B12" s="78" t="s">
        <v>946</v>
      </c>
      <c r="C12" s="55" t="s">
        <v>456</v>
      </c>
      <c r="D12" s="21">
        <v>0</v>
      </c>
      <c r="E12" s="21">
        <v>0</v>
      </c>
      <c r="F12" s="21">
        <v>0</v>
      </c>
      <c r="G12" s="21">
        <v>0</v>
      </c>
      <c r="H12" s="21">
        <v>0</v>
      </c>
      <c r="I12" s="240">
        <f t="shared" si="0"/>
        <v>0</v>
      </c>
    </row>
    <row r="13" spans="1:9" x14ac:dyDescent="0.2">
      <c r="A13" s="72" t="s">
        <v>56</v>
      </c>
      <c r="B13" s="78" t="s">
        <v>947</v>
      </c>
      <c r="C13" s="55" t="s">
        <v>1040</v>
      </c>
      <c r="D13" s="21">
        <v>0</v>
      </c>
      <c r="E13" s="21">
        <v>0</v>
      </c>
      <c r="F13" s="21">
        <v>0</v>
      </c>
      <c r="G13" s="21">
        <v>0</v>
      </c>
      <c r="H13" s="21">
        <v>0</v>
      </c>
      <c r="I13" s="240">
        <f t="shared" si="0"/>
        <v>0</v>
      </c>
    </row>
    <row r="14" spans="1:9" x14ac:dyDescent="0.2">
      <c r="A14" s="72" t="s">
        <v>1036</v>
      </c>
      <c r="B14" s="78" t="s">
        <v>955</v>
      </c>
      <c r="C14" s="55" t="s">
        <v>1041</v>
      </c>
      <c r="D14" s="21">
        <v>0</v>
      </c>
      <c r="E14" s="21">
        <v>0</v>
      </c>
      <c r="F14" s="21">
        <v>0</v>
      </c>
      <c r="G14" s="21">
        <v>0</v>
      </c>
      <c r="H14" s="21">
        <v>0</v>
      </c>
      <c r="I14" s="240">
        <f t="shared" si="0"/>
        <v>0</v>
      </c>
    </row>
    <row r="15" spans="1:9" x14ac:dyDescent="0.2">
      <c r="A15" s="72" t="s">
        <v>1038</v>
      </c>
      <c r="B15" s="78" t="s">
        <v>959</v>
      </c>
      <c r="C15" s="55" t="s">
        <v>901</v>
      </c>
      <c r="D15" s="21">
        <v>0</v>
      </c>
      <c r="E15" s="21">
        <v>0</v>
      </c>
      <c r="F15" s="21">
        <v>0</v>
      </c>
      <c r="G15" s="21">
        <v>0</v>
      </c>
      <c r="H15" s="21">
        <v>0</v>
      </c>
      <c r="I15" s="240">
        <f t="shared" si="0"/>
        <v>0</v>
      </c>
    </row>
    <row r="16" spans="1:9" x14ac:dyDescent="0.2">
      <c r="A16" s="72" t="s">
        <v>1039</v>
      </c>
      <c r="B16" s="78" t="s">
        <v>960</v>
      </c>
      <c r="C16" s="55" t="s">
        <v>902</v>
      </c>
      <c r="D16" s="21">
        <v>0</v>
      </c>
      <c r="E16" s="21">
        <v>0</v>
      </c>
      <c r="F16" s="21">
        <v>0</v>
      </c>
      <c r="G16" s="21">
        <v>0</v>
      </c>
      <c r="H16" s="21">
        <v>0</v>
      </c>
      <c r="I16" s="240">
        <f t="shared" si="0"/>
        <v>0</v>
      </c>
    </row>
    <row r="17" spans="1:9" x14ac:dyDescent="0.2">
      <c r="A17" s="55" t="s">
        <v>66</v>
      </c>
      <c r="B17" s="78" t="s">
        <v>956</v>
      </c>
      <c r="C17" s="2" t="s">
        <v>665</v>
      </c>
      <c r="D17" s="21">
        <v>0</v>
      </c>
      <c r="E17" s="21">
        <v>0</v>
      </c>
      <c r="F17" s="21">
        <v>0</v>
      </c>
      <c r="G17" s="21">
        <v>0</v>
      </c>
      <c r="H17" s="21">
        <v>0</v>
      </c>
      <c r="I17" s="240">
        <f t="shared" si="0"/>
        <v>0</v>
      </c>
    </row>
    <row r="18" spans="1:9" x14ac:dyDescent="0.2">
      <c r="B18" s="78" t="s">
        <v>957</v>
      </c>
      <c r="C18" s="55" t="s">
        <v>161</v>
      </c>
      <c r="D18" s="21">
        <v>0</v>
      </c>
      <c r="E18" s="21">
        <v>0</v>
      </c>
      <c r="F18" s="21">
        <v>0</v>
      </c>
      <c r="G18" s="21">
        <v>0</v>
      </c>
      <c r="H18" s="21">
        <v>0</v>
      </c>
      <c r="I18" s="240">
        <f t="shared" si="0"/>
        <v>0</v>
      </c>
    </row>
    <row r="19" spans="1:9" ht="10.8" thickBot="1" x14ac:dyDescent="0.25">
      <c r="A19" s="55"/>
      <c r="C19" s="2"/>
      <c r="D19" s="3"/>
      <c r="E19" s="3"/>
      <c r="F19" s="3"/>
      <c r="G19" s="3"/>
    </row>
    <row r="20" spans="1:9" ht="11.4" thickTop="1" thickBot="1" x14ac:dyDescent="0.25">
      <c r="B20" s="78" t="s">
        <v>962</v>
      </c>
      <c r="C20" s="17" t="s">
        <v>903</v>
      </c>
      <c r="D20" s="82">
        <f t="shared" ref="D20:I20" si="1">SUM(D6:D18)</f>
        <v>0</v>
      </c>
      <c r="E20" s="82">
        <f t="shared" si="1"/>
        <v>0</v>
      </c>
      <c r="F20" s="82">
        <f t="shared" si="1"/>
        <v>0</v>
      </c>
      <c r="G20" s="82">
        <f t="shared" si="1"/>
        <v>0</v>
      </c>
      <c r="H20" s="82">
        <f t="shared" si="1"/>
        <v>0</v>
      </c>
      <c r="I20" s="82">
        <f t="shared" si="1"/>
        <v>0</v>
      </c>
    </row>
    <row r="21" spans="1:9" ht="11.4" thickTop="1" thickBot="1" x14ac:dyDescent="0.25">
      <c r="C21" s="55"/>
    </row>
    <row r="22" spans="1:9" ht="10.8" thickBot="1" x14ac:dyDescent="0.25">
      <c r="A22" s="17" t="s">
        <v>904</v>
      </c>
      <c r="D22" s="83">
        <f t="shared" ref="D22:I22" si="2">D4+D20</f>
        <v>0</v>
      </c>
      <c r="E22" s="83">
        <f t="shared" si="2"/>
        <v>0</v>
      </c>
      <c r="F22" s="83">
        <f t="shared" si="2"/>
        <v>0</v>
      </c>
      <c r="G22" s="83">
        <f t="shared" si="2"/>
        <v>0</v>
      </c>
      <c r="H22" s="83">
        <f t="shared" si="2"/>
        <v>0</v>
      </c>
      <c r="I22" s="83">
        <f t="shared" si="2"/>
        <v>0</v>
      </c>
    </row>
    <row r="24" spans="1:9" x14ac:dyDescent="0.2">
      <c r="A24" s="286" t="s">
        <v>637</v>
      </c>
      <c r="B24" s="165"/>
      <c r="C24" s="204" t="s">
        <v>633</v>
      </c>
      <c r="D24" s="94"/>
      <c r="E24" s="94"/>
      <c r="F24" s="94"/>
      <c r="G24" s="94"/>
      <c r="H24" s="94"/>
    </row>
    <row r="25" spans="1:9" x14ac:dyDescent="0.2">
      <c r="A25" s="166" t="s">
        <v>66</v>
      </c>
      <c r="B25" s="208" t="s">
        <v>1052</v>
      </c>
      <c r="C25" s="2" t="s">
        <v>639</v>
      </c>
      <c r="D25" s="21">
        <v>0</v>
      </c>
      <c r="E25" s="21">
        <v>0</v>
      </c>
      <c r="F25" s="21">
        <v>0</v>
      </c>
      <c r="G25" s="21">
        <v>0</v>
      </c>
      <c r="H25" s="220">
        <v>0</v>
      </c>
      <c r="I25" s="221">
        <f>SUM(G25+H25)</f>
        <v>0</v>
      </c>
    </row>
    <row r="26" spans="1:9" x14ac:dyDescent="0.2">
      <c r="A26" s="166"/>
      <c r="B26" s="208"/>
      <c r="C26" s="2"/>
      <c r="D26" s="3"/>
      <c r="E26" s="3"/>
      <c r="F26" s="3"/>
      <c r="G26" s="3"/>
      <c r="H26" s="3"/>
    </row>
    <row r="27" spans="1:9" x14ac:dyDescent="0.2">
      <c r="A27" s="201"/>
      <c r="B27" s="165"/>
      <c r="C27" s="94"/>
      <c r="D27" s="94"/>
      <c r="E27" s="94"/>
      <c r="F27" s="94"/>
      <c r="G27" s="94"/>
      <c r="H27" s="94"/>
      <c r="I27" s="94"/>
    </row>
    <row r="28" spans="1:9" x14ac:dyDescent="0.2">
      <c r="A28" s="18" t="s">
        <v>147</v>
      </c>
      <c r="C28" s="100" t="s">
        <v>148</v>
      </c>
    </row>
    <row r="29" spans="1:9" x14ac:dyDescent="0.2">
      <c r="A29" s="18"/>
      <c r="B29" s="20"/>
      <c r="C29" s="55" t="s">
        <v>333</v>
      </c>
    </row>
    <row r="30" spans="1:9" x14ac:dyDescent="0.2">
      <c r="A30" s="55" t="s">
        <v>351</v>
      </c>
      <c r="B30" s="78" t="s">
        <v>963</v>
      </c>
      <c r="C30" s="55" t="s">
        <v>331</v>
      </c>
      <c r="D30" s="21">
        <v>0</v>
      </c>
      <c r="E30" s="21">
        <v>0</v>
      </c>
      <c r="F30" s="21">
        <v>0</v>
      </c>
      <c r="G30" s="21">
        <v>0</v>
      </c>
      <c r="H30" s="21">
        <v>0</v>
      </c>
      <c r="I30" s="240">
        <f>SUM(G30+H30)</f>
        <v>0</v>
      </c>
    </row>
    <row r="31" spans="1:9" x14ac:dyDescent="0.2">
      <c r="A31" s="55" t="s">
        <v>350</v>
      </c>
      <c r="B31" s="78" t="s">
        <v>964</v>
      </c>
      <c r="C31" s="55" t="s">
        <v>905</v>
      </c>
      <c r="D31" s="21">
        <v>0</v>
      </c>
      <c r="E31" s="21">
        <v>0</v>
      </c>
      <c r="F31" s="21">
        <v>0</v>
      </c>
      <c r="G31" s="21">
        <v>0</v>
      </c>
      <c r="H31" s="21">
        <v>0</v>
      </c>
      <c r="I31" s="240">
        <f>SUM(G31+H31)</f>
        <v>0</v>
      </c>
    </row>
    <row r="32" spans="1:9" x14ac:dyDescent="0.2">
      <c r="A32" s="72"/>
      <c r="B32" s="72"/>
      <c r="C32" s="285" t="s">
        <v>8</v>
      </c>
      <c r="D32" s="219">
        <f t="shared" ref="D32:I32" si="3">+D25</f>
        <v>0</v>
      </c>
      <c r="E32" s="219">
        <f t="shared" si="3"/>
        <v>0</v>
      </c>
      <c r="F32" s="219">
        <f t="shared" si="3"/>
        <v>0</v>
      </c>
      <c r="G32" s="219">
        <f t="shared" si="3"/>
        <v>0</v>
      </c>
      <c r="H32" s="219">
        <f t="shared" si="3"/>
        <v>0</v>
      </c>
      <c r="I32" s="219">
        <f t="shared" si="3"/>
        <v>0</v>
      </c>
    </row>
    <row r="33" spans="1:9" x14ac:dyDescent="0.2">
      <c r="B33" s="78" t="s">
        <v>965</v>
      </c>
      <c r="C33" s="55" t="s">
        <v>1244</v>
      </c>
      <c r="D33" s="21">
        <v>0</v>
      </c>
      <c r="E33" s="21">
        <v>0</v>
      </c>
      <c r="F33" s="21">
        <v>0</v>
      </c>
      <c r="G33" s="21">
        <v>0</v>
      </c>
      <c r="H33" s="21">
        <v>0</v>
      </c>
      <c r="I33" s="240">
        <f>SUM(G33+H33)</f>
        <v>0</v>
      </c>
    </row>
    <row r="34" spans="1:9" ht="10.8" thickBot="1" x14ac:dyDescent="0.25">
      <c r="C34" s="55"/>
      <c r="D34" s="3"/>
      <c r="E34" s="3"/>
      <c r="F34" s="3"/>
      <c r="G34" s="3"/>
    </row>
    <row r="35" spans="1:9" ht="11.4" thickTop="1" thickBot="1" x14ac:dyDescent="0.25">
      <c r="B35" s="78" t="s">
        <v>966</v>
      </c>
      <c r="C35" s="17" t="s">
        <v>1181</v>
      </c>
      <c r="D35" s="84">
        <f t="shared" ref="D35:I35" si="4">SUM(D30:D33)</f>
        <v>0</v>
      </c>
      <c r="E35" s="84">
        <f t="shared" si="4"/>
        <v>0</v>
      </c>
      <c r="F35" s="84">
        <f t="shared" si="4"/>
        <v>0</v>
      </c>
      <c r="G35" s="84">
        <f t="shared" si="4"/>
        <v>0</v>
      </c>
      <c r="H35" s="84">
        <f t="shared" si="4"/>
        <v>0</v>
      </c>
      <c r="I35" s="84">
        <f t="shared" si="4"/>
        <v>0</v>
      </c>
    </row>
    <row r="36" spans="1:9" ht="10.8" thickTop="1" x14ac:dyDescent="0.2"/>
    <row r="37" spans="1:9" x14ac:dyDescent="0.2">
      <c r="A37" s="74" t="s">
        <v>70</v>
      </c>
      <c r="C37" s="100" t="s">
        <v>584</v>
      </c>
    </row>
    <row r="38" spans="1:9" x14ac:dyDescent="0.2">
      <c r="A38" s="237" t="s">
        <v>1198</v>
      </c>
      <c r="B38" s="78" t="s">
        <v>967</v>
      </c>
      <c r="C38" s="55" t="s">
        <v>1192</v>
      </c>
      <c r="D38" s="21">
        <v>0</v>
      </c>
      <c r="E38" s="21">
        <v>0</v>
      </c>
      <c r="F38" s="21">
        <v>0</v>
      </c>
      <c r="G38" s="21">
        <v>0</v>
      </c>
      <c r="H38" s="21">
        <v>0</v>
      </c>
      <c r="I38" s="240">
        <f>SUM(G38+H38)</f>
        <v>0</v>
      </c>
    </row>
    <row r="39" spans="1:9" ht="11.25" customHeight="1" x14ac:dyDescent="0.2">
      <c r="A39" s="302" t="s">
        <v>1316</v>
      </c>
      <c r="B39" s="89" t="s">
        <v>968</v>
      </c>
      <c r="C39" s="55" t="s">
        <v>1194</v>
      </c>
      <c r="D39" s="21">
        <v>0</v>
      </c>
      <c r="E39" s="21">
        <v>0</v>
      </c>
      <c r="F39" s="21">
        <v>0</v>
      </c>
      <c r="G39" s="21">
        <v>0</v>
      </c>
      <c r="H39" s="21">
        <v>0</v>
      </c>
      <c r="I39" s="240">
        <f>SUM(G39+H39)</f>
        <v>0</v>
      </c>
    </row>
    <row r="40" spans="1:9" x14ac:dyDescent="0.2">
      <c r="A40" s="302" t="s">
        <v>1314</v>
      </c>
      <c r="B40" s="303" t="s">
        <v>969</v>
      </c>
      <c r="C40" s="297" t="s">
        <v>1315</v>
      </c>
      <c r="D40" s="21">
        <v>0</v>
      </c>
      <c r="E40" s="21">
        <v>0</v>
      </c>
      <c r="F40" s="21">
        <v>0</v>
      </c>
      <c r="G40" s="21">
        <v>0</v>
      </c>
      <c r="H40" s="21">
        <v>0</v>
      </c>
      <c r="I40" s="240">
        <f>SUM(G40+H40)</f>
        <v>0</v>
      </c>
    </row>
    <row r="41" spans="1:9" ht="10.8" thickBot="1" x14ac:dyDescent="0.25">
      <c r="A41" s="237" t="s">
        <v>1202</v>
      </c>
      <c r="B41" s="89" t="s">
        <v>970</v>
      </c>
      <c r="C41" s="55" t="s">
        <v>1196</v>
      </c>
      <c r="D41" s="70">
        <v>0</v>
      </c>
      <c r="E41" s="70">
        <v>0</v>
      </c>
      <c r="F41" s="70">
        <v>0</v>
      </c>
      <c r="G41" s="70">
        <v>0</v>
      </c>
      <c r="H41" s="21">
        <v>0</v>
      </c>
      <c r="I41" s="240">
        <f>SUM(G41+H41)</f>
        <v>0</v>
      </c>
    </row>
    <row r="42" spans="1:9" ht="11.4" thickTop="1" thickBot="1" x14ac:dyDescent="0.25">
      <c r="A42" s="69"/>
      <c r="B42" s="89" t="s">
        <v>975</v>
      </c>
      <c r="C42" s="1" t="s">
        <v>1321</v>
      </c>
      <c r="D42" s="71">
        <f t="shared" ref="D42:I42" si="5">SUM(D38:D41)</f>
        <v>0</v>
      </c>
      <c r="E42" s="71">
        <f t="shared" si="5"/>
        <v>0</v>
      </c>
      <c r="F42" s="71">
        <f t="shared" si="5"/>
        <v>0</v>
      </c>
      <c r="G42" s="71">
        <f t="shared" si="5"/>
        <v>0</v>
      </c>
      <c r="H42" s="71">
        <f t="shared" si="5"/>
        <v>0</v>
      </c>
      <c r="I42" s="82">
        <f t="shared" si="5"/>
        <v>0</v>
      </c>
    </row>
    <row r="43" spans="1:9" ht="11.4" thickTop="1" thickBot="1" x14ac:dyDescent="0.25">
      <c r="A43" s="69"/>
      <c r="C43" s="55"/>
    </row>
    <row r="44" spans="1:9" ht="10.8" thickBot="1" x14ac:dyDescent="0.25">
      <c r="A44" s="502" t="s">
        <v>1322</v>
      </c>
      <c r="B44" s="502"/>
      <c r="C44" s="503"/>
      <c r="D44" s="101">
        <f t="shared" ref="D44:I44" si="6">D35+D42</f>
        <v>0</v>
      </c>
      <c r="E44" s="101">
        <f t="shared" si="6"/>
        <v>0</v>
      </c>
      <c r="F44" s="101">
        <f t="shared" si="6"/>
        <v>0</v>
      </c>
      <c r="G44" s="101">
        <f t="shared" si="6"/>
        <v>0</v>
      </c>
      <c r="H44" s="101">
        <f t="shared" si="6"/>
        <v>0</v>
      </c>
      <c r="I44" s="101">
        <f t="shared" si="6"/>
        <v>0</v>
      </c>
    </row>
    <row r="45" spans="1:9" x14ac:dyDescent="0.2">
      <c r="A45" s="69"/>
      <c r="C45" s="55" t="s">
        <v>574</v>
      </c>
    </row>
    <row r="46" spans="1:9" ht="10.8" thickBot="1" x14ac:dyDescent="0.25">
      <c r="A46" s="69"/>
      <c r="C46" s="55"/>
    </row>
    <row r="47" spans="1:9" ht="11.4" thickTop="1" thickBot="1" x14ac:dyDescent="0.25">
      <c r="C47" s="55" t="s">
        <v>575</v>
      </c>
      <c r="D47" s="84">
        <f t="shared" ref="D47:I47" si="7">D22</f>
        <v>0</v>
      </c>
      <c r="E47" s="84">
        <f t="shared" si="7"/>
        <v>0</v>
      </c>
      <c r="F47" s="84">
        <f t="shared" si="7"/>
        <v>0</v>
      </c>
      <c r="G47" s="84">
        <f t="shared" si="7"/>
        <v>0</v>
      </c>
      <c r="H47" s="84">
        <f t="shared" si="7"/>
        <v>0</v>
      </c>
      <c r="I47" s="84">
        <f t="shared" si="7"/>
        <v>0</v>
      </c>
    </row>
    <row r="48" spans="1:9" ht="10.8" thickTop="1" x14ac:dyDescent="0.2"/>
    <row r="49" spans="1:9" x14ac:dyDescent="0.2">
      <c r="C49" s="55" t="s">
        <v>576</v>
      </c>
      <c r="D49" s="77">
        <f t="shared" ref="D49:I49" si="8">D44-D47</f>
        <v>0</v>
      </c>
      <c r="E49" s="77">
        <f t="shared" si="8"/>
        <v>0</v>
      </c>
      <c r="F49" s="77">
        <f t="shared" si="8"/>
        <v>0</v>
      </c>
      <c r="G49" s="77">
        <f t="shared" si="8"/>
        <v>0</v>
      </c>
      <c r="H49" s="77">
        <f t="shared" si="8"/>
        <v>0</v>
      </c>
      <c r="I49" s="77">
        <f t="shared" si="8"/>
        <v>0</v>
      </c>
    </row>
    <row r="53" spans="1:9" ht="22.5" customHeight="1" x14ac:dyDescent="0.2">
      <c r="A53" s="504" t="s">
        <v>281</v>
      </c>
      <c r="B53" s="504"/>
      <c r="C53" s="504"/>
      <c r="D53" s="504"/>
      <c r="E53" s="504"/>
      <c r="F53" s="504"/>
      <c r="G53" s="504"/>
    </row>
    <row r="55" spans="1:9" x14ac:dyDescent="0.2">
      <c r="A55" s="55" t="s">
        <v>352</v>
      </c>
    </row>
    <row r="56" spans="1:9" x14ac:dyDescent="0.2">
      <c r="C56" s="55"/>
    </row>
  </sheetData>
  <sheetProtection password="CB03" sheet="1" objects="1" scenarios="1" formatCells="0" formatColumns="0" formatRows="0"/>
  <mergeCells count="2">
    <mergeCell ref="A44:C44"/>
    <mergeCell ref="A53:G53"/>
  </mergeCells>
  <phoneticPr fontId="12" type="noConversion"/>
  <printOptions horizontalCentered="1"/>
  <pageMargins left="0.25" right="0.25" top="0.5" bottom="0.75" header="0.5" footer="0.5"/>
  <pageSetup scale="90" firstPageNumber="37" fitToHeight="0" orientation="landscape" horizontalDpi="300" verticalDpi="300" r:id="rId1"/>
  <headerFooter alignWithMargins="0">
    <oddFooter>&amp;CPage &amp;P of &amp;N&amp;R&amp;D</oddFooter>
  </headerFooter>
  <ignoredErrors>
    <ignoredError sqref="A11"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I56"/>
  <sheetViews>
    <sheetView workbookViewId="0">
      <pane ySplit="3" topLeftCell="A4" activePane="bottomLeft" state="frozen"/>
      <selection pane="bottomLeft" activeCell="M24" sqref="M24"/>
    </sheetView>
  </sheetViews>
  <sheetFormatPr defaultColWidth="9.28515625" defaultRowHeight="10.199999999999999" x14ac:dyDescent="0.2"/>
  <cols>
    <col min="1" max="1" width="10" style="77" customWidth="1"/>
    <col min="2" max="2" width="5" style="77" bestFit="1" customWidth="1"/>
    <col min="3" max="3" width="70.85546875" style="77" customWidth="1"/>
    <col min="4"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1323</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v>0</v>
      </c>
      <c r="E4" s="19">
        <v>0</v>
      </c>
      <c r="F4" s="19">
        <v>0</v>
      </c>
      <c r="G4" s="19">
        <v>0</v>
      </c>
      <c r="H4" s="19">
        <v>0</v>
      </c>
      <c r="I4" s="83">
        <f>G4+H4</f>
        <v>0</v>
      </c>
    </row>
    <row r="5" spans="1:9" x14ac:dyDescent="0.2">
      <c r="A5" s="18" t="s">
        <v>1263</v>
      </c>
      <c r="C5" s="100" t="s">
        <v>145</v>
      </c>
      <c r="E5" s="3"/>
    </row>
    <row r="6" spans="1:9" x14ac:dyDescent="0.2">
      <c r="A6" s="283" t="s">
        <v>1265</v>
      </c>
      <c r="B6" s="284" t="s">
        <v>880</v>
      </c>
      <c r="C6" s="283" t="s">
        <v>205</v>
      </c>
      <c r="D6" s="21">
        <v>0</v>
      </c>
      <c r="E6" s="21">
        <v>0</v>
      </c>
      <c r="F6" s="21">
        <v>0</v>
      </c>
      <c r="G6" s="21">
        <v>0</v>
      </c>
      <c r="H6" s="21">
        <v>0</v>
      </c>
      <c r="I6" s="240">
        <f>SUM(G6+H6)</f>
        <v>0</v>
      </c>
    </row>
    <row r="7" spans="1:9" x14ac:dyDescent="0.2">
      <c r="A7" s="283" t="s">
        <v>1266</v>
      </c>
      <c r="B7" s="284" t="s">
        <v>881</v>
      </c>
      <c r="C7" s="283" t="s">
        <v>206</v>
      </c>
      <c r="D7" s="21">
        <v>0</v>
      </c>
      <c r="E7" s="21">
        <v>0</v>
      </c>
      <c r="F7" s="21">
        <v>0</v>
      </c>
      <c r="G7" s="21">
        <v>0</v>
      </c>
      <c r="H7" s="21">
        <v>0</v>
      </c>
      <c r="I7" s="240">
        <f t="shared" ref="I7:I18" si="0">SUM(G7+H7)</f>
        <v>0</v>
      </c>
    </row>
    <row r="8" spans="1:9" x14ac:dyDescent="0.2">
      <c r="A8" s="282" t="s">
        <v>1267</v>
      </c>
      <c r="B8" s="284" t="s">
        <v>882</v>
      </c>
      <c r="C8" s="283" t="s">
        <v>207</v>
      </c>
      <c r="D8" s="21">
        <v>0</v>
      </c>
      <c r="E8" s="21">
        <v>0</v>
      </c>
      <c r="F8" s="21">
        <v>0</v>
      </c>
      <c r="G8" s="21">
        <v>0</v>
      </c>
      <c r="H8" s="21">
        <v>0</v>
      </c>
      <c r="I8" s="240">
        <f t="shared" si="0"/>
        <v>0</v>
      </c>
    </row>
    <row r="9" spans="1:9" x14ac:dyDescent="0.2">
      <c r="A9" s="283" t="s">
        <v>1268</v>
      </c>
      <c r="B9" s="284" t="s">
        <v>943</v>
      </c>
      <c r="C9" s="283" t="s">
        <v>950</v>
      </c>
      <c r="D9" s="21">
        <v>0</v>
      </c>
      <c r="E9" s="21">
        <v>0</v>
      </c>
      <c r="F9" s="21">
        <v>0</v>
      </c>
      <c r="G9" s="21">
        <v>0</v>
      </c>
      <c r="H9" s="21">
        <v>0</v>
      </c>
      <c r="I9" s="240">
        <f t="shared" si="0"/>
        <v>0</v>
      </c>
    </row>
    <row r="10" spans="1:9" x14ac:dyDescent="0.2">
      <c r="A10" s="282" t="s">
        <v>204</v>
      </c>
      <c r="B10" s="284" t="s">
        <v>944</v>
      </c>
      <c r="C10" s="283" t="s">
        <v>443</v>
      </c>
      <c r="D10" s="21">
        <v>0</v>
      </c>
      <c r="E10" s="21">
        <v>0</v>
      </c>
      <c r="F10" s="21">
        <v>0</v>
      </c>
      <c r="G10" s="21">
        <v>0</v>
      </c>
      <c r="H10" s="21">
        <v>0</v>
      </c>
      <c r="I10" s="240">
        <f t="shared" si="0"/>
        <v>0</v>
      </c>
    </row>
    <row r="11" spans="1:9" x14ac:dyDescent="0.2">
      <c r="A11" s="55" t="s">
        <v>1272</v>
      </c>
      <c r="B11" s="78" t="s">
        <v>945</v>
      </c>
      <c r="C11" s="55" t="s">
        <v>1035</v>
      </c>
      <c r="D11" s="21">
        <v>0</v>
      </c>
      <c r="E11" s="21">
        <v>0</v>
      </c>
      <c r="F11" s="21">
        <v>0</v>
      </c>
      <c r="G11" s="21">
        <v>0</v>
      </c>
      <c r="H11" s="21">
        <v>0</v>
      </c>
      <c r="I11" s="240">
        <f t="shared" si="0"/>
        <v>0</v>
      </c>
    </row>
    <row r="12" spans="1:9" x14ac:dyDescent="0.2">
      <c r="A12" s="72" t="s">
        <v>455</v>
      </c>
      <c r="B12" s="78" t="s">
        <v>946</v>
      </c>
      <c r="C12" s="55" t="s">
        <v>456</v>
      </c>
      <c r="D12" s="21">
        <v>0</v>
      </c>
      <c r="E12" s="21">
        <v>0</v>
      </c>
      <c r="F12" s="21">
        <v>0</v>
      </c>
      <c r="G12" s="21">
        <v>0</v>
      </c>
      <c r="H12" s="21">
        <v>0</v>
      </c>
      <c r="I12" s="240">
        <f t="shared" si="0"/>
        <v>0</v>
      </c>
    </row>
    <row r="13" spans="1:9" x14ac:dyDescent="0.2">
      <c r="A13" s="72" t="s">
        <v>56</v>
      </c>
      <c r="B13" s="78" t="s">
        <v>947</v>
      </c>
      <c r="C13" s="55" t="s">
        <v>1040</v>
      </c>
      <c r="D13" s="21">
        <v>0</v>
      </c>
      <c r="E13" s="21">
        <v>0</v>
      </c>
      <c r="F13" s="21">
        <v>0</v>
      </c>
      <c r="G13" s="21">
        <v>0</v>
      </c>
      <c r="H13" s="21">
        <v>0</v>
      </c>
      <c r="I13" s="240">
        <f t="shared" si="0"/>
        <v>0</v>
      </c>
    </row>
    <row r="14" spans="1:9" x14ac:dyDescent="0.2">
      <c r="A14" s="72" t="s">
        <v>1036</v>
      </c>
      <c r="B14" s="78" t="s">
        <v>955</v>
      </c>
      <c r="C14" s="55" t="s">
        <v>1041</v>
      </c>
      <c r="D14" s="21">
        <v>0</v>
      </c>
      <c r="E14" s="21">
        <v>0</v>
      </c>
      <c r="F14" s="21">
        <v>0</v>
      </c>
      <c r="G14" s="21">
        <v>0</v>
      </c>
      <c r="H14" s="21">
        <v>0</v>
      </c>
      <c r="I14" s="240">
        <f t="shared" si="0"/>
        <v>0</v>
      </c>
    </row>
    <row r="15" spans="1:9" x14ac:dyDescent="0.2">
      <c r="A15" s="72" t="s">
        <v>1038</v>
      </c>
      <c r="B15" s="78" t="s">
        <v>959</v>
      </c>
      <c r="C15" s="55" t="s">
        <v>901</v>
      </c>
      <c r="D15" s="21">
        <v>0</v>
      </c>
      <c r="E15" s="21">
        <v>0</v>
      </c>
      <c r="F15" s="21">
        <v>0</v>
      </c>
      <c r="G15" s="21">
        <v>0</v>
      </c>
      <c r="H15" s="21">
        <v>0</v>
      </c>
      <c r="I15" s="240">
        <f t="shared" si="0"/>
        <v>0</v>
      </c>
    </row>
    <row r="16" spans="1:9" x14ac:dyDescent="0.2">
      <c r="A16" s="72" t="s">
        <v>1039</v>
      </c>
      <c r="B16" s="78" t="s">
        <v>960</v>
      </c>
      <c r="C16" s="55" t="s">
        <v>902</v>
      </c>
      <c r="D16" s="21">
        <v>0</v>
      </c>
      <c r="E16" s="21">
        <v>0</v>
      </c>
      <c r="F16" s="21">
        <v>0</v>
      </c>
      <c r="G16" s="21">
        <v>0</v>
      </c>
      <c r="H16" s="21">
        <v>0</v>
      </c>
      <c r="I16" s="240">
        <f t="shared" si="0"/>
        <v>0</v>
      </c>
    </row>
    <row r="17" spans="1:9" x14ac:dyDescent="0.2">
      <c r="A17" s="55" t="s">
        <v>66</v>
      </c>
      <c r="B17" s="78" t="s">
        <v>956</v>
      </c>
      <c r="C17" s="2" t="s">
        <v>665</v>
      </c>
      <c r="D17" s="21">
        <v>0</v>
      </c>
      <c r="E17" s="21">
        <v>0</v>
      </c>
      <c r="F17" s="21">
        <v>0</v>
      </c>
      <c r="G17" s="21">
        <v>0</v>
      </c>
      <c r="H17" s="21">
        <v>0</v>
      </c>
      <c r="I17" s="240">
        <f t="shared" si="0"/>
        <v>0</v>
      </c>
    </row>
    <row r="18" spans="1:9" x14ac:dyDescent="0.2">
      <c r="B18" s="78" t="s">
        <v>957</v>
      </c>
      <c r="C18" s="55" t="s">
        <v>161</v>
      </c>
      <c r="D18" s="21">
        <v>0</v>
      </c>
      <c r="E18" s="21">
        <v>0</v>
      </c>
      <c r="F18" s="21">
        <v>0</v>
      </c>
      <c r="G18" s="21">
        <v>0</v>
      </c>
      <c r="H18" s="21">
        <v>0</v>
      </c>
      <c r="I18" s="240">
        <f t="shared" si="0"/>
        <v>0</v>
      </c>
    </row>
    <row r="19" spans="1:9" ht="10.8" thickBot="1" x14ac:dyDescent="0.25">
      <c r="A19" s="55"/>
      <c r="C19" s="2"/>
      <c r="D19" s="3"/>
      <c r="E19" s="3"/>
      <c r="F19" s="3"/>
      <c r="G19" s="3"/>
    </row>
    <row r="20" spans="1:9" ht="11.4" thickTop="1" thickBot="1" x14ac:dyDescent="0.25">
      <c r="B20" s="78" t="s">
        <v>962</v>
      </c>
      <c r="C20" s="17" t="s">
        <v>903</v>
      </c>
      <c r="D20" s="82">
        <f t="shared" ref="D20:I20" si="1">SUM(D6:D18)</f>
        <v>0</v>
      </c>
      <c r="E20" s="82">
        <f t="shared" si="1"/>
        <v>0</v>
      </c>
      <c r="F20" s="82">
        <f t="shared" si="1"/>
        <v>0</v>
      </c>
      <c r="G20" s="82">
        <f t="shared" si="1"/>
        <v>0</v>
      </c>
      <c r="H20" s="82">
        <f t="shared" si="1"/>
        <v>0</v>
      </c>
      <c r="I20" s="82">
        <f t="shared" si="1"/>
        <v>0</v>
      </c>
    </row>
    <row r="21" spans="1:9" ht="11.4" thickTop="1" thickBot="1" x14ac:dyDescent="0.25">
      <c r="C21" s="55"/>
    </row>
    <row r="22" spans="1:9" ht="10.8" thickBot="1" x14ac:dyDescent="0.25">
      <c r="A22" s="17" t="s">
        <v>904</v>
      </c>
      <c r="D22" s="83">
        <f t="shared" ref="D22:I22" si="2">D4+D20</f>
        <v>0</v>
      </c>
      <c r="E22" s="83">
        <f t="shared" si="2"/>
        <v>0</v>
      </c>
      <c r="F22" s="83">
        <f t="shared" si="2"/>
        <v>0</v>
      </c>
      <c r="G22" s="83">
        <f t="shared" si="2"/>
        <v>0</v>
      </c>
      <c r="H22" s="83">
        <f t="shared" si="2"/>
        <v>0</v>
      </c>
      <c r="I22" s="83">
        <f t="shared" si="2"/>
        <v>0</v>
      </c>
    </row>
    <row r="24" spans="1:9" x14ac:dyDescent="0.2">
      <c r="A24" s="286" t="s">
        <v>637</v>
      </c>
      <c r="B24" s="165"/>
      <c r="C24" s="204" t="s">
        <v>633</v>
      </c>
      <c r="D24" s="94"/>
      <c r="E24" s="94"/>
      <c r="F24" s="94"/>
      <c r="G24" s="94"/>
      <c r="H24" s="94"/>
    </row>
    <row r="25" spans="1:9" x14ac:dyDescent="0.2">
      <c r="A25" s="166" t="s">
        <v>66</v>
      </c>
      <c r="B25" s="208" t="s">
        <v>1052</v>
      </c>
      <c r="C25" s="2" t="s">
        <v>639</v>
      </c>
      <c r="D25" s="21">
        <v>0</v>
      </c>
      <c r="E25" s="21">
        <v>0</v>
      </c>
      <c r="F25" s="21">
        <v>0</v>
      </c>
      <c r="G25" s="21">
        <v>0</v>
      </c>
      <c r="H25" s="220">
        <v>0</v>
      </c>
      <c r="I25" s="221">
        <f>SUM(G25+H25)</f>
        <v>0</v>
      </c>
    </row>
    <row r="26" spans="1:9" x14ac:dyDescent="0.2">
      <c r="A26" s="166"/>
      <c r="B26" s="208"/>
      <c r="C26" s="2"/>
      <c r="D26" s="3"/>
      <c r="E26" s="3"/>
      <c r="F26" s="3"/>
      <c r="G26" s="3"/>
      <c r="H26" s="3"/>
    </row>
    <row r="27" spans="1:9" x14ac:dyDescent="0.2">
      <c r="A27" s="201"/>
      <c r="B27" s="165"/>
      <c r="C27" s="94"/>
      <c r="D27" s="94"/>
      <c r="E27" s="94"/>
      <c r="F27" s="94"/>
      <c r="G27" s="94"/>
      <c r="H27" s="94"/>
      <c r="I27" s="94"/>
    </row>
    <row r="28" spans="1:9" x14ac:dyDescent="0.2">
      <c r="A28" s="18" t="s">
        <v>147</v>
      </c>
      <c r="C28" s="100" t="s">
        <v>148</v>
      </c>
    </row>
    <row r="29" spans="1:9" x14ac:dyDescent="0.2">
      <c r="A29" s="18"/>
      <c r="B29" s="20"/>
      <c r="C29" s="55" t="s">
        <v>333</v>
      </c>
    </row>
    <row r="30" spans="1:9" x14ac:dyDescent="0.2">
      <c r="A30" s="55" t="s">
        <v>351</v>
      </c>
      <c r="B30" s="78" t="s">
        <v>963</v>
      </c>
      <c r="C30" s="55" t="s">
        <v>331</v>
      </c>
      <c r="D30" s="21">
        <v>0</v>
      </c>
      <c r="E30" s="21">
        <v>0</v>
      </c>
      <c r="F30" s="21">
        <v>0</v>
      </c>
      <c r="G30" s="21">
        <v>0</v>
      </c>
      <c r="H30" s="21">
        <v>0</v>
      </c>
      <c r="I30" s="240">
        <f>SUM(G30+H30)</f>
        <v>0</v>
      </c>
    </row>
    <row r="31" spans="1:9" x14ac:dyDescent="0.2">
      <c r="A31" s="55" t="s">
        <v>350</v>
      </c>
      <c r="B31" s="78" t="s">
        <v>964</v>
      </c>
      <c r="C31" s="55" t="s">
        <v>905</v>
      </c>
      <c r="D31" s="21">
        <v>0</v>
      </c>
      <c r="E31" s="21">
        <v>0</v>
      </c>
      <c r="F31" s="21">
        <v>0</v>
      </c>
      <c r="G31" s="21">
        <v>0</v>
      </c>
      <c r="H31" s="21">
        <v>0</v>
      </c>
      <c r="I31" s="240">
        <f>SUM(G31+H31)</f>
        <v>0</v>
      </c>
    </row>
    <row r="32" spans="1:9" x14ac:dyDescent="0.2">
      <c r="A32" s="72"/>
      <c r="B32" s="72"/>
      <c r="C32" s="285" t="s">
        <v>8</v>
      </c>
      <c r="D32" s="219">
        <f t="shared" ref="D32:I32" si="3">+D25</f>
        <v>0</v>
      </c>
      <c r="E32" s="219">
        <f t="shared" si="3"/>
        <v>0</v>
      </c>
      <c r="F32" s="219">
        <f t="shared" si="3"/>
        <v>0</v>
      </c>
      <c r="G32" s="219">
        <f t="shared" si="3"/>
        <v>0</v>
      </c>
      <c r="H32" s="219">
        <f t="shared" si="3"/>
        <v>0</v>
      </c>
      <c r="I32" s="219">
        <f t="shared" si="3"/>
        <v>0</v>
      </c>
    </row>
    <row r="33" spans="1:9" x14ac:dyDescent="0.2">
      <c r="B33" s="78" t="s">
        <v>965</v>
      </c>
      <c r="C33" s="55" t="s">
        <v>1244</v>
      </c>
      <c r="D33" s="21">
        <v>0</v>
      </c>
      <c r="E33" s="21">
        <v>0</v>
      </c>
      <c r="F33" s="21">
        <v>0</v>
      </c>
      <c r="G33" s="21">
        <v>0</v>
      </c>
      <c r="H33" s="21">
        <v>0</v>
      </c>
      <c r="I33" s="240">
        <f>SUM(G33+H33)</f>
        <v>0</v>
      </c>
    </row>
    <row r="34" spans="1:9" ht="10.8" thickBot="1" x14ac:dyDescent="0.25">
      <c r="C34" s="55"/>
      <c r="D34" s="3"/>
      <c r="E34" s="3"/>
      <c r="F34" s="3"/>
      <c r="G34" s="3"/>
    </row>
    <row r="35" spans="1:9" ht="11.4" thickTop="1" thickBot="1" x14ac:dyDescent="0.25">
      <c r="B35" s="78" t="s">
        <v>966</v>
      </c>
      <c r="C35" s="17" t="s">
        <v>1181</v>
      </c>
      <c r="D35" s="84">
        <f t="shared" ref="D35:I35" si="4">SUM(D30:D33)</f>
        <v>0</v>
      </c>
      <c r="E35" s="84">
        <f t="shared" si="4"/>
        <v>0</v>
      </c>
      <c r="F35" s="84">
        <f t="shared" si="4"/>
        <v>0</v>
      </c>
      <c r="G35" s="84">
        <f t="shared" si="4"/>
        <v>0</v>
      </c>
      <c r="H35" s="84">
        <f t="shared" si="4"/>
        <v>0</v>
      </c>
      <c r="I35" s="84">
        <f t="shared" si="4"/>
        <v>0</v>
      </c>
    </row>
    <row r="36" spans="1:9" ht="10.8" thickTop="1" x14ac:dyDescent="0.2"/>
    <row r="37" spans="1:9" x14ac:dyDescent="0.2">
      <c r="A37" s="74" t="s">
        <v>70</v>
      </c>
      <c r="C37" s="100" t="s">
        <v>584</v>
      </c>
    </row>
    <row r="38" spans="1:9" x14ac:dyDescent="0.2">
      <c r="A38" s="237" t="s">
        <v>1198</v>
      </c>
      <c r="B38" s="303" t="s">
        <v>967</v>
      </c>
      <c r="C38" s="62" t="s">
        <v>1192</v>
      </c>
      <c r="D38" s="21">
        <v>0</v>
      </c>
      <c r="E38" s="21">
        <v>0</v>
      </c>
      <c r="F38" s="21">
        <v>0</v>
      </c>
      <c r="G38" s="21">
        <v>0</v>
      </c>
      <c r="H38" s="21">
        <v>0</v>
      </c>
      <c r="I38" s="240">
        <f>SUM(G38+H38)</f>
        <v>0</v>
      </c>
    </row>
    <row r="39" spans="1:9" ht="11.25" customHeight="1" x14ac:dyDescent="0.2">
      <c r="A39" s="302" t="s">
        <v>1316</v>
      </c>
      <c r="B39" s="303" t="s">
        <v>968</v>
      </c>
      <c r="C39" s="62" t="s">
        <v>1194</v>
      </c>
      <c r="D39" s="21">
        <v>0</v>
      </c>
      <c r="E39" s="21">
        <v>0</v>
      </c>
      <c r="F39" s="21">
        <v>0</v>
      </c>
      <c r="G39" s="21">
        <v>0</v>
      </c>
      <c r="H39" s="21">
        <v>0</v>
      </c>
      <c r="I39" s="240">
        <f>SUM(G39+H39)</f>
        <v>0</v>
      </c>
    </row>
    <row r="40" spans="1:9" x14ac:dyDescent="0.2">
      <c r="A40" s="302" t="s">
        <v>1314</v>
      </c>
      <c r="B40" s="303" t="s">
        <v>969</v>
      </c>
      <c r="C40" s="297" t="s">
        <v>1315</v>
      </c>
      <c r="D40" s="21">
        <v>0</v>
      </c>
      <c r="E40" s="21">
        <v>0</v>
      </c>
      <c r="F40" s="21">
        <v>0</v>
      </c>
      <c r="G40" s="21">
        <v>0</v>
      </c>
      <c r="H40" s="21">
        <v>0</v>
      </c>
      <c r="I40" s="240">
        <f>SUM(G40+H40)</f>
        <v>0</v>
      </c>
    </row>
    <row r="41" spans="1:9" ht="10.8" thickBot="1" x14ac:dyDescent="0.25">
      <c r="A41" s="237" t="s">
        <v>1202</v>
      </c>
      <c r="B41" s="303" t="s">
        <v>970</v>
      </c>
      <c r="C41" s="62" t="s">
        <v>1196</v>
      </c>
      <c r="D41" s="70">
        <v>0</v>
      </c>
      <c r="E41" s="70">
        <v>0</v>
      </c>
      <c r="F41" s="70">
        <v>0</v>
      </c>
      <c r="G41" s="70">
        <v>0</v>
      </c>
      <c r="H41" s="21">
        <v>0</v>
      </c>
      <c r="I41" s="240">
        <f>SUM(G41+H41)</f>
        <v>0</v>
      </c>
    </row>
    <row r="42" spans="1:9" ht="11.4" thickTop="1" thickBot="1" x14ac:dyDescent="0.25">
      <c r="A42" s="69"/>
      <c r="B42" s="89" t="s">
        <v>975</v>
      </c>
      <c r="C42" s="1" t="s">
        <v>1321</v>
      </c>
      <c r="D42" s="71">
        <f t="shared" ref="D42:I42" si="5">SUM(D38:D41)</f>
        <v>0</v>
      </c>
      <c r="E42" s="71">
        <f t="shared" si="5"/>
        <v>0</v>
      </c>
      <c r="F42" s="71">
        <f t="shared" si="5"/>
        <v>0</v>
      </c>
      <c r="G42" s="71">
        <f t="shared" si="5"/>
        <v>0</v>
      </c>
      <c r="H42" s="71">
        <f t="shared" si="5"/>
        <v>0</v>
      </c>
      <c r="I42" s="82">
        <f t="shared" si="5"/>
        <v>0</v>
      </c>
    </row>
    <row r="43" spans="1:9" ht="11.4" thickTop="1" thickBot="1" x14ac:dyDescent="0.25">
      <c r="A43" s="69"/>
      <c r="C43" s="55"/>
    </row>
    <row r="44" spans="1:9" ht="10.8" thickBot="1" x14ac:dyDescent="0.25">
      <c r="A44" s="502" t="s">
        <v>854</v>
      </c>
      <c r="B44" s="502"/>
      <c r="C44" s="503"/>
      <c r="D44" s="101">
        <f t="shared" ref="D44:I44" si="6">D35+D42</f>
        <v>0</v>
      </c>
      <c r="E44" s="101">
        <f t="shared" si="6"/>
        <v>0</v>
      </c>
      <c r="F44" s="101">
        <f t="shared" si="6"/>
        <v>0</v>
      </c>
      <c r="G44" s="101">
        <f t="shared" si="6"/>
        <v>0</v>
      </c>
      <c r="H44" s="101">
        <f t="shared" si="6"/>
        <v>0</v>
      </c>
      <c r="I44" s="101">
        <f t="shared" si="6"/>
        <v>0</v>
      </c>
    </row>
    <row r="45" spans="1:9" x14ac:dyDescent="0.2">
      <c r="A45" s="69"/>
      <c r="C45" s="55" t="s">
        <v>574</v>
      </c>
    </row>
    <row r="46" spans="1:9" ht="10.8" thickBot="1" x14ac:dyDescent="0.25">
      <c r="A46" s="69"/>
      <c r="C46" s="55"/>
    </row>
    <row r="47" spans="1:9" ht="11.4" thickTop="1" thickBot="1" x14ac:dyDescent="0.25">
      <c r="C47" s="55" t="s">
        <v>575</v>
      </c>
      <c r="D47" s="84">
        <f t="shared" ref="D47:I47" si="7">D22</f>
        <v>0</v>
      </c>
      <c r="E47" s="84">
        <f t="shared" si="7"/>
        <v>0</v>
      </c>
      <c r="F47" s="84">
        <f t="shared" si="7"/>
        <v>0</v>
      </c>
      <c r="G47" s="84">
        <f t="shared" si="7"/>
        <v>0</v>
      </c>
      <c r="H47" s="84">
        <f t="shared" si="7"/>
        <v>0</v>
      </c>
      <c r="I47" s="84">
        <f t="shared" si="7"/>
        <v>0</v>
      </c>
    </row>
    <row r="48" spans="1:9" ht="10.8" thickTop="1" x14ac:dyDescent="0.2"/>
    <row r="49" spans="1:9" x14ac:dyDescent="0.2">
      <c r="C49" s="55" t="s">
        <v>576</v>
      </c>
      <c r="D49" s="77">
        <f t="shared" ref="D49:I49" si="8">D44-D47</f>
        <v>0</v>
      </c>
      <c r="E49" s="77">
        <f t="shared" si="8"/>
        <v>0</v>
      </c>
      <c r="F49" s="77">
        <f t="shared" si="8"/>
        <v>0</v>
      </c>
      <c r="G49" s="77">
        <f t="shared" si="8"/>
        <v>0</v>
      </c>
      <c r="H49" s="77">
        <f t="shared" si="8"/>
        <v>0</v>
      </c>
      <c r="I49" s="77">
        <f t="shared" si="8"/>
        <v>0</v>
      </c>
    </row>
    <row r="53" spans="1:9" x14ac:dyDescent="0.2">
      <c r="A53" s="504" t="s">
        <v>1324</v>
      </c>
      <c r="B53" s="504"/>
      <c r="C53" s="504"/>
      <c r="D53" s="504"/>
      <c r="E53" s="504"/>
      <c r="F53" s="504"/>
      <c r="G53" s="504"/>
    </row>
    <row r="55" spans="1:9" x14ac:dyDescent="0.2">
      <c r="A55" s="55"/>
    </row>
    <row r="56" spans="1:9" x14ac:dyDescent="0.2">
      <c r="C56" s="55"/>
    </row>
  </sheetData>
  <mergeCells count="2">
    <mergeCell ref="A44:C44"/>
    <mergeCell ref="A53:G53"/>
  </mergeCells>
  <printOptions horizontalCentered="1"/>
  <pageMargins left="0.25" right="0.25" top="0.5" bottom="0.75" header="0.5" footer="0.5"/>
  <pageSetup scale="90" orientation="landscape" r:id="rId1"/>
  <headerFooter alignWithMargins="0">
    <oddFooter>&amp;CPage &amp;P of &amp;N&amp;R&amp;D</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I59"/>
  <sheetViews>
    <sheetView zoomScaleNormal="100" workbookViewId="0">
      <pane ySplit="3" topLeftCell="A4" activePane="bottomLeft" state="frozen"/>
      <selection pane="bottomLeft" activeCell="L20" sqref="L20"/>
    </sheetView>
  </sheetViews>
  <sheetFormatPr defaultColWidth="9.28515625" defaultRowHeight="10.199999999999999" x14ac:dyDescent="0.2"/>
  <cols>
    <col min="1" max="1" width="10" style="77" customWidth="1"/>
    <col min="2" max="2" width="5" style="77" bestFit="1" customWidth="1"/>
    <col min="3" max="3" width="70.85546875" style="77" customWidth="1"/>
    <col min="4"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353</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v>0</v>
      </c>
      <c r="E4" s="19">
        <v>0</v>
      </c>
      <c r="F4" s="19">
        <v>0</v>
      </c>
      <c r="G4" s="19">
        <v>0</v>
      </c>
      <c r="H4" s="19">
        <v>0</v>
      </c>
      <c r="I4" s="83">
        <f>SUM(G4+H4)</f>
        <v>0</v>
      </c>
    </row>
    <row r="5" spans="1:9" x14ac:dyDescent="0.2">
      <c r="A5" s="18" t="s">
        <v>1263</v>
      </c>
      <c r="C5" s="100" t="s">
        <v>145</v>
      </c>
    </row>
    <row r="6" spans="1:9" x14ac:dyDescent="0.2">
      <c r="A6" s="55" t="s">
        <v>354</v>
      </c>
      <c r="B6" s="78" t="s">
        <v>880</v>
      </c>
      <c r="C6" s="55" t="s">
        <v>971</v>
      </c>
      <c r="D6" s="21">
        <v>0</v>
      </c>
      <c r="E6" s="21">
        <v>0</v>
      </c>
      <c r="F6" s="21">
        <v>0</v>
      </c>
      <c r="G6" s="21">
        <v>0</v>
      </c>
      <c r="H6" s="21">
        <v>0</v>
      </c>
      <c r="I6" s="240">
        <f>SUM(G6+H6)</f>
        <v>0</v>
      </c>
    </row>
    <row r="7" spans="1:9" x14ac:dyDescent="0.2">
      <c r="A7" s="55" t="s">
        <v>1272</v>
      </c>
      <c r="B7" s="78" t="s">
        <v>881</v>
      </c>
      <c r="C7" s="55" t="s">
        <v>359</v>
      </c>
      <c r="D7" s="21">
        <v>0</v>
      </c>
      <c r="E7" s="21">
        <v>0</v>
      </c>
      <c r="F7" s="21">
        <v>0</v>
      </c>
      <c r="G7" s="21">
        <v>0</v>
      </c>
      <c r="H7" s="21">
        <v>0</v>
      </c>
      <c r="I7" s="240">
        <f t="shared" ref="I7:I14" si="0">SUM(G7+H7)</f>
        <v>0</v>
      </c>
    </row>
    <row r="8" spans="1:9" x14ac:dyDescent="0.2">
      <c r="A8" s="55" t="s">
        <v>355</v>
      </c>
      <c r="B8" s="78" t="s">
        <v>793</v>
      </c>
      <c r="C8" s="55" t="s">
        <v>972</v>
      </c>
      <c r="D8" s="21">
        <v>0</v>
      </c>
      <c r="E8" s="21">
        <v>0</v>
      </c>
      <c r="F8" s="21">
        <v>0</v>
      </c>
      <c r="G8" s="21">
        <v>0</v>
      </c>
      <c r="H8" s="21">
        <v>0</v>
      </c>
      <c r="I8" s="240">
        <f t="shared" si="0"/>
        <v>0</v>
      </c>
    </row>
    <row r="9" spans="1:9" x14ac:dyDescent="0.2">
      <c r="A9" s="55" t="s">
        <v>356</v>
      </c>
      <c r="B9" s="78" t="s">
        <v>882</v>
      </c>
      <c r="C9" s="55" t="s">
        <v>973</v>
      </c>
      <c r="D9" s="21">
        <v>0</v>
      </c>
      <c r="E9" s="21">
        <v>0</v>
      </c>
      <c r="F9" s="21">
        <v>0</v>
      </c>
      <c r="G9" s="21">
        <v>0</v>
      </c>
      <c r="H9" s="21">
        <v>0</v>
      </c>
      <c r="I9" s="240">
        <f t="shared" si="0"/>
        <v>0</v>
      </c>
    </row>
    <row r="10" spans="1:9" x14ac:dyDescent="0.2">
      <c r="A10" s="72" t="s">
        <v>1036</v>
      </c>
      <c r="B10" s="78" t="s">
        <v>944</v>
      </c>
      <c r="C10" s="55" t="s">
        <v>1041</v>
      </c>
      <c r="D10" s="21">
        <v>0</v>
      </c>
      <c r="E10" s="21">
        <v>0</v>
      </c>
      <c r="F10" s="21">
        <v>0</v>
      </c>
      <c r="G10" s="21">
        <v>0</v>
      </c>
      <c r="H10" s="21">
        <v>0</v>
      </c>
      <c r="I10" s="240">
        <f t="shared" si="0"/>
        <v>0</v>
      </c>
    </row>
    <row r="11" spans="1:9" x14ac:dyDescent="0.2">
      <c r="A11" s="72" t="s">
        <v>1038</v>
      </c>
      <c r="B11" s="78" t="s">
        <v>945</v>
      </c>
      <c r="C11" s="55" t="s">
        <v>901</v>
      </c>
      <c r="D11" s="21">
        <v>0</v>
      </c>
      <c r="E11" s="21">
        <v>0</v>
      </c>
      <c r="F11" s="21">
        <v>0</v>
      </c>
      <c r="G11" s="21">
        <v>0</v>
      </c>
      <c r="H11" s="21">
        <v>0</v>
      </c>
      <c r="I11" s="240">
        <f t="shared" si="0"/>
        <v>0</v>
      </c>
    </row>
    <row r="12" spans="1:9" x14ac:dyDescent="0.2">
      <c r="A12" s="72" t="s">
        <v>1039</v>
      </c>
      <c r="B12" s="78" t="s">
        <v>946</v>
      </c>
      <c r="C12" s="55" t="s">
        <v>902</v>
      </c>
      <c r="D12" s="21">
        <v>0</v>
      </c>
      <c r="E12" s="21">
        <v>0</v>
      </c>
      <c r="F12" s="21">
        <v>0</v>
      </c>
      <c r="G12" s="21">
        <v>0</v>
      </c>
      <c r="H12" s="21">
        <v>0</v>
      </c>
      <c r="I12" s="240">
        <f t="shared" si="0"/>
        <v>0</v>
      </c>
    </row>
    <row r="13" spans="1:9" x14ac:dyDescent="0.2">
      <c r="A13" s="55" t="s">
        <v>66</v>
      </c>
      <c r="B13" s="78" t="s">
        <v>947</v>
      </c>
      <c r="C13" s="2" t="s">
        <v>660</v>
      </c>
      <c r="D13" s="21">
        <v>0</v>
      </c>
      <c r="E13" s="21">
        <v>0</v>
      </c>
      <c r="F13" s="21">
        <v>0</v>
      </c>
      <c r="G13" s="21">
        <v>0</v>
      </c>
      <c r="H13" s="21">
        <v>0</v>
      </c>
      <c r="I13" s="240">
        <f t="shared" si="0"/>
        <v>0</v>
      </c>
    </row>
    <row r="14" spans="1:9" x14ac:dyDescent="0.2">
      <c r="A14" s="55"/>
      <c r="B14" s="78" t="s">
        <v>955</v>
      </c>
      <c r="C14" s="62" t="s">
        <v>161</v>
      </c>
      <c r="D14" s="21">
        <v>0</v>
      </c>
      <c r="E14" s="21">
        <v>0</v>
      </c>
      <c r="F14" s="21">
        <v>0</v>
      </c>
      <c r="G14" s="21">
        <v>0</v>
      </c>
      <c r="H14" s="21">
        <v>0</v>
      </c>
      <c r="I14" s="240">
        <f t="shared" si="0"/>
        <v>0</v>
      </c>
    </row>
    <row r="15" spans="1:9" ht="10.8" thickBot="1" x14ac:dyDescent="0.25">
      <c r="A15" s="55"/>
      <c r="B15" s="78"/>
      <c r="C15" s="62"/>
    </row>
    <row r="16" spans="1:9" ht="11.4" thickTop="1" thickBot="1" x14ac:dyDescent="0.25">
      <c r="B16" s="78" t="s">
        <v>959</v>
      </c>
      <c r="C16" s="17" t="s">
        <v>1183</v>
      </c>
      <c r="D16" s="82">
        <f t="shared" ref="D16:I16" si="1">SUM(D6:D14)</f>
        <v>0</v>
      </c>
      <c r="E16" s="82">
        <f t="shared" si="1"/>
        <v>0</v>
      </c>
      <c r="F16" s="82">
        <f t="shared" si="1"/>
        <v>0</v>
      </c>
      <c r="G16" s="82">
        <f t="shared" si="1"/>
        <v>0</v>
      </c>
      <c r="H16" s="82">
        <f t="shared" si="1"/>
        <v>0</v>
      </c>
      <c r="I16" s="82">
        <f t="shared" si="1"/>
        <v>0</v>
      </c>
    </row>
    <row r="17" spans="1:9" ht="11.4" thickTop="1" thickBot="1" x14ac:dyDescent="0.25">
      <c r="C17" s="55"/>
    </row>
    <row r="18" spans="1:9" ht="10.8" thickBot="1" x14ac:dyDescent="0.25">
      <c r="A18" s="17" t="s">
        <v>1182</v>
      </c>
      <c r="D18" s="83">
        <f t="shared" ref="D18:I18" si="2">D4+D16</f>
        <v>0</v>
      </c>
      <c r="E18" s="83">
        <f t="shared" si="2"/>
        <v>0</v>
      </c>
      <c r="F18" s="83">
        <f t="shared" si="2"/>
        <v>0</v>
      </c>
      <c r="G18" s="83">
        <f t="shared" si="2"/>
        <v>0</v>
      </c>
      <c r="H18" s="83">
        <f t="shared" si="2"/>
        <v>0</v>
      </c>
      <c r="I18" s="83">
        <f t="shared" si="2"/>
        <v>0</v>
      </c>
    </row>
    <row r="20" spans="1:9" x14ac:dyDescent="0.2">
      <c r="A20" s="286" t="s">
        <v>637</v>
      </c>
      <c r="B20" s="165"/>
      <c r="C20" s="204" t="s">
        <v>633</v>
      </c>
      <c r="D20" s="94"/>
      <c r="E20" s="94"/>
      <c r="F20" s="94"/>
      <c r="G20" s="94"/>
      <c r="H20" s="94"/>
    </row>
    <row r="21" spans="1:9" x14ac:dyDescent="0.2">
      <c r="A21" s="166" t="s">
        <v>66</v>
      </c>
      <c r="B21" s="208" t="s">
        <v>9</v>
      </c>
      <c r="C21" s="2" t="s">
        <v>639</v>
      </c>
      <c r="D21" s="21">
        <v>0</v>
      </c>
      <c r="E21" s="21">
        <v>0</v>
      </c>
      <c r="F21" s="21">
        <v>0</v>
      </c>
      <c r="G21" s="21">
        <v>0</v>
      </c>
      <c r="H21" s="220">
        <v>0</v>
      </c>
      <c r="I21" s="221">
        <f>SUM(G21+H21)</f>
        <v>0</v>
      </c>
    </row>
    <row r="22" spans="1:9" x14ac:dyDescent="0.2">
      <c r="A22" s="166"/>
      <c r="B22" s="208"/>
      <c r="C22" s="2"/>
      <c r="D22" s="3"/>
      <c r="E22" s="3"/>
      <c r="F22" s="3"/>
      <c r="G22" s="3"/>
      <c r="H22" s="3"/>
    </row>
    <row r="23" spans="1:9" x14ac:dyDescent="0.2">
      <c r="A23" s="18" t="s">
        <v>147</v>
      </c>
      <c r="C23" s="100" t="s">
        <v>148</v>
      </c>
    </row>
    <row r="24" spans="1:9" x14ac:dyDescent="0.2">
      <c r="A24" s="55" t="s">
        <v>357</v>
      </c>
      <c r="B24" s="78" t="s">
        <v>960</v>
      </c>
      <c r="C24" s="55" t="s">
        <v>181</v>
      </c>
      <c r="D24" s="21">
        <v>0</v>
      </c>
      <c r="E24" s="21">
        <v>0</v>
      </c>
      <c r="F24" s="21">
        <v>0</v>
      </c>
      <c r="G24" s="21">
        <v>0</v>
      </c>
      <c r="H24" s="21">
        <v>0</v>
      </c>
      <c r="I24" s="240">
        <f t="shared" ref="I24:I37" si="3">SUM(G24+H24)</f>
        <v>0</v>
      </c>
    </row>
    <row r="25" spans="1:9" x14ac:dyDescent="0.2">
      <c r="A25" s="55" t="s">
        <v>196</v>
      </c>
      <c r="B25" s="78" t="s">
        <v>956</v>
      </c>
      <c r="C25" s="55" t="s">
        <v>1184</v>
      </c>
      <c r="D25" s="21">
        <v>0</v>
      </c>
      <c r="E25" s="21">
        <v>0</v>
      </c>
      <c r="F25" s="21">
        <v>0</v>
      </c>
      <c r="G25" s="21">
        <v>0</v>
      </c>
      <c r="H25" s="21">
        <v>0</v>
      </c>
      <c r="I25" s="240">
        <f t="shared" si="3"/>
        <v>0</v>
      </c>
    </row>
    <row r="26" spans="1:9" x14ac:dyDescent="0.2">
      <c r="A26" s="55" t="s">
        <v>346</v>
      </c>
      <c r="B26" s="78" t="s">
        <v>957</v>
      </c>
      <c r="C26" s="55" t="s">
        <v>114</v>
      </c>
      <c r="D26" s="21">
        <v>0</v>
      </c>
      <c r="E26" s="21">
        <v>0</v>
      </c>
      <c r="F26" s="21">
        <v>0</v>
      </c>
      <c r="G26" s="21">
        <v>0</v>
      </c>
      <c r="H26" s="21">
        <v>0</v>
      </c>
      <c r="I26" s="240">
        <f t="shared" si="3"/>
        <v>0</v>
      </c>
    </row>
    <row r="27" spans="1:9" x14ac:dyDescent="0.2">
      <c r="A27" s="72" t="s">
        <v>1255</v>
      </c>
      <c r="B27" s="78" t="s">
        <v>962</v>
      </c>
      <c r="C27" s="55" t="s">
        <v>118</v>
      </c>
      <c r="D27" s="21">
        <v>0</v>
      </c>
      <c r="E27" s="21">
        <v>0</v>
      </c>
      <c r="F27" s="21">
        <v>0</v>
      </c>
      <c r="G27" s="21">
        <v>0</v>
      </c>
      <c r="H27" s="21">
        <v>0</v>
      </c>
      <c r="I27" s="240">
        <f t="shared" si="3"/>
        <v>0</v>
      </c>
    </row>
    <row r="28" spans="1:9" x14ac:dyDescent="0.2">
      <c r="A28" s="55" t="s">
        <v>197</v>
      </c>
      <c r="B28" s="78" t="s">
        <v>963</v>
      </c>
      <c r="C28" s="55" t="s">
        <v>119</v>
      </c>
      <c r="D28" s="21">
        <v>0</v>
      </c>
      <c r="E28" s="21">
        <v>0</v>
      </c>
      <c r="F28" s="21">
        <v>0</v>
      </c>
      <c r="G28" s="21">
        <v>0</v>
      </c>
      <c r="H28" s="21">
        <v>0</v>
      </c>
      <c r="I28" s="240">
        <f t="shared" si="3"/>
        <v>0</v>
      </c>
    </row>
    <row r="29" spans="1:9" x14ac:dyDescent="0.2">
      <c r="A29" s="72" t="s">
        <v>150</v>
      </c>
      <c r="B29" s="78" t="s">
        <v>964</v>
      </c>
      <c r="C29" s="55" t="s">
        <v>120</v>
      </c>
      <c r="D29" s="21">
        <v>0</v>
      </c>
      <c r="E29" s="21">
        <v>0</v>
      </c>
      <c r="F29" s="21">
        <v>0</v>
      </c>
      <c r="G29" s="21">
        <v>0</v>
      </c>
      <c r="H29" s="21">
        <v>0</v>
      </c>
      <c r="I29" s="240">
        <f t="shared" si="3"/>
        <v>0</v>
      </c>
    </row>
    <row r="30" spans="1:9" x14ac:dyDescent="0.2">
      <c r="A30" s="72" t="s">
        <v>116</v>
      </c>
      <c r="B30" s="78" t="s">
        <v>965</v>
      </c>
      <c r="C30" s="55" t="s">
        <v>378</v>
      </c>
      <c r="D30" s="21">
        <v>0</v>
      </c>
      <c r="E30" s="21">
        <v>0</v>
      </c>
      <c r="F30" s="21">
        <v>0</v>
      </c>
      <c r="G30" s="21">
        <v>0</v>
      </c>
      <c r="H30" s="21">
        <v>0</v>
      </c>
      <c r="I30" s="240">
        <f t="shared" si="3"/>
        <v>0</v>
      </c>
    </row>
    <row r="31" spans="1:9" x14ac:dyDescent="0.2">
      <c r="A31" s="72" t="s">
        <v>117</v>
      </c>
      <c r="B31" s="78" t="s">
        <v>966</v>
      </c>
      <c r="C31" s="55" t="s">
        <v>379</v>
      </c>
      <c r="D31" s="21">
        <v>0</v>
      </c>
      <c r="E31" s="21">
        <v>0</v>
      </c>
      <c r="F31" s="21">
        <v>0</v>
      </c>
      <c r="G31" s="21">
        <v>0</v>
      </c>
      <c r="H31" s="21">
        <v>0</v>
      </c>
      <c r="I31" s="240">
        <f t="shared" si="3"/>
        <v>0</v>
      </c>
    </row>
    <row r="32" spans="1:9" x14ac:dyDescent="0.2">
      <c r="A32" s="72" t="s">
        <v>380</v>
      </c>
      <c r="B32" s="78" t="s">
        <v>967</v>
      </c>
      <c r="C32" s="55" t="s">
        <v>382</v>
      </c>
      <c r="D32" s="21">
        <v>0</v>
      </c>
      <c r="E32" s="21">
        <v>0</v>
      </c>
      <c r="F32" s="21">
        <v>0</v>
      </c>
      <c r="G32" s="21">
        <v>0</v>
      </c>
      <c r="H32" s="21">
        <v>0</v>
      </c>
      <c r="I32" s="240">
        <f t="shared" si="3"/>
        <v>0</v>
      </c>
    </row>
    <row r="33" spans="1:9" x14ac:dyDescent="0.2">
      <c r="A33" s="55" t="s">
        <v>199</v>
      </c>
      <c r="B33" s="78" t="s">
        <v>968</v>
      </c>
      <c r="C33" s="55" t="s">
        <v>123</v>
      </c>
      <c r="D33" s="21">
        <v>0</v>
      </c>
      <c r="E33" s="21">
        <v>0</v>
      </c>
      <c r="F33" s="21">
        <v>0</v>
      </c>
      <c r="G33" s="21">
        <v>0</v>
      </c>
      <c r="H33" s="21">
        <v>0</v>
      </c>
      <c r="I33" s="240">
        <f t="shared" si="3"/>
        <v>0</v>
      </c>
    </row>
    <row r="34" spans="1:9" x14ac:dyDescent="0.2">
      <c r="A34" s="55" t="s">
        <v>432</v>
      </c>
      <c r="B34" s="78" t="s">
        <v>970</v>
      </c>
      <c r="C34" s="55" t="s">
        <v>1185</v>
      </c>
      <c r="D34" s="21">
        <v>0</v>
      </c>
      <c r="E34" s="21">
        <v>0</v>
      </c>
      <c r="F34" s="21">
        <v>0</v>
      </c>
      <c r="G34" s="21">
        <v>0</v>
      </c>
      <c r="H34" s="21">
        <v>0</v>
      </c>
      <c r="I34" s="240">
        <f t="shared" si="3"/>
        <v>0</v>
      </c>
    </row>
    <row r="35" spans="1:9" x14ac:dyDescent="0.2">
      <c r="A35" s="55" t="s">
        <v>974</v>
      </c>
      <c r="B35" s="78" t="s">
        <v>975</v>
      </c>
      <c r="C35" s="55" t="s">
        <v>1186</v>
      </c>
      <c r="D35" s="21">
        <v>0</v>
      </c>
      <c r="E35" s="21">
        <v>0</v>
      </c>
      <c r="F35" s="21">
        <v>0</v>
      </c>
      <c r="G35" s="21">
        <v>0</v>
      </c>
      <c r="H35" s="21">
        <v>0</v>
      </c>
      <c r="I35" s="240">
        <f t="shared" si="3"/>
        <v>0</v>
      </c>
    </row>
    <row r="36" spans="1:9" x14ac:dyDescent="0.2">
      <c r="A36" s="72"/>
      <c r="B36" s="72"/>
      <c r="C36" s="285" t="s">
        <v>10</v>
      </c>
      <c r="D36" s="219">
        <f t="shared" ref="D36:I36" si="4">+D21</f>
        <v>0</v>
      </c>
      <c r="E36" s="219">
        <f t="shared" si="4"/>
        <v>0</v>
      </c>
      <c r="F36" s="219">
        <f t="shared" si="4"/>
        <v>0</v>
      </c>
      <c r="G36" s="219">
        <f t="shared" si="4"/>
        <v>0</v>
      </c>
      <c r="H36" s="219">
        <f t="shared" si="4"/>
        <v>0</v>
      </c>
      <c r="I36" s="219">
        <f t="shared" si="4"/>
        <v>0</v>
      </c>
    </row>
    <row r="37" spans="1:9" x14ac:dyDescent="0.2">
      <c r="B37" s="78" t="s">
        <v>976</v>
      </c>
      <c r="C37" s="55" t="s">
        <v>1187</v>
      </c>
      <c r="D37" s="21">
        <v>0</v>
      </c>
      <c r="E37" s="21">
        <v>0</v>
      </c>
      <c r="F37" s="21">
        <v>0</v>
      </c>
      <c r="G37" s="21">
        <v>0</v>
      </c>
      <c r="H37" s="21">
        <v>0</v>
      </c>
      <c r="I37" s="240">
        <f t="shared" si="3"/>
        <v>0</v>
      </c>
    </row>
    <row r="38" spans="1:9" ht="10.8" thickBot="1" x14ac:dyDescent="0.25">
      <c r="C38" s="55"/>
      <c r="D38" s="3"/>
    </row>
    <row r="39" spans="1:9" ht="11.4" thickTop="1" thickBot="1" x14ac:dyDescent="0.25">
      <c r="B39" s="78" t="s">
        <v>977</v>
      </c>
      <c r="C39" s="17" t="s">
        <v>433</v>
      </c>
      <c r="D39" s="84">
        <f t="shared" ref="D39:I39" si="5">SUM(D24:D37)</f>
        <v>0</v>
      </c>
      <c r="E39" s="84">
        <f t="shared" si="5"/>
        <v>0</v>
      </c>
      <c r="F39" s="84">
        <f t="shared" si="5"/>
        <v>0</v>
      </c>
      <c r="G39" s="84">
        <f t="shared" si="5"/>
        <v>0</v>
      </c>
      <c r="H39" s="84">
        <f t="shared" si="5"/>
        <v>0</v>
      </c>
      <c r="I39" s="84">
        <f t="shared" si="5"/>
        <v>0</v>
      </c>
    </row>
    <row r="40" spans="1:9" ht="10.8" thickTop="1" x14ac:dyDescent="0.2"/>
    <row r="41" spans="1:9" x14ac:dyDescent="0.2">
      <c r="A41" s="74" t="s">
        <v>70</v>
      </c>
      <c r="C41" s="100" t="s">
        <v>584</v>
      </c>
    </row>
    <row r="42" spans="1:9" x14ac:dyDescent="0.2">
      <c r="A42" s="237" t="s">
        <v>1198</v>
      </c>
      <c r="B42" s="78" t="s">
        <v>978</v>
      </c>
      <c r="C42" s="55" t="s">
        <v>1192</v>
      </c>
      <c r="D42" s="21">
        <v>0</v>
      </c>
      <c r="E42" s="21">
        <v>0</v>
      </c>
      <c r="F42" s="21">
        <v>0</v>
      </c>
      <c r="G42" s="21">
        <v>0</v>
      </c>
      <c r="H42" s="21">
        <v>0</v>
      </c>
      <c r="I42" s="240">
        <f>SUM(G42+H42)</f>
        <v>0</v>
      </c>
    </row>
    <row r="43" spans="1:9" x14ac:dyDescent="0.2">
      <c r="A43" s="302" t="s">
        <v>1317</v>
      </c>
      <c r="B43" s="78" t="s">
        <v>385</v>
      </c>
      <c r="C43" s="55" t="s">
        <v>1193</v>
      </c>
      <c r="D43" s="21">
        <v>0</v>
      </c>
      <c r="E43" s="21">
        <v>0</v>
      </c>
      <c r="F43" s="21">
        <v>0</v>
      </c>
      <c r="G43" s="21">
        <v>0</v>
      </c>
      <c r="H43" s="21">
        <v>0</v>
      </c>
      <c r="I43" s="240">
        <f>SUM(G43+H43)</f>
        <v>0</v>
      </c>
    </row>
    <row r="44" spans="1:9" x14ac:dyDescent="0.2">
      <c r="A44" s="302" t="s">
        <v>1316</v>
      </c>
      <c r="B44" s="78" t="s">
        <v>389</v>
      </c>
      <c r="C44" s="55" t="s">
        <v>1194</v>
      </c>
      <c r="D44" s="21">
        <v>0</v>
      </c>
      <c r="E44" s="21">
        <v>0</v>
      </c>
      <c r="F44" s="21">
        <v>0</v>
      </c>
      <c r="G44" s="21">
        <v>0</v>
      </c>
      <c r="H44" s="21">
        <v>0</v>
      </c>
      <c r="I44" s="240">
        <f>SUM(G44+H44)</f>
        <v>0</v>
      </c>
    </row>
    <row r="45" spans="1:9" ht="10.5" customHeight="1" x14ac:dyDescent="0.2">
      <c r="A45" s="302" t="s">
        <v>1314</v>
      </c>
      <c r="B45" s="303" t="s">
        <v>982</v>
      </c>
      <c r="C45" s="297" t="s">
        <v>1315</v>
      </c>
      <c r="D45" s="21">
        <v>0</v>
      </c>
      <c r="E45" s="21">
        <v>0</v>
      </c>
      <c r="F45" s="21">
        <v>0</v>
      </c>
      <c r="G45" s="21">
        <v>0</v>
      </c>
      <c r="H45" s="21">
        <v>0</v>
      </c>
      <c r="I45" s="240">
        <f>SUM(G45+H45)</f>
        <v>0</v>
      </c>
    </row>
    <row r="46" spans="1:9" ht="10.8" thickBot="1" x14ac:dyDescent="0.25">
      <c r="A46" s="237" t="s">
        <v>1202</v>
      </c>
      <c r="B46" s="89" t="s">
        <v>983</v>
      </c>
      <c r="C46" s="55" t="s">
        <v>1196</v>
      </c>
      <c r="D46" s="70">
        <v>0</v>
      </c>
      <c r="E46" s="70">
        <v>0</v>
      </c>
      <c r="F46" s="70">
        <v>0</v>
      </c>
      <c r="G46" s="70">
        <v>0</v>
      </c>
      <c r="H46" s="21">
        <v>0</v>
      </c>
      <c r="I46" s="240">
        <f>SUM(G46+H46)</f>
        <v>0</v>
      </c>
    </row>
    <row r="47" spans="1:9" ht="11.4" thickTop="1" thickBot="1" x14ac:dyDescent="0.25">
      <c r="A47" s="69"/>
      <c r="B47" s="89" t="s">
        <v>984</v>
      </c>
      <c r="C47" s="55" t="s">
        <v>434</v>
      </c>
      <c r="D47" s="71">
        <f t="shared" ref="D47:I47" si="6">SUM(D42:D46)</f>
        <v>0</v>
      </c>
      <c r="E47" s="71">
        <f t="shared" si="6"/>
        <v>0</v>
      </c>
      <c r="F47" s="71">
        <f t="shared" si="6"/>
        <v>0</v>
      </c>
      <c r="G47" s="71">
        <f t="shared" si="6"/>
        <v>0</v>
      </c>
      <c r="H47" s="71">
        <f t="shared" si="6"/>
        <v>0</v>
      </c>
      <c r="I47" s="82">
        <f t="shared" si="6"/>
        <v>0</v>
      </c>
    </row>
    <row r="48" spans="1:9" ht="11.4" thickTop="1" thickBot="1" x14ac:dyDescent="0.25">
      <c r="A48" s="69"/>
      <c r="C48" s="55"/>
    </row>
    <row r="49" spans="1:9" ht="10.8" thickBot="1" x14ac:dyDescent="0.25">
      <c r="A49" s="501" t="s">
        <v>435</v>
      </c>
      <c r="B49" s="501"/>
      <c r="C49" s="505"/>
      <c r="D49" s="101">
        <f t="shared" ref="D49:I49" si="7">D39+D47</f>
        <v>0</v>
      </c>
      <c r="E49" s="101">
        <f t="shared" si="7"/>
        <v>0</v>
      </c>
      <c r="F49" s="101">
        <f t="shared" si="7"/>
        <v>0</v>
      </c>
      <c r="G49" s="101">
        <f t="shared" si="7"/>
        <v>0</v>
      </c>
      <c r="H49" s="101">
        <f t="shared" si="7"/>
        <v>0</v>
      </c>
      <c r="I49" s="101">
        <f t="shared" si="7"/>
        <v>0</v>
      </c>
    </row>
    <row r="50" spans="1:9" x14ac:dyDescent="0.2">
      <c r="A50" s="69"/>
      <c r="C50" s="55" t="s">
        <v>574</v>
      </c>
    </row>
    <row r="51" spans="1:9" ht="10.8" thickBot="1" x14ac:dyDescent="0.25">
      <c r="A51" s="69"/>
      <c r="C51" s="55"/>
    </row>
    <row r="52" spans="1:9" ht="11.4" thickTop="1" thickBot="1" x14ac:dyDescent="0.25">
      <c r="C52" s="55" t="s">
        <v>575</v>
      </c>
      <c r="D52" s="84">
        <f t="shared" ref="D52:I52" si="8">D18</f>
        <v>0</v>
      </c>
      <c r="E52" s="84">
        <f t="shared" si="8"/>
        <v>0</v>
      </c>
      <c r="F52" s="84">
        <f t="shared" si="8"/>
        <v>0</v>
      </c>
      <c r="G52" s="84">
        <f t="shared" si="8"/>
        <v>0</v>
      </c>
      <c r="H52" s="84">
        <f t="shared" si="8"/>
        <v>0</v>
      </c>
      <c r="I52" s="84">
        <f t="shared" si="8"/>
        <v>0</v>
      </c>
    </row>
    <row r="53" spans="1:9" ht="10.8" thickTop="1" x14ac:dyDescent="0.2"/>
    <row r="54" spans="1:9" x14ac:dyDescent="0.2">
      <c r="C54" s="55" t="s">
        <v>576</v>
      </c>
      <c r="D54" s="77">
        <f t="shared" ref="D54:I54" si="9">D49-D52</f>
        <v>0</v>
      </c>
      <c r="E54" s="77">
        <f t="shared" si="9"/>
        <v>0</v>
      </c>
      <c r="F54" s="77">
        <f t="shared" si="9"/>
        <v>0</v>
      </c>
      <c r="G54" s="77">
        <f t="shared" si="9"/>
        <v>0</v>
      </c>
      <c r="H54" s="77">
        <f t="shared" si="9"/>
        <v>0</v>
      </c>
      <c r="I54" s="77">
        <f t="shared" si="9"/>
        <v>0</v>
      </c>
    </row>
    <row r="59" spans="1:9" x14ac:dyDescent="0.2">
      <c r="A59" s="55" t="s">
        <v>352</v>
      </c>
    </row>
  </sheetData>
  <sheetProtection password="CB03" sheet="1" objects="1" scenarios="1" formatCells="0" formatColumns="0" formatRows="0"/>
  <mergeCells count="1">
    <mergeCell ref="A49:C49"/>
  </mergeCells>
  <phoneticPr fontId="12" type="noConversion"/>
  <printOptions horizontalCentered="1"/>
  <pageMargins left="0.25" right="0.25" top="0.5" bottom="0.75" header="0.5" footer="0.5"/>
  <pageSetup scale="90" firstPageNumber="38" fitToHeight="0" orientation="landscape" horizontalDpi="300" verticalDpi="300" r:id="rId1"/>
  <headerFooter alignWithMargins="0">
    <oddFooter>&amp;CPage &amp;P of &amp;N&amp;R&amp;D</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I46"/>
  <sheetViews>
    <sheetView zoomScaleNormal="100" workbookViewId="0">
      <pane ySplit="3" topLeftCell="A4" activePane="bottomLeft" state="frozen"/>
      <selection pane="bottomLeft" activeCell="N29" sqref="N29"/>
    </sheetView>
  </sheetViews>
  <sheetFormatPr defaultColWidth="9.28515625" defaultRowHeight="10.199999999999999" x14ac:dyDescent="0.2"/>
  <cols>
    <col min="1" max="1" width="10" style="77" customWidth="1"/>
    <col min="2" max="2" width="5" style="77" bestFit="1" customWidth="1"/>
    <col min="3" max="3" width="70.85546875" style="77" customWidth="1"/>
    <col min="4" max="4" width="16.7109375" customWidth="1"/>
    <col min="5"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429</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v>0</v>
      </c>
      <c r="E4" s="19">
        <v>0</v>
      </c>
      <c r="F4" s="19">
        <v>0</v>
      </c>
      <c r="G4" s="19">
        <v>0</v>
      </c>
      <c r="H4" s="19">
        <v>0</v>
      </c>
      <c r="I4" s="83">
        <f>SUM(G4+H4)</f>
        <v>0</v>
      </c>
    </row>
    <row r="5" spans="1:9" x14ac:dyDescent="0.2">
      <c r="A5" s="18" t="s">
        <v>1263</v>
      </c>
      <c r="C5" s="100" t="s">
        <v>145</v>
      </c>
      <c r="E5"/>
      <c r="F5"/>
      <c r="G5"/>
    </row>
    <row r="6" spans="1:9" x14ac:dyDescent="0.2">
      <c r="A6" s="55" t="s">
        <v>1265</v>
      </c>
      <c r="B6" s="78" t="s">
        <v>880</v>
      </c>
      <c r="C6" s="55" t="s">
        <v>205</v>
      </c>
      <c r="D6" s="21">
        <v>0</v>
      </c>
      <c r="E6" s="21">
        <v>0</v>
      </c>
      <c r="F6" s="21">
        <v>0</v>
      </c>
      <c r="G6" s="21">
        <v>0</v>
      </c>
      <c r="H6" s="21">
        <v>0</v>
      </c>
      <c r="I6" s="240">
        <f t="shared" ref="I6:I11" si="0">SUM(G6+H6)</f>
        <v>0</v>
      </c>
    </row>
    <row r="7" spans="1:9" x14ac:dyDescent="0.2">
      <c r="A7" s="55" t="s">
        <v>1266</v>
      </c>
      <c r="B7" s="78" t="s">
        <v>881</v>
      </c>
      <c r="C7" s="55" t="s">
        <v>206</v>
      </c>
      <c r="D7" s="21">
        <v>0</v>
      </c>
      <c r="E7" s="21">
        <v>0</v>
      </c>
      <c r="F7" s="21">
        <v>0</v>
      </c>
      <c r="G7" s="21">
        <v>0</v>
      </c>
      <c r="H7" s="21">
        <v>0</v>
      </c>
      <c r="I7" s="240">
        <f t="shared" si="0"/>
        <v>0</v>
      </c>
    </row>
    <row r="8" spans="1:9" x14ac:dyDescent="0.2">
      <c r="A8" s="55" t="s">
        <v>1268</v>
      </c>
      <c r="B8" s="78" t="s">
        <v>882</v>
      </c>
      <c r="C8" s="55" t="s">
        <v>950</v>
      </c>
      <c r="D8" s="21">
        <v>0</v>
      </c>
      <c r="E8" s="21">
        <v>0</v>
      </c>
      <c r="F8" s="21">
        <v>0</v>
      </c>
      <c r="G8" s="21">
        <v>0</v>
      </c>
      <c r="H8" s="21">
        <v>0</v>
      </c>
      <c r="I8" s="240">
        <f t="shared" si="0"/>
        <v>0</v>
      </c>
    </row>
    <row r="9" spans="1:9" x14ac:dyDescent="0.2">
      <c r="A9" s="55" t="s">
        <v>1272</v>
      </c>
      <c r="B9" s="78" t="s">
        <v>943</v>
      </c>
      <c r="C9" s="55" t="s">
        <v>359</v>
      </c>
      <c r="D9" s="21">
        <v>0</v>
      </c>
      <c r="E9" s="21">
        <v>0</v>
      </c>
      <c r="F9" s="21">
        <v>0</v>
      </c>
      <c r="G9" s="21">
        <v>0</v>
      </c>
      <c r="H9" s="21">
        <v>0</v>
      </c>
      <c r="I9" s="240">
        <f t="shared" si="0"/>
        <v>0</v>
      </c>
    </row>
    <row r="10" spans="1:9" x14ac:dyDescent="0.2">
      <c r="A10" s="55" t="s">
        <v>66</v>
      </c>
      <c r="B10" s="78" t="s">
        <v>944</v>
      </c>
      <c r="C10" s="2" t="s">
        <v>857</v>
      </c>
      <c r="D10" s="21">
        <v>0</v>
      </c>
      <c r="E10" s="21">
        <v>0</v>
      </c>
      <c r="F10" s="21">
        <v>0</v>
      </c>
      <c r="G10" s="21">
        <v>0</v>
      </c>
      <c r="H10" s="21">
        <v>0</v>
      </c>
      <c r="I10" s="240">
        <f t="shared" si="0"/>
        <v>0</v>
      </c>
    </row>
    <row r="11" spans="1:9" x14ac:dyDescent="0.2">
      <c r="B11" s="78" t="s">
        <v>945</v>
      </c>
      <c r="C11" s="55" t="s">
        <v>161</v>
      </c>
      <c r="D11" s="21">
        <v>0</v>
      </c>
      <c r="E11" s="21">
        <v>0</v>
      </c>
      <c r="F11" s="21">
        <v>0</v>
      </c>
      <c r="G11" s="21">
        <v>0</v>
      </c>
      <c r="H11" s="21">
        <v>0</v>
      </c>
      <c r="I11" s="240">
        <f t="shared" si="0"/>
        <v>0</v>
      </c>
    </row>
    <row r="12" spans="1:9" ht="10.8" thickBot="1" x14ac:dyDescent="0.25">
      <c r="B12" s="78"/>
      <c r="C12" s="55"/>
      <c r="D12" s="3"/>
      <c r="E12" s="3"/>
      <c r="F12" s="3"/>
      <c r="G12" s="3"/>
    </row>
    <row r="13" spans="1:9" ht="11.4" thickTop="1" thickBot="1" x14ac:dyDescent="0.25">
      <c r="B13" s="78" t="s">
        <v>946</v>
      </c>
      <c r="C13" s="17" t="s">
        <v>162</v>
      </c>
      <c r="D13" s="82">
        <f t="shared" ref="D13:I13" si="1">SUM(D6:D11)</f>
        <v>0</v>
      </c>
      <c r="E13" s="82">
        <f t="shared" si="1"/>
        <v>0</v>
      </c>
      <c r="F13" s="82">
        <f t="shared" si="1"/>
        <v>0</v>
      </c>
      <c r="G13" s="82">
        <f t="shared" si="1"/>
        <v>0</v>
      </c>
      <c r="H13" s="82">
        <f t="shared" si="1"/>
        <v>0</v>
      </c>
      <c r="I13" s="82">
        <f t="shared" si="1"/>
        <v>0</v>
      </c>
    </row>
    <row r="14" spans="1:9" ht="11.4" thickTop="1" thickBot="1" x14ac:dyDescent="0.25">
      <c r="C14" s="55"/>
      <c r="D14" s="77"/>
    </row>
    <row r="15" spans="1:9" ht="10.8" thickBot="1" x14ac:dyDescent="0.25">
      <c r="A15" s="17" t="s">
        <v>163</v>
      </c>
      <c r="D15" s="83">
        <f t="shared" ref="D15:I15" si="2">D4+D13</f>
        <v>0</v>
      </c>
      <c r="E15" s="83">
        <f t="shared" si="2"/>
        <v>0</v>
      </c>
      <c r="F15" s="83">
        <f t="shared" si="2"/>
        <v>0</v>
      </c>
      <c r="G15" s="83">
        <f t="shared" si="2"/>
        <v>0</v>
      </c>
      <c r="H15" s="83">
        <f t="shared" si="2"/>
        <v>0</v>
      </c>
      <c r="I15" s="83">
        <f t="shared" si="2"/>
        <v>0</v>
      </c>
    </row>
    <row r="16" spans="1:9" x14ac:dyDescent="0.2">
      <c r="A16" s="17"/>
      <c r="D16" s="77"/>
    </row>
    <row r="18" spans="1:9" x14ac:dyDescent="0.2">
      <c r="A18" s="18" t="s">
        <v>147</v>
      </c>
      <c r="C18" s="100" t="s">
        <v>148</v>
      </c>
    </row>
    <row r="19" spans="1:9" x14ac:dyDescent="0.2">
      <c r="A19" s="55" t="s">
        <v>357</v>
      </c>
      <c r="B19" s="78" t="s">
        <v>947</v>
      </c>
      <c r="C19" s="55" t="s">
        <v>181</v>
      </c>
      <c r="D19" s="21">
        <v>0</v>
      </c>
      <c r="E19" s="21">
        <v>0</v>
      </c>
      <c r="F19" s="21">
        <v>0</v>
      </c>
      <c r="G19" s="21">
        <v>0</v>
      </c>
      <c r="H19" s="21">
        <v>0</v>
      </c>
      <c r="I19" s="240">
        <f t="shared" ref="I19:I26" si="3">SUM(G19+H19)</f>
        <v>0</v>
      </c>
    </row>
    <row r="20" spans="1:9" x14ac:dyDescent="0.2">
      <c r="A20" s="55" t="s">
        <v>196</v>
      </c>
      <c r="B20" s="78" t="s">
        <v>955</v>
      </c>
      <c r="C20" s="55" t="s">
        <v>1184</v>
      </c>
      <c r="D20" s="21">
        <v>0</v>
      </c>
      <c r="E20" s="21">
        <v>0</v>
      </c>
      <c r="F20" s="21">
        <v>0</v>
      </c>
      <c r="G20" s="21">
        <v>0</v>
      </c>
      <c r="H20" s="21">
        <v>0</v>
      </c>
      <c r="I20" s="240">
        <f t="shared" si="3"/>
        <v>0</v>
      </c>
    </row>
    <row r="21" spans="1:9" x14ac:dyDescent="0.2">
      <c r="A21" s="55" t="s">
        <v>346</v>
      </c>
      <c r="B21" s="78" t="s">
        <v>959</v>
      </c>
      <c r="C21" s="55" t="s">
        <v>114</v>
      </c>
      <c r="D21" s="21">
        <v>0</v>
      </c>
      <c r="E21" s="21">
        <v>0</v>
      </c>
      <c r="F21" s="21">
        <v>0</v>
      </c>
      <c r="G21" s="21">
        <v>0</v>
      </c>
      <c r="H21" s="21">
        <v>0</v>
      </c>
      <c r="I21" s="240">
        <f t="shared" si="3"/>
        <v>0</v>
      </c>
    </row>
    <row r="22" spans="1:9" x14ac:dyDescent="0.2">
      <c r="A22" s="55" t="s">
        <v>197</v>
      </c>
      <c r="B22" s="78" t="s">
        <v>960</v>
      </c>
      <c r="C22" s="55" t="s">
        <v>119</v>
      </c>
      <c r="D22" s="21">
        <v>0</v>
      </c>
      <c r="E22" s="21">
        <v>0</v>
      </c>
      <c r="F22" s="21">
        <v>0</v>
      </c>
      <c r="G22" s="21">
        <v>0</v>
      </c>
      <c r="H22" s="21">
        <v>0</v>
      </c>
      <c r="I22" s="240">
        <f t="shared" si="3"/>
        <v>0</v>
      </c>
    </row>
    <row r="23" spans="1:9" x14ac:dyDescent="0.2">
      <c r="A23" s="55" t="s">
        <v>198</v>
      </c>
      <c r="B23" s="78" t="s">
        <v>956</v>
      </c>
      <c r="C23" s="55" t="s">
        <v>120</v>
      </c>
      <c r="D23" s="21">
        <v>0</v>
      </c>
      <c r="E23" s="21">
        <v>0</v>
      </c>
      <c r="F23" s="21">
        <v>0</v>
      </c>
      <c r="G23" s="21">
        <v>0</v>
      </c>
      <c r="H23" s="21">
        <v>0</v>
      </c>
      <c r="I23" s="240">
        <f t="shared" si="3"/>
        <v>0</v>
      </c>
    </row>
    <row r="24" spans="1:9" x14ac:dyDescent="0.2">
      <c r="A24" s="55" t="s">
        <v>199</v>
      </c>
      <c r="B24" s="78" t="s">
        <v>957</v>
      </c>
      <c r="C24" s="55" t="s">
        <v>123</v>
      </c>
      <c r="D24" s="21">
        <v>0</v>
      </c>
      <c r="E24" s="21">
        <v>0</v>
      </c>
      <c r="F24" s="21">
        <v>0</v>
      </c>
      <c r="G24" s="21">
        <v>0</v>
      </c>
      <c r="H24" s="21">
        <v>0</v>
      </c>
      <c r="I24" s="240">
        <f t="shared" si="3"/>
        <v>0</v>
      </c>
    </row>
    <row r="25" spans="1:9" x14ac:dyDescent="0.2">
      <c r="A25" s="55" t="s">
        <v>200</v>
      </c>
      <c r="B25" s="78" t="s">
        <v>962</v>
      </c>
      <c r="C25" s="55" t="s">
        <v>1185</v>
      </c>
      <c r="D25" s="21">
        <v>0</v>
      </c>
      <c r="E25" s="21">
        <v>0</v>
      </c>
      <c r="F25" s="21">
        <v>0</v>
      </c>
      <c r="G25" s="21">
        <v>0</v>
      </c>
      <c r="H25" s="21">
        <v>0</v>
      </c>
      <c r="I25" s="240">
        <f t="shared" si="3"/>
        <v>0</v>
      </c>
    </row>
    <row r="26" spans="1:9" x14ac:dyDescent="0.2">
      <c r="A26" s="55" t="s">
        <v>974</v>
      </c>
      <c r="B26" s="78" t="s">
        <v>963</v>
      </c>
      <c r="C26" s="55" t="s">
        <v>1186</v>
      </c>
      <c r="D26" s="21">
        <v>0</v>
      </c>
      <c r="E26" s="21">
        <v>0</v>
      </c>
      <c r="F26" s="21">
        <v>0</v>
      </c>
      <c r="G26" s="21">
        <v>0</v>
      </c>
      <c r="H26" s="21">
        <v>0</v>
      </c>
      <c r="I26" s="240">
        <f t="shared" si="3"/>
        <v>0</v>
      </c>
    </row>
    <row r="27" spans="1:9" ht="10.8" thickBot="1" x14ac:dyDescent="0.25">
      <c r="A27" s="55"/>
      <c r="C27" s="55"/>
      <c r="D27" s="3"/>
    </row>
    <row r="28" spans="1:9" ht="11.4" thickTop="1" thickBot="1" x14ac:dyDescent="0.25">
      <c r="B28" s="78" t="s">
        <v>964</v>
      </c>
      <c r="C28" s="17" t="s">
        <v>1191</v>
      </c>
      <c r="D28" s="82">
        <f t="shared" ref="D28:I28" si="4">SUM(D19:D26)</f>
        <v>0</v>
      </c>
      <c r="E28" s="82">
        <f t="shared" si="4"/>
        <v>0</v>
      </c>
      <c r="F28" s="82">
        <f t="shared" si="4"/>
        <v>0</v>
      </c>
      <c r="G28" s="82">
        <f t="shared" si="4"/>
        <v>0</v>
      </c>
      <c r="H28" s="82">
        <f t="shared" si="4"/>
        <v>0</v>
      </c>
      <c r="I28" s="82">
        <f t="shared" si="4"/>
        <v>0</v>
      </c>
    </row>
    <row r="29" spans="1:9" ht="10.8" thickTop="1" x14ac:dyDescent="0.2"/>
    <row r="30" spans="1:9" x14ac:dyDescent="0.2">
      <c r="A30" s="74" t="s">
        <v>70</v>
      </c>
      <c r="C30" s="100" t="s">
        <v>584</v>
      </c>
      <c r="D30" s="77"/>
    </row>
    <row r="31" spans="1:9" x14ac:dyDescent="0.2">
      <c r="A31" s="237" t="s">
        <v>1198</v>
      </c>
      <c r="B31" s="78" t="s">
        <v>965</v>
      </c>
      <c r="C31" s="55" t="s">
        <v>1192</v>
      </c>
      <c r="D31" s="21">
        <v>0</v>
      </c>
      <c r="E31" s="21">
        <v>0</v>
      </c>
      <c r="F31" s="21">
        <v>0</v>
      </c>
      <c r="G31" s="21">
        <v>0</v>
      </c>
      <c r="H31" s="21">
        <v>0</v>
      </c>
      <c r="I31" s="240">
        <f>SUM(G31+H31)</f>
        <v>0</v>
      </c>
    </row>
    <row r="32" spans="1:9" x14ac:dyDescent="0.2">
      <c r="A32" s="302" t="s">
        <v>1317</v>
      </c>
      <c r="B32" s="78" t="s">
        <v>966</v>
      </c>
      <c r="C32" s="55" t="s">
        <v>1193</v>
      </c>
      <c r="D32" s="21">
        <v>0</v>
      </c>
      <c r="E32" s="21">
        <v>0</v>
      </c>
      <c r="F32" s="21">
        <v>0</v>
      </c>
      <c r="G32" s="21">
        <v>0</v>
      </c>
      <c r="H32" s="21">
        <v>0</v>
      </c>
      <c r="I32" s="240">
        <f>SUM(G32+H32)</f>
        <v>0</v>
      </c>
    </row>
    <row r="33" spans="1:9" x14ac:dyDescent="0.2">
      <c r="A33" s="302" t="s">
        <v>1316</v>
      </c>
      <c r="B33" s="78" t="s">
        <v>967</v>
      </c>
      <c r="C33" s="55" t="s">
        <v>1194</v>
      </c>
      <c r="D33" s="21">
        <v>0</v>
      </c>
      <c r="E33" s="21">
        <v>0</v>
      </c>
      <c r="F33" s="21">
        <v>0</v>
      </c>
      <c r="G33" s="21">
        <v>0</v>
      </c>
      <c r="H33" s="21">
        <v>0</v>
      </c>
      <c r="I33" s="240">
        <f>SUM(G33+H33)</f>
        <v>0</v>
      </c>
    </row>
    <row r="34" spans="1:9" ht="9.75" customHeight="1" x14ac:dyDescent="0.2">
      <c r="A34" s="302" t="s">
        <v>1314</v>
      </c>
      <c r="B34" s="303" t="s">
        <v>968</v>
      </c>
      <c r="C34" s="297" t="s">
        <v>1315</v>
      </c>
      <c r="D34" s="21">
        <v>0</v>
      </c>
      <c r="E34" s="21">
        <v>0</v>
      </c>
      <c r="F34" s="21">
        <v>0</v>
      </c>
      <c r="G34" s="21">
        <v>0</v>
      </c>
      <c r="H34" s="21">
        <v>0</v>
      </c>
      <c r="I34" s="240">
        <f>SUM(G34+H34)</f>
        <v>0</v>
      </c>
    </row>
    <row r="35" spans="1:9" ht="10.8" thickBot="1" x14ac:dyDescent="0.25">
      <c r="A35" s="237" t="s">
        <v>1202</v>
      </c>
      <c r="B35" s="78" t="s">
        <v>969</v>
      </c>
      <c r="C35" s="55" t="s">
        <v>1196</v>
      </c>
      <c r="D35" s="70">
        <v>0</v>
      </c>
      <c r="E35" s="70">
        <v>0</v>
      </c>
      <c r="F35" s="70">
        <v>0</v>
      </c>
      <c r="G35" s="70">
        <v>0</v>
      </c>
      <c r="H35" s="21">
        <v>0</v>
      </c>
      <c r="I35" s="240">
        <f>SUM(G35+H35)</f>
        <v>0</v>
      </c>
    </row>
    <row r="36" spans="1:9" ht="11.4" thickTop="1" thickBot="1" x14ac:dyDescent="0.25">
      <c r="A36" s="69"/>
      <c r="B36" s="78" t="s">
        <v>970</v>
      </c>
      <c r="C36" s="1" t="s">
        <v>1325</v>
      </c>
      <c r="D36" s="71">
        <f t="shared" ref="D36:I36" si="5">SUM(D31:D35)</f>
        <v>0</v>
      </c>
      <c r="E36" s="71">
        <f t="shared" si="5"/>
        <v>0</v>
      </c>
      <c r="F36" s="71">
        <f t="shared" si="5"/>
        <v>0</v>
      </c>
      <c r="G36" s="71">
        <f t="shared" si="5"/>
        <v>0</v>
      </c>
      <c r="H36" s="71">
        <f t="shared" si="5"/>
        <v>0</v>
      </c>
      <c r="I36" s="82">
        <f t="shared" si="5"/>
        <v>0</v>
      </c>
    </row>
    <row r="37" spans="1:9" ht="11.4" thickTop="1" thickBot="1" x14ac:dyDescent="0.25">
      <c r="A37" s="69"/>
      <c r="C37" s="55"/>
      <c r="D37" s="77"/>
    </row>
    <row r="38" spans="1:9" ht="10.8" thickBot="1" x14ac:dyDescent="0.25">
      <c r="A38" s="501" t="s">
        <v>855</v>
      </c>
      <c r="B38" s="501"/>
      <c r="C38" s="505"/>
      <c r="D38" s="101">
        <f t="shared" ref="D38:I38" si="6">D28+D36</f>
        <v>0</v>
      </c>
      <c r="E38" s="101">
        <f t="shared" si="6"/>
        <v>0</v>
      </c>
      <c r="F38" s="101">
        <f t="shared" si="6"/>
        <v>0</v>
      </c>
      <c r="G38" s="101">
        <f t="shared" si="6"/>
        <v>0</v>
      </c>
      <c r="H38" s="101">
        <f t="shared" si="6"/>
        <v>0</v>
      </c>
      <c r="I38" s="101">
        <f t="shared" si="6"/>
        <v>0</v>
      </c>
    </row>
    <row r="39" spans="1:9" x14ac:dyDescent="0.2">
      <c r="A39" s="69"/>
      <c r="C39" s="55" t="s">
        <v>574</v>
      </c>
      <c r="D39" s="77"/>
    </row>
    <row r="40" spans="1:9" ht="10.8" thickBot="1" x14ac:dyDescent="0.25">
      <c r="A40" s="69"/>
      <c r="C40" s="55"/>
      <c r="D40" s="77"/>
    </row>
    <row r="41" spans="1:9" ht="11.4" thickTop="1" thickBot="1" x14ac:dyDescent="0.25">
      <c r="C41" s="55" t="s">
        <v>575</v>
      </c>
      <c r="D41" s="84">
        <f t="shared" ref="D41:I41" si="7">D15</f>
        <v>0</v>
      </c>
      <c r="E41" s="84">
        <f t="shared" si="7"/>
        <v>0</v>
      </c>
      <c r="F41" s="84">
        <f t="shared" si="7"/>
        <v>0</v>
      </c>
      <c r="G41" s="84">
        <f t="shared" si="7"/>
        <v>0</v>
      </c>
      <c r="H41" s="84">
        <f t="shared" si="7"/>
        <v>0</v>
      </c>
      <c r="I41" s="84">
        <f t="shared" si="7"/>
        <v>0</v>
      </c>
    </row>
    <row r="42" spans="1:9" ht="10.8" thickTop="1" x14ac:dyDescent="0.2">
      <c r="D42" s="77"/>
    </row>
    <row r="43" spans="1:9" x14ac:dyDescent="0.2">
      <c r="C43" s="55" t="s">
        <v>576</v>
      </c>
      <c r="D43" s="77">
        <f t="shared" ref="D43:I43" si="8">D38-D41</f>
        <v>0</v>
      </c>
      <c r="E43" s="77">
        <f t="shared" si="8"/>
        <v>0</v>
      </c>
      <c r="F43" s="77">
        <f t="shared" si="8"/>
        <v>0</v>
      </c>
      <c r="G43" s="77">
        <f t="shared" si="8"/>
        <v>0</v>
      </c>
      <c r="H43" s="77">
        <f t="shared" si="8"/>
        <v>0</v>
      </c>
      <c r="I43" s="77">
        <f t="shared" si="8"/>
        <v>0</v>
      </c>
    </row>
    <row r="46" spans="1:9" x14ac:dyDescent="0.2">
      <c r="A46" s="98" t="s">
        <v>859</v>
      </c>
    </row>
  </sheetData>
  <sheetProtection password="CB03" sheet="1" objects="1" scenarios="1" formatCells="0" formatColumns="0" formatRows="0"/>
  <mergeCells count="1">
    <mergeCell ref="A38:C38"/>
  </mergeCells>
  <phoneticPr fontId="12" type="noConversion"/>
  <printOptions horizontalCentered="1"/>
  <pageMargins left="0.25" right="0.25" top="0.5" bottom="0.75" header="0.5" footer="0.5"/>
  <pageSetup scale="90" firstPageNumber="39" fitToHeight="0" orientation="landscape" horizontalDpi="300" verticalDpi="300" r:id="rId1"/>
  <headerFooter alignWithMargins="0">
    <oddFooter>&amp;CPage &amp;P of &amp;N&amp;R&amp;D</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I98"/>
  <sheetViews>
    <sheetView zoomScaleNormal="100" workbookViewId="0">
      <pane ySplit="3" topLeftCell="A4" activePane="bottomLeft" state="frozen"/>
      <selection pane="bottomLeft" activeCell="D3" sqref="D3:I3"/>
    </sheetView>
  </sheetViews>
  <sheetFormatPr defaultColWidth="9.28515625" defaultRowHeight="10.199999999999999" x14ac:dyDescent="0.2"/>
  <cols>
    <col min="1" max="1" width="10" style="77" customWidth="1"/>
    <col min="2" max="2" width="5" style="77" bestFit="1" customWidth="1"/>
    <col min="3" max="3" width="70.85546875" style="77" customWidth="1"/>
    <col min="4"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430</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c r="E4" s="19"/>
      <c r="F4" s="19"/>
      <c r="G4" s="19"/>
      <c r="H4" s="19"/>
      <c r="I4" s="83">
        <f>SUM(G4+H4)</f>
        <v>0</v>
      </c>
    </row>
    <row r="5" spans="1:9" x14ac:dyDescent="0.2">
      <c r="A5" s="18" t="s">
        <v>1263</v>
      </c>
      <c r="C5" s="100" t="s">
        <v>145</v>
      </c>
    </row>
    <row r="6" spans="1:9" x14ac:dyDescent="0.2">
      <c r="A6" s="55" t="s">
        <v>1265</v>
      </c>
      <c r="B6" s="78" t="s">
        <v>880</v>
      </c>
      <c r="C6" s="55" t="s">
        <v>155</v>
      </c>
      <c r="D6" s="21">
        <v>0</v>
      </c>
      <c r="E6" s="21">
        <v>0</v>
      </c>
      <c r="F6" s="21">
        <v>0</v>
      </c>
      <c r="G6" s="21">
        <v>0</v>
      </c>
      <c r="H6" s="21">
        <v>0</v>
      </c>
      <c r="I6" s="240">
        <f>SUM(G6+H6)</f>
        <v>0</v>
      </c>
    </row>
    <row r="7" spans="1:9" x14ac:dyDescent="0.2">
      <c r="A7" s="55" t="s">
        <v>1266</v>
      </c>
      <c r="B7" s="78" t="s">
        <v>881</v>
      </c>
      <c r="C7" s="55" t="s">
        <v>206</v>
      </c>
      <c r="D7" s="21">
        <v>0</v>
      </c>
      <c r="E7" s="21">
        <v>0</v>
      </c>
      <c r="F7" s="21">
        <v>0</v>
      </c>
      <c r="G7" s="21">
        <v>0</v>
      </c>
      <c r="H7" s="21">
        <v>0</v>
      </c>
      <c r="I7" s="240">
        <f t="shared" ref="I7:I21" si="0">SUM(G7+H7)</f>
        <v>0</v>
      </c>
    </row>
    <row r="8" spans="1:9" x14ac:dyDescent="0.2">
      <c r="A8" s="72" t="s">
        <v>154</v>
      </c>
      <c r="B8" s="78" t="s">
        <v>882</v>
      </c>
      <c r="C8" s="55" t="s">
        <v>156</v>
      </c>
      <c r="D8" s="21">
        <v>0</v>
      </c>
      <c r="E8" s="21">
        <v>0</v>
      </c>
      <c r="F8" s="21">
        <v>0</v>
      </c>
      <c r="G8" s="21">
        <v>0</v>
      </c>
      <c r="H8" s="21">
        <v>0</v>
      </c>
      <c r="I8" s="240">
        <f t="shared" si="0"/>
        <v>0</v>
      </c>
    </row>
    <row r="9" spans="1:9" x14ac:dyDescent="0.2">
      <c r="A9" s="55" t="s">
        <v>1272</v>
      </c>
      <c r="B9" s="78" t="s">
        <v>943</v>
      </c>
      <c r="C9" s="55" t="s">
        <v>359</v>
      </c>
      <c r="D9" s="21">
        <v>0</v>
      </c>
      <c r="E9" s="21">
        <v>0</v>
      </c>
      <c r="F9" s="21">
        <v>0</v>
      </c>
      <c r="G9" s="21">
        <v>0</v>
      </c>
      <c r="H9" s="21">
        <v>0</v>
      </c>
      <c r="I9" s="240">
        <f t="shared" si="0"/>
        <v>0</v>
      </c>
    </row>
    <row r="10" spans="1:9" x14ac:dyDescent="0.2">
      <c r="A10" s="55" t="s">
        <v>878</v>
      </c>
      <c r="B10" s="78" t="s">
        <v>944</v>
      </c>
      <c r="C10" s="55" t="s">
        <v>157</v>
      </c>
      <c r="D10" s="21">
        <v>0</v>
      </c>
      <c r="E10" s="21">
        <v>0</v>
      </c>
      <c r="F10" s="21">
        <v>0</v>
      </c>
      <c r="G10" s="21">
        <v>0</v>
      </c>
      <c r="H10" s="21">
        <v>0</v>
      </c>
      <c r="I10" s="240">
        <f t="shared" si="0"/>
        <v>0</v>
      </c>
    </row>
    <row r="11" spans="1:9" x14ac:dyDescent="0.2">
      <c r="A11" s="72" t="s">
        <v>56</v>
      </c>
      <c r="B11" s="78" t="s">
        <v>945</v>
      </c>
      <c r="C11" s="55" t="s">
        <v>870</v>
      </c>
      <c r="D11" s="21">
        <v>0</v>
      </c>
      <c r="E11" s="21">
        <v>0</v>
      </c>
      <c r="F11" s="21">
        <v>0</v>
      </c>
      <c r="G11" s="21">
        <v>0</v>
      </c>
      <c r="H11" s="21">
        <v>0</v>
      </c>
      <c r="I11" s="240">
        <f t="shared" si="0"/>
        <v>0</v>
      </c>
    </row>
    <row r="12" spans="1:9" x14ac:dyDescent="0.2">
      <c r="A12" s="55" t="s">
        <v>58</v>
      </c>
      <c r="B12" s="78" t="s">
        <v>946</v>
      </c>
      <c r="C12" s="55" t="s">
        <v>367</v>
      </c>
      <c r="D12" s="21">
        <v>0</v>
      </c>
      <c r="E12" s="21">
        <v>0</v>
      </c>
      <c r="F12" s="21">
        <v>0</v>
      </c>
      <c r="G12" s="21">
        <v>0</v>
      </c>
      <c r="H12" s="21">
        <v>0</v>
      </c>
      <c r="I12" s="240">
        <f t="shared" si="0"/>
        <v>0</v>
      </c>
    </row>
    <row r="13" spans="1:9" x14ac:dyDescent="0.2">
      <c r="A13" s="72" t="s">
        <v>603</v>
      </c>
      <c r="B13" s="78" t="s">
        <v>947</v>
      </c>
      <c r="C13" s="55" t="s">
        <v>368</v>
      </c>
      <c r="D13" s="21">
        <v>0</v>
      </c>
      <c r="E13" s="21">
        <v>0</v>
      </c>
      <c r="F13" s="21">
        <v>0</v>
      </c>
      <c r="G13" s="21">
        <v>0</v>
      </c>
      <c r="H13" s="21">
        <v>0</v>
      </c>
      <c r="I13" s="240">
        <f t="shared" si="0"/>
        <v>0</v>
      </c>
    </row>
    <row r="14" spans="1:9" x14ac:dyDescent="0.2">
      <c r="A14" s="72" t="s">
        <v>604</v>
      </c>
      <c r="B14" s="78" t="s">
        <v>955</v>
      </c>
      <c r="C14" s="55" t="s">
        <v>158</v>
      </c>
      <c r="D14" s="21">
        <v>0</v>
      </c>
      <c r="E14" s="21">
        <v>0</v>
      </c>
      <c r="F14" s="21">
        <v>0</v>
      </c>
      <c r="G14" s="21">
        <v>0</v>
      </c>
      <c r="H14" s="21">
        <v>0</v>
      </c>
      <c r="I14" s="240">
        <f t="shared" si="0"/>
        <v>0</v>
      </c>
    </row>
    <row r="15" spans="1:9" x14ac:dyDescent="0.2">
      <c r="A15" s="72" t="s">
        <v>159</v>
      </c>
      <c r="B15" s="78" t="s">
        <v>959</v>
      </c>
      <c r="C15" s="55" t="s">
        <v>160</v>
      </c>
      <c r="D15" s="21">
        <v>0</v>
      </c>
      <c r="E15" s="21">
        <v>0</v>
      </c>
      <c r="F15" s="21">
        <v>0</v>
      </c>
      <c r="G15" s="21">
        <v>0</v>
      </c>
      <c r="H15" s="21">
        <v>0</v>
      </c>
      <c r="I15" s="240">
        <f t="shared" si="0"/>
        <v>0</v>
      </c>
    </row>
    <row r="16" spans="1:9" x14ac:dyDescent="0.2">
      <c r="A16" s="72" t="s">
        <v>356</v>
      </c>
      <c r="B16" s="78" t="s">
        <v>960</v>
      </c>
      <c r="C16" s="55" t="s">
        <v>872</v>
      </c>
      <c r="D16" s="21">
        <v>0</v>
      </c>
      <c r="E16" s="21">
        <v>0</v>
      </c>
      <c r="F16" s="21">
        <v>0</v>
      </c>
      <c r="G16" s="21">
        <v>0</v>
      </c>
      <c r="H16" s="21">
        <v>0</v>
      </c>
      <c r="I16" s="240">
        <f t="shared" si="0"/>
        <v>0</v>
      </c>
    </row>
    <row r="17" spans="1:9" x14ac:dyDescent="0.2">
      <c r="A17" s="80" t="s">
        <v>66</v>
      </c>
      <c r="B17" s="78" t="s">
        <v>956</v>
      </c>
      <c r="C17" s="2" t="s">
        <v>665</v>
      </c>
      <c r="D17" s="21">
        <v>0</v>
      </c>
      <c r="E17" s="21">
        <v>0</v>
      </c>
      <c r="F17" s="21">
        <v>0</v>
      </c>
      <c r="G17" s="21">
        <v>0</v>
      </c>
      <c r="H17" s="21">
        <v>0</v>
      </c>
      <c r="I17" s="240">
        <f t="shared" si="0"/>
        <v>0</v>
      </c>
    </row>
    <row r="18" spans="1:9" x14ac:dyDescent="0.2">
      <c r="A18" s="81" t="s">
        <v>425</v>
      </c>
      <c r="B18" s="78" t="s">
        <v>975</v>
      </c>
      <c r="C18" s="62" t="s">
        <v>426</v>
      </c>
      <c r="D18" s="21">
        <v>0</v>
      </c>
      <c r="E18" s="21">
        <v>0</v>
      </c>
      <c r="F18" s="21">
        <v>0</v>
      </c>
      <c r="G18" s="21">
        <v>0</v>
      </c>
      <c r="H18" s="21">
        <v>0</v>
      </c>
      <c r="I18" s="240">
        <f t="shared" si="0"/>
        <v>0</v>
      </c>
    </row>
    <row r="19" spans="1:9" x14ac:dyDescent="0.2">
      <c r="A19" s="81" t="s">
        <v>424</v>
      </c>
      <c r="B19" s="78" t="s">
        <v>962</v>
      </c>
      <c r="C19" s="62" t="s">
        <v>74</v>
      </c>
      <c r="D19" s="21">
        <v>0</v>
      </c>
      <c r="E19" s="21">
        <v>0</v>
      </c>
      <c r="F19" s="21">
        <v>0</v>
      </c>
      <c r="G19" s="21">
        <v>0</v>
      </c>
      <c r="H19" s="21">
        <v>0</v>
      </c>
      <c r="I19" s="240">
        <f t="shared" si="0"/>
        <v>0</v>
      </c>
    </row>
    <row r="20" spans="1:9" x14ac:dyDescent="0.2">
      <c r="A20" s="55" t="s">
        <v>146</v>
      </c>
      <c r="B20" s="78" t="s">
        <v>963</v>
      </c>
      <c r="C20" s="283" t="s">
        <v>877</v>
      </c>
      <c r="D20" s="21">
        <v>0</v>
      </c>
      <c r="E20" s="21">
        <v>0</v>
      </c>
      <c r="F20" s="21">
        <v>0</v>
      </c>
      <c r="G20" s="21">
        <v>0</v>
      </c>
      <c r="H20" s="21">
        <v>0</v>
      </c>
      <c r="I20" s="240">
        <f t="shared" si="0"/>
        <v>0</v>
      </c>
    </row>
    <row r="21" spans="1:9" x14ac:dyDescent="0.2">
      <c r="B21" s="78" t="s">
        <v>964</v>
      </c>
      <c r="C21" s="55" t="s">
        <v>161</v>
      </c>
      <c r="D21" s="21">
        <v>0</v>
      </c>
      <c r="E21" s="21">
        <v>0</v>
      </c>
      <c r="F21" s="21">
        <v>0</v>
      </c>
      <c r="G21" s="21">
        <v>0</v>
      </c>
      <c r="H21" s="21">
        <v>0</v>
      </c>
      <c r="I21" s="240">
        <f t="shared" si="0"/>
        <v>0</v>
      </c>
    </row>
    <row r="22" spans="1:9" ht="10.8" thickBot="1" x14ac:dyDescent="0.25">
      <c r="C22" s="55"/>
      <c r="D22" s="3"/>
      <c r="E22" s="3"/>
      <c r="F22" s="3"/>
      <c r="G22" s="3"/>
    </row>
    <row r="23" spans="1:9" ht="11.4" thickTop="1" thickBot="1" x14ac:dyDescent="0.25">
      <c r="B23" s="78" t="s">
        <v>965</v>
      </c>
      <c r="C23" s="17" t="s">
        <v>856</v>
      </c>
      <c r="D23" s="82">
        <f t="shared" ref="D23:I23" si="1">SUM(D6:D21)</f>
        <v>0</v>
      </c>
      <c r="E23" s="82">
        <f t="shared" si="1"/>
        <v>0</v>
      </c>
      <c r="F23" s="82">
        <f t="shared" si="1"/>
        <v>0</v>
      </c>
      <c r="G23" s="82">
        <f t="shared" si="1"/>
        <v>0</v>
      </c>
      <c r="H23" s="82">
        <f t="shared" si="1"/>
        <v>0</v>
      </c>
      <c r="I23" s="82">
        <f t="shared" si="1"/>
        <v>0</v>
      </c>
    </row>
    <row r="24" spans="1:9" ht="11.4" thickTop="1" thickBot="1" x14ac:dyDescent="0.25">
      <c r="C24" s="72"/>
    </row>
    <row r="25" spans="1:9" ht="10.5" customHeight="1" thickBot="1" x14ac:dyDescent="0.25">
      <c r="A25" s="17" t="s">
        <v>1281</v>
      </c>
      <c r="D25" s="83">
        <f t="shared" ref="D25:I25" si="2">D4+D23</f>
        <v>0</v>
      </c>
      <c r="E25" s="83">
        <f t="shared" si="2"/>
        <v>0</v>
      </c>
      <c r="F25" s="83">
        <f t="shared" si="2"/>
        <v>0</v>
      </c>
      <c r="G25" s="83">
        <f t="shared" si="2"/>
        <v>0</v>
      </c>
      <c r="H25" s="83">
        <f t="shared" si="2"/>
        <v>0</v>
      </c>
      <c r="I25" s="83">
        <f t="shared" si="2"/>
        <v>0</v>
      </c>
    </row>
    <row r="26" spans="1:9" ht="10.5" customHeight="1" x14ac:dyDescent="0.2">
      <c r="A26" s="17"/>
    </row>
    <row r="27" spans="1:9" x14ac:dyDescent="0.2">
      <c r="A27" s="286" t="s">
        <v>637</v>
      </c>
      <c r="B27" s="165"/>
      <c r="C27" s="204" t="s">
        <v>633</v>
      </c>
      <c r="D27" s="94"/>
      <c r="E27" s="94"/>
      <c r="F27" s="94"/>
      <c r="G27" s="94"/>
      <c r="H27" s="94"/>
    </row>
    <row r="28" spans="1:9" x14ac:dyDescent="0.2">
      <c r="A28" s="166" t="s">
        <v>66</v>
      </c>
      <c r="B28" s="208" t="s">
        <v>1052</v>
      </c>
      <c r="C28" s="2" t="s">
        <v>639</v>
      </c>
      <c r="D28" s="21">
        <v>0</v>
      </c>
      <c r="E28" s="21">
        <v>0</v>
      </c>
      <c r="F28" s="21">
        <v>0</v>
      </c>
      <c r="G28" s="21">
        <v>0</v>
      </c>
      <c r="H28" s="220">
        <v>0</v>
      </c>
      <c r="I28" s="221">
        <f>SUM(G28+H28)</f>
        <v>0</v>
      </c>
    </row>
    <row r="29" spans="1:9" x14ac:dyDescent="0.2">
      <c r="A29" s="166"/>
      <c r="B29" s="208"/>
      <c r="C29" s="2"/>
      <c r="D29" s="3"/>
      <c r="E29" s="3"/>
      <c r="F29" s="3"/>
      <c r="G29" s="3"/>
      <c r="H29" s="3"/>
    </row>
    <row r="31" spans="1:9" x14ac:dyDescent="0.2">
      <c r="A31" s="18" t="s">
        <v>147</v>
      </c>
      <c r="C31" s="100" t="s">
        <v>148</v>
      </c>
    </row>
    <row r="32" spans="1:9" x14ac:dyDescent="0.2">
      <c r="A32" s="18"/>
      <c r="B32" s="20"/>
      <c r="C32" s="77" t="s">
        <v>911</v>
      </c>
    </row>
    <row r="33" spans="1:9" x14ac:dyDescent="0.2">
      <c r="A33" s="72" t="s">
        <v>1249</v>
      </c>
      <c r="B33" s="78" t="s">
        <v>966</v>
      </c>
      <c r="C33" s="55" t="s">
        <v>179</v>
      </c>
      <c r="D33" s="21">
        <v>0</v>
      </c>
      <c r="E33" s="21">
        <v>0</v>
      </c>
      <c r="F33" s="21">
        <v>0</v>
      </c>
      <c r="G33" s="21">
        <v>0</v>
      </c>
      <c r="H33" s="21">
        <v>0</v>
      </c>
      <c r="I33" s="240">
        <f t="shared" ref="I33:I46" si="3">SUM(G33+H33)</f>
        <v>0</v>
      </c>
    </row>
    <row r="34" spans="1:9" x14ac:dyDescent="0.2">
      <c r="A34" s="72" t="s">
        <v>1250</v>
      </c>
      <c r="B34" s="78" t="s">
        <v>967</v>
      </c>
      <c r="C34" s="55" t="s">
        <v>180</v>
      </c>
      <c r="D34" s="21">
        <v>0</v>
      </c>
      <c r="E34" s="21">
        <v>0</v>
      </c>
      <c r="F34" s="21">
        <v>0</v>
      </c>
      <c r="G34" s="21">
        <v>0</v>
      </c>
      <c r="H34" s="21">
        <v>0</v>
      </c>
      <c r="I34" s="240">
        <f t="shared" si="3"/>
        <v>0</v>
      </c>
    </row>
    <row r="35" spans="1:9" x14ac:dyDescent="0.2">
      <c r="A35" s="72" t="s">
        <v>1251</v>
      </c>
      <c r="B35" s="78" t="s">
        <v>968</v>
      </c>
      <c r="C35" s="55" t="s">
        <v>961</v>
      </c>
      <c r="D35" s="21">
        <v>0</v>
      </c>
      <c r="E35" s="21">
        <v>0</v>
      </c>
      <c r="F35" s="21">
        <v>0</v>
      </c>
      <c r="G35" s="21">
        <v>0</v>
      </c>
      <c r="H35" s="21">
        <v>0</v>
      </c>
      <c r="I35" s="240">
        <f t="shared" si="3"/>
        <v>0</v>
      </c>
    </row>
    <row r="36" spans="1:9" x14ac:dyDescent="0.2">
      <c r="A36" s="78" t="s">
        <v>1252</v>
      </c>
      <c r="B36" s="78" t="s">
        <v>969</v>
      </c>
      <c r="C36" s="55" t="s">
        <v>330</v>
      </c>
      <c r="D36" s="21">
        <v>0</v>
      </c>
      <c r="E36" s="21">
        <v>0</v>
      </c>
      <c r="F36" s="21">
        <v>0</v>
      </c>
      <c r="G36" s="21">
        <v>0</v>
      </c>
      <c r="H36" s="21">
        <v>0</v>
      </c>
      <c r="I36" s="240">
        <f t="shared" si="3"/>
        <v>0</v>
      </c>
    </row>
    <row r="37" spans="1:9" x14ac:dyDescent="0.2">
      <c r="A37" s="72" t="s">
        <v>1253</v>
      </c>
      <c r="B37" s="78" t="s">
        <v>970</v>
      </c>
      <c r="C37" s="55" t="s">
        <v>82</v>
      </c>
      <c r="D37" s="21">
        <v>0</v>
      </c>
      <c r="E37" s="21">
        <v>0</v>
      </c>
      <c r="F37" s="21">
        <v>0</v>
      </c>
      <c r="G37" s="21">
        <v>0</v>
      </c>
      <c r="H37" s="21">
        <v>0</v>
      </c>
      <c r="I37" s="240">
        <f t="shared" si="3"/>
        <v>0</v>
      </c>
    </row>
    <row r="38" spans="1:9" x14ac:dyDescent="0.2">
      <c r="A38" s="72" t="s">
        <v>1254</v>
      </c>
      <c r="B38" s="78" t="s">
        <v>975</v>
      </c>
      <c r="C38" s="55" t="s">
        <v>114</v>
      </c>
      <c r="D38" s="21">
        <v>0</v>
      </c>
      <c r="E38" s="21">
        <v>0</v>
      </c>
      <c r="F38" s="21">
        <v>0</v>
      </c>
      <c r="G38" s="21">
        <v>0</v>
      </c>
      <c r="H38" s="21">
        <v>0</v>
      </c>
      <c r="I38" s="240">
        <f t="shared" si="3"/>
        <v>0</v>
      </c>
    </row>
    <row r="39" spans="1:9" x14ac:dyDescent="0.2">
      <c r="A39" s="72" t="s">
        <v>1255</v>
      </c>
      <c r="B39" s="72" t="s">
        <v>976</v>
      </c>
      <c r="C39" s="77" t="s">
        <v>118</v>
      </c>
      <c r="D39" s="21">
        <v>0</v>
      </c>
      <c r="E39" s="21">
        <v>0</v>
      </c>
      <c r="F39" s="21">
        <v>0</v>
      </c>
      <c r="G39" s="21">
        <v>0</v>
      </c>
      <c r="H39" s="21">
        <v>0</v>
      </c>
      <c r="I39" s="240">
        <f t="shared" si="3"/>
        <v>0</v>
      </c>
    </row>
    <row r="40" spans="1:9" x14ac:dyDescent="0.2">
      <c r="A40" s="55" t="s">
        <v>149</v>
      </c>
      <c r="B40" s="78" t="s">
        <v>977</v>
      </c>
      <c r="C40" s="55" t="s">
        <v>119</v>
      </c>
      <c r="D40" s="21">
        <v>0</v>
      </c>
      <c r="E40" s="21">
        <v>0</v>
      </c>
      <c r="F40" s="21">
        <v>0</v>
      </c>
      <c r="G40" s="21">
        <v>0</v>
      </c>
      <c r="H40" s="21">
        <v>0</v>
      </c>
      <c r="I40" s="240">
        <f t="shared" si="3"/>
        <v>0</v>
      </c>
    </row>
    <row r="41" spans="1:9" x14ac:dyDescent="0.2">
      <c r="A41" s="72" t="s">
        <v>150</v>
      </c>
      <c r="B41" s="78" t="s">
        <v>978</v>
      </c>
      <c r="C41" s="55" t="s">
        <v>120</v>
      </c>
      <c r="D41" s="21">
        <v>0</v>
      </c>
      <c r="E41" s="21">
        <v>0</v>
      </c>
      <c r="F41" s="21">
        <v>0</v>
      </c>
      <c r="G41" s="21">
        <v>0</v>
      </c>
      <c r="H41" s="21">
        <v>0</v>
      </c>
      <c r="I41" s="240">
        <f t="shared" si="3"/>
        <v>0</v>
      </c>
    </row>
    <row r="42" spans="1:9" x14ac:dyDescent="0.2">
      <c r="A42" s="72" t="s">
        <v>116</v>
      </c>
      <c r="B42" s="78" t="s">
        <v>980</v>
      </c>
      <c r="C42" s="55" t="s">
        <v>378</v>
      </c>
      <c r="D42" s="21">
        <v>0</v>
      </c>
      <c r="E42" s="21">
        <v>0</v>
      </c>
      <c r="F42" s="21">
        <v>0</v>
      </c>
      <c r="G42" s="21">
        <v>0</v>
      </c>
      <c r="H42" s="21">
        <v>0</v>
      </c>
      <c r="I42" s="240">
        <f t="shared" si="3"/>
        <v>0</v>
      </c>
    </row>
    <row r="43" spans="1:9" x14ac:dyDescent="0.2">
      <c r="A43" s="72" t="s">
        <v>117</v>
      </c>
      <c r="B43" s="78" t="s">
        <v>981</v>
      </c>
      <c r="C43" s="55" t="s">
        <v>379</v>
      </c>
      <c r="D43" s="21">
        <v>0</v>
      </c>
      <c r="E43" s="21">
        <v>0</v>
      </c>
      <c r="F43" s="21">
        <v>0</v>
      </c>
      <c r="G43" s="21">
        <v>0</v>
      </c>
      <c r="H43" s="21">
        <v>0</v>
      </c>
      <c r="I43" s="240">
        <f t="shared" si="3"/>
        <v>0</v>
      </c>
    </row>
    <row r="44" spans="1:9" x14ac:dyDescent="0.2">
      <c r="A44" s="72" t="s">
        <v>380</v>
      </c>
      <c r="B44" s="78" t="s">
        <v>982</v>
      </c>
      <c r="C44" s="55" t="s">
        <v>382</v>
      </c>
      <c r="D44" s="21">
        <v>0</v>
      </c>
      <c r="E44" s="21">
        <v>0</v>
      </c>
      <c r="F44" s="21">
        <v>0</v>
      </c>
      <c r="G44" s="21">
        <v>0</v>
      </c>
      <c r="H44" s="21">
        <v>0</v>
      </c>
      <c r="I44" s="240">
        <f t="shared" si="3"/>
        <v>0</v>
      </c>
    </row>
    <row r="45" spans="1:9" x14ac:dyDescent="0.2">
      <c r="A45" s="72" t="s">
        <v>199</v>
      </c>
      <c r="B45" s="78" t="s">
        <v>983</v>
      </c>
      <c r="C45" s="55" t="s">
        <v>328</v>
      </c>
      <c r="D45" s="21">
        <v>0</v>
      </c>
      <c r="E45" s="21">
        <v>0</v>
      </c>
      <c r="F45" s="21">
        <v>0</v>
      </c>
      <c r="G45" s="21">
        <v>0</v>
      </c>
      <c r="H45" s="21">
        <v>0</v>
      </c>
      <c r="I45" s="240">
        <f t="shared" si="3"/>
        <v>0</v>
      </c>
    </row>
    <row r="46" spans="1:9" x14ac:dyDescent="0.2">
      <c r="B46" s="78" t="s">
        <v>985</v>
      </c>
      <c r="C46" s="55" t="s">
        <v>1244</v>
      </c>
      <c r="D46" s="21">
        <v>0</v>
      </c>
      <c r="E46" s="21">
        <v>0</v>
      </c>
      <c r="F46" s="21">
        <v>0</v>
      </c>
      <c r="G46" s="21">
        <v>0</v>
      </c>
      <c r="H46" s="21">
        <v>0</v>
      </c>
      <c r="I46" s="240">
        <f t="shared" si="3"/>
        <v>0</v>
      </c>
    </row>
    <row r="47" spans="1:9" ht="10.8" thickBot="1" x14ac:dyDescent="0.25">
      <c r="C47" s="55"/>
      <c r="D47" s="3"/>
      <c r="E47" s="3"/>
      <c r="F47" s="3"/>
      <c r="G47" s="3"/>
    </row>
    <row r="48" spans="1:9" ht="11.4" thickTop="1" thickBot="1" x14ac:dyDescent="0.25">
      <c r="B48" s="78" t="s">
        <v>986</v>
      </c>
      <c r="C48" s="55" t="s">
        <v>436</v>
      </c>
      <c r="D48" s="75">
        <f t="shared" ref="D48:I48" si="4">SUM(D33:D47)</f>
        <v>0</v>
      </c>
      <c r="E48" s="75">
        <f t="shared" si="4"/>
        <v>0</v>
      </c>
      <c r="F48" s="75">
        <f t="shared" si="4"/>
        <v>0</v>
      </c>
      <c r="G48" s="75">
        <f t="shared" si="4"/>
        <v>0</v>
      </c>
      <c r="H48" s="75">
        <f t="shared" si="4"/>
        <v>0</v>
      </c>
      <c r="I48" s="84">
        <f t="shared" si="4"/>
        <v>0</v>
      </c>
    </row>
    <row r="49" spans="1:9" ht="10.8" thickTop="1" x14ac:dyDescent="0.2">
      <c r="C49" s="55"/>
      <c r="D49" s="3"/>
      <c r="E49" s="3"/>
      <c r="F49" s="3"/>
      <c r="G49" s="3"/>
    </row>
    <row r="50" spans="1:9" x14ac:dyDescent="0.2">
      <c r="C50" s="55" t="s">
        <v>329</v>
      </c>
      <c r="D50" s="3"/>
      <c r="E50" s="3"/>
      <c r="F50" s="3"/>
      <c r="G50" s="3"/>
    </row>
    <row r="51" spans="1:9" x14ac:dyDescent="0.2">
      <c r="A51" s="72" t="s">
        <v>1249</v>
      </c>
      <c r="B51" s="78" t="s">
        <v>987</v>
      </c>
      <c r="C51" s="55" t="s">
        <v>179</v>
      </c>
      <c r="D51" s="21">
        <v>0</v>
      </c>
      <c r="E51" s="21">
        <v>0</v>
      </c>
      <c r="F51" s="21">
        <v>0</v>
      </c>
      <c r="G51" s="21">
        <v>0</v>
      </c>
      <c r="H51" s="21">
        <v>0</v>
      </c>
      <c r="I51" s="240">
        <f t="shared" ref="I51:I64" si="5">SUM(G51+H51)</f>
        <v>0</v>
      </c>
    </row>
    <row r="52" spans="1:9" x14ac:dyDescent="0.2">
      <c r="A52" s="72" t="s">
        <v>1250</v>
      </c>
      <c r="B52" s="78" t="s">
        <v>988</v>
      </c>
      <c r="C52" s="55" t="s">
        <v>180</v>
      </c>
      <c r="D52" s="21">
        <v>0</v>
      </c>
      <c r="E52" s="21">
        <v>0</v>
      </c>
      <c r="F52" s="21">
        <v>0</v>
      </c>
      <c r="G52" s="21">
        <v>0</v>
      </c>
      <c r="H52" s="21">
        <v>0</v>
      </c>
      <c r="I52" s="240">
        <f t="shared" si="5"/>
        <v>0</v>
      </c>
    </row>
    <row r="53" spans="1:9" x14ac:dyDescent="0.2">
      <c r="A53" s="72" t="s">
        <v>1251</v>
      </c>
      <c r="B53" s="78" t="s">
        <v>989</v>
      </c>
      <c r="C53" s="55" t="s">
        <v>961</v>
      </c>
      <c r="D53" s="21">
        <v>0</v>
      </c>
      <c r="E53" s="21">
        <v>0</v>
      </c>
      <c r="F53" s="21">
        <v>0</v>
      </c>
      <c r="G53" s="21">
        <v>0</v>
      </c>
      <c r="H53" s="21">
        <v>0</v>
      </c>
      <c r="I53" s="240">
        <f t="shared" si="5"/>
        <v>0</v>
      </c>
    </row>
    <row r="54" spans="1:9" x14ac:dyDescent="0.2">
      <c r="A54" s="78" t="s">
        <v>1252</v>
      </c>
      <c r="B54" s="78" t="s">
        <v>201</v>
      </c>
      <c r="C54" s="55" t="s">
        <v>330</v>
      </c>
      <c r="D54" s="21">
        <v>0</v>
      </c>
      <c r="E54" s="21">
        <v>0</v>
      </c>
      <c r="F54" s="21">
        <v>0</v>
      </c>
      <c r="G54" s="21">
        <v>0</v>
      </c>
      <c r="H54" s="21">
        <v>0</v>
      </c>
      <c r="I54" s="240">
        <f t="shared" si="5"/>
        <v>0</v>
      </c>
    </row>
    <row r="55" spans="1:9" x14ac:dyDescent="0.2">
      <c r="A55" s="72" t="s">
        <v>1253</v>
      </c>
      <c r="B55" s="78" t="s">
        <v>202</v>
      </c>
      <c r="C55" s="55" t="s">
        <v>82</v>
      </c>
      <c r="D55" s="21">
        <v>0</v>
      </c>
      <c r="E55" s="21">
        <v>0</v>
      </c>
      <c r="F55" s="21">
        <v>0</v>
      </c>
      <c r="G55" s="21">
        <v>0</v>
      </c>
      <c r="H55" s="21">
        <v>0</v>
      </c>
      <c r="I55" s="240">
        <f t="shared" si="5"/>
        <v>0</v>
      </c>
    </row>
    <row r="56" spans="1:9" x14ac:dyDescent="0.2">
      <c r="A56" s="72" t="s">
        <v>1254</v>
      </c>
      <c r="B56" s="78" t="s">
        <v>991</v>
      </c>
      <c r="C56" s="55" t="s">
        <v>114</v>
      </c>
      <c r="D56" s="21">
        <v>0</v>
      </c>
      <c r="E56" s="21">
        <v>0</v>
      </c>
      <c r="F56" s="21">
        <v>0</v>
      </c>
      <c r="G56" s="21">
        <v>0</v>
      </c>
      <c r="H56" s="21">
        <v>0</v>
      </c>
      <c r="I56" s="240">
        <f t="shared" si="5"/>
        <v>0</v>
      </c>
    </row>
    <row r="57" spans="1:9" x14ac:dyDescent="0.2">
      <c r="A57" s="72" t="s">
        <v>1255</v>
      </c>
      <c r="B57" s="72" t="s">
        <v>992</v>
      </c>
      <c r="C57" s="77" t="s">
        <v>118</v>
      </c>
      <c r="D57" s="21">
        <v>0</v>
      </c>
      <c r="E57" s="21">
        <v>0</v>
      </c>
      <c r="F57" s="21">
        <v>0</v>
      </c>
      <c r="G57" s="21">
        <v>0</v>
      </c>
      <c r="H57" s="21">
        <v>0</v>
      </c>
      <c r="I57" s="240">
        <f t="shared" si="5"/>
        <v>0</v>
      </c>
    </row>
    <row r="58" spans="1:9" x14ac:dyDescent="0.2">
      <c r="A58" s="55" t="s">
        <v>149</v>
      </c>
      <c r="B58" s="78" t="s">
        <v>993</v>
      </c>
      <c r="C58" s="55" t="s">
        <v>119</v>
      </c>
      <c r="D58" s="21">
        <v>0</v>
      </c>
      <c r="E58" s="21">
        <v>0</v>
      </c>
      <c r="F58" s="21">
        <v>0</v>
      </c>
      <c r="G58" s="21">
        <v>0</v>
      </c>
      <c r="H58" s="21">
        <v>0</v>
      </c>
      <c r="I58" s="240">
        <f t="shared" si="5"/>
        <v>0</v>
      </c>
    </row>
    <row r="59" spans="1:9" x14ac:dyDescent="0.2">
      <c r="A59" s="72" t="s">
        <v>150</v>
      </c>
      <c r="B59" s="78" t="s">
        <v>994</v>
      </c>
      <c r="C59" s="55" t="s">
        <v>120</v>
      </c>
      <c r="D59" s="21">
        <v>0</v>
      </c>
      <c r="E59" s="21">
        <v>0</v>
      </c>
      <c r="F59" s="21">
        <v>0</v>
      </c>
      <c r="G59" s="21">
        <v>0</v>
      </c>
      <c r="H59" s="21">
        <v>0</v>
      </c>
      <c r="I59" s="240">
        <f t="shared" si="5"/>
        <v>0</v>
      </c>
    </row>
    <row r="60" spans="1:9" x14ac:dyDescent="0.2">
      <c r="A60" s="72" t="s">
        <v>116</v>
      </c>
      <c r="B60" s="78" t="s">
        <v>995</v>
      </c>
      <c r="C60" s="55" t="s">
        <v>378</v>
      </c>
      <c r="D60" s="21">
        <v>0</v>
      </c>
      <c r="E60" s="21">
        <v>0</v>
      </c>
      <c r="F60" s="21">
        <v>0</v>
      </c>
      <c r="G60" s="21">
        <v>0</v>
      </c>
      <c r="H60" s="21">
        <v>0</v>
      </c>
      <c r="I60" s="240">
        <f t="shared" si="5"/>
        <v>0</v>
      </c>
    </row>
    <row r="61" spans="1:9" x14ac:dyDescent="0.2">
      <c r="A61" s="72" t="s">
        <v>117</v>
      </c>
      <c r="B61" s="78" t="s">
        <v>996</v>
      </c>
      <c r="C61" s="55" t="s">
        <v>379</v>
      </c>
      <c r="D61" s="21">
        <v>0</v>
      </c>
      <c r="E61" s="21">
        <v>0</v>
      </c>
      <c r="F61" s="21">
        <v>0</v>
      </c>
      <c r="G61" s="21">
        <v>0</v>
      </c>
      <c r="H61" s="21">
        <v>0</v>
      </c>
      <c r="I61" s="240">
        <f t="shared" si="5"/>
        <v>0</v>
      </c>
    </row>
    <row r="62" spans="1:9" x14ac:dyDescent="0.2">
      <c r="A62" s="72" t="s">
        <v>380</v>
      </c>
      <c r="B62" s="78" t="s">
        <v>997</v>
      </c>
      <c r="C62" s="55" t="s">
        <v>382</v>
      </c>
      <c r="D62" s="21">
        <v>0</v>
      </c>
      <c r="E62" s="21">
        <v>0</v>
      </c>
      <c r="F62" s="21">
        <v>0</v>
      </c>
      <c r="G62" s="21">
        <v>0</v>
      </c>
      <c r="H62" s="21">
        <v>0</v>
      </c>
      <c r="I62" s="240">
        <f t="shared" si="5"/>
        <v>0</v>
      </c>
    </row>
    <row r="63" spans="1:9" x14ac:dyDescent="0.2">
      <c r="A63" s="72" t="s">
        <v>199</v>
      </c>
      <c r="B63" s="78" t="s">
        <v>1001</v>
      </c>
      <c r="C63" s="55" t="s">
        <v>328</v>
      </c>
      <c r="D63" s="21">
        <v>0</v>
      </c>
      <c r="E63" s="21">
        <v>0</v>
      </c>
      <c r="F63" s="21">
        <v>0</v>
      </c>
      <c r="G63" s="21">
        <v>0</v>
      </c>
      <c r="H63" s="21">
        <v>0</v>
      </c>
      <c r="I63" s="240">
        <f t="shared" si="5"/>
        <v>0</v>
      </c>
    </row>
    <row r="64" spans="1:9" x14ac:dyDescent="0.2">
      <c r="B64" s="78" t="s">
        <v>1003</v>
      </c>
      <c r="C64" s="55" t="s">
        <v>1244</v>
      </c>
      <c r="D64" s="21">
        <v>0</v>
      </c>
      <c r="E64" s="21">
        <v>0</v>
      </c>
      <c r="F64" s="21">
        <v>0</v>
      </c>
      <c r="G64" s="21">
        <v>0</v>
      </c>
      <c r="H64" s="21">
        <v>0</v>
      </c>
      <c r="I64" s="240">
        <f t="shared" si="5"/>
        <v>0</v>
      </c>
    </row>
    <row r="65" spans="1:9" ht="10.8" thickBot="1" x14ac:dyDescent="0.25">
      <c r="B65" s="78"/>
      <c r="C65" s="55"/>
      <c r="D65" s="3"/>
      <c r="E65" s="3"/>
      <c r="F65" s="3"/>
      <c r="G65" s="3"/>
    </row>
    <row r="66" spans="1:9" ht="11.4" thickTop="1" thickBot="1" x14ac:dyDescent="0.25">
      <c r="B66" s="78" t="s">
        <v>1004</v>
      </c>
      <c r="C66" s="55" t="s">
        <v>437</v>
      </c>
      <c r="D66" s="75">
        <f t="shared" ref="D66:I66" si="6">SUM(D51:D65)</f>
        <v>0</v>
      </c>
      <c r="E66" s="75">
        <f t="shared" si="6"/>
        <v>0</v>
      </c>
      <c r="F66" s="75">
        <f t="shared" si="6"/>
        <v>0</v>
      </c>
      <c r="G66" s="75">
        <f t="shared" si="6"/>
        <v>0</v>
      </c>
      <c r="H66" s="75">
        <f t="shared" si="6"/>
        <v>0</v>
      </c>
      <c r="I66" s="75">
        <f t="shared" si="6"/>
        <v>0</v>
      </c>
    </row>
    <row r="67" spans="1:9" ht="10.8" thickTop="1" x14ac:dyDescent="0.2">
      <c r="C67" s="55"/>
      <c r="D67" s="3"/>
      <c r="E67" s="3"/>
      <c r="F67" s="3"/>
      <c r="G67" s="3"/>
    </row>
    <row r="68" spans="1:9" x14ac:dyDescent="0.2">
      <c r="B68" s="78"/>
      <c r="C68" s="55" t="s">
        <v>323</v>
      </c>
      <c r="D68" s="3"/>
      <c r="E68" s="3"/>
      <c r="F68" s="3"/>
      <c r="G68" s="3"/>
    </row>
    <row r="69" spans="1:9" x14ac:dyDescent="0.2">
      <c r="A69" s="78" t="s">
        <v>351</v>
      </c>
      <c r="B69" s="78" t="s">
        <v>1005</v>
      </c>
      <c r="C69" s="55" t="s">
        <v>331</v>
      </c>
      <c r="D69" s="21">
        <v>0</v>
      </c>
      <c r="E69" s="21">
        <v>0</v>
      </c>
      <c r="F69" s="21">
        <v>0</v>
      </c>
      <c r="G69" s="21">
        <v>0</v>
      </c>
      <c r="H69" s="21">
        <v>0</v>
      </c>
      <c r="I69" s="240">
        <f>SUM(G69+H69)</f>
        <v>0</v>
      </c>
    </row>
    <row r="70" spans="1:9" x14ac:dyDescent="0.2">
      <c r="A70" s="78" t="s">
        <v>350</v>
      </c>
      <c r="B70" s="78" t="s">
        <v>1006</v>
      </c>
      <c r="C70" s="55" t="s">
        <v>332</v>
      </c>
      <c r="D70" s="21">
        <v>0</v>
      </c>
      <c r="E70" s="21">
        <v>0</v>
      </c>
      <c r="F70" s="21">
        <v>0</v>
      </c>
      <c r="G70" s="21">
        <v>0</v>
      </c>
      <c r="H70" s="21">
        <v>0</v>
      </c>
      <c r="I70" s="240">
        <f>SUM(G70+H70)</f>
        <v>0</v>
      </c>
    </row>
    <row r="71" spans="1:9" x14ac:dyDescent="0.2">
      <c r="A71" s="204" t="s">
        <v>659</v>
      </c>
      <c r="B71" s="211"/>
      <c r="C71" s="62"/>
      <c r="D71" s="79"/>
      <c r="E71" s="79"/>
      <c r="F71" s="79"/>
      <c r="G71" s="79"/>
      <c r="H71" s="108"/>
      <c r="I71" s="292"/>
    </row>
    <row r="72" spans="1:9" x14ac:dyDescent="0.2">
      <c r="A72" s="94"/>
      <c r="B72" s="211"/>
      <c r="C72" s="285" t="s">
        <v>658</v>
      </c>
      <c r="D72" s="219">
        <f t="shared" ref="D72:I72" si="7">+D28</f>
        <v>0</v>
      </c>
      <c r="E72" s="219">
        <f t="shared" si="7"/>
        <v>0</v>
      </c>
      <c r="F72" s="219">
        <f t="shared" si="7"/>
        <v>0</v>
      </c>
      <c r="G72" s="219">
        <f t="shared" si="7"/>
        <v>0</v>
      </c>
      <c r="H72" s="219">
        <f t="shared" si="7"/>
        <v>0</v>
      </c>
      <c r="I72" s="219">
        <f t="shared" si="7"/>
        <v>0</v>
      </c>
    </row>
    <row r="73" spans="1:9" ht="10.8" thickBot="1" x14ac:dyDescent="0.25">
      <c r="C73" s="55"/>
      <c r="D73" s="3"/>
      <c r="E73" s="3"/>
      <c r="F73" s="3"/>
      <c r="G73" s="3"/>
    </row>
    <row r="74" spans="1:9" ht="11.4" thickTop="1" thickBot="1" x14ac:dyDescent="0.25">
      <c r="B74" s="78" t="s">
        <v>1007</v>
      </c>
      <c r="C74" s="55" t="s">
        <v>439</v>
      </c>
      <c r="D74" s="76">
        <f t="shared" ref="D74:I74" si="8">SUM(D69:D73)</f>
        <v>0</v>
      </c>
      <c r="E74" s="76">
        <f t="shared" si="8"/>
        <v>0</v>
      </c>
      <c r="F74" s="76">
        <f t="shared" si="8"/>
        <v>0</v>
      </c>
      <c r="G74" s="76">
        <f t="shared" si="8"/>
        <v>0</v>
      </c>
      <c r="H74" s="76">
        <f t="shared" si="8"/>
        <v>0</v>
      </c>
      <c r="I74" s="84">
        <f t="shared" si="8"/>
        <v>0</v>
      </c>
    </row>
    <row r="75" spans="1:9" ht="11.4" thickTop="1" thickBot="1" x14ac:dyDescent="0.25">
      <c r="C75" s="55"/>
      <c r="D75" s="3"/>
      <c r="E75" s="3"/>
      <c r="F75" s="3"/>
      <c r="G75" s="3"/>
    </row>
    <row r="76" spans="1:9" ht="11.4" thickTop="1" thickBot="1" x14ac:dyDescent="0.25">
      <c r="B76" s="78" t="s">
        <v>1008</v>
      </c>
      <c r="C76" s="17" t="s">
        <v>440</v>
      </c>
      <c r="D76" s="82">
        <f t="shared" ref="D76:I76" si="9">D48+D66+D74</f>
        <v>0</v>
      </c>
      <c r="E76" s="82">
        <f t="shared" si="9"/>
        <v>0</v>
      </c>
      <c r="F76" s="82">
        <f t="shared" si="9"/>
        <v>0</v>
      </c>
      <c r="G76" s="82">
        <f t="shared" si="9"/>
        <v>0</v>
      </c>
      <c r="H76" s="82">
        <f t="shared" si="9"/>
        <v>0</v>
      </c>
      <c r="I76" s="82">
        <f t="shared" si="9"/>
        <v>0</v>
      </c>
    </row>
    <row r="77" spans="1:9" ht="10.8" thickTop="1" x14ac:dyDescent="0.2"/>
    <row r="78" spans="1:9" x14ac:dyDescent="0.2">
      <c r="A78" s="74" t="s">
        <v>70</v>
      </c>
      <c r="C78" s="100" t="s">
        <v>584</v>
      </c>
    </row>
    <row r="79" spans="1:9" x14ac:dyDescent="0.2">
      <c r="A79" s="237" t="s">
        <v>1198</v>
      </c>
      <c r="B79" s="78" t="s">
        <v>1009</v>
      </c>
      <c r="C79" s="55" t="s">
        <v>1192</v>
      </c>
      <c r="D79" s="21">
        <v>0</v>
      </c>
      <c r="E79" s="21">
        <v>0</v>
      </c>
      <c r="F79" s="21">
        <v>0</v>
      </c>
      <c r="G79" s="21">
        <v>0</v>
      </c>
      <c r="H79" s="21">
        <v>0</v>
      </c>
      <c r="I79" s="240">
        <f>SUM(G79+H79)</f>
        <v>0</v>
      </c>
    </row>
    <row r="80" spans="1:9" x14ac:dyDescent="0.2">
      <c r="A80" s="302" t="s">
        <v>1317</v>
      </c>
      <c r="B80" s="78" t="s">
        <v>1010</v>
      </c>
      <c r="C80" s="55" t="s">
        <v>1193</v>
      </c>
      <c r="D80" s="21">
        <v>0</v>
      </c>
      <c r="E80" s="21">
        <v>0</v>
      </c>
      <c r="F80" s="21">
        <v>0</v>
      </c>
      <c r="G80" s="21">
        <v>0</v>
      </c>
      <c r="H80" s="21">
        <v>0</v>
      </c>
      <c r="I80" s="240">
        <f>SUM(G80+H80)</f>
        <v>0</v>
      </c>
    </row>
    <row r="81" spans="1:9" x14ac:dyDescent="0.2">
      <c r="A81" s="302" t="s">
        <v>1316</v>
      </c>
      <c r="B81" s="78" t="s">
        <v>1011</v>
      </c>
      <c r="C81" s="55" t="s">
        <v>1194</v>
      </c>
      <c r="D81" s="21">
        <v>0</v>
      </c>
      <c r="E81" s="21">
        <v>0</v>
      </c>
      <c r="F81" s="21">
        <v>0</v>
      </c>
      <c r="G81" s="21">
        <v>0</v>
      </c>
      <c r="H81" s="21">
        <v>0</v>
      </c>
      <c r="I81" s="240">
        <f>SUM(G81+H81)</f>
        <v>0</v>
      </c>
    </row>
    <row r="82" spans="1:9" x14ac:dyDescent="0.2">
      <c r="A82" s="302" t="s">
        <v>1314</v>
      </c>
      <c r="B82" s="78" t="s">
        <v>1012</v>
      </c>
      <c r="C82" s="297" t="s">
        <v>1315</v>
      </c>
      <c r="D82" s="21">
        <v>0</v>
      </c>
      <c r="E82" s="21">
        <v>0</v>
      </c>
      <c r="F82" s="21">
        <v>0</v>
      </c>
      <c r="G82" s="21">
        <v>0</v>
      </c>
      <c r="H82" s="21">
        <v>0</v>
      </c>
      <c r="I82" s="240">
        <f>SUM(G82+H82)</f>
        <v>0</v>
      </c>
    </row>
    <row r="83" spans="1:9" ht="11.25" customHeight="1" thickBot="1" x14ac:dyDescent="0.25">
      <c r="A83" s="237" t="s">
        <v>1202</v>
      </c>
      <c r="B83" s="78" t="s">
        <v>1013</v>
      </c>
      <c r="C83" s="55" t="s">
        <v>1196</v>
      </c>
      <c r="D83" s="70">
        <v>0</v>
      </c>
      <c r="E83" s="70">
        <v>0</v>
      </c>
      <c r="F83" s="70">
        <v>0</v>
      </c>
      <c r="G83" s="70">
        <v>0</v>
      </c>
      <c r="H83" s="21">
        <v>0</v>
      </c>
      <c r="I83" s="240">
        <f>SUM(G83+H83)</f>
        <v>0</v>
      </c>
    </row>
    <row r="84" spans="1:9" ht="11.4" thickTop="1" thickBot="1" x14ac:dyDescent="0.25">
      <c r="A84" s="69"/>
      <c r="B84" s="78" t="s">
        <v>1014</v>
      </c>
      <c r="C84" s="55" t="s">
        <v>573</v>
      </c>
      <c r="D84" s="71">
        <f t="shared" ref="D84:I84" si="10">SUM(D79:D83)</f>
        <v>0</v>
      </c>
      <c r="E84" s="71">
        <f t="shared" si="10"/>
        <v>0</v>
      </c>
      <c r="F84" s="71">
        <f t="shared" si="10"/>
        <v>0</v>
      </c>
      <c r="G84" s="71">
        <f t="shared" si="10"/>
        <v>0</v>
      </c>
      <c r="H84" s="71">
        <f t="shared" si="10"/>
        <v>0</v>
      </c>
      <c r="I84" s="71">
        <f t="shared" si="10"/>
        <v>0</v>
      </c>
    </row>
    <row r="85" spans="1:9" ht="11.4" thickTop="1" thickBot="1" x14ac:dyDescent="0.25">
      <c r="A85" s="69"/>
      <c r="C85" s="55"/>
    </row>
    <row r="86" spans="1:9" ht="10.8" thickBot="1" x14ac:dyDescent="0.25">
      <c r="A86" s="502" t="s">
        <v>441</v>
      </c>
      <c r="B86" s="502"/>
      <c r="C86" s="502"/>
      <c r="D86" s="101">
        <f t="shared" ref="D86:I86" si="11">D76+D84</f>
        <v>0</v>
      </c>
      <c r="E86" s="101">
        <f t="shared" si="11"/>
        <v>0</v>
      </c>
      <c r="F86" s="101">
        <f t="shared" si="11"/>
        <v>0</v>
      </c>
      <c r="G86" s="101">
        <f t="shared" si="11"/>
        <v>0</v>
      </c>
      <c r="H86" s="101">
        <f t="shared" si="11"/>
        <v>0</v>
      </c>
      <c r="I86" s="101">
        <f t="shared" si="11"/>
        <v>0</v>
      </c>
    </row>
    <row r="87" spans="1:9" x14ac:dyDescent="0.2">
      <c r="A87" s="69"/>
      <c r="C87" s="55" t="s">
        <v>574</v>
      </c>
    </row>
    <row r="88" spans="1:9" ht="10.8" thickBot="1" x14ac:dyDescent="0.25">
      <c r="A88" s="69"/>
      <c r="C88" s="55"/>
    </row>
    <row r="89" spans="1:9" ht="11.4" thickTop="1" thickBot="1" x14ac:dyDescent="0.25">
      <c r="C89" s="55" t="s">
        <v>575</v>
      </c>
      <c r="D89" s="84">
        <f t="shared" ref="D89:I89" si="12">D25</f>
        <v>0</v>
      </c>
      <c r="E89" s="84">
        <f t="shared" si="12"/>
        <v>0</v>
      </c>
      <c r="F89" s="84">
        <f t="shared" si="12"/>
        <v>0</v>
      </c>
      <c r="G89" s="84">
        <f t="shared" si="12"/>
        <v>0</v>
      </c>
      <c r="H89" s="84">
        <f t="shared" si="12"/>
        <v>0</v>
      </c>
      <c r="I89" s="84">
        <f t="shared" si="12"/>
        <v>0</v>
      </c>
    </row>
    <row r="90" spans="1:9" ht="10.8" thickTop="1" x14ac:dyDescent="0.2"/>
    <row r="91" spans="1:9" x14ac:dyDescent="0.2">
      <c r="C91" s="55" t="s">
        <v>576</v>
      </c>
      <c r="D91" s="77">
        <f t="shared" ref="D91:I91" si="13">D86-D89</f>
        <v>0</v>
      </c>
      <c r="E91" s="77">
        <f t="shared" si="13"/>
        <v>0</v>
      </c>
      <c r="F91" s="77">
        <f t="shared" si="13"/>
        <v>0</v>
      </c>
      <c r="G91" s="77">
        <f t="shared" si="13"/>
        <v>0</v>
      </c>
      <c r="H91" s="77">
        <f t="shared" si="13"/>
        <v>0</v>
      </c>
      <c r="I91" s="77">
        <f t="shared" si="13"/>
        <v>0</v>
      </c>
    </row>
    <row r="92" spans="1:9" x14ac:dyDescent="0.2">
      <c r="B92" s="3"/>
      <c r="D92" s="3"/>
      <c r="E92" s="3"/>
      <c r="F92" s="3"/>
    </row>
    <row r="93" spans="1:9" x14ac:dyDescent="0.2">
      <c r="B93" s="3"/>
      <c r="D93" s="3"/>
      <c r="E93" s="3"/>
      <c r="F93" s="3"/>
    </row>
    <row r="94" spans="1:9" x14ac:dyDescent="0.2">
      <c r="D94" s="3"/>
      <c r="E94" s="3"/>
      <c r="F94" s="3"/>
    </row>
    <row r="96" spans="1:9" x14ac:dyDescent="0.2">
      <c r="A96" s="3" t="s">
        <v>1042</v>
      </c>
    </row>
    <row r="98" spans="1:6" x14ac:dyDescent="0.2">
      <c r="A98" s="283" t="s">
        <v>668</v>
      </c>
      <c r="B98" s="300"/>
      <c r="C98" s="300"/>
      <c r="D98" s="300"/>
      <c r="E98" s="300"/>
      <c r="F98" s="300"/>
    </row>
  </sheetData>
  <sheetProtection password="CB03" sheet="1" objects="1" scenarios="1" formatCells="0" formatColumns="0" formatRows="0"/>
  <mergeCells count="1">
    <mergeCell ref="A86:C86"/>
  </mergeCells>
  <phoneticPr fontId="12" type="noConversion"/>
  <printOptions horizontalCentered="1"/>
  <pageMargins left="0.25" right="0.25" top="0.5" bottom="0.75" header="0.5" footer="0.5"/>
  <pageSetup scale="90" firstPageNumber="40" fitToHeight="0" orientation="landscape" horizontalDpi="300" verticalDpi="300" r:id="rId1"/>
  <headerFooter alignWithMargins="0">
    <oddFooter>&amp;CPage &amp;P of &amp;N&amp;R&amp;D</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I91"/>
  <sheetViews>
    <sheetView zoomScaleNormal="100" workbookViewId="0">
      <pane ySplit="3" topLeftCell="A4" activePane="bottomLeft" state="frozen"/>
      <selection pane="bottomLeft" activeCell="D3" sqref="D3:I3"/>
    </sheetView>
  </sheetViews>
  <sheetFormatPr defaultColWidth="9.28515625" defaultRowHeight="10.199999999999999" x14ac:dyDescent="0.2"/>
  <cols>
    <col min="1" max="1" width="10" style="77" customWidth="1"/>
    <col min="2" max="2" width="5" style="77" bestFit="1" customWidth="1"/>
    <col min="3" max="3" width="70.85546875" style="77" customWidth="1"/>
    <col min="4" max="9" width="16.7109375" style="77" customWidth="1"/>
    <col min="10" max="16384" width="9.28515625" style="77"/>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1532</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c r="E4" s="19"/>
      <c r="F4" s="19"/>
      <c r="G4" s="19"/>
      <c r="H4" s="19"/>
      <c r="I4" s="83">
        <f>SUM(G4+H4)</f>
        <v>0</v>
      </c>
    </row>
    <row r="5" spans="1:9" x14ac:dyDescent="0.2">
      <c r="A5" s="18" t="s">
        <v>1263</v>
      </c>
      <c r="C5" s="100" t="s">
        <v>145</v>
      </c>
    </row>
    <row r="6" spans="1:9" x14ac:dyDescent="0.2">
      <c r="A6" s="55" t="s">
        <v>1265</v>
      </c>
      <c r="B6" s="78" t="s">
        <v>880</v>
      </c>
      <c r="C6" s="55" t="s">
        <v>155</v>
      </c>
      <c r="D6" s="21">
        <v>0</v>
      </c>
      <c r="E6" s="21">
        <v>0</v>
      </c>
      <c r="F6" s="21">
        <v>0</v>
      </c>
      <c r="G6" s="21">
        <v>0</v>
      </c>
      <c r="H6" s="21">
        <v>0</v>
      </c>
      <c r="I6" s="240">
        <f>SUM(G6+H6)</f>
        <v>0</v>
      </c>
    </row>
    <row r="7" spans="1:9" x14ac:dyDescent="0.2">
      <c r="A7" s="55" t="s">
        <v>1266</v>
      </c>
      <c r="B7" s="78" t="s">
        <v>881</v>
      </c>
      <c r="C7" s="55" t="s">
        <v>206</v>
      </c>
      <c r="D7" s="21">
        <v>0</v>
      </c>
      <c r="E7" s="21">
        <v>0</v>
      </c>
      <c r="F7" s="21">
        <v>0</v>
      </c>
      <c r="G7" s="21">
        <v>0</v>
      </c>
      <c r="H7" s="21">
        <v>0</v>
      </c>
      <c r="I7" s="240">
        <f t="shared" ref="I7:I21" si="0">SUM(G7+H7)</f>
        <v>0</v>
      </c>
    </row>
    <row r="8" spans="1:9" x14ac:dyDescent="0.2">
      <c r="A8" s="72" t="s">
        <v>154</v>
      </c>
      <c r="B8" s="78" t="s">
        <v>882</v>
      </c>
      <c r="C8" s="55" t="s">
        <v>156</v>
      </c>
      <c r="D8" s="21">
        <v>0</v>
      </c>
      <c r="E8" s="21">
        <v>0</v>
      </c>
      <c r="F8" s="21">
        <v>0</v>
      </c>
      <c r="G8" s="21">
        <v>0</v>
      </c>
      <c r="H8" s="21">
        <v>0</v>
      </c>
      <c r="I8" s="240">
        <f t="shared" si="0"/>
        <v>0</v>
      </c>
    </row>
    <row r="9" spans="1:9" x14ac:dyDescent="0.2">
      <c r="A9" s="55" t="s">
        <v>1272</v>
      </c>
      <c r="B9" s="78" t="s">
        <v>943</v>
      </c>
      <c r="C9" s="55" t="s">
        <v>359</v>
      </c>
      <c r="D9" s="21">
        <v>0</v>
      </c>
      <c r="E9" s="21">
        <v>0</v>
      </c>
      <c r="F9" s="21">
        <v>0</v>
      </c>
      <c r="G9" s="21">
        <v>0</v>
      </c>
      <c r="H9" s="21">
        <v>0</v>
      </c>
      <c r="I9" s="240">
        <f t="shared" si="0"/>
        <v>0</v>
      </c>
    </row>
    <row r="10" spans="1:9" x14ac:dyDescent="0.2">
      <c r="A10" s="55" t="s">
        <v>878</v>
      </c>
      <c r="B10" s="78" t="s">
        <v>944</v>
      </c>
      <c r="C10" s="55" t="s">
        <v>157</v>
      </c>
      <c r="D10" s="21">
        <v>0</v>
      </c>
      <c r="E10" s="21">
        <v>0</v>
      </c>
      <c r="F10" s="21">
        <v>0</v>
      </c>
      <c r="G10" s="21">
        <v>0</v>
      </c>
      <c r="H10" s="21">
        <v>0</v>
      </c>
      <c r="I10" s="240">
        <f t="shared" si="0"/>
        <v>0</v>
      </c>
    </row>
    <row r="11" spans="1:9" x14ac:dyDescent="0.2">
      <c r="A11" s="72" t="s">
        <v>56</v>
      </c>
      <c r="B11" s="78" t="s">
        <v>945</v>
      </c>
      <c r="C11" s="55" t="s">
        <v>870</v>
      </c>
      <c r="D11" s="21">
        <v>0</v>
      </c>
      <c r="E11" s="21">
        <v>0</v>
      </c>
      <c r="F11" s="21">
        <v>0</v>
      </c>
      <c r="G11" s="21">
        <v>0</v>
      </c>
      <c r="H11" s="21">
        <v>0</v>
      </c>
      <c r="I11" s="240">
        <f t="shared" si="0"/>
        <v>0</v>
      </c>
    </row>
    <row r="12" spans="1:9" x14ac:dyDescent="0.2">
      <c r="A12" s="55" t="s">
        <v>58</v>
      </c>
      <c r="B12" s="78" t="s">
        <v>946</v>
      </c>
      <c r="C12" s="55" t="s">
        <v>367</v>
      </c>
      <c r="D12" s="21">
        <v>0</v>
      </c>
      <c r="E12" s="21">
        <v>0</v>
      </c>
      <c r="F12" s="21">
        <v>0</v>
      </c>
      <c r="G12" s="21">
        <v>0</v>
      </c>
      <c r="H12" s="21">
        <v>0</v>
      </c>
      <c r="I12" s="240">
        <f t="shared" si="0"/>
        <v>0</v>
      </c>
    </row>
    <row r="13" spans="1:9" x14ac:dyDescent="0.2">
      <c r="A13" s="72" t="s">
        <v>603</v>
      </c>
      <c r="B13" s="78" t="s">
        <v>947</v>
      </c>
      <c r="C13" s="55" t="s">
        <v>368</v>
      </c>
      <c r="D13" s="21">
        <v>0</v>
      </c>
      <c r="E13" s="21">
        <v>0</v>
      </c>
      <c r="F13" s="21">
        <v>0</v>
      </c>
      <c r="G13" s="21">
        <v>0</v>
      </c>
      <c r="H13" s="21">
        <v>0</v>
      </c>
      <c r="I13" s="240">
        <f t="shared" si="0"/>
        <v>0</v>
      </c>
    </row>
    <row r="14" spans="1:9" x14ac:dyDescent="0.2">
      <c r="A14" s="72" t="s">
        <v>604</v>
      </c>
      <c r="B14" s="78" t="s">
        <v>955</v>
      </c>
      <c r="C14" s="55" t="s">
        <v>158</v>
      </c>
      <c r="D14" s="21">
        <v>0</v>
      </c>
      <c r="E14" s="21">
        <v>0</v>
      </c>
      <c r="F14" s="21">
        <v>0</v>
      </c>
      <c r="G14" s="21">
        <v>0</v>
      </c>
      <c r="H14" s="21">
        <v>0</v>
      </c>
      <c r="I14" s="240">
        <f t="shared" si="0"/>
        <v>0</v>
      </c>
    </row>
    <row r="15" spans="1:9" x14ac:dyDescent="0.2">
      <c r="A15" s="72" t="s">
        <v>159</v>
      </c>
      <c r="B15" s="78" t="s">
        <v>959</v>
      </c>
      <c r="C15" s="55" t="s">
        <v>160</v>
      </c>
      <c r="D15" s="21">
        <v>0</v>
      </c>
      <c r="E15" s="21">
        <v>0</v>
      </c>
      <c r="F15" s="21">
        <v>0</v>
      </c>
      <c r="G15" s="21">
        <v>0</v>
      </c>
      <c r="H15" s="21">
        <v>0</v>
      </c>
      <c r="I15" s="240">
        <f t="shared" si="0"/>
        <v>0</v>
      </c>
    </row>
    <row r="16" spans="1:9" x14ac:dyDescent="0.2">
      <c r="A16" s="72" t="s">
        <v>356</v>
      </c>
      <c r="B16" s="78" t="s">
        <v>960</v>
      </c>
      <c r="C16" s="55" t="s">
        <v>872</v>
      </c>
      <c r="D16" s="21">
        <v>0</v>
      </c>
      <c r="E16" s="21">
        <v>0</v>
      </c>
      <c r="F16" s="21">
        <v>0</v>
      </c>
      <c r="G16" s="21">
        <v>0</v>
      </c>
      <c r="H16" s="21">
        <v>0</v>
      </c>
      <c r="I16" s="240">
        <f t="shared" si="0"/>
        <v>0</v>
      </c>
    </row>
    <row r="17" spans="1:9" x14ac:dyDescent="0.2">
      <c r="A17" s="80" t="s">
        <v>66</v>
      </c>
      <c r="B17" s="78" t="s">
        <v>956</v>
      </c>
      <c r="C17" s="2" t="s">
        <v>665</v>
      </c>
      <c r="D17" s="21">
        <v>0</v>
      </c>
      <c r="E17" s="21">
        <v>0</v>
      </c>
      <c r="F17" s="21">
        <v>0</v>
      </c>
      <c r="G17" s="21">
        <v>0</v>
      </c>
      <c r="H17" s="21">
        <v>0</v>
      </c>
      <c r="I17" s="240">
        <f t="shared" si="0"/>
        <v>0</v>
      </c>
    </row>
    <row r="18" spans="1:9" x14ac:dyDescent="0.2">
      <c r="A18" s="81" t="s">
        <v>425</v>
      </c>
      <c r="B18" s="78" t="s">
        <v>975</v>
      </c>
      <c r="C18" s="62" t="s">
        <v>426</v>
      </c>
      <c r="D18" s="21">
        <v>0</v>
      </c>
      <c r="E18" s="21">
        <v>0</v>
      </c>
      <c r="F18" s="21">
        <v>0</v>
      </c>
      <c r="G18" s="21">
        <v>0</v>
      </c>
      <c r="H18" s="21">
        <v>0</v>
      </c>
      <c r="I18" s="240">
        <f t="shared" si="0"/>
        <v>0</v>
      </c>
    </row>
    <row r="19" spans="1:9" x14ac:dyDescent="0.2">
      <c r="A19" s="81" t="s">
        <v>424</v>
      </c>
      <c r="B19" s="78" t="s">
        <v>962</v>
      </c>
      <c r="C19" s="62" t="s">
        <v>74</v>
      </c>
      <c r="D19" s="21">
        <v>0</v>
      </c>
      <c r="E19" s="21">
        <v>0</v>
      </c>
      <c r="F19" s="21">
        <v>0</v>
      </c>
      <c r="G19" s="21">
        <v>0</v>
      </c>
      <c r="H19" s="21">
        <v>0</v>
      </c>
      <c r="I19" s="240">
        <f t="shared" si="0"/>
        <v>0</v>
      </c>
    </row>
    <row r="20" spans="1:9" x14ac:dyDescent="0.2">
      <c r="A20" s="55" t="s">
        <v>146</v>
      </c>
      <c r="B20" s="78" t="s">
        <v>963</v>
      </c>
      <c r="C20" s="283" t="s">
        <v>877</v>
      </c>
      <c r="D20" s="21">
        <v>0</v>
      </c>
      <c r="E20" s="21">
        <v>0</v>
      </c>
      <c r="F20" s="21">
        <v>0</v>
      </c>
      <c r="G20" s="21">
        <v>0</v>
      </c>
      <c r="H20" s="21">
        <v>0</v>
      </c>
      <c r="I20" s="240">
        <f t="shared" si="0"/>
        <v>0</v>
      </c>
    </row>
    <row r="21" spans="1:9" x14ac:dyDescent="0.2">
      <c r="B21" s="78" t="s">
        <v>964</v>
      </c>
      <c r="C21" s="55" t="s">
        <v>161</v>
      </c>
      <c r="D21" s="21">
        <v>0</v>
      </c>
      <c r="E21" s="21">
        <v>0</v>
      </c>
      <c r="F21" s="21">
        <v>0</v>
      </c>
      <c r="G21" s="21">
        <v>0</v>
      </c>
      <c r="H21" s="21">
        <v>0</v>
      </c>
      <c r="I21" s="240">
        <f t="shared" si="0"/>
        <v>0</v>
      </c>
    </row>
    <row r="22" spans="1:9" ht="10.8" thickBot="1" x14ac:dyDescent="0.25">
      <c r="C22" s="55"/>
      <c r="D22" s="3"/>
      <c r="E22" s="3"/>
      <c r="F22" s="3"/>
      <c r="G22" s="3"/>
    </row>
    <row r="23" spans="1:9" ht="11.4" thickTop="1" thickBot="1" x14ac:dyDescent="0.25">
      <c r="B23" s="78" t="s">
        <v>965</v>
      </c>
      <c r="C23" s="17" t="s">
        <v>856</v>
      </c>
      <c r="D23" s="82">
        <f t="shared" ref="D23:I23" si="1">SUM(D6:D21)</f>
        <v>0</v>
      </c>
      <c r="E23" s="82">
        <f t="shared" si="1"/>
        <v>0</v>
      </c>
      <c r="F23" s="82">
        <f t="shared" si="1"/>
        <v>0</v>
      </c>
      <c r="G23" s="82">
        <f t="shared" si="1"/>
        <v>0</v>
      </c>
      <c r="H23" s="82">
        <f t="shared" si="1"/>
        <v>0</v>
      </c>
      <c r="I23" s="82">
        <f t="shared" si="1"/>
        <v>0</v>
      </c>
    </row>
    <row r="24" spans="1:9" ht="11.4" thickTop="1" thickBot="1" x14ac:dyDescent="0.25">
      <c r="C24" s="72"/>
    </row>
    <row r="25" spans="1:9" ht="10.5" customHeight="1" thickBot="1" x14ac:dyDescent="0.25">
      <c r="A25" s="17" t="s">
        <v>1281</v>
      </c>
      <c r="D25" s="83">
        <f t="shared" ref="D25:I25" si="2">D4+D23</f>
        <v>0</v>
      </c>
      <c r="E25" s="83">
        <f t="shared" si="2"/>
        <v>0</v>
      </c>
      <c r="F25" s="83">
        <f t="shared" si="2"/>
        <v>0</v>
      </c>
      <c r="G25" s="83">
        <f t="shared" si="2"/>
        <v>0</v>
      </c>
      <c r="H25" s="83">
        <f t="shared" si="2"/>
        <v>0</v>
      </c>
      <c r="I25" s="83">
        <f t="shared" si="2"/>
        <v>0</v>
      </c>
    </row>
    <row r="26" spans="1:9" ht="10.5" customHeight="1" x14ac:dyDescent="0.2">
      <c r="A26" s="17"/>
    </row>
    <row r="27" spans="1:9" x14ac:dyDescent="0.2">
      <c r="A27" s="286" t="s">
        <v>637</v>
      </c>
      <c r="B27" s="165"/>
      <c r="C27" s="204" t="s">
        <v>633</v>
      </c>
      <c r="D27" s="94"/>
      <c r="E27" s="94"/>
      <c r="F27" s="94"/>
      <c r="G27" s="94"/>
      <c r="H27" s="94"/>
    </row>
    <row r="28" spans="1:9" x14ac:dyDescent="0.2">
      <c r="A28" s="166" t="s">
        <v>66</v>
      </c>
      <c r="B28" s="208" t="s">
        <v>1052</v>
      </c>
      <c r="C28" s="2" t="s">
        <v>639</v>
      </c>
      <c r="D28" s="21">
        <v>0</v>
      </c>
      <c r="E28" s="21">
        <v>0</v>
      </c>
      <c r="F28" s="21">
        <v>0</v>
      </c>
      <c r="G28" s="21">
        <v>0</v>
      </c>
      <c r="H28" s="220">
        <v>0</v>
      </c>
      <c r="I28" s="221">
        <f>SUM(G28+H28)</f>
        <v>0</v>
      </c>
    </row>
    <row r="29" spans="1:9" x14ac:dyDescent="0.2">
      <c r="A29" s="166"/>
      <c r="B29" s="208"/>
      <c r="C29" s="2"/>
      <c r="D29" s="3"/>
      <c r="E29" s="3"/>
      <c r="F29" s="3"/>
      <c r="G29" s="3"/>
      <c r="H29" s="3"/>
    </row>
    <row r="31" spans="1:9" x14ac:dyDescent="0.2">
      <c r="A31" s="18" t="s">
        <v>147</v>
      </c>
      <c r="C31" s="100" t="s">
        <v>148</v>
      </c>
    </row>
    <row r="32" spans="1:9" x14ac:dyDescent="0.2">
      <c r="A32" s="18"/>
      <c r="B32" s="20"/>
      <c r="C32" s="77" t="s">
        <v>911</v>
      </c>
    </row>
    <row r="33" spans="1:9" x14ac:dyDescent="0.2">
      <c r="A33" s="72" t="s">
        <v>1249</v>
      </c>
      <c r="B33" s="78" t="s">
        <v>966</v>
      </c>
      <c r="C33" s="55" t="s">
        <v>179</v>
      </c>
      <c r="D33" s="21">
        <v>0</v>
      </c>
      <c r="E33" s="21">
        <v>0</v>
      </c>
      <c r="F33" s="21">
        <v>0</v>
      </c>
      <c r="G33" s="21">
        <v>0</v>
      </c>
      <c r="H33" s="21">
        <v>0</v>
      </c>
      <c r="I33" s="240">
        <f t="shared" ref="I33:I46" si="3">SUM(G33+H33)</f>
        <v>0</v>
      </c>
    </row>
    <row r="34" spans="1:9" x14ac:dyDescent="0.2">
      <c r="A34" s="72" t="s">
        <v>1250</v>
      </c>
      <c r="B34" s="78" t="s">
        <v>967</v>
      </c>
      <c r="C34" s="55" t="s">
        <v>180</v>
      </c>
      <c r="D34" s="21">
        <v>0</v>
      </c>
      <c r="E34" s="21">
        <v>0</v>
      </c>
      <c r="F34" s="21">
        <v>0</v>
      </c>
      <c r="G34" s="21">
        <v>0</v>
      </c>
      <c r="H34" s="21">
        <v>0</v>
      </c>
      <c r="I34" s="240">
        <f t="shared" si="3"/>
        <v>0</v>
      </c>
    </row>
    <row r="35" spans="1:9" x14ac:dyDescent="0.2">
      <c r="A35" s="72" t="s">
        <v>1251</v>
      </c>
      <c r="B35" s="78" t="s">
        <v>968</v>
      </c>
      <c r="C35" s="55" t="s">
        <v>961</v>
      </c>
      <c r="D35" s="21">
        <v>0</v>
      </c>
      <c r="E35" s="21">
        <v>0</v>
      </c>
      <c r="F35" s="21">
        <v>0</v>
      </c>
      <c r="G35" s="21">
        <v>0</v>
      </c>
      <c r="H35" s="21">
        <v>0</v>
      </c>
      <c r="I35" s="240">
        <f t="shared" si="3"/>
        <v>0</v>
      </c>
    </row>
    <row r="36" spans="1:9" x14ac:dyDescent="0.2">
      <c r="A36" s="78" t="s">
        <v>1252</v>
      </c>
      <c r="B36" s="78" t="s">
        <v>969</v>
      </c>
      <c r="C36" s="55" t="s">
        <v>330</v>
      </c>
      <c r="D36" s="21">
        <v>0</v>
      </c>
      <c r="E36" s="21">
        <v>0</v>
      </c>
      <c r="F36" s="21">
        <v>0</v>
      </c>
      <c r="G36" s="21">
        <v>0</v>
      </c>
      <c r="H36" s="21">
        <v>0</v>
      </c>
      <c r="I36" s="240">
        <f t="shared" si="3"/>
        <v>0</v>
      </c>
    </row>
    <row r="37" spans="1:9" x14ac:dyDescent="0.2">
      <c r="A37" s="72" t="s">
        <v>1253</v>
      </c>
      <c r="B37" s="78" t="s">
        <v>970</v>
      </c>
      <c r="C37" s="55" t="s">
        <v>82</v>
      </c>
      <c r="D37" s="21">
        <v>0</v>
      </c>
      <c r="E37" s="21">
        <v>0</v>
      </c>
      <c r="F37" s="21">
        <v>0</v>
      </c>
      <c r="G37" s="21">
        <v>0</v>
      </c>
      <c r="H37" s="21">
        <v>0</v>
      </c>
      <c r="I37" s="240">
        <f t="shared" si="3"/>
        <v>0</v>
      </c>
    </row>
    <row r="38" spans="1:9" x14ac:dyDescent="0.2">
      <c r="A38" s="72" t="s">
        <v>1254</v>
      </c>
      <c r="B38" s="78" t="s">
        <v>975</v>
      </c>
      <c r="C38" s="55" t="s">
        <v>114</v>
      </c>
      <c r="D38" s="21">
        <v>0</v>
      </c>
      <c r="E38" s="21">
        <v>0</v>
      </c>
      <c r="F38" s="21">
        <v>0</v>
      </c>
      <c r="G38" s="21">
        <v>0</v>
      </c>
      <c r="H38" s="21">
        <v>0</v>
      </c>
      <c r="I38" s="240">
        <f t="shared" si="3"/>
        <v>0</v>
      </c>
    </row>
    <row r="39" spans="1:9" x14ac:dyDescent="0.2">
      <c r="A39" s="72" t="s">
        <v>1255</v>
      </c>
      <c r="B39" s="72" t="s">
        <v>976</v>
      </c>
      <c r="C39" s="77" t="s">
        <v>118</v>
      </c>
      <c r="D39" s="21">
        <v>0</v>
      </c>
      <c r="E39" s="21">
        <v>0</v>
      </c>
      <c r="F39" s="21">
        <v>0</v>
      </c>
      <c r="G39" s="21">
        <v>0</v>
      </c>
      <c r="H39" s="21">
        <v>0</v>
      </c>
      <c r="I39" s="240">
        <f t="shared" si="3"/>
        <v>0</v>
      </c>
    </row>
    <row r="40" spans="1:9" x14ac:dyDescent="0.2">
      <c r="A40" s="55" t="s">
        <v>149</v>
      </c>
      <c r="B40" s="78" t="s">
        <v>977</v>
      </c>
      <c r="C40" s="55" t="s">
        <v>119</v>
      </c>
      <c r="D40" s="21">
        <v>0</v>
      </c>
      <c r="E40" s="21">
        <v>0</v>
      </c>
      <c r="F40" s="21">
        <v>0</v>
      </c>
      <c r="G40" s="21">
        <v>0</v>
      </c>
      <c r="H40" s="21">
        <v>0</v>
      </c>
      <c r="I40" s="240">
        <f t="shared" si="3"/>
        <v>0</v>
      </c>
    </row>
    <row r="41" spans="1:9" x14ac:dyDescent="0.2">
      <c r="A41" s="72" t="s">
        <v>150</v>
      </c>
      <c r="B41" s="78" t="s">
        <v>978</v>
      </c>
      <c r="C41" s="55" t="s">
        <v>120</v>
      </c>
      <c r="D41" s="21">
        <v>0</v>
      </c>
      <c r="E41" s="21">
        <v>0</v>
      </c>
      <c r="F41" s="21">
        <v>0</v>
      </c>
      <c r="G41" s="21">
        <v>0</v>
      </c>
      <c r="H41" s="21">
        <v>0</v>
      </c>
      <c r="I41" s="240">
        <f t="shared" si="3"/>
        <v>0</v>
      </c>
    </row>
    <row r="42" spans="1:9" x14ac:dyDescent="0.2">
      <c r="A42" s="72" t="s">
        <v>116</v>
      </c>
      <c r="B42" s="78" t="s">
        <v>980</v>
      </c>
      <c r="C42" s="55" t="s">
        <v>378</v>
      </c>
      <c r="D42" s="21">
        <v>0</v>
      </c>
      <c r="E42" s="21">
        <v>0</v>
      </c>
      <c r="F42" s="21">
        <v>0</v>
      </c>
      <c r="G42" s="21">
        <v>0</v>
      </c>
      <c r="H42" s="21">
        <v>0</v>
      </c>
      <c r="I42" s="240">
        <f t="shared" si="3"/>
        <v>0</v>
      </c>
    </row>
    <row r="43" spans="1:9" x14ac:dyDescent="0.2">
      <c r="A43" s="72" t="s">
        <v>117</v>
      </c>
      <c r="B43" s="78" t="s">
        <v>981</v>
      </c>
      <c r="C43" s="55" t="s">
        <v>379</v>
      </c>
      <c r="D43" s="21">
        <v>0</v>
      </c>
      <c r="E43" s="21">
        <v>0</v>
      </c>
      <c r="F43" s="21">
        <v>0</v>
      </c>
      <c r="G43" s="21">
        <v>0</v>
      </c>
      <c r="H43" s="21">
        <v>0</v>
      </c>
      <c r="I43" s="240">
        <f t="shared" si="3"/>
        <v>0</v>
      </c>
    </row>
    <row r="44" spans="1:9" x14ac:dyDescent="0.2">
      <c r="A44" s="72" t="s">
        <v>380</v>
      </c>
      <c r="B44" s="78" t="s">
        <v>982</v>
      </c>
      <c r="C44" s="55" t="s">
        <v>382</v>
      </c>
      <c r="D44" s="21">
        <v>0</v>
      </c>
      <c r="E44" s="21">
        <v>0</v>
      </c>
      <c r="F44" s="21">
        <v>0</v>
      </c>
      <c r="G44" s="21">
        <v>0</v>
      </c>
      <c r="H44" s="21">
        <v>0</v>
      </c>
      <c r="I44" s="240">
        <f t="shared" si="3"/>
        <v>0</v>
      </c>
    </row>
    <row r="45" spans="1:9" x14ac:dyDescent="0.2">
      <c r="A45" s="72" t="s">
        <v>199</v>
      </c>
      <c r="B45" s="78" t="s">
        <v>983</v>
      </c>
      <c r="C45" s="55" t="s">
        <v>328</v>
      </c>
      <c r="D45" s="21">
        <v>0</v>
      </c>
      <c r="E45" s="21">
        <v>0</v>
      </c>
      <c r="F45" s="21">
        <v>0</v>
      </c>
      <c r="G45" s="21">
        <v>0</v>
      </c>
      <c r="H45" s="21">
        <v>0</v>
      </c>
      <c r="I45" s="240">
        <f t="shared" si="3"/>
        <v>0</v>
      </c>
    </row>
    <row r="46" spans="1:9" x14ac:dyDescent="0.2">
      <c r="B46" s="78" t="s">
        <v>985</v>
      </c>
      <c r="C46" s="55" t="s">
        <v>1244</v>
      </c>
      <c r="D46" s="21">
        <v>0</v>
      </c>
      <c r="E46" s="21">
        <v>0</v>
      </c>
      <c r="F46" s="21">
        <v>0</v>
      </c>
      <c r="G46" s="21">
        <v>0</v>
      </c>
      <c r="H46" s="21">
        <v>0</v>
      </c>
      <c r="I46" s="240">
        <f t="shared" si="3"/>
        <v>0</v>
      </c>
    </row>
    <row r="47" spans="1:9" ht="10.8" thickBot="1" x14ac:dyDescent="0.25">
      <c r="C47" s="55"/>
      <c r="D47" s="3"/>
      <c r="E47" s="3"/>
      <c r="F47" s="3"/>
      <c r="G47" s="3"/>
    </row>
    <row r="48" spans="1:9" ht="11.4" thickTop="1" thickBot="1" x14ac:dyDescent="0.25">
      <c r="B48" s="78" t="s">
        <v>986</v>
      </c>
      <c r="C48" s="55" t="s">
        <v>436</v>
      </c>
      <c r="D48" s="75">
        <f t="shared" ref="D48:I48" si="4">SUM(D33:D47)</f>
        <v>0</v>
      </c>
      <c r="E48" s="75">
        <f t="shared" si="4"/>
        <v>0</v>
      </c>
      <c r="F48" s="75">
        <f t="shared" si="4"/>
        <v>0</v>
      </c>
      <c r="G48" s="75">
        <f t="shared" si="4"/>
        <v>0</v>
      </c>
      <c r="H48" s="75">
        <f t="shared" si="4"/>
        <v>0</v>
      </c>
      <c r="I48" s="84">
        <f t="shared" si="4"/>
        <v>0</v>
      </c>
    </row>
    <row r="49" spans="1:9" ht="10.8" thickTop="1" x14ac:dyDescent="0.2">
      <c r="C49" s="55"/>
      <c r="D49" s="3"/>
      <c r="E49" s="3"/>
      <c r="F49" s="3"/>
      <c r="G49" s="3"/>
    </row>
    <row r="50" spans="1:9" x14ac:dyDescent="0.2">
      <c r="C50" s="55" t="s">
        <v>329</v>
      </c>
      <c r="D50" s="3"/>
      <c r="E50" s="3"/>
      <c r="F50" s="3"/>
      <c r="G50" s="3"/>
    </row>
    <row r="51" spans="1:9" x14ac:dyDescent="0.2">
      <c r="A51" s="72" t="s">
        <v>1249</v>
      </c>
      <c r="B51" s="78" t="s">
        <v>987</v>
      </c>
      <c r="C51" s="55" t="s">
        <v>179</v>
      </c>
      <c r="D51" s="21">
        <v>0</v>
      </c>
      <c r="E51" s="21">
        <v>0</v>
      </c>
      <c r="F51" s="21">
        <v>0</v>
      </c>
      <c r="G51" s="21">
        <v>0</v>
      </c>
      <c r="H51" s="21">
        <v>0</v>
      </c>
      <c r="I51" s="240">
        <f t="shared" ref="I51:I64" si="5">SUM(G51+H51)</f>
        <v>0</v>
      </c>
    </row>
    <row r="52" spans="1:9" x14ac:dyDescent="0.2">
      <c r="A52" s="72" t="s">
        <v>1250</v>
      </c>
      <c r="B52" s="78" t="s">
        <v>988</v>
      </c>
      <c r="C52" s="55" t="s">
        <v>180</v>
      </c>
      <c r="D52" s="21">
        <v>0</v>
      </c>
      <c r="E52" s="21">
        <v>0</v>
      </c>
      <c r="F52" s="21">
        <v>0</v>
      </c>
      <c r="G52" s="21">
        <v>0</v>
      </c>
      <c r="H52" s="21">
        <v>0</v>
      </c>
      <c r="I52" s="240">
        <f t="shared" si="5"/>
        <v>0</v>
      </c>
    </row>
    <row r="53" spans="1:9" x14ac:dyDescent="0.2">
      <c r="A53" s="72" t="s">
        <v>1251</v>
      </c>
      <c r="B53" s="78" t="s">
        <v>989</v>
      </c>
      <c r="C53" s="55" t="s">
        <v>961</v>
      </c>
      <c r="D53" s="21">
        <v>0</v>
      </c>
      <c r="E53" s="21">
        <v>0</v>
      </c>
      <c r="F53" s="21">
        <v>0</v>
      </c>
      <c r="G53" s="21">
        <v>0</v>
      </c>
      <c r="H53" s="21">
        <v>0</v>
      </c>
      <c r="I53" s="240">
        <f t="shared" si="5"/>
        <v>0</v>
      </c>
    </row>
    <row r="54" spans="1:9" x14ac:dyDescent="0.2">
      <c r="A54" s="78" t="s">
        <v>1252</v>
      </c>
      <c r="B54" s="78" t="s">
        <v>201</v>
      </c>
      <c r="C54" s="55" t="s">
        <v>330</v>
      </c>
      <c r="D54" s="21">
        <v>0</v>
      </c>
      <c r="E54" s="21">
        <v>0</v>
      </c>
      <c r="F54" s="21">
        <v>0</v>
      </c>
      <c r="G54" s="21">
        <v>0</v>
      </c>
      <c r="H54" s="21">
        <v>0</v>
      </c>
      <c r="I54" s="240">
        <f t="shared" si="5"/>
        <v>0</v>
      </c>
    </row>
    <row r="55" spans="1:9" x14ac:dyDescent="0.2">
      <c r="A55" s="72" t="s">
        <v>1253</v>
      </c>
      <c r="B55" s="78" t="s">
        <v>202</v>
      </c>
      <c r="C55" s="55" t="s">
        <v>82</v>
      </c>
      <c r="D55" s="21">
        <v>0</v>
      </c>
      <c r="E55" s="21">
        <v>0</v>
      </c>
      <c r="F55" s="21">
        <v>0</v>
      </c>
      <c r="G55" s="21">
        <v>0</v>
      </c>
      <c r="H55" s="21">
        <v>0</v>
      </c>
      <c r="I55" s="240">
        <f t="shared" si="5"/>
        <v>0</v>
      </c>
    </row>
    <row r="56" spans="1:9" x14ac:dyDescent="0.2">
      <c r="A56" s="72" t="s">
        <v>1254</v>
      </c>
      <c r="B56" s="78" t="s">
        <v>991</v>
      </c>
      <c r="C56" s="55" t="s">
        <v>114</v>
      </c>
      <c r="D56" s="21">
        <v>0</v>
      </c>
      <c r="E56" s="21">
        <v>0</v>
      </c>
      <c r="F56" s="21">
        <v>0</v>
      </c>
      <c r="G56" s="21">
        <v>0</v>
      </c>
      <c r="H56" s="21">
        <v>0</v>
      </c>
      <c r="I56" s="240">
        <f t="shared" si="5"/>
        <v>0</v>
      </c>
    </row>
    <row r="57" spans="1:9" x14ac:dyDescent="0.2">
      <c r="A57" s="72" t="s">
        <v>1255</v>
      </c>
      <c r="B57" s="72" t="s">
        <v>992</v>
      </c>
      <c r="C57" s="77" t="s">
        <v>118</v>
      </c>
      <c r="D57" s="21">
        <v>0</v>
      </c>
      <c r="E57" s="21">
        <v>0</v>
      </c>
      <c r="F57" s="21">
        <v>0</v>
      </c>
      <c r="G57" s="21">
        <v>0</v>
      </c>
      <c r="H57" s="21">
        <v>0</v>
      </c>
      <c r="I57" s="240">
        <f t="shared" si="5"/>
        <v>0</v>
      </c>
    </row>
    <row r="58" spans="1:9" x14ac:dyDescent="0.2">
      <c r="A58" s="55" t="s">
        <v>149</v>
      </c>
      <c r="B58" s="78" t="s">
        <v>993</v>
      </c>
      <c r="C58" s="55" t="s">
        <v>119</v>
      </c>
      <c r="D58" s="21">
        <v>0</v>
      </c>
      <c r="E58" s="21">
        <v>0</v>
      </c>
      <c r="F58" s="21">
        <v>0</v>
      </c>
      <c r="G58" s="21">
        <v>0</v>
      </c>
      <c r="H58" s="21">
        <v>0</v>
      </c>
      <c r="I58" s="240">
        <f t="shared" si="5"/>
        <v>0</v>
      </c>
    </row>
    <row r="59" spans="1:9" x14ac:dyDescent="0.2">
      <c r="A59" s="72" t="s">
        <v>150</v>
      </c>
      <c r="B59" s="78" t="s">
        <v>994</v>
      </c>
      <c r="C59" s="55" t="s">
        <v>120</v>
      </c>
      <c r="D59" s="21">
        <v>0</v>
      </c>
      <c r="E59" s="21">
        <v>0</v>
      </c>
      <c r="F59" s="21">
        <v>0</v>
      </c>
      <c r="G59" s="21">
        <v>0</v>
      </c>
      <c r="H59" s="21">
        <v>0</v>
      </c>
      <c r="I59" s="240">
        <f t="shared" si="5"/>
        <v>0</v>
      </c>
    </row>
    <row r="60" spans="1:9" x14ac:dyDescent="0.2">
      <c r="A60" s="72" t="s">
        <v>116</v>
      </c>
      <c r="B60" s="78" t="s">
        <v>995</v>
      </c>
      <c r="C60" s="55" t="s">
        <v>378</v>
      </c>
      <c r="D60" s="21">
        <v>0</v>
      </c>
      <c r="E60" s="21">
        <v>0</v>
      </c>
      <c r="F60" s="21">
        <v>0</v>
      </c>
      <c r="G60" s="21">
        <v>0</v>
      </c>
      <c r="H60" s="21">
        <v>0</v>
      </c>
      <c r="I60" s="240">
        <f t="shared" si="5"/>
        <v>0</v>
      </c>
    </row>
    <row r="61" spans="1:9" x14ac:dyDescent="0.2">
      <c r="A61" s="72" t="s">
        <v>117</v>
      </c>
      <c r="B61" s="78" t="s">
        <v>996</v>
      </c>
      <c r="C61" s="55" t="s">
        <v>379</v>
      </c>
      <c r="D61" s="21">
        <v>0</v>
      </c>
      <c r="E61" s="21">
        <v>0</v>
      </c>
      <c r="F61" s="21">
        <v>0</v>
      </c>
      <c r="G61" s="21">
        <v>0</v>
      </c>
      <c r="H61" s="21">
        <v>0</v>
      </c>
      <c r="I61" s="240">
        <f t="shared" si="5"/>
        <v>0</v>
      </c>
    </row>
    <row r="62" spans="1:9" x14ac:dyDescent="0.2">
      <c r="A62" s="72" t="s">
        <v>380</v>
      </c>
      <c r="B62" s="78" t="s">
        <v>997</v>
      </c>
      <c r="C62" s="55" t="s">
        <v>382</v>
      </c>
      <c r="D62" s="21">
        <v>0</v>
      </c>
      <c r="E62" s="21">
        <v>0</v>
      </c>
      <c r="F62" s="21">
        <v>0</v>
      </c>
      <c r="G62" s="21">
        <v>0</v>
      </c>
      <c r="H62" s="21">
        <v>0</v>
      </c>
      <c r="I62" s="240">
        <f t="shared" si="5"/>
        <v>0</v>
      </c>
    </row>
    <row r="63" spans="1:9" x14ac:dyDescent="0.2">
      <c r="A63" s="72" t="s">
        <v>199</v>
      </c>
      <c r="B63" s="78" t="s">
        <v>1001</v>
      </c>
      <c r="C63" s="55" t="s">
        <v>328</v>
      </c>
      <c r="D63" s="21">
        <v>0</v>
      </c>
      <c r="E63" s="21">
        <v>0</v>
      </c>
      <c r="F63" s="21">
        <v>0</v>
      </c>
      <c r="G63" s="21">
        <v>0</v>
      </c>
      <c r="H63" s="21">
        <v>0</v>
      </c>
      <c r="I63" s="240">
        <f t="shared" si="5"/>
        <v>0</v>
      </c>
    </row>
    <row r="64" spans="1:9" x14ac:dyDescent="0.2">
      <c r="B64" s="78" t="s">
        <v>1003</v>
      </c>
      <c r="C64" s="55" t="s">
        <v>1244</v>
      </c>
      <c r="D64" s="21">
        <v>0</v>
      </c>
      <c r="E64" s="21">
        <v>0</v>
      </c>
      <c r="F64" s="21">
        <v>0</v>
      </c>
      <c r="G64" s="21">
        <v>0</v>
      </c>
      <c r="H64" s="21">
        <v>0</v>
      </c>
      <c r="I64" s="240">
        <f t="shared" si="5"/>
        <v>0</v>
      </c>
    </row>
    <row r="65" spans="1:9" ht="10.8" thickBot="1" x14ac:dyDescent="0.25">
      <c r="B65" s="78"/>
      <c r="C65" s="55"/>
      <c r="D65" s="3"/>
      <c r="E65" s="3"/>
      <c r="F65" s="3"/>
      <c r="G65" s="3"/>
    </row>
    <row r="66" spans="1:9" ht="11.4" thickTop="1" thickBot="1" x14ac:dyDescent="0.25">
      <c r="B66" s="78" t="s">
        <v>1004</v>
      </c>
      <c r="C66" s="55" t="s">
        <v>437</v>
      </c>
      <c r="D66" s="75">
        <f t="shared" ref="D66:I66" si="6">SUM(D51:D65)</f>
        <v>0</v>
      </c>
      <c r="E66" s="75">
        <f t="shared" si="6"/>
        <v>0</v>
      </c>
      <c r="F66" s="75">
        <f t="shared" si="6"/>
        <v>0</v>
      </c>
      <c r="G66" s="75">
        <f t="shared" si="6"/>
        <v>0</v>
      </c>
      <c r="H66" s="75">
        <f t="shared" si="6"/>
        <v>0</v>
      </c>
      <c r="I66" s="75">
        <f t="shared" si="6"/>
        <v>0</v>
      </c>
    </row>
    <row r="67" spans="1:9" ht="10.8" thickTop="1" x14ac:dyDescent="0.2">
      <c r="C67" s="55"/>
      <c r="D67" s="3"/>
      <c r="E67" s="3"/>
      <c r="F67" s="3"/>
      <c r="G67" s="3"/>
    </row>
    <row r="68" spans="1:9" x14ac:dyDescent="0.2">
      <c r="B68" s="78"/>
      <c r="C68" s="55" t="s">
        <v>323</v>
      </c>
      <c r="D68" s="3"/>
      <c r="E68" s="3"/>
      <c r="F68" s="3"/>
      <c r="G68" s="3"/>
    </row>
    <row r="69" spans="1:9" x14ac:dyDescent="0.2">
      <c r="A69" s="78" t="s">
        <v>351</v>
      </c>
      <c r="B69" s="78" t="s">
        <v>1005</v>
      </c>
      <c r="C69" s="55" t="s">
        <v>331</v>
      </c>
      <c r="D69" s="21">
        <v>0</v>
      </c>
      <c r="E69" s="21">
        <v>0</v>
      </c>
      <c r="F69" s="21">
        <v>0</v>
      </c>
      <c r="G69" s="21">
        <v>0</v>
      </c>
      <c r="H69" s="21">
        <v>0</v>
      </c>
      <c r="I69" s="240">
        <f>SUM(G69+H69)</f>
        <v>0</v>
      </c>
    </row>
    <row r="70" spans="1:9" x14ac:dyDescent="0.2">
      <c r="A70" s="78" t="s">
        <v>350</v>
      </c>
      <c r="B70" s="78" t="s">
        <v>1006</v>
      </c>
      <c r="C70" s="55" t="s">
        <v>332</v>
      </c>
      <c r="D70" s="21">
        <v>0</v>
      </c>
      <c r="E70" s="21">
        <v>0</v>
      </c>
      <c r="F70" s="21">
        <v>0</v>
      </c>
      <c r="G70" s="21">
        <v>0</v>
      </c>
      <c r="H70" s="21">
        <v>0</v>
      </c>
      <c r="I70" s="240">
        <f>SUM(G70+H70)</f>
        <v>0</v>
      </c>
    </row>
    <row r="71" spans="1:9" x14ac:dyDescent="0.2">
      <c r="A71" s="204" t="s">
        <v>659</v>
      </c>
      <c r="B71" s="211"/>
      <c r="C71" s="62"/>
      <c r="D71" s="79"/>
      <c r="E71" s="79"/>
      <c r="F71" s="79"/>
      <c r="G71" s="79"/>
      <c r="H71" s="108"/>
      <c r="I71" s="292"/>
    </row>
    <row r="72" spans="1:9" x14ac:dyDescent="0.2">
      <c r="A72" s="94"/>
      <c r="B72" s="211"/>
      <c r="C72" s="285" t="s">
        <v>658</v>
      </c>
      <c r="D72" s="219">
        <f t="shared" ref="D72:I72" si="7">+D28</f>
        <v>0</v>
      </c>
      <c r="E72" s="219">
        <f t="shared" si="7"/>
        <v>0</v>
      </c>
      <c r="F72" s="219">
        <f t="shared" si="7"/>
        <v>0</v>
      </c>
      <c r="G72" s="219">
        <f t="shared" si="7"/>
        <v>0</v>
      </c>
      <c r="H72" s="219">
        <f t="shared" si="7"/>
        <v>0</v>
      </c>
      <c r="I72" s="219">
        <f t="shared" si="7"/>
        <v>0</v>
      </c>
    </row>
    <row r="73" spans="1:9" ht="10.8" thickBot="1" x14ac:dyDescent="0.25">
      <c r="C73" s="55"/>
      <c r="D73" s="3"/>
      <c r="E73" s="3"/>
      <c r="F73" s="3"/>
      <c r="G73" s="3"/>
    </row>
    <row r="74" spans="1:9" ht="11.4" thickTop="1" thickBot="1" x14ac:dyDescent="0.25">
      <c r="B74" s="78" t="s">
        <v>1007</v>
      </c>
      <c r="C74" s="55" t="s">
        <v>439</v>
      </c>
      <c r="D74" s="76">
        <f t="shared" ref="D74:I74" si="8">SUM(D69:D73)</f>
        <v>0</v>
      </c>
      <c r="E74" s="76">
        <f t="shared" si="8"/>
        <v>0</v>
      </c>
      <c r="F74" s="76">
        <f t="shared" si="8"/>
        <v>0</v>
      </c>
      <c r="G74" s="76">
        <f t="shared" si="8"/>
        <v>0</v>
      </c>
      <c r="H74" s="76">
        <f t="shared" si="8"/>
        <v>0</v>
      </c>
      <c r="I74" s="84">
        <f t="shared" si="8"/>
        <v>0</v>
      </c>
    </row>
    <row r="75" spans="1:9" ht="11.4" thickTop="1" thickBot="1" x14ac:dyDescent="0.25">
      <c r="C75" s="55"/>
      <c r="D75" s="3"/>
      <c r="E75" s="3"/>
      <c r="F75" s="3"/>
      <c r="G75" s="3"/>
    </row>
    <row r="76" spans="1:9" ht="11.4" thickTop="1" thickBot="1" x14ac:dyDescent="0.25">
      <c r="B76" s="78" t="s">
        <v>1008</v>
      </c>
      <c r="C76" s="17" t="s">
        <v>440</v>
      </c>
      <c r="D76" s="82">
        <f t="shared" ref="D76:I76" si="9">D48+D66+D74</f>
        <v>0</v>
      </c>
      <c r="E76" s="82">
        <f t="shared" si="9"/>
        <v>0</v>
      </c>
      <c r="F76" s="82">
        <f t="shared" si="9"/>
        <v>0</v>
      </c>
      <c r="G76" s="82">
        <f t="shared" si="9"/>
        <v>0</v>
      </c>
      <c r="H76" s="82">
        <f t="shared" si="9"/>
        <v>0</v>
      </c>
      <c r="I76" s="82">
        <f t="shared" si="9"/>
        <v>0</v>
      </c>
    </row>
    <row r="77" spans="1:9" ht="10.8" thickTop="1" x14ac:dyDescent="0.2"/>
    <row r="78" spans="1:9" x14ac:dyDescent="0.2">
      <c r="A78" s="74" t="s">
        <v>70</v>
      </c>
      <c r="C78" s="100" t="s">
        <v>584</v>
      </c>
    </row>
    <row r="79" spans="1:9" x14ac:dyDescent="0.2">
      <c r="A79" s="237" t="s">
        <v>1198</v>
      </c>
      <c r="B79" s="78" t="s">
        <v>1009</v>
      </c>
      <c r="C79" s="55" t="s">
        <v>1192</v>
      </c>
      <c r="D79" s="21">
        <v>0</v>
      </c>
      <c r="E79" s="21">
        <v>0</v>
      </c>
      <c r="F79" s="21">
        <v>0</v>
      </c>
      <c r="G79" s="21">
        <v>0</v>
      </c>
      <c r="H79" s="21">
        <v>0</v>
      </c>
      <c r="I79" s="240">
        <f>SUM(G79+H79)</f>
        <v>0</v>
      </c>
    </row>
    <row r="80" spans="1:9" x14ac:dyDescent="0.2">
      <c r="A80" s="302" t="s">
        <v>1317</v>
      </c>
      <c r="B80" s="78" t="s">
        <v>1010</v>
      </c>
      <c r="C80" s="55" t="s">
        <v>1193</v>
      </c>
      <c r="D80" s="21">
        <v>0</v>
      </c>
      <c r="E80" s="21">
        <v>0</v>
      </c>
      <c r="F80" s="21">
        <v>0</v>
      </c>
      <c r="G80" s="21">
        <v>0</v>
      </c>
      <c r="H80" s="21">
        <v>0</v>
      </c>
      <c r="I80" s="240">
        <f>SUM(G80+H80)</f>
        <v>0</v>
      </c>
    </row>
    <row r="81" spans="1:9" x14ac:dyDescent="0.2">
      <c r="A81" s="302" t="s">
        <v>1316</v>
      </c>
      <c r="B81" s="78" t="s">
        <v>1011</v>
      </c>
      <c r="C81" s="55" t="s">
        <v>1194</v>
      </c>
      <c r="D81" s="21">
        <v>0</v>
      </c>
      <c r="E81" s="21">
        <v>0</v>
      </c>
      <c r="F81" s="21">
        <v>0</v>
      </c>
      <c r="G81" s="21">
        <v>0</v>
      </c>
      <c r="H81" s="21">
        <v>0</v>
      </c>
      <c r="I81" s="240">
        <f>SUM(G81+H81)</f>
        <v>0</v>
      </c>
    </row>
    <row r="82" spans="1:9" x14ac:dyDescent="0.2">
      <c r="A82" s="302" t="s">
        <v>1314</v>
      </c>
      <c r="B82" s="78" t="s">
        <v>1012</v>
      </c>
      <c r="C82" s="297" t="s">
        <v>1315</v>
      </c>
      <c r="D82" s="21">
        <v>0</v>
      </c>
      <c r="E82" s="21">
        <v>0</v>
      </c>
      <c r="F82" s="21">
        <v>0</v>
      </c>
      <c r="G82" s="21">
        <v>0</v>
      </c>
      <c r="H82" s="21">
        <v>0</v>
      </c>
      <c r="I82" s="240">
        <f>SUM(G82+H82)</f>
        <v>0</v>
      </c>
    </row>
    <row r="83" spans="1:9" ht="11.25" customHeight="1" thickBot="1" x14ac:dyDescent="0.25">
      <c r="A83" s="237" t="s">
        <v>1202</v>
      </c>
      <c r="B83" s="78" t="s">
        <v>1013</v>
      </c>
      <c r="C83" s="55" t="s">
        <v>1196</v>
      </c>
      <c r="D83" s="70">
        <v>0</v>
      </c>
      <c r="E83" s="70">
        <v>0</v>
      </c>
      <c r="F83" s="70">
        <v>0</v>
      </c>
      <c r="G83" s="70">
        <v>0</v>
      </c>
      <c r="H83" s="21">
        <v>0</v>
      </c>
      <c r="I83" s="240">
        <f>SUM(G83+H83)</f>
        <v>0</v>
      </c>
    </row>
    <row r="84" spans="1:9" ht="11.4" thickTop="1" thickBot="1" x14ac:dyDescent="0.25">
      <c r="A84" s="69"/>
      <c r="B84" s="78" t="s">
        <v>1014</v>
      </c>
      <c r="C84" s="55" t="s">
        <v>573</v>
      </c>
      <c r="D84" s="71">
        <f t="shared" ref="D84:I84" si="10">SUM(D79:D83)</f>
        <v>0</v>
      </c>
      <c r="E84" s="71">
        <f t="shared" si="10"/>
        <v>0</v>
      </c>
      <c r="F84" s="71">
        <f t="shared" si="10"/>
        <v>0</v>
      </c>
      <c r="G84" s="71">
        <f t="shared" si="10"/>
        <v>0</v>
      </c>
      <c r="H84" s="71">
        <f t="shared" si="10"/>
        <v>0</v>
      </c>
      <c r="I84" s="71">
        <f t="shared" si="10"/>
        <v>0</v>
      </c>
    </row>
    <row r="85" spans="1:9" ht="11.4" thickTop="1" thickBot="1" x14ac:dyDescent="0.25">
      <c r="A85" s="69"/>
      <c r="C85" s="55"/>
    </row>
    <row r="86" spans="1:9" ht="10.8" thickBot="1" x14ac:dyDescent="0.25">
      <c r="A86" s="502" t="s">
        <v>1533</v>
      </c>
      <c r="B86" s="502"/>
      <c r="C86" s="502"/>
      <c r="D86" s="101">
        <f t="shared" ref="D86:I86" si="11">D76+D84</f>
        <v>0</v>
      </c>
      <c r="E86" s="101">
        <f t="shared" si="11"/>
        <v>0</v>
      </c>
      <c r="F86" s="101">
        <f t="shared" si="11"/>
        <v>0</v>
      </c>
      <c r="G86" s="101">
        <f t="shared" si="11"/>
        <v>0</v>
      </c>
      <c r="H86" s="101">
        <f t="shared" si="11"/>
        <v>0</v>
      </c>
      <c r="I86" s="101">
        <f t="shared" si="11"/>
        <v>0</v>
      </c>
    </row>
    <row r="87" spans="1:9" x14ac:dyDescent="0.2">
      <c r="A87" s="69"/>
      <c r="C87" s="55" t="s">
        <v>574</v>
      </c>
    </row>
    <row r="88" spans="1:9" ht="10.8" thickBot="1" x14ac:dyDescent="0.25">
      <c r="A88" s="69"/>
      <c r="C88" s="55"/>
    </row>
    <row r="89" spans="1:9" ht="11.4" thickTop="1" thickBot="1" x14ac:dyDescent="0.25">
      <c r="C89" s="55" t="s">
        <v>575</v>
      </c>
      <c r="D89" s="84">
        <f t="shared" ref="D89:I89" si="12">D25</f>
        <v>0</v>
      </c>
      <c r="E89" s="84">
        <f t="shared" si="12"/>
        <v>0</v>
      </c>
      <c r="F89" s="84">
        <f t="shared" si="12"/>
        <v>0</v>
      </c>
      <c r="G89" s="84">
        <f t="shared" si="12"/>
        <v>0</v>
      </c>
      <c r="H89" s="84">
        <f t="shared" si="12"/>
        <v>0</v>
      </c>
      <c r="I89" s="84">
        <f t="shared" si="12"/>
        <v>0</v>
      </c>
    </row>
    <row r="90" spans="1:9" ht="10.8" thickTop="1" x14ac:dyDescent="0.2"/>
    <row r="91" spans="1:9" x14ac:dyDescent="0.2">
      <c r="C91" s="55" t="s">
        <v>576</v>
      </c>
      <c r="D91" s="77">
        <f t="shared" ref="D91:I91" si="13">D86-D89</f>
        <v>0</v>
      </c>
      <c r="E91" s="77">
        <f t="shared" si="13"/>
        <v>0</v>
      </c>
      <c r="F91" s="77">
        <f t="shared" si="13"/>
        <v>0</v>
      </c>
      <c r="G91" s="77">
        <f t="shared" si="13"/>
        <v>0</v>
      </c>
      <c r="H91" s="77">
        <f t="shared" si="13"/>
        <v>0</v>
      </c>
      <c r="I91" s="77">
        <f t="shared" si="13"/>
        <v>0</v>
      </c>
    </row>
  </sheetData>
  <sheetProtection password="CB03" sheet="1" objects="1" scenarios="1" formatCells="0" formatColumns="0" formatRows="0"/>
  <mergeCells count="1">
    <mergeCell ref="A86:C86"/>
  </mergeCells>
  <printOptions horizontalCentered="1"/>
  <pageMargins left="0.25" right="0.25" top="0.5" bottom="0.75" header="0.5" footer="0.5"/>
  <pageSetup scale="90" firstPageNumber="40" fitToHeight="0" orientation="landscape" horizontalDpi="300" verticalDpi="300" r:id="rId1"/>
  <headerFooter alignWithMargins="0">
    <oddFooter>&amp;CPage &amp;P of &amp;N&amp;R&amp;D</oddFooter>
  </headerFooter>
  <rowBreaks count="1" manualBreakCount="1">
    <brk id="74"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I53"/>
  <sheetViews>
    <sheetView workbookViewId="0">
      <pane ySplit="3" topLeftCell="A4" activePane="bottomLeft" state="frozen"/>
      <selection pane="bottomLeft" activeCell="D3" sqref="D3:I3"/>
    </sheetView>
  </sheetViews>
  <sheetFormatPr defaultColWidth="12" defaultRowHeight="10.199999999999999" x14ac:dyDescent="0.2"/>
  <cols>
    <col min="1" max="1" width="10" customWidth="1"/>
    <col min="2" max="2" width="5" bestFit="1" customWidth="1"/>
    <col min="3" max="3" width="70.85546875" customWidth="1"/>
    <col min="4" max="9" width="16.7109375" customWidth="1"/>
  </cols>
  <sheetData>
    <row r="1" spans="1:9" x14ac:dyDescent="0.2">
      <c r="A1" s="94" t="s">
        <v>67</v>
      </c>
      <c r="B1" s="165"/>
      <c r="C1" s="177">
        <f>District_Name</f>
        <v>0</v>
      </c>
      <c r="D1" s="62" t="s">
        <v>1257</v>
      </c>
      <c r="E1" s="169">
        <f>District_Code</f>
        <v>0</v>
      </c>
      <c r="G1" s="357" t="s">
        <v>502</v>
      </c>
    </row>
    <row r="2" spans="1:9" s="418" customFormat="1" ht="12.6" x14ac:dyDescent="0.25">
      <c r="A2" s="214" t="s">
        <v>501</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492</v>
      </c>
      <c r="D4" s="19">
        <v>0</v>
      </c>
      <c r="E4" s="19">
        <v>0</v>
      </c>
      <c r="F4" s="19">
        <v>0</v>
      </c>
      <c r="G4" s="19">
        <v>0</v>
      </c>
      <c r="H4" s="19">
        <v>0</v>
      </c>
      <c r="I4" s="83">
        <f>SUM(G4+H4)</f>
        <v>0</v>
      </c>
    </row>
    <row r="5" spans="1:9" x14ac:dyDescent="0.2">
      <c r="A5" s="18" t="s">
        <v>1263</v>
      </c>
      <c r="C5" s="100" t="s">
        <v>145</v>
      </c>
    </row>
    <row r="6" spans="1:9" x14ac:dyDescent="0.2">
      <c r="A6" s="72" t="s">
        <v>35</v>
      </c>
      <c r="B6" s="89" t="s">
        <v>880</v>
      </c>
      <c r="C6" s="55" t="s">
        <v>568</v>
      </c>
      <c r="D6" s="21">
        <v>0</v>
      </c>
      <c r="E6" s="21">
        <v>0</v>
      </c>
      <c r="F6" s="21">
        <v>0</v>
      </c>
      <c r="G6" s="21">
        <v>0</v>
      </c>
      <c r="H6" s="21">
        <v>0</v>
      </c>
      <c r="I6" s="240">
        <f>SUM(G6+H6)</f>
        <v>0</v>
      </c>
    </row>
    <row r="7" spans="1:9" x14ac:dyDescent="0.2">
      <c r="A7" s="1" t="s">
        <v>1272</v>
      </c>
      <c r="B7" s="89" t="s">
        <v>881</v>
      </c>
      <c r="C7" s="1" t="s">
        <v>359</v>
      </c>
      <c r="D7" s="21">
        <v>0</v>
      </c>
      <c r="E7" s="21">
        <v>0</v>
      </c>
      <c r="F7" s="21">
        <v>0</v>
      </c>
      <c r="G7" s="21">
        <v>0</v>
      </c>
      <c r="H7" s="21">
        <v>0</v>
      </c>
      <c r="I7" s="240">
        <f t="shared" ref="I7:I12" si="0">SUM(G7+H7)</f>
        <v>0</v>
      </c>
    </row>
    <row r="8" spans="1:9" x14ac:dyDescent="0.2">
      <c r="A8" s="51" t="s">
        <v>417</v>
      </c>
      <c r="B8" s="89" t="s">
        <v>882</v>
      </c>
      <c r="C8" s="1" t="s">
        <v>569</v>
      </c>
      <c r="D8" s="21">
        <v>0</v>
      </c>
      <c r="E8" s="21">
        <v>0</v>
      </c>
      <c r="F8" s="21">
        <v>0</v>
      </c>
      <c r="G8" s="21">
        <v>0</v>
      </c>
      <c r="H8" s="21">
        <v>0</v>
      </c>
      <c r="I8" s="240">
        <f t="shared" si="0"/>
        <v>0</v>
      </c>
    </row>
    <row r="9" spans="1:9" x14ac:dyDescent="0.2">
      <c r="A9" s="89" t="s">
        <v>73</v>
      </c>
      <c r="B9" s="89" t="s">
        <v>943</v>
      </c>
      <c r="C9" s="1" t="s">
        <v>570</v>
      </c>
      <c r="D9" s="21">
        <v>0</v>
      </c>
      <c r="E9" s="21">
        <v>0</v>
      </c>
      <c r="F9" s="21">
        <v>0</v>
      </c>
      <c r="G9" s="21">
        <v>0</v>
      </c>
      <c r="H9" s="21">
        <v>0</v>
      </c>
      <c r="I9" s="240">
        <f t="shared" si="0"/>
        <v>0</v>
      </c>
    </row>
    <row r="10" spans="1:9" x14ac:dyDescent="0.2">
      <c r="A10" s="89" t="s">
        <v>571</v>
      </c>
      <c r="B10" s="89" t="s">
        <v>944</v>
      </c>
      <c r="C10" s="1" t="s">
        <v>34</v>
      </c>
      <c r="D10" s="21">
        <v>0</v>
      </c>
      <c r="E10" s="21">
        <v>0</v>
      </c>
      <c r="F10" s="21">
        <v>0</v>
      </c>
      <c r="G10" s="21">
        <v>0</v>
      </c>
      <c r="H10" s="21">
        <v>0</v>
      </c>
      <c r="I10" s="240">
        <f t="shared" si="0"/>
        <v>0</v>
      </c>
    </row>
    <row r="11" spans="1:9" x14ac:dyDescent="0.2">
      <c r="A11" s="1" t="s">
        <v>66</v>
      </c>
      <c r="B11" s="89" t="s">
        <v>945</v>
      </c>
      <c r="C11" s="2" t="s">
        <v>660</v>
      </c>
      <c r="D11" s="21">
        <v>0</v>
      </c>
      <c r="E11" s="21">
        <v>0</v>
      </c>
      <c r="F11" s="21">
        <v>0</v>
      </c>
      <c r="G11" s="21">
        <v>0</v>
      </c>
      <c r="H11" s="21">
        <v>0</v>
      </c>
      <c r="I11" s="240">
        <f t="shared" si="0"/>
        <v>0</v>
      </c>
    </row>
    <row r="12" spans="1:9" x14ac:dyDescent="0.2">
      <c r="B12" s="89" t="s">
        <v>946</v>
      </c>
      <c r="C12" s="1" t="s">
        <v>161</v>
      </c>
      <c r="D12" s="21">
        <v>0</v>
      </c>
      <c r="E12" s="21">
        <v>0</v>
      </c>
      <c r="F12" s="21">
        <v>0</v>
      </c>
      <c r="G12" s="21">
        <v>0</v>
      </c>
      <c r="H12" s="21">
        <v>0</v>
      </c>
      <c r="I12" s="240">
        <f t="shared" si="0"/>
        <v>0</v>
      </c>
    </row>
    <row r="13" spans="1:9" ht="10.8" thickBot="1" x14ac:dyDescent="0.25">
      <c r="B13" s="89"/>
      <c r="C13" s="1"/>
      <c r="D13" s="3"/>
      <c r="E13" s="3"/>
      <c r="F13" s="3"/>
      <c r="G13" s="3"/>
    </row>
    <row r="14" spans="1:9" ht="11.4" thickTop="1" thickBot="1" x14ac:dyDescent="0.25">
      <c r="B14" s="89" t="s">
        <v>947</v>
      </c>
      <c r="C14" s="17" t="s">
        <v>879</v>
      </c>
      <c r="D14" s="22">
        <f t="shared" ref="D14:I14" si="1">SUM(D6:D12)</f>
        <v>0</v>
      </c>
      <c r="E14" s="22">
        <f t="shared" si="1"/>
        <v>0</v>
      </c>
      <c r="F14" s="22">
        <f t="shared" si="1"/>
        <v>0</v>
      </c>
      <c r="G14" s="22">
        <f t="shared" si="1"/>
        <v>0</v>
      </c>
      <c r="H14" s="22">
        <f t="shared" si="1"/>
        <v>0</v>
      </c>
      <c r="I14" s="22">
        <f t="shared" si="1"/>
        <v>0</v>
      </c>
    </row>
    <row r="15" spans="1:9" ht="11.4" thickTop="1" thickBot="1" x14ac:dyDescent="0.25">
      <c r="C15" s="1"/>
    </row>
    <row r="16" spans="1:9" ht="10.8" thickBot="1" x14ac:dyDescent="0.25">
      <c r="A16" s="17" t="s">
        <v>893</v>
      </c>
      <c r="D16" s="24">
        <f t="shared" ref="D16:I16" si="2">D4+D14</f>
        <v>0</v>
      </c>
      <c r="E16" s="24">
        <f t="shared" si="2"/>
        <v>0</v>
      </c>
      <c r="F16" s="24">
        <f t="shared" si="2"/>
        <v>0</v>
      </c>
      <c r="G16" s="24">
        <f t="shared" si="2"/>
        <v>0</v>
      </c>
      <c r="H16" s="24">
        <f t="shared" si="2"/>
        <v>0</v>
      </c>
      <c r="I16" s="24">
        <f t="shared" si="2"/>
        <v>0</v>
      </c>
    </row>
    <row r="18" spans="1:9" x14ac:dyDescent="0.2">
      <c r="A18" s="286" t="s">
        <v>637</v>
      </c>
      <c r="B18" s="165"/>
      <c r="C18" s="204" t="s">
        <v>633</v>
      </c>
      <c r="D18" s="94"/>
      <c r="E18" s="94"/>
      <c r="F18" s="94"/>
      <c r="G18" s="94"/>
      <c r="H18" s="94"/>
      <c r="I18" s="77"/>
    </row>
    <row r="19" spans="1:9" x14ac:dyDescent="0.2">
      <c r="A19" s="166" t="s">
        <v>66</v>
      </c>
      <c r="B19" s="208" t="s">
        <v>1138</v>
      </c>
      <c r="C19" s="2" t="s">
        <v>639</v>
      </c>
      <c r="D19" s="21">
        <v>0</v>
      </c>
      <c r="E19" s="21">
        <v>0</v>
      </c>
      <c r="F19" s="21">
        <v>0</v>
      </c>
      <c r="G19" s="21">
        <v>0</v>
      </c>
      <c r="H19" s="220">
        <v>0</v>
      </c>
      <c r="I19" s="221">
        <f>SUM(G19+H19)</f>
        <v>0</v>
      </c>
    </row>
    <row r="20" spans="1:9" x14ac:dyDescent="0.2">
      <c r="A20" s="166"/>
      <c r="B20" s="208"/>
      <c r="C20" s="2"/>
      <c r="D20" s="3"/>
      <c r="E20" s="3"/>
      <c r="F20" s="3"/>
      <c r="G20" s="3"/>
      <c r="H20" s="3"/>
      <c r="I20" s="77"/>
    </row>
    <row r="21" spans="1:9" x14ac:dyDescent="0.2">
      <c r="A21" s="18" t="s">
        <v>147</v>
      </c>
      <c r="C21" s="100" t="s">
        <v>493</v>
      </c>
    </row>
    <row r="22" spans="1:9" x14ac:dyDescent="0.2">
      <c r="A22" s="1" t="s">
        <v>341</v>
      </c>
      <c r="B22" s="89" t="s">
        <v>955</v>
      </c>
      <c r="C22" s="55" t="s">
        <v>179</v>
      </c>
      <c r="D22" s="21">
        <v>0</v>
      </c>
      <c r="E22" s="21">
        <v>0</v>
      </c>
      <c r="F22" s="21">
        <v>0</v>
      </c>
      <c r="G22" s="21">
        <v>0</v>
      </c>
      <c r="H22" s="21">
        <v>0</v>
      </c>
      <c r="I22" s="240">
        <f t="shared" ref="I22:I31" si="3">SUM(G22+H22)</f>
        <v>0</v>
      </c>
    </row>
    <row r="23" spans="1:9" x14ac:dyDescent="0.2">
      <c r="A23" s="1" t="s">
        <v>342</v>
      </c>
      <c r="B23" s="89" t="s">
        <v>959</v>
      </c>
      <c r="C23" s="55" t="s">
        <v>180</v>
      </c>
      <c r="D23" s="21">
        <v>0</v>
      </c>
      <c r="E23" s="21">
        <v>0</v>
      </c>
      <c r="F23" s="21">
        <v>0</v>
      </c>
      <c r="G23" s="21">
        <v>0</v>
      </c>
      <c r="H23" s="21">
        <v>0</v>
      </c>
      <c r="I23" s="240">
        <f t="shared" si="3"/>
        <v>0</v>
      </c>
    </row>
    <row r="24" spans="1:9" x14ac:dyDescent="0.2">
      <c r="A24" s="1" t="s">
        <v>343</v>
      </c>
      <c r="B24" s="89" t="s">
        <v>960</v>
      </c>
      <c r="C24" s="1" t="s">
        <v>961</v>
      </c>
      <c r="D24" s="21">
        <v>0</v>
      </c>
      <c r="E24" s="21">
        <v>0</v>
      </c>
      <c r="F24" s="21">
        <v>0</v>
      </c>
      <c r="G24" s="21">
        <v>0</v>
      </c>
      <c r="H24" s="21">
        <v>0</v>
      </c>
      <c r="I24" s="240">
        <f t="shared" si="3"/>
        <v>0</v>
      </c>
    </row>
    <row r="25" spans="1:9" x14ac:dyDescent="0.2">
      <c r="A25" s="1" t="s">
        <v>344</v>
      </c>
      <c r="B25" s="89" t="s">
        <v>956</v>
      </c>
      <c r="C25" s="1" t="s">
        <v>77</v>
      </c>
      <c r="D25" s="21">
        <v>0</v>
      </c>
      <c r="E25" s="21">
        <v>0</v>
      </c>
      <c r="F25" s="21">
        <v>0</v>
      </c>
      <c r="G25" s="21">
        <v>0</v>
      </c>
      <c r="H25" s="21">
        <v>0</v>
      </c>
      <c r="I25" s="240">
        <f t="shared" si="3"/>
        <v>0</v>
      </c>
    </row>
    <row r="26" spans="1:9" x14ac:dyDescent="0.2">
      <c r="A26" s="1" t="s">
        <v>345</v>
      </c>
      <c r="B26" s="89" t="s">
        <v>957</v>
      </c>
      <c r="C26" s="1" t="s">
        <v>82</v>
      </c>
      <c r="D26" s="21">
        <v>0</v>
      </c>
      <c r="E26" s="21">
        <v>0</v>
      </c>
      <c r="F26" s="21">
        <v>0</v>
      </c>
      <c r="G26" s="21">
        <v>0</v>
      </c>
      <c r="H26" s="21">
        <v>0</v>
      </c>
      <c r="I26" s="240">
        <f t="shared" si="3"/>
        <v>0</v>
      </c>
    </row>
    <row r="27" spans="1:9" x14ac:dyDescent="0.2">
      <c r="A27" s="1" t="s">
        <v>346</v>
      </c>
      <c r="B27" s="89" t="s">
        <v>962</v>
      </c>
      <c r="C27" s="1" t="s">
        <v>114</v>
      </c>
      <c r="D27" s="21">
        <v>0</v>
      </c>
      <c r="E27" s="21">
        <v>0</v>
      </c>
      <c r="F27" s="21">
        <v>0</v>
      </c>
      <c r="G27" s="21">
        <v>0</v>
      </c>
      <c r="H27" s="21">
        <v>0</v>
      </c>
      <c r="I27" s="240">
        <f t="shared" si="3"/>
        <v>0</v>
      </c>
    </row>
    <row r="28" spans="1:9" x14ac:dyDescent="0.2">
      <c r="A28" s="51" t="s">
        <v>42</v>
      </c>
      <c r="B28" s="89" t="s">
        <v>963</v>
      </c>
      <c r="C28" s="1" t="s">
        <v>43</v>
      </c>
      <c r="D28" s="21">
        <v>0</v>
      </c>
      <c r="E28" s="21">
        <v>0</v>
      </c>
      <c r="F28" s="21">
        <v>0</v>
      </c>
      <c r="G28" s="21">
        <v>0</v>
      </c>
      <c r="H28" s="21">
        <v>0</v>
      </c>
      <c r="I28" s="240">
        <f t="shared" si="3"/>
        <v>0</v>
      </c>
    </row>
    <row r="29" spans="1:9" x14ac:dyDescent="0.2">
      <c r="A29" s="1" t="s">
        <v>497</v>
      </c>
      <c r="B29" s="89" t="s">
        <v>964</v>
      </c>
      <c r="C29" s="1" t="s">
        <v>126</v>
      </c>
      <c r="D29" s="21">
        <v>0</v>
      </c>
      <c r="E29" s="21">
        <v>0</v>
      </c>
      <c r="F29" s="21">
        <v>0</v>
      </c>
      <c r="G29" s="21">
        <v>0</v>
      </c>
      <c r="H29" s="21">
        <v>0</v>
      </c>
      <c r="I29" s="240">
        <f t="shared" si="3"/>
        <v>0</v>
      </c>
    </row>
    <row r="30" spans="1:9" x14ac:dyDescent="0.2">
      <c r="A30" s="72"/>
      <c r="B30" s="72"/>
      <c r="C30" s="285" t="s">
        <v>671</v>
      </c>
      <c r="D30" s="219">
        <f t="shared" ref="D30:I30" si="4">+D19</f>
        <v>0</v>
      </c>
      <c r="E30" s="219">
        <f t="shared" si="4"/>
        <v>0</v>
      </c>
      <c r="F30" s="219">
        <f t="shared" si="4"/>
        <v>0</v>
      </c>
      <c r="G30" s="219">
        <f t="shared" si="4"/>
        <v>0</v>
      </c>
      <c r="H30" s="219">
        <f t="shared" si="4"/>
        <v>0</v>
      </c>
      <c r="I30" s="219">
        <f t="shared" si="4"/>
        <v>0</v>
      </c>
    </row>
    <row r="31" spans="1:9" x14ac:dyDescent="0.2">
      <c r="A31" s="1" t="s">
        <v>974</v>
      </c>
      <c r="B31" s="89" t="s">
        <v>965</v>
      </c>
      <c r="C31" s="1" t="s">
        <v>1186</v>
      </c>
      <c r="D31" s="21">
        <v>0</v>
      </c>
      <c r="E31" s="21">
        <v>0</v>
      </c>
      <c r="F31" s="21">
        <v>0</v>
      </c>
      <c r="G31" s="21">
        <v>0</v>
      </c>
      <c r="H31" s="21">
        <v>0</v>
      </c>
      <c r="I31" s="240">
        <f t="shared" si="3"/>
        <v>0</v>
      </c>
    </row>
    <row r="32" spans="1:9" ht="10.8" thickBot="1" x14ac:dyDescent="0.25">
      <c r="A32" s="1"/>
      <c r="C32" s="1"/>
      <c r="D32" s="3"/>
    </row>
    <row r="33" spans="1:9" ht="11.4" thickTop="1" thickBot="1" x14ac:dyDescent="0.25">
      <c r="B33" s="89" t="s">
        <v>966</v>
      </c>
      <c r="C33" s="17" t="s">
        <v>894</v>
      </c>
      <c r="D33" s="22">
        <f t="shared" ref="D33:I33" si="5">SUM(D22:D31)</f>
        <v>0</v>
      </c>
      <c r="E33" s="22">
        <f t="shared" si="5"/>
        <v>0</v>
      </c>
      <c r="F33" s="22">
        <f t="shared" si="5"/>
        <v>0</v>
      </c>
      <c r="G33" s="22">
        <f t="shared" si="5"/>
        <v>0</v>
      </c>
      <c r="H33" s="22">
        <f t="shared" si="5"/>
        <v>0</v>
      </c>
      <c r="I33" s="22">
        <f t="shared" si="5"/>
        <v>0</v>
      </c>
    </row>
    <row r="34" spans="1:9" ht="10.8" thickTop="1" x14ac:dyDescent="0.2"/>
    <row r="35" spans="1:9" x14ac:dyDescent="0.2">
      <c r="A35" s="74" t="s">
        <v>70</v>
      </c>
      <c r="C35" s="100" t="s">
        <v>584</v>
      </c>
      <c r="D35" s="77"/>
      <c r="E35" s="77"/>
      <c r="F35" s="77"/>
      <c r="G35" s="77"/>
    </row>
    <row r="36" spans="1:9" x14ac:dyDescent="0.2">
      <c r="A36" s="237" t="s">
        <v>1198</v>
      </c>
      <c r="B36" s="303" t="s">
        <v>967</v>
      </c>
      <c r="C36" s="62" t="s">
        <v>1192</v>
      </c>
      <c r="D36" s="21">
        <v>0</v>
      </c>
      <c r="E36" s="21">
        <v>0</v>
      </c>
      <c r="F36" s="21">
        <v>0</v>
      </c>
      <c r="G36" s="21">
        <v>0</v>
      </c>
      <c r="H36" s="21">
        <v>0</v>
      </c>
      <c r="I36" s="240">
        <f>SUM(G36+H36)</f>
        <v>0</v>
      </c>
    </row>
    <row r="37" spans="1:9" x14ac:dyDescent="0.2">
      <c r="A37" s="302" t="s">
        <v>1317</v>
      </c>
      <c r="B37" s="78" t="s">
        <v>968</v>
      </c>
      <c r="C37" s="62" t="s">
        <v>1193</v>
      </c>
      <c r="D37" s="21">
        <v>0</v>
      </c>
      <c r="E37" s="21">
        <v>0</v>
      </c>
      <c r="F37" s="21">
        <v>0</v>
      </c>
      <c r="G37" s="21">
        <v>0</v>
      </c>
      <c r="H37" s="21">
        <v>0</v>
      </c>
      <c r="I37" s="240">
        <f>SUM(G37+H37)</f>
        <v>0</v>
      </c>
    </row>
    <row r="38" spans="1:9" x14ac:dyDescent="0.2">
      <c r="A38" s="302" t="s">
        <v>1316</v>
      </c>
      <c r="B38" s="78" t="s">
        <v>969</v>
      </c>
      <c r="C38" s="62" t="s">
        <v>1194</v>
      </c>
      <c r="D38" s="21">
        <v>0</v>
      </c>
      <c r="E38" s="21">
        <v>0</v>
      </c>
      <c r="F38" s="21">
        <v>0</v>
      </c>
      <c r="G38" s="21">
        <v>0</v>
      </c>
      <c r="H38" s="21">
        <v>0</v>
      </c>
      <c r="I38" s="240">
        <f>SUM(G38+H38)</f>
        <v>0</v>
      </c>
    </row>
    <row r="39" spans="1:9" ht="11.25" customHeight="1" x14ac:dyDescent="0.2">
      <c r="A39" s="302" t="s">
        <v>1314</v>
      </c>
      <c r="B39" s="78" t="s">
        <v>970</v>
      </c>
      <c r="C39" s="297" t="s">
        <v>1315</v>
      </c>
      <c r="D39" s="21">
        <v>0</v>
      </c>
      <c r="E39" s="21">
        <v>0</v>
      </c>
      <c r="F39" s="21">
        <v>0</v>
      </c>
      <c r="G39" s="21">
        <v>0</v>
      </c>
      <c r="H39" s="21">
        <v>0</v>
      </c>
      <c r="I39" s="240">
        <f>SUM(G39+H39)</f>
        <v>0</v>
      </c>
    </row>
    <row r="40" spans="1:9" ht="10.8" thickBot="1" x14ac:dyDescent="0.25">
      <c r="A40" s="237" t="s">
        <v>1202</v>
      </c>
      <c r="B40" s="78" t="s">
        <v>975</v>
      </c>
      <c r="C40" s="62" t="s">
        <v>1196</v>
      </c>
      <c r="D40" s="70">
        <v>0</v>
      </c>
      <c r="E40" s="70">
        <v>0</v>
      </c>
      <c r="F40" s="70">
        <v>0</v>
      </c>
      <c r="G40" s="70">
        <v>0</v>
      </c>
      <c r="H40" s="21">
        <v>0</v>
      </c>
      <c r="I40" s="240">
        <f>SUM(G40+H40)</f>
        <v>0</v>
      </c>
    </row>
    <row r="41" spans="1:9" ht="11.4" thickTop="1" thickBot="1" x14ac:dyDescent="0.25">
      <c r="A41" s="69"/>
      <c r="B41" s="78" t="s">
        <v>976</v>
      </c>
      <c r="C41" s="55" t="s">
        <v>573</v>
      </c>
      <c r="D41" s="71">
        <f t="shared" ref="D41:I41" si="6">SUM(D36:D40)</f>
        <v>0</v>
      </c>
      <c r="E41" s="71">
        <f t="shared" si="6"/>
        <v>0</v>
      </c>
      <c r="F41" s="71">
        <f t="shared" si="6"/>
        <v>0</v>
      </c>
      <c r="G41" s="71">
        <f t="shared" si="6"/>
        <v>0</v>
      </c>
      <c r="H41" s="71">
        <f t="shared" si="6"/>
        <v>0</v>
      </c>
      <c r="I41" s="82">
        <f t="shared" si="6"/>
        <v>0</v>
      </c>
    </row>
    <row r="42" spans="1:9" ht="11.4" thickTop="1" thickBot="1" x14ac:dyDescent="0.25">
      <c r="A42" s="69"/>
      <c r="B42" s="77"/>
      <c r="C42" s="55"/>
      <c r="D42" s="77"/>
      <c r="E42" s="77"/>
      <c r="F42" s="77"/>
      <c r="G42" s="77"/>
    </row>
    <row r="43" spans="1:9" ht="10.8" thickBot="1" x14ac:dyDescent="0.25">
      <c r="A43" s="501" t="s">
        <v>895</v>
      </c>
      <c r="B43" s="501"/>
      <c r="C43" s="505"/>
      <c r="D43" s="101">
        <f t="shared" ref="D43:I43" si="7">D33+D41</f>
        <v>0</v>
      </c>
      <c r="E43" s="101">
        <f t="shared" si="7"/>
        <v>0</v>
      </c>
      <c r="F43" s="101">
        <f t="shared" si="7"/>
        <v>0</v>
      </c>
      <c r="G43" s="101">
        <f t="shared" si="7"/>
        <v>0</v>
      </c>
      <c r="H43" s="101">
        <f t="shared" si="7"/>
        <v>0</v>
      </c>
      <c r="I43" s="101">
        <f t="shared" si="7"/>
        <v>0</v>
      </c>
    </row>
    <row r="44" spans="1:9" x14ac:dyDescent="0.2">
      <c r="A44" s="69"/>
      <c r="B44" s="77"/>
      <c r="C44" s="55" t="s">
        <v>574</v>
      </c>
      <c r="D44" s="77"/>
      <c r="E44" s="77"/>
      <c r="F44" s="77"/>
      <c r="G44" s="77"/>
    </row>
    <row r="45" spans="1:9" ht="10.8" thickBot="1" x14ac:dyDescent="0.25">
      <c r="A45" s="69"/>
      <c r="B45" s="77"/>
      <c r="C45" s="55"/>
      <c r="D45" s="77"/>
      <c r="E45" s="77"/>
      <c r="F45" s="77"/>
      <c r="G45" s="77"/>
    </row>
    <row r="46" spans="1:9" ht="11.4" thickTop="1" thickBot="1" x14ac:dyDescent="0.25">
      <c r="A46" s="77"/>
      <c r="B46" s="77"/>
      <c r="C46" s="55" t="s">
        <v>575</v>
      </c>
      <c r="D46" s="84">
        <f t="shared" ref="D46:I46" si="8">D16</f>
        <v>0</v>
      </c>
      <c r="E46" s="84">
        <f t="shared" si="8"/>
        <v>0</v>
      </c>
      <c r="F46" s="84">
        <f t="shared" si="8"/>
        <v>0</v>
      </c>
      <c r="G46" s="84">
        <f t="shared" si="8"/>
        <v>0</v>
      </c>
      <c r="H46" s="84">
        <f t="shared" si="8"/>
        <v>0</v>
      </c>
      <c r="I46" s="84">
        <f t="shared" si="8"/>
        <v>0</v>
      </c>
    </row>
    <row r="47" spans="1:9" ht="10.8" thickTop="1" x14ac:dyDescent="0.2"/>
    <row r="48" spans="1:9" x14ac:dyDescent="0.2">
      <c r="A48" s="61"/>
      <c r="C48" s="100" t="s">
        <v>71</v>
      </c>
    </row>
    <row r="49" spans="1:9" x14ac:dyDescent="0.2">
      <c r="A49" s="63" t="s">
        <v>500</v>
      </c>
      <c r="C49" s="1" t="s">
        <v>863</v>
      </c>
    </row>
    <row r="50" spans="1:9" x14ac:dyDescent="0.2">
      <c r="A50" s="61"/>
      <c r="B50" s="5"/>
      <c r="C50" s="2" t="s">
        <v>1276</v>
      </c>
      <c r="D50" s="21">
        <v>0</v>
      </c>
      <c r="E50" s="21">
        <v>0</v>
      </c>
      <c r="F50" s="21">
        <v>0</v>
      </c>
      <c r="G50" s="21">
        <v>0</v>
      </c>
      <c r="H50" s="21">
        <v>0</v>
      </c>
      <c r="I50" s="240">
        <f>G50+H50</f>
        <v>0</v>
      </c>
    </row>
    <row r="51" spans="1:9" x14ac:dyDescent="0.2">
      <c r="A51" s="77"/>
      <c r="B51" s="77"/>
      <c r="C51" s="77"/>
      <c r="D51" s="77"/>
      <c r="E51" s="77"/>
      <c r="F51" s="77"/>
      <c r="G51" s="77"/>
    </row>
    <row r="52" spans="1:9" x14ac:dyDescent="0.2">
      <c r="A52" s="77"/>
      <c r="B52" s="77"/>
      <c r="C52" s="77"/>
      <c r="D52" s="77"/>
      <c r="E52" s="77"/>
      <c r="F52" s="77"/>
      <c r="G52" s="77"/>
    </row>
    <row r="53" spans="1:9" x14ac:dyDescent="0.2">
      <c r="A53" s="77"/>
      <c r="B53" s="77"/>
      <c r="C53" s="55" t="s">
        <v>576</v>
      </c>
      <c r="D53" s="77">
        <f t="shared" ref="D53:I53" si="9">D43-D46</f>
        <v>0</v>
      </c>
      <c r="E53" s="77">
        <f t="shared" si="9"/>
        <v>0</v>
      </c>
      <c r="F53" s="77">
        <f t="shared" si="9"/>
        <v>0</v>
      </c>
      <c r="G53" s="77">
        <f t="shared" si="9"/>
        <v>0</v>
      </c>
      <c r="H53" s="77">
        <f t="shared" si="9"/>
        <v>0</v>
      </c>
      <c r="I53" s="77">
        <f t="shared" si="9"/>
        <v>0</v>
      </c>
    </row>
  </sheetData>
  <sheetProtection password="CB03" sheet="1" objects="1" scenarios="1" formatCells="0" formatColumns="0" formatRows="0"/>
  <mergeCells count="1">
    <mergeCell ref="A43:C43"/>
  </mergeCells>
  <phoneticPr fontId="12" type="noConversion"/>
  <printOptions horizontalCentered="1"/>
  <pageMargins left="0.25" right="0.25" top="0.5" bottom="0.75" header="0.5" footer="0.5"/>
  <pageSetup scale="90" firstPageNumber="43" fitToHeight="0" orientation="landscape" horizontalDpi="300" verticalDpi="300" r:id="rId1"/>
  <headerFooter alignWithMargins="0">
    <oddFooter>&amp;CPage &amp;P of &amp;N&amp;R&amp;D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38"/>
  <sheetViews>
    <sheetView workbookViewId="0">
      <selection activeCell="A19" sqref="A19:B19"/>
    </sheetView>
  </sheetViews>
  <sheetFormatPr defaultColWidth="9.28515625" defaultRowHeight="10.199999999999999" x14ac:dyDescent="0.2"/>
  <cols>
    <col min="1" max="2" width="44.7109375" style="164" customWidth="1"/>
    <col min="3" max="3" width="9.7109375" style="164" bestFit="1" customWidth="1"/>
    <col min="4" max="5" width="44.7109375" style="164" customWidth="1"/>
    <col min="6" max="16384" width="9.28515625" style="164"/>
  </cols>
  <sheetData>
    <row r="1" spans="1:5" ht="12.6" x14ac:dyDescent="0.25">
      <c r="A1" s="495" t="s">
        <v>1715</v>
      </c>
      <c r="B1" s="495"/>
      <c r="C1" s="495"/>
      <c r="D1" s="495"/>
      <c r="E1" s="495"/>
    </row>
    <row r="2" spans="1:5" ht="12.6" x14ac:dyDescent="0.25">
      <c r="A2" s="495" t="s">
        <v>1170</v>
      </c>
      <c r="B2" s="495"/>
      <c r="C2" s="495"/>
      <c r="D2" s="495"/>
      <c r="E2" s="495"/>
    </row>
    <row r="3" spans="1:5" ht="12.6" x14ac:dyDescent="0.25">
      <c r="A3" s="495" t="s">
        <v>1247</v>
      </c>
      <c r="B3" s="495"/>
      <c r="C3" s="495"/>
      <c r="D3" s="495"/>
      <c r="E3" s="495"/>
    </row>
    <row r="4" spans="1:5" x14ac:dyDescent="0.2">
      <c r="A4" s="163"/>
      <c r="B4" s="163"/>
      <c r="C4" s="163"/>
      <c r="D4" s="163"/>
      <c r="E4" s="163"/>
    </row>
    <row r="5" spans="1:5" ht="12.75" customHeight="1" x14ac:dyDescent="0.2">
      <c r="A5" s="412" t="s">
        <v>1619</v>
      </c>
      <c r="B5" s="413"/>
      <c r="C5" s="414"/>
      <c r="D5" s="412" t="s">
        <v>1620</v>
      </c>
      <c r="E5" s="413"/>
    </row>
    <row r="6" spans="1:5" ht="12.75" customHeight="1" x14ac:dyDescent="0.2">
      <c r="A6" s="297"/>
      <c r="B6" s="414"/>
      <c r="C6" s="415"/>
      <c r="D6" s="163"/>
      <c r="E6" s="414"/>
    </row>
    <row r="7" spans="1:5" ht="12.75" customHeight="1" x14ac:dyDescent="0.2">
      <c r="A7" s="494" t="s">
        <v>1708</v>
      </c>
      <c r="B7" s="496"/>
      <c r="C7" s="413"/>
      <c r="D7" s="412" t="s">
        <v>687</v>
      </c>
      <c r="E7" s="416"/>
    </row>
    <row r="8" spans="1:5" ht="12.75" customHeight="1" x14ac:dyDescent="0.2">
      <c r="A8" s="297" t="s">
        <v>1606</v>
      </c>
      <c r="B8" s="413"/>
      <c r="C8" s="414"/>
      <c r="D8" s="414"/>
      <c r="E8" s="414"/>
    </row>
    <row r="9" spans="1:5" ht="12.75" customHeight="1" x14ac:dyDescent="0.2">
      <c r="A9" s="163" t="s">
        <v>1607</v>
      </c>
      <c r="B9" s="413"/>
      <c r="C9" s="414"/>
      <c r="D9" s="414"/>
      <c r="E9" s="414"/>
    </row>
    <row r="10" spans="1:5" ht="12.75" customHeight="1" x14ac:dyDescent="0.2">
      <c r="A10" s="163"/>
      <c r="B10" s="163"/>
      <c r="C10" s="163"/>
      <c r="D10" s="414"/>
      <c r="E10" s="414"/>
    </row>
    <row r="11" spans="1:5" ht="12.75" customHeight="1" x14ac:dyDescent="0.2">
      <c r="A11" s="163" t="s">
        <v>1171</v>
      </c>
      <c r="B11" s="414"/>
      <c r="C11" s="414"/>
      <c r="D11" s="414"/>
      <c r="E11" s="414"/>
    </row>
    <row r="12" spans="1:5" ht="12.75" customHeight="1" x14ac:dyDescent="0.2">
      <c r="A12" s="212" t="s">
        <v>1172</v>
      </c>
      <c r="B12" s="163"/>
      <c r="C12" s="163"/>
      <c r="D12" s="212" t="s">
        <v>1172</v>
      </c>
      <c r="E12" s="163"/>
    </row>
    <row r="13" spans="1:5" ht="12.75" customHeight="1" x14ac:dyDescent="0.2">
      <c r="A13" s="251" t="s">
        <v>1173</v>
      </c>
      <c r="B13" s="163"/>
      <c r="C13" s="163"/>
      <c r="D13" s="251" t="s">
        <v>1173</v>
      </c>
      <c r="E13" s="163"/>
    </row>
    <row r="14" spans="1:5" ht="12.75" customHeight="1" x14ac:dyDescent="0.2">
      <c r="A14" s="516" t="s">
        <v>1621</v>
      </c>
      <c r="B14" s="516"/>
      <c r="C14" s="163"/>
      <c r="D14" s="212" t="s">
        <v>1278</v>
      </c>
      <c r="E14" s="163"/>
    </row>
    <row r="15" spans="1:5" ht="12.75" customHeight="1" x14ac:dyDescent="0.2">
      <c r="A15" s="516" t="s">
        <v>1622</v>
      </c>
      <c r="B15" s="516"/>
      <c r="C15" s="163"/>
      <c r="D15" s="516" t="s">
        <v>1700</v>
      </c>
      <c r="E15" s="516"/>
    </row>
    <row r="16" spans="1:5" ht="12.75" customHeight="1" x14ac:dyDescent="0.2">
      <c r="A16" s="516" t="s">
        <v>1623</v>
      </c>
      <c r="B16" s="516"/>
      <c r="C16" s="163"/>
      <c r="D16" s="516" t="s">
        <v>1701</v>
      </c>
      <c r="E16" s="516"/>
    </row>
    <row r="17" spans="1:5" ht="12.75" customHeight="1" x14ac:dyDescent="0.2">
      <c r="A17" s="516" t="s">
        <v>1624</v>
      </c>
      <c r="B17" s="516"/>
      <c r="C17" s="163"/>
      <c r="D17" s="212" t="s">
        <v>1680</v>
      </c>
      <c r="E17" s="163"/>
    </row>
    <row r="18" spans="1:5" ht="12.75" customHeight="1" x14ac:dyDescent="0.2">
      <c r="A18" s="517" t="s">
        <v>1625</v>
      </c>
      <c r="B18" s="517"/>
      <c r="C18" s="163"/>
      <c r="D18" s="516" t="s">
        <v>1689</v>
      </c>
      <c r="E18" s="516"/>
    </row>
    <row r="19" spans="1:5" ht="12.75" customHeight="1" x14ac:dyDescent="0.2">
      <c r="A19" s="516" t="s">
        <v>1626</v>
      </c>
      <c r="B19" s="516"/>
      <c r="C19" s="163"/>
      <c r="D19" s="516" t="s">
        <v>1685</v>
      </c>
      <c r="E19" s="516"/>
    </row>
    <row r="20" spans="1:5" ht="12.75" customHeight="1" x14ac:dyDescent="0.2">
      <c r="A20" s="212" t="s">
        <v>1279</v>
      </c>
      <c r="B20" s="297"/>
      <c r="C20" s="163"/>
      <c r="D20" s="516" t="s">
        <v>1690</v>
      </c>
      <c r="E20" s="516"/>
    </row>
    <row r="21" spans="1:5" ht="12.75" hidden="1" customHeight="1" x14ac:dyDescent="0.2">
      <c r="A21" s="515" t="s">
        <v>1628</v>
      </c>
      <c r="B21" s="515"/>
      <c r="C21" s="163"/>
      <c r="D21" s="515" t="s">
        <v>1627</v>
      </c>
      <c r="E21" s="515"/>
    </row>
    <row r="22" spans="1:5" ht="12.75" customHeight="1" x14ac:dyDescent="0.2">
      <c r="A22" s="516" t="s">
        <v>1630</v>
      </c>
      <c r="B22" s="516"/>
      <c r="C22" s="163"/>
      <c r="D22" s="516" t="s">
        <v>1629</v>
      </c>
      <c r="E22" s="516"/>
    </row>
    <row r="23" spans="1:5" ht="12.75" customHeight="1" x14ac:dyDescent="0.2">
      <c r="A23" s="516" t="s">
        <v>1631</v>
      </c>
      <c r="B23" s="516"/>
      <c r="C23" s="163"/>
      <c r="D23" s="297"/>
      <c r="E23" s="163"/>
    </row>
    <row r="24" spans="1:5" ht="12.75" customHeight="1" x14ac:dyDescent="0.2">
      <c r="A24" s="516" t="s">
        <v>1632</v>
      </c>
      <c r="B24" s="516"/>
      <c r="C24" s="163"/>
      <c r="D24" s="297"/>
      <c r="E24" s="163"/>
    </row>
    <row r="25" spans="1:5" ht="12.75" customHeight="1" x14ac:dyDescent="0.2">
      <c r="A25" s="516" t="s">
        <v>1633</v>
      </c>
      <c r="B25" s="516"/>
      <c r="C25" s="163"/>
      <c r="D25" s="297"/>
      <c r="E25" s="163"/>
    </row>
    <row r="26" spans="1:5" ht="12.75" customHeight="1" x14ac:dyDescent="0.2">
      <c r="A26" s="516" t="s">
        <v>1691</v>
      </c>
      <c r="B26" s="516"/>
      <c r="C26" s="163"/>
      <c r="D26" s="297"/>
      <c r="E26" s="163"/>
    </row>
    <row r="27" spans="1:5" ht="12.75" customHeight="1" x14ac:dyDescent="0.2">
      <c r="A27" s="212" t="s">
        <v>1205</v>
      </c>
      <c r="B27" s="163"/>
      <c r="C27" s="163"/>
      <c r="D27" s="163"/>
      <c r="E27" s="163"/>
    </row>
    <row r="28" spans="1:5" ht="12.75" customHeight="1" x14ac:dyDescent="0.2">
      <c r="A28" s="516" t="s">
        <v>1634</v>
      </c>
      <c r="B28" s="516"/>
      <c r="C28" s="163"/>
      <c r="D28" s="163"/>
      <c r="E28" s="163"/>
    </row>
    <row r="29" spans="1:5" ht="12.75" customHeight="1" x14ac:dyDescent="0.2">
      <c r="A29" s="516" t="s">
        <v>1636</v>
      </c>
      <c r="B29" s="516"/>
      <c r="C29" s="163"/>
      <c r="D29" s="497" t="s">
        <v>688</v>
      </c>
      <c r="E29" s="497"/>
    </row>
    <row r="30" spans="1:5" ht="12.75" customHeight="1" x14ac:dyDescent="0.2">
      <c r="A30" s="212" t="s">
        <v>657</v>
      </c>
      <c r="B30" s="163"/>
      <c r="C30" s="163"/>
      <c r="D30" s="494" t="s">
        <v>1635</v>
      </c>
      <c r="E30" s="494"/>
    </row>
    <row r="31" spans="1:5" ht="12.75" customHeight="1" x14ac:dyDescent="0.2">
      <c r="A31" s="516" t="s">
        <v>1638</v>
      </c>
      <c r="B31" s="516"/>
      <c r="C31" s="163"/>
      <c r="D31" s="494" t="s">
        <v>1635</v>
      </c>
      <c r="E31" s="494"/>
    </row>
    <row r="32" spans="1:5" ht="12.75" customHeight="1" x14ac:dyDescent="0.2">
      <c r="A32" s="516" t="s">
        <v>1640</v>
      </c>
      <c r="B32" s="516"/>
      <c r="C32" s="163"/>
      <c r="D32" s="494" t="s">
        <v>1637</v>
      </c>
      <c r="E32" s="494"/>
    </row>
    <row r="33" spans="1:5" ht="12.75" customHeight="1" x14ac:dyDescent="0.2">
      <c r="A33" s="516" t="s">
        <v>1642</v>
      </c>
      <c r="B33" s="516"/>
      <c r="C33" s="163"/>
      <c r="D33" s="494" t="s">
        <v>1639</v>
      </c>
      <c r="E33" s="494"/>
    </row>
    <row r="34" spans="1:5" ht="12.75" customHeight="1" x14ac:dyDescent="0.2">
      <c r="A34" s="516" t="s">
        <v>1644</v>
      </c>
      <c r="B34" s="516"/>
      <c r="C34" s="163"/>
      <c r="D34" s="494" t="s">
        <v>1641</v>
      </c>
      <c r="E34" s="494"/>
    </row>
    <row r="35" spans="1:5" ht="12.75" customHeight="1" x14ac:dyDescent="0.2">
      <c r="A35" s="212" t="s">
        <v>27</v>
      </c>
      <c r="B35" s="163"/>
      <c r="C35"/>
      <c r="D35" s="494" t="s">
        <v>1643</v>
      </c>
      <c r="E35" s="494"/>
    </row>
    <row r="36" spans="1:5" ht="12.75" customHeight="1" x14ac:dyDescent="0.2">
      <c r="A36" s="516" t="s">
        <v>1646</v>
      </c>
      <c r="B36" s="516"/>
      <c r="C36" s="163"/>
      <c r="D36" s="212" t="s">
        <v>26</v>
      </c>
      <c r="E36" s="163"/>
    </row>
    <row r="37" spans="1:5" ht="12.75" customHeight="1" x14ac:dyDescent="0.2">
      <c r="C37" s="163"/>
      <c r="D37" s="516" t="s">
        <v>1645</v>
      </c>
      <c r="E37" s="516"/>
    </row>
    <row r="38" spans="1:5" x14ac:dyDescent="0.2">
      <c r="D38" s="163"/>
      <c r="E38" s="163"/>
    </row>
  </sheetData>
  <sheetProtection formatCells="0" formatColumns="0" formatRows="0"/>
  <mergeCells count="11">
    <mergeCell ref="D31:E31"/>
    <mergeCell ref="D32:E32"/>
    <mergeCell ref="D29:E29"/>
    <mergeCell ref="D30:E30"/>
    <mergeCell ref="D35:E35"/>
    <mergeCell ref="D34:E34"/>
    <mergeCell ref="D33:E33"/>
    <mergeCell ref="A1:E1"/>
    <mergeCell ref="A2:E2"/>
    <mergeCell ref="A3:E3"/>
    <mergeCell ref="A7:B7"/>
  </mergeCells>
  <phoneticPr fontId="12" type="noConversion"/>
  <conditionalFormatting sqref="B5">
    <cfRule type="containsBlanks" dxfId="9" priority="6">
      <formula>LEN(TRIM(B5))=0</formula>
    </cfRule>
  </conditionalFormatting>
  <conditionalFormatting sqref="B8:B9">
    <cfRule type="containsBlanks" dxfId="8" priority="4">
      <formula>LEN(TRIM(B8))=0</formula>
    </cfRule>
  </conditionalFormatting>
  <conditionalFormatting sqref="C7">
    <cfRule type="containsBlanks" dxfId="7" priority="2">
      <formula>LEN(TRIM(C7))=0</formula>
    </cfRule>
  </conditionalFormatting>
  <conditionalFormatting sqref="E5">
    <cfRule type="containsBlanks" dxfId="6" priority="3">
      <formula>LEN(TRIM(E5))=0</formula>
    </cfRule>
  </conditionalFormatting>
  <conditionalFormatting sqref="E7">
    <cfRule type="containsBlanks" dxfId="5" priority="1">
      <formula>LEN(TRIM(E7))=0</formula>
    </cfRule>
  </conditionalFormatting>
  <printOptions horizontalCentered="1"/>
  <pageMargins left="0.5" right="0.25" top="0.5" bottom="0.5" header="0.5" footer="0.25"/>
  <pageSetup scale="90" orientation="landscape" horizontalDpi="300" verticalDpi="300" r:id="rId1"/>
  <headerFooter alignWithMargins="0">
    <oddFooter>&amp;CPage &amp;P of &amp;N&amp;R&amp;D</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I52"/>
  <sheetViews>
    <sheetView workbookViewId="0">
      <pane ySplit="3" topLeftCell="A4" activePane="bottomLeft" state="frozen"/>
      <selection pane="bottomLeft" activeCell="D3" sqref="D3:I3"/>
    </sheetView>
  </sheetViews>
  <sheetFormatPr defaultColWidth="12" defaultRowHeight="10.199999999999999" x14ac:dyDescent="0.2"/>
  <cols>
    <col min="1" max="1" width="10" customWidth="1"/>
    <col min="2" max="2" width="5" bestFit="1" customWidth="1"/>
    <col min="3" max="3" width="70.85546875" customWidth="1"/>
    <col min="4" max="9" width="16.7109375" customWidth="1"/>
  </cols>
  <sheetData>
    <row r="1" spans="1:9" x14ac:dyDescent="0.2">
      <c r="A1" s="94" t="s">
        <v>67</v>
      </c>
      <c r="B1" s="165"/>
      <c r="C1" s="177">
        <f>District_Name</f>
        <v>0</v>
      </c>
      <c r="D1" s="62" t="s">
        <v>1257</v>
      </c>
      <c r="E1" s="169">
        <f>District_Code</f>
        <v>0</v>
      </c>
      <c r="G1" s="357" t="s">
        <v>1259</v>
      </c>
    </row>
    <row r="2" spans="1:9" s="418" customFormat="1" ht="12.6" x14ac:dyDescent="0.25">
      <c r="A2" s="214" t="s">
        <v>1699</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v>0</v>
      </c>
      <c r="E4" s="19">
        <v>0</v>
      </c>
      <c r="F4" s="19">
        <v>0</v>
      </c>
      <c r="G4" s="19">
        <v>0</v>
      </c>
      <c r="H4" s="19">
        <v>0</v>
      </c>
      <c r="I4" s="83">
        <f>G4+H4</f>
        <v>0</v>
      </c>
    </row>
    <row r="5" spans="1:9" x14ac:dyDescent="0.2">
      <c r="A5" s="18" t="s">
        <v>1263</v>
      </c>
      <c r="C5" s="100" t="s">
        <v>145</v>
      </c>
    </row>
    <row r="6" spans="1:9" x14ac:dyDescent="0.2">
      <c r="A6" s="1" t="s">
        <v>1272</v>
      </c>
      <c r="B6" s="89" t="s">
        <v>880</v>
      </c>
      <c r="C6" s="1" t="s">
        <v>359</v>
      </c>
      <c r="D6" s="21">
        <v>0</v>
      </c>
      <c r="E6" s="21">
        <v>0</v>
      </c>
      <c r="F6" s="21">
        <v>0</v>
      </c>
      <c r="G6" s="21">
        <v>0</v>
      </c>
      <c r="H6" s="21">
        <v>0</v>
      </c>
      <c r="I6" s="240">
        <f>G6+H6</f>
        <v>0</v>
      </c>
    </row>
    <row r="7" spans="1:9" x14ac:dyDescent="0.2">
      <c r="A7" s="89" t="s">
        <v>36</v>
      </c>
      <c r="B7" s="89" t="s">
        <v>881</v>
      </c>
      <c r="C7" t="s">
        <v>38</v>
      </c>
      <c r="D7" s="21">
        <v>0</v>
      </c>
      <c r="E7" s="21">
        <v>0</v>
      </c>
      <c r="F7" s="21">
        <v>0</v>
      </c>
      <c r="G7" s="21">
        <v>0</v>
      </c>
      <c r="H7" s="21">
        <v>0</v>
      </c>
      <c r="I7" s="240">
        <f>G7+H7</f>
        <v>0</v>
      </c>
    </row>
    <row r="8" spans="1:9" x14ac:dyDescent="0.2">
      <c r="A8" s="51" t="s">
        <v>39</v>
      </c>
      <c r="B8" s="89" t="s">
        <v>882</v>
      </c>
      <c r="C8" s="1" t="s">
        <v>40</v>
      </c>
      <c r="D8" s="21">
        <v>0</v>
      </c>
      <c r="E8" s="21">
        <v>0</v>
      </c>
      <c r="F8" s="21">
        <v>0</v>
      </c>
      <c r="G8" s="21">
        <v>0</v>
      </c>
      <c r="H8" s="21">
        <v>0</v>
      </c>
      <c r="I8" s="240">
        <f>G8+H8</f>
        <v>0</v>
      </c>
    </row>
    <row r="9" spans="1:9" x14ac:dyDescent="0.2">
      <c r="A9" s="1" t="s">
        <v>66</v>
      </c>
      <c r="B9" s="89" t="s">
        <v>943</v>
      </c>
      <c r="C9" s="2" t="s">
        <v>665</v>
      </c>
      <c r="D9" s="21">
        <v>0</v>
      </c>
      <c r="E9" s="21">
        <v>0</v>
      </c>
      <c r="F9" s="21">
        <v>0</v>
      </c>
      <c r="G9" s="21">
        <v>0</v>
      </c>
      <c r="H9" s="21">
        <v>0</v>
      </c>
      <c r="I9" s="240">
        <f>G9+H9</f>
        <v>0</v>
      </c>
    </row>
    <row r="10" spans="1:9" x14ac:dyDescent="0.2">
      <c r="A10" s="89"/>
      <c r="B10" s="89" t="s">
        <v>945</v>
      </c>
      <c r="C10" s="1" t="s">
        <v>161</v>
      </c>
      <c r="D10" s="21">
        <v>0</v>
      </c>
      <c r="E10" s="21">
        <v>0</v>
      </c>
      <c r="F10" s="21">
        <v>0</v>
      </c>
      <c r="G10" s="21">
        <v>0</v>
      </c>
      <c r="H10" s="21">
        <v>0</v>
      </c>
      <c r="I10" s="240">
        <f>G10+H10</f>
        <v>0</v>
      </c>
    </row>
    <row r="11" spans="1:9" ht="10.8" thickBot="1" x14ac:dyDescent="0.25">
      <c r="D11" s="3"/>
      <c r="E11" s="3"/>
      <c r="F11" s="3"/>
      <c r="G11" s="3"/>
    </row>
    <row r="12" spans="1:9" ht="11.4" thickTop="1" thickBot="1" x14ac:dyDescent="0.25">
      <c r="B12" s="89" t="s">
        <v>946</v>
      </c>
      <c r="C12" s="17" t="s">
        <v>162</v>
      </c>
      <c r="D12" s="22">
        <f t="shared" ref="D12:I12" si="0">SUM(D6:D10)</f>
        <v>0</v>
      </c>
      <c r="E12" s="22">
        <f t="shared" si="0"/>
        <v>0</v>
      </c>
      <c r="F12" s="22">
        <f t="shared" si="0"/>
        <v>0</v>
      </c>
      <c r="G12" s="22">
        <f t="shared" si="0"/>
        <v>0</v>
      </c>
      <c r="H12" s="22">
        <f t="shared" si="0"/>
        <v>0</v>
      </c>
      <c r="I12" s="22">
        <f t="shared" si="0"/>
        <v>0</v>
      </c>
    </row>
    <row r="13" spans="1:9" ht="11.4" thickTop="1" thickBot="1" x14ac:dyDescent="0.25">
      <c r="C13" s="1"/>
    </row>
    <row r="14" spans="1:9" ht="10.8" thickBot="1" x14ac:dyDescent="0.25">
      <c r="A14" s="17" t="s">
        <v>899</v>
      </c>
      <c r="D14" s="24">
        <f t="shared" ref="D14:I14" si="1">D4+D12</f>
        <v>0</v>
      </c>
      <c r="E14" s="24">
        <f t="shared" si="1"/>
        <v>0</v>
      </c>
      <c r="F14" s="24">
        <f t="shared" si="1"/>
        <v>0</v>
      </c>
      <c r="G14" s="24">
        <f t="shared" si="1"/>
        <v>0</v>
      </c>
      <c r="H14" s="24">
        <f t="shared" si="1"/>
        <v>0</v>
      </c>
      <c r="I14" s="24">
        <f t="shared" si="1"/>
        <v>0</v>
      </c>
    </row>
    <row r="15" spans="1:9" x14ac:dyDescent="0.2">
      <c r="A15" s="17"/>
    </row>
    <row r="16" spans="1:9" x14ac:dyDescent="0.2">
      <c r="A16" s="286" t="s">
        <v>637</v>
      </c>
      <c r="B16" s="165"/>
      <c r="C16" s="204" t="s">
        <v>633</v>
      </c>
      <c r="D16" s="94"/>
      <c r="E16" s="94"/>
      <c r="F16" s="94"/>
      <c r="G16" s="94"/>
      <c r="H16" s="94"/>
      <c r="I16" s="77"/>
    </row>
    <row r="17" spans="1:9" x14ac:dyDescent="0.2">
      <c r="A17" s="166" t="s">
        <v>66</v>
      </c>
      <c r="B17" s="208" t="s">
        <v>4</v>
      </c>
      <c r="C17" s="2" t="s">
        <v>639</v>
      </c>
      <c r="D17" s="21">
        <v>0</v>
      </c>
      <c r="E17" s="21">
        <v>0</v>
      </c>
      <c r="F17" s="21">
        <v>0</v>
      </c>
      <c r="G17" s="21">
        <v>0</v>
      </c>
      <c r="H17" s="220">
        <v>0</v>
      </c>
      <c r="I17" s="221">
        <f>SUM(G17+H17)</f>
        <v>0</v>
      </c>
    </row>
    <row r="18" spans="1:9" x14ac:dyDescent="0.2">
      <c r="A18" s="166"/>
      <c r="B18" s="208"/>
      <c r="C18" s="2"/>
      <c r="D18" s="3"/>
      <c r="E18" s="3"/>
      <c r="F18" s="3"/>
      <c r="G18" s="3"/>
      <c r="H18" s="3"/>
      <c r="I18" s="77"/>
    </row>
    <row r="19" spans="1:9" x14ac:dyDescent="0.2">
      <c r="A19" s="18" t="s">
        <v>147</v>
      </c>
      <c r="C19" s="100" t="s">
        <v>493</v>
      </c>
      <c r="D19" s="4"/>
      <c r="E19" s="4"/>
      <c r="F19" s="4"/>
      <c r="G19" s="4"/>
    </row>
    <row r="20" spans="1:9" x14ac:dyDescent="0.2">
      <c r="A20" s="1" t="s">
        <v>341</v>
      </c>
      <c r="B20" s="89" t="s">
        <v>947</v>
      </c>
      <c r="C20" s="55" t="s">
        <v>179</v>
      </c>
      <c r="D20" s="21">
        <v>0</v>
      </c>
      <c r="E20" s="21">
        <v>0</v>
      </c>
      <c r="F20" s="21">
        <v>0</v>
      </c>
      <c r="G20" s="21">
        <v>0</v>
      </c>
      <c r="H20" s="21">
        <v>0</v>
      </c>
      <c r="I20" s="240">
        <f t="shared" ref="I20:I29" si="2">G20+H20</f>
        <v>0</v>
      </c>
    </row>
    <row r="21" spans="1:9" x14ac:dyDescent="0.2">
      <c r="A21" s="1" t="s">
        <v>342</v>
      </c>
      <c r="B21" s="89" t="s">
        <v>955</v>
      </c>
      <c r="C21" s="55" t="s">
        <v>180</v>
      </c>
      <c r="D21" s="21">
        <v>0</v>
      </c>
      <c r="E21" s="21">
        <v>0</v>
      </c>
      <c r="F21" s="21">
        <v>0</v>
      </c>
      <c r="G21" s="21">
        <v>0</v>
      </c>
      <c r="H21" s="21">
        <v>0</v>
      </c>
      <c r="I21" s="240">
        <f t="shared" si="2"/>
        <v>0</v>
      </c>
    </row>
    <row r="22" spans="1:9" x14ac:dyDescent="0.2">
      <c r="A22" s="1" t="s">
        <v>343</v>
      </c>
      <c r="B22" s="89" t="s">
        <v>959</v>
      </c>
      <c r="C22" s="1" t="s">
        <v>961</v>
      </c>
      <c r="D22" s="21">
        <v>0</v>
      </c>
      <c r="E22" s="21">
        <v>0</v>
      </c>
      <c r="F22" s="21">
        <v>0</v>
      </c>
      <c r="G22" s="21">
        <v>0</v>
      </c>
      <c r="H22" s="21">
        <v>0</v>
      </c>
      <c r="I22" s="240">
        <f t="shared" si="2"/>
        <v>0</v>
      </c>
    </row>
    <row r="23" spans="1:9" x14ac:dyDescent="0.2">
      <c r="A23" s="1" t="s">
        <v>344</v>
      </c>
      <c r="B23" s="89" t="s">
        <v>960</v>
      </c>
      <c r="C23" s="1" t="s">
        <v>77</v>
      </c>
      <c r="D23" s="21">
        <v>0</v>
      </c>
      <c r="E23" s="21">
        <v>0</v>
      </c>
      <c r="F23" s="21">
        <v>0</v>
      </c>
      <c r="G23" s="21">
        <v>0</v>
      </c>
      <c r="H23" s="21">
        <v>0</v>
      </c>
      <c r="I23" s="240">
        <f t="shared" si="2"/>
        <v>0</v>
      </c>
    </row>
    <row r="24" spans="1:9" x14ac:dyDescent="0.2">
      <c r="A24" s="1" t="s">
        <v>345</v>
      </c>
      <c r="B24" s="89" t="s">
        <v>956</v>
      </c>
      <c r="C24" s="1" t="s">
        <v>82</v>
      </c>
      <c r="D24" s="21">
        <v>0</v>
      </c>
      <c r="E24" s="21">
        <v>0</v>
      </c>
      <c r="F24" s="21">
        <v>0</v>
      </c>
      <c r="G24" s="21">
        <v>0</v>
      </c>
      <c r="H24" s="21">
        <v>0</v>
      </c>
      <c r="I24" s="240">
        <f t="shared" si="2"/>
        <v>0</v>
      </c>
    </row>
    <row r="25" spans="1:9" x14ac:dyDescent="0.2">
      <c r="A25" s="1" t="s">
        <v>346</v>
      </c>
      <c r="B25" s="89" t="s">
        <v>957</v>
      </c>
      <c r="C25" s="1" t="s">
        <v>114</v>
      </c>
      <c r="D25" s="21">
        <v>0</v>
      </c>
      <c r="E25" s="21">
        <v>0</v>
      </c>
      <c r="F25" s="21">
        <v>0</v>
      </c>
      <c r="G25" s="21">
        <v>0</v>
      </c>
      <c r="H25" s="21">
        <v>0</v>
      </c>
      <c r="I25" s="240">
        <f t="shared" si="2"/>
        <v>0</v>
      </c>
    </row>
    <row r="26" spans="1:9" x14ac:dyDescent="0.2">
      <c r="A26" s="51" t="s">
        <v>42</v>
      </c>
      <c r="B26" s="89" t="s">
        <v>962</v>
      </c>
      <c r="C26" s="1" t="s">
        <v>43</v>
      </c>
      <c r="D26" s="21">
        <v>0</v>
      </c>
      <c r="E26" s="21">
        <v>0</v>
      </c>
      <c r="F26" s="21">
        <v>0</v>
      </c>
      <c r="G26" s="21">
        <v>0</v>
      </c>
      <c r="H26" s="21">
        <v>0</v>
      </c>
      <c r="I26" s="240">
        <f t="shared" si="2"/>
        <v>0</v>
      </c>
    </row>
    <row r="27" spans="1:9" x14ac:dyDescent="0.2">
      <c r="A27" s="1" t="s">
        <v>497</v>
      </c>
      <c r="B27" s="89" t="s">
        <v>963</v>
      </c>
      <c r="C27" s="1" t="s">
        <v>126</v>
      </c>
      <c r="D27" s="21">
        <v>0</v>
      </c>
      <c r="E27" s="21">
        <v>0</v>
      </c>
      <c r="F27" s="21">
        <v>0</v>
      </c>
      <c r="G27" s="21">
        <v>0</v>
      </c>
      <c r="H27" s="21">
        <v>0</v>
      </c>
      <c r="I27" s="240">
        <f t="shared" si="2"/>
        <v>0</v>
      </c>
    </row>
    <row r="28" spans="1:9" x14ac:dyDescent="0.2">
      <c r="A28" s="72"/>
      <c r="B28" s="72"/>
      <c r="C28" s="285" t="s">
        <v>5</v>
      </c>
      <c r="D28" s="219">
        <f t="shared" ref="D28:I28" si="3">+D17</f>
        <v>0</v>
      </c>
      <c r="E28" s="219">
        <f t="shared" si="3"/>
        <v>0</v>
      </c>
      <c r="F28" s="219">
        <f t="shared" si="3"/>
        <v>0</v>
      </c>
      <c r="G28" s="219">
        <f t="shared" si="3"/>
        <v>0</v>
      </c>
      <c r="H28" s="219">
        <f t="shared" si="3"/>
        <v>0</v>
      </c>
      <c r="I28" s="219">
        <f t="shared" si="3"/>
        <v>0</v>
      </c>
    </row>
    <row r="29" spans="1:9" x14ac:dyDescent="0.2">
      <c r="A29" s="1" t="s">
        <v>974</v>
      </c>
      <c r="B29" s="89" t="s">
        <v>964</v>
      </c>
      <c r="C29" s="1" t="s">
        <v>1186</v>
      </c>
      <c r="D29" s="21">
        <v>0</v>
      </c>
      <c r="E29" s="21">
        <v>0</v>
      </c>
      <c r="F29" s="21">
        <v>0</v>
      </c>
      <c r="G29" s="21">
        <v>0</v>
      </c>
      <c r="H29" s="21">
        <v>0</v>
      </c>
      <c r="I29" s="240">
        <f t="shared" si="2"/>
        <v>0</v>
      </c>
    </row>
    <row r="30" spans="1:9" ht="10.8" thickBot="1" x14ac:dyDescent="0.25"/>
    <row r="31" spans="1:9" ht="11.4" thickTop="1" thickBot="1" x14ac:dyDescent="0.25">
      <c r="A31" s="1"/>
      <c r="B31" s="89" t="s">
        <v>965</v>
      </c>
      <c r="C31" s="17" t="s">
        <v>896</v>
      </c>
      <c r="D31" s="22">
        <f t="shared" ref="D31:I31" si="4">SUM(D20:D29)</f>
        <v>0</v>
      </c>
      <c r="E31" s="22">
        <f t="shared" si="4"/>
        <v>0</v>
      </c>
      <c r="F31" s="22">
        <f t="shared" si="4"/>
        <v>0</v>
      </c>
      <c r="G31" s="22">
        <f t="shared" si="4"/>
        <v>0</v>
      </c>
      <c r="H31" s="22">
        <f t="shared" si="4"/>
        <v>0</v>
      </c>
      <c r="I31" s="22">
        <f t="shared" si="4"/>
        <v>0</v>
      </c>
    </row>
    <row r="32" spans="1:9" ht="10.8" thickTop="1" x14ac:dyDescent="0.2"/>
    <row r="33" spans="1:9" x14ac:dyDescent="0.2">
      <c r="A33" s="74" t="s">
        <v>70</v>
      </c>
      <c r="C33" s="100" t="s">
        <v>584</v>
      </c>
      <c r="D33" s="77"/>
      <c r="E33" s="77"/>
      <c r="F33" s="77"/>
      <c r="G33" s="77"/>
    </row>
    <row r="34" spans="1:9" x14ac:dyDescent="0.2">
      <c r="A34" s="237" t="s">
        <v>1198</v>
      </c>
      <c r="B34" s="303" t="s">
        <v>966</v>
      </c>
      <c r="C34" s="62" t="s">
        <v>1192</v>
      </c>
      <c r="D34" s="21">
        <v>0</v>
      </c>
      <c r="E34" s="21">
        <v>0</v>
      </c>
      <c r="F34" s="21">
        <v>0</v>
      </c>
      <c r="G34" s="21">
        <v>0</v>
      </c>
      <c r="H34" s="21">
        <v>0</v>
      </c>
      <c r="I34" s="240">
        <f>G34+H34</f>
        <v>0</v>
      </c>
    </row>
    <row r="35" spans="1:9" x14ac:dyDescent="0.2">
      <c r="A35" s="302" t="s">
        <v>1317</v>
      </c>
      <c r="B35" s="303" t="s">
        <v>967</v>
      </c>
      <c r="C35" s="62" t="s">
        <v>1193</v>
      </c>
      <c r="D35" s="21">
        <v>0</v>
      </c>
      <c r="E35" s="21">
        <v>0</v>
      </c>
      <c r="F35" s="21">
        <v>0</v>
      </c>
      <c r="G35" s="21">
        <v>0</v>
      </c>
      <c r="H35" s="21">
        <v>0</v>
      </c>
      <c r="I35" s="240">
        <f>G35+H35</f>
        <v>0</v>
      </c>
    </row>
    <row r="36" spans="1:9" x14ac:dyDescent="0.2">
      <c r="A36" s="302" t="s">
        <v>1316</v>
      </c>
      <c r="B36" s="303" t="s">
        <v>968</v>
      </c>
      <c r="C36" s="62" t="s">
        <v>1194</v>
      </c>
      <c r="D36" s="21">
        <v>0</v>
      </c>
      <c r="E36" s="21">
        <v>0</v>
      </c>
      <c r="F36" s="21">
        <v>0</v>
      </c>
      <c r="G36" s="21">
        <v>0</v>
      </c>
      <c r="H36" s="21">
        <v>0</v>
      </c>
      <c r="I36" s="240">
        <f>G36+H36</f>
        <v>0</v>
      </c>
    </row>
    <row r="37" spans="1:9" ht="11.25" customHeight="1" x14ac:dyDescent="0.2">
      <c r="A37" s="302" t="s">
        <v>1314</v>
      </c>
      <c r="B37" s="303" t="s">
        <v>969</v>
      </c>
      <c r="C37" s="297" t="s">
        <v>1315</v>
      </c>
      <c r="D37" s="21">
        <v>0</v>
      </c>
      <c r="E37" s="21">
        <v>0</v>
      </c>
      <c r="F37" s="21">
        <v>0</v>
      </c>
      <c r="G37" s="21">
        <v>0</v>
      </c>
      <c r="H37" s="21">
        <v>0</v>
      </c>
      <c r="I37" s="240">
        <f>G37+H37</f>
        <v>0</v>
      </c>
    </row>
    <row r="38" spans="1:9" ht="10.8" thickBot="1" x14ac:dyDescent="0.25">
      <c r="A38" s="237" t="s">
        <v>1202</v>
      </c>
      <c r="B38" s="303" t="s">
        <v>970</v>
      </c>
      <c r="C38" s="62" t="s">
        <v>1196</v>
      </c>
      <c r="D38" s="70">
        <v>0</v>
      </c>
      <c r="E38" s="70">
        <v>0</v>
      </c>
      <c r="F38" s="70">
        <v>0</v>
      </c>
      <c r="G38" s="70">
        <v>0</v>
      </c>
      <c r="H38" s="21">
        <v>0</v>
      </c>
      <c r="I38" s="240">
        <f>G38+H38</f>
        <v>0</v>
      </c>
    </row>
    <row r="39" spans="1:9" ht="11.4" thickTop="1" thickBot="1" x14ac:dyDescent="0.25">
      <c r="A39" s="69"/>
      <c r="B39" s="78" t="s">
        <v>975</v>
      </c>
      <c r="C39" s="55" t="s">
        <v>573</v>
      </c>
      <c r="D39" s="71">
        <f t="shared" ref="D39:I39" si="5">SUM(D34:D38)</f>
        <v>0</v>
      </c>
      <c r="E39" s="71">
        <f t="shared" si="5"/>
        <v>0</v>
      </c>
      <c r="F39" s="71">
        <f t="shared" si="5"/>
        <v>0</v>
      </c>
      <c r="G39" s="71">
        <f t="shared" si="5"/>
        <v>0</v>
      </c>
      <c r="H39" s="71">
        <f t="shared" si="5"/>
        <v>0</v>
      </c>
      <c r="I39" s="82">
        <f t="shared" si="5"/>
        <v>0</v>
      </c>
    </row>
    <row r="40" spans="1:9" ht="11.4" thickTop="1" thickBot="1" x14ac:dyDescent="0.25">
      <c r="A40" s="69"/>
      <c r="B40" s="77"/>
      <c r="C40" s="55"/>
      <c r="D40" s="77"/>
      <c r="E40" s="77"/>
      <c r="F40" s="77"/>
      <c r="G40" s="77"/>
    </row>
    <row r="41" spans="1:9" ht="10.8" thickBot="1" x14ac:dyDescent="0.25">
      <c r="A41" s="501" t="s">
        <v>897</v>
      </c>
      <c r="B41" s="501"/>
      <c r="C41" s="501"/>
      <c r="D41" s="101">
        <f t="shared" ref="D41:I41" si="6">D31+D39</f>
        <v>0</v>
      </c>
      <c r="E41" s="101">
        <f t="shared" si="6"/>
        <v>0</v>
      </c>
      <c r="F41" s="101">
        <f t="shared" si="6"/>
        <v>0</v>
      </c>
      <c r="G41" s="101">
        <f t="shared" si="6"/>
        <v>0</v>
      </c>
      <c r="H41" s="101">
        <f t="shared" si="6"/>
        <v>0</v>
      </c>
      <c r="I41" s="101">
        <f t="shared" si="6"/>
        <v>0</v>
      </c>
    </row>
    <row r="42" spans="1:9" x14ac:dyDescent="0.2">
      <c r="A42" s="69"/>
      <c r="B42" s="77"/>
      <c r="C42" s="55" t="s">
        <v>574</v>
      </c>
      <c r="D42" s="77"/>
      <c r="E42" s="77"/>
      <c r="F42" s="77"/>
      <c r="G42" s="77"/>
    </row>
    <row r="43" spans="1:9" ht="10.8" thickBot="1" x14ac:dyDescent="0.25">
      <c r="A43" s="69"/>
      <c r="B43" s="77"/>
      <c r="C43" s="55"/>
      <c r="D43" s="77"/>
      <c r="E43" s="77"/>
      <c r="F43" s="77"/>
      <c r="G43" s="77"/>
    </row>
    <row r="44" spans="1:9" ht="11.4" thickTop="1" thickBot="1" x14ac:dyDescent="0.25">
      <c r="A44" s="77"/>
      <c r="B44" s="77"/>
      <c r="C44" s="55" t="s">
        <v>575</v>
      </c>
      <c r="D44" s="84">
        <f t="shared" ref="D44:I44" si="7">D14</f>
        <v>0</v>
      </c>
      <c r="E44" s="84">
        <f t="shared" si="7"/>
        <v>0</v>
      </c>
      <c r="F44" s="84">
        <f t="shared" si="7"/>
        <v>0</v>
      </c>
      <c r="G44" s="84">
        <f t="shared" si="7"/>
        <v>0</v>
      </c>
      <c r="H44" s="84">
        <f t="shared" si="7"/>
        <v>0</v>
      </c>
      <c r="I44" s="84">
        <f t="shared" si="7"/>
        <v>0</v>
      </c>
    </row>
    <row r="45" spans="1:9" ht="10.8" thickTop="1" x14ac:dyDescent="0.2">
      <c r="A45" s="77"/>
      <c r="B45" s="77"/>
      <c r="C45" s="77"/>
      <c r="D45" s="77"/>
      <c r="E45" s="77"/>
      <c r="F45" s="77"/>
      <c r="G45" s="77"/>
    </row>
    <row r="46" spans="1:9" x14ac:dyDescent="0.2">
      <c r="A46" s="77"/>
      <c r="B46" s="77"/>
      <c r="C46" s="55" t="s">
        <v>576</v>
      </c>
      <c r="D46" s="77">
        <f t="shared" ref="D46:I46" si="8">D41-D44</f>
        <v>0</v>
      </c>
      <c r="E46" s="77">
        <f t="shared" si="8"/>
        <v>0</v>
      </c>
      <c r="F46" s="77">
        <f t="shared" si="8"/>
        <v>0</v>
      </c>
      <c r="G46" s="77">
        <f t="shared" si="8"/>
        <v>0</v>
      </c>
      <c r="H46" s="77">
        <f t="shared" si="8"/>
        <v>0</v>
      </c>
      <c r="I46" s="77">
        <f t="shared" si="8"/>
        <v>0</v>
      </c>
    </row>
    <row r="49" spans="1:6" x14ac:dyDescent="0.2">
      <c r="C49" s="1"/>
    </row>
    <row r="50" spans="1:6" x14ac:dyDescent="0.2">
      <c r="A50" s="3" t="s">
        <v>1043</v>
      </c>
    </row>
    <row r="52" spans="1:6" x14ac:dyDescent="0.2">
      <c r="A52" s="283" t="s">
        <v>22</v>
      </c>
      <c r="B52" s="300"/>
      <c r="C52" s="300"/>
      <c r="D52" s="300"/>
      <c r="E52" s="300"/>
      <c r="F52" s="300"/>
    </row>
  </sheetData>
  <sheetProtection password="CB03" sheet="1" objects="1" scenarios="1" formatCells="0" formatColumns="0" formatRows="0"/>
  <mergeCells count="1">
    <mergeCell ref="A41:C41"/>
  </mergeCells>
  <phoneticPr fontId="12" type="noConversion"/>
  <printOptions horizontalCentered="1"/>
  <pageMargins left="0.25" right="0.25" top="0.5" bottom="0.75" header="0.5" footer="0.5"/>
  <pageSetup scale="90" firstPageNumber="44" fitToHeight="0" orientation="landscape" horizontalDpi="300" verticalDpi="300" r:id="rId1"/>
  <headerFooter alignWithMargins="0">
    <oddFooter>&amp;CPage &amp;P of &amp;N&amp;R&amp;D</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I52"/>
  <sheetViews>
    <sheetView workbookViewId="0">
      <pane ySplit="3" topLeftCell="A4" activePane="bottomLeft" state="frozen"/>
      <selection pane="bottomLeft" activeCell="D3" sqref="D3:I3"/>
    </sheetView>
  </sheetViews>
  <sheetFormatPr defaultColWidth="12" defaultRowHeight="10.199999999999999" x14ac:dyDescent="0.2"/>
  <cols>
    <col min="1" max="1" width="10" customWidth="1"/>
    <col min="2" max="2" width="5" bestFit="1" customWidth="1"/>
    <col min="3" max="3" width="70.85546875" customWidth="1"/>
    <col min="4" max="9" width="16.7109375" customWidth="1"/>
  </cols>
  <sheetData>
    <row r="1" spans="1:9" x14ac:dyDescent="0.2">
      <c r="A1" s="94" t="s">
        <v>67</v>
      </c>
      <c r="B1" s="165"/>
      <c r="C1" s="177">
        <f>District_Name</f>
        <v>0</v>
      </c>
      <c r="D1" s="62" t="s">
        <v>1257</v>
      </c>
      <c r="E1" s="169">
        <f>District_Code</f>
        <v>0</v>
      </c>
      <c r="G1" s="357" t="s">
        <v>1259</v>
      </c>
    </row>
    <row r="2" spans="1:9" s="418" customFormat="1" ht="12.6" x14ac:dyDescent="0.25">
      <c r="A2" s="214" t="s">
        <v>428</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v>0</v>
      </c>
      <c r="E4" s="19">
        <v>0</v>
      </c>
      <c r="F4" s="19">
        <v>0</v>
      </c>
      <c r="G4" s="19">
        <v>0</v>
      </c>
      <c r="H4" s="19">
        <v>0</v>
      </c>
      <c r="I4" s="83">
        <f>SUM(G4+H4)</f>
        <v>0</v>
      </c>
    </row>
    <row r="5" spans="1:9" x14ac:dyDescent="0.2">
      <c r="A5" s="18" t="s">
        <v>1263</v>
      </c>
      <c r="C5" s="100" t="s">
        <v>145</v>
      </c>
    </row>
    <row r="6" spans="1:9" x14ac:dyDescent="0.2">
      <c r="A6" s="51" t="s">
        <v>44</v>
      </c>
      <c r="B6" s="89" t="s">
        <v>880</v>
      </c>
      <c r="C6" t="s">
        <v>45</v>
      </c>
      <c r="D6" s="21">
        <v>0</v>
      </c>
      <c r="E6" s="21">
        <v>0</v>
      </c>
      <c r="F6" s="21">
        <v>0</v>
      </c>
      <c r="G6" s="21">
        <v>0</v>
      </c>
      <c r="H6" s="21">
        <v>0</v>
      </c>
      <c r="I6" s="240">
        <f>SUM(G6+H6)</f>
        <v>0</v>
      </c>
    </row>
    <row r="7" spans="1:9" x14ac:dyDescent="0.2">
      <c r="A7" s="51" t="s">
        <v>1272</v>
      </c>
      <c r="B7" s="89" t="s">
        <v>881</v>
      </c>
      <c r="C7" s="1" t="s">
        <v>359</v>
      </c>
      <c r="D7" s="21">
        <v>0</v>
      </c>
      <c r="E7" s="21">
        <v>0</v>
      </c>
      <c r="F7" s="21">
        <v>0</v>
      </c>
      <c r="G7" s="21">
        <v>0</v>
      </c>
      <c r="H7" s="21">
        <v>0</v>
      </c>
      <c r="I7" s="240">
        <f t="shared" ref="I7:I15" si="0">SUM(G7+H7)</f>
        <v>0</v>
      </c>
    </row>
    <row r="8" spans="1:9" x14ac:dyDescent="0.2">
      <c r="A8" s="89" t="s">
        <v>36</v>
      </c>
      <c r="B8" s="89" t="s">
        <v>882</v>
      </c>
      <c r="C8" t="s">
        <v>38</v>
      </c>
      <c r="D8" s="21">
        <v>0</v>
      </c>
      <c r="E8" s="21">
        <v>0</v>
      </c>
      <c r="F8" s="21">
        <v>0</v>
      </c>
      <c r="G8" s="21">
        <v>0</v>
      </c>
      <c r="H8" s="21">
        <v>0</v>
      </c>
      <c r="I8" s="240">
        <f t="shared" si="0"/>
        <v>0</v>
      </c>
    </row>
    <row r="9" spans="1:9" x14ac:dyDescent="0.2">
      <c r="A9" s="51" t="s">
        <v>46</v>
      </c>
      <c r="B9" s="89" t="s">
        <v>943</v>
      </c>
      <c r="C9" s="1" t="s">
        <v>47</v>
      </c>
      <c r="D9" s="21">
        <v>0</v>
      </c>
      <c r="E9" s="21">
        <v>0</v>
      </c>
      <c r="F9" s="21">
        <v>0</v>
      </c>
      <c r="G9" s="21">
        <v>0</v>
      </c>
      <c r="H9" s="21">
        <v>0</v>
      </c>
      <c r="I9" s="240">
        <f t="shared" si="0"/>
        <v>0</v>
      </c>
    </row>
    <row r="10" spans="1:9" x14ac:dyDescent="0.2">
      <c r="A10" s="51" t="s">
        <v>48</v>
      </c>
      <c r="B10" s="89" t="s">
        <v>944</v>
      </c>
      <c r="C10" s="1" t="s">
        <v>52</v>
      </c>
      <c r="D10" s="21">
        <v>0</v>
      </c>
      <c r="E10" s="21">
        <v>0</v>
      </c>
      <c r="F10" s="21">
        <v>0</v>
      </c>
      <c r="G10" s="21">
        <v>0</v>
      </c>
      <c r="H10" s="21">
        <v>0</v>
      </c>
      <c r="I10" s="240">
        <f t="shared" si="0"/>
        <v>0</v>
      </c>
    </row>
    <row r="11" spans="1:9" x14ac:dyDescent="0.2">
      <c r="A11" s="51" t="s">
        <v>49</v>
      </c>
      <c r="B11" s="89" t="s">
        <v>945</v>
      </c>
      <c r="C11" s="1" t="s">
        <v>53</v>
      </c>
      <c r="D11" s="21">
        <v>0</v>
      </c>
      <c r="E11" s="21">
        <v>0</v>
      </c>
      <c r="F11" s="21">
        <v>0</v>
      </c>
      <c r="G11" s="21">
        <v>0</v>
      </c>
      <c r="H11" s="21">
        <v>0</v>
      </c>
      <c r="I11" s="240">
        <f t="shared" si="0"/>
        <v>0</v>
      </c>
    </row>
    <row r="12" spans="1:9" x14ac:dyDescent="0.2">
      <c r="A12" s="51" t="s">
        <v>50</v>
      </c>
      <c r="B12" s="89" t="s">
        <v>946</v>
      </c>
      <c r="C12" s="1" t="s">
        <v>54</v>
      </c>
      <c r="D12" s="21">
        <v>0</v>
      </c>
      <c r="E12" s="21">
        <v>0</v>
      </c>
      <c r="F12" s="21">
        <v>0</v>
      </c>
      <c r="G12" s="21">
        <v>0</v>
      </c>
      <c r="H12" s="21">
        <v>0</v>
      </c>
      <c r="I12" s="240">
        <f t="shared" si="0"/>
        <v>0</v>
      </c>
    </row>
    <row r="13" spans="1:9" x14ac:dyDescent="0.2">
      <c r="A13" s="51" t="s">
        <v>51</v>
      </c>
      <c r="B13" s="89" t="s">
        <v>947</v>
      </c>
      <c r="C13" s="1" t="s">
        <v>164</v>
      </c>
      <c r="D13" s="21">
        <v>0</v>
      </c>
      <c r="E13" s="21">
        <v>0</v>
      </c>
      <c r="F13" s="21">
        <v>0</v>
      </c>
      <c r="G13" s="21">
        <v>0</v>
      </c>
      <c r="H13" s="21">
        <v>0</v>
      </c>
      <c r="I13" s="240">
        <f t="shared" si="0"/>
        <v>0</v>
      </c>
    </row>
    <row r="14" spans="1:9" x14ac:dyDescent="0.2">
      <c r="A14" s="1" t="s">
        <v>66</v>
      </c>
      <c r="B14" s="89" t="s">
        <v>955</v>
      </c>
      <c r="C14" s="2" t="s">
        <v>660</v>
      </c>
      <c r="D14" s="21">
        <v>0</v>
      </c>
      <c r="E14" s="21">
        <v>0</v>
      </c>
      <c r="F14" s="21">
        <v>0</v>
      </c>
      <c r="G14" s="21">
        <v>0</v>
      </c>
      <c r="H14" s="21">
        <v>0</v>
      </c>
      <c r="I14" s="240">
        <f t="shared" si="0"/>
        <v>0</v>
      </c>
    </row>
    <row r="15" spans="1:9" x14ac:dyDescent="0.2">
      <c r="A15" s="89"/>
      <c r="B15" s="89" t="s">
        <v>959</v>
      </c>
      <c r="C15" s="1" t="s">
        <v>161</v>
      </c>
      <c r="D15" s="21">
        <v>0</v>
      </c>
      <c r="E15" s="21">
        <v>0</v>
      </c>
      <c r="F15" s="21">
        <v>0</v>
      </c>
      <c r="G15" s="21">
        <v>0</v>
      </c>
      <c r="H15" s="21">
        <v>0</v>
      </c>
      <c r="I15" s="240">
        <f t="shared" si="0"/>
        <v>0</v>
      </c>
    </row>
    <row r="16" spans="1:9" ht="10.8" thickBot="1" x14ac:dyDescent="0.25">
      <c r="D16" s="3"/>
      <c r="E16" s="3"/>
      <c r="F16" s="3"/>
      <c r="G16" s="3"/>
    </row>
    <row r="17" spans="1:9" ht="11.4" thickTop="1" thickBot="1" x14ac:dyDescent="0.25">
      <c r="B17" s="89" t="s">
        <v>960</v>
      </c>
      <c r="C17" s="17" t="s">
        <v>891</v>
      </c>
      <c r="D17" s="22">
        <f t="shared" ref="D17:I17" si="1">SUM(D6:D16)</f>
        <v>0</v>
      </c>
      <c r="E17" s="22">
        <f t="shared" si="1"/>
        <v>0</v>
      </c>
      <c r="F17" s="22">
        <f t="shared" si="1"/>
        <v>0</v>
      </c>
      <c r="G17" s="22">
        <f t="shared" si="1"/>
        <v>0</v>
      </c>
      <c r="H17" s="22">
        <f t="shared" si="1"/>
        <v>0</v>
      </c>
      <c r="I17" s="22">
        <f t="shared" si="1"/>
        <v>0</v>
      </c>
    </row>
    <row r="18" spans="1:9" ht="11.4" thickTop="1" thickBot="1" x14ac:dyDescent="0.25">
      <c r="C18" s="1"/>
    </row>
    <row r="19" spans="1:9" ht="10.8" thickBot="1" x14ac:dyDescent="0.25">
      <c r="A19" s="17" t="s">
        <v>898</v>
      </c>
      <c r="D19" s="24">
        <f t="shared" ref="D19:I19" si="2">D4+D17</f>
        <v>0</v>
      </c>
      <c r="E19" s="24">
        <f t="shared" si="2"/>
        <v>0</v>
      </c>
      <c r="F19" s="24">
        <f t="shared" si="2"/>
        <v>0</v>
      </c>
      <c r="G19" s="24">
        <f t="shared" si="2"/>
        <v>0</v>
      </c>
      <c r="H19" s="24">
        <f t="shared" si="2"/>
        <v>0</v>
      </c>
      <c r="I19" s="24">
        <f t="shared" si="2"/>
        <v>0</v>
      </c>
    </row>
    <row r="20" spans="1:9" x14ac:dyDescent="0.2">
      <c r="C20" s="20"/>
    </row>
    <row r="21" spans="1:9" x14ac:dyDescent="0.2">
      <c r="A21" s="286" t="s">
        <v>637</v>
      </c>
      <c r="B21" s="165"/>
      <c r="C21" s="204" t="s">
        <v>633</v>
      </c>
      <c r="D21" s="94"/>
      <c r="E21" s="94"/>
      <c r="F21" s="94"/>
      <c r="G21" s="94"/>
      <c r="H21" s="94"/>
      <c r="I21" s="77"/>
    </row>
    <row r="22" spans="1:9" x14ac:dyDescent="0.2">
      <c r="A22" s="166" t="s">
        <v>66</v>
      </c>
      <c r="B22" s="208" t="s">
        <v>23</v>
      </c>
      <c r="C22" s="2" t="s">
        <v>639</v>
      </c>
      <c r="D22" s="21">
        <v>0</v>
      </c>
      <c r="E22" s="21">
        <v>0</v>
      </c>
      <c r="F22" s="21">
        <v>0</v>
      </c>
      <c r="G22" s="21">
        <v>0</v>
      </c>
      <c r="H22" s="220">
        <v>0</v>
      </c>
      <c r="I22" s="221">
        <f>SUM(G22+H22)</f>
        <v>0</v>
      </c>
    </row>
    <row r="23" spans="1:9" x14ac:dyDescent="0.2">
      <c r="A23" s="166"/>
      <c r="B23" s="208"/>
      <c r="C23" s="2"/>
      <c r="D23" s="3"/>
      <c r="E23" s="3"/>
      <c r="F23" s="3"/>
      <c r="G23" s="3"/>
      <c r="H23" s="3"/>
      <c r="I23" s="77"/>
    </row>
    <row r="24" spans="1:9" x14ac:dyDescent="0.2">
      <c r="C24" s="20"/>
    </row>
    <row r="25" spans="1:9" x14ac:dyDescent="0.2">
      <c r="A25" s="18" t="s">
        <v>147</v>
      </c>
      <c r="C25" s="100" t="s">
        <v>493</v>
      </c>
      <c r="D25" s="4"/>
      <c r="E25" s="4"/>
      <c r="F25" s="4"/>
      <c r="G25" s="4"/>
    </row>
    <row r="26" spans="1:9" x14ac:dyDescent="0.2">
      <c r="A26" s="1" t="s">
        <v>341</v>
      </c>
      <c r="B26" s="89" t="s">
        <v>956</v>
      </c>
      <c r="C26" s="55" t="s">
        <v>179</v>
      </c>
      <c r="D26" s="21">
        <v>0</v>
      </c>
      <c r="E26" s="21">
        <v>0</v>
      </c>
      <c r="F26" s="21">
        <v>0</v>
      </c>
      <c r="G26" s="21">
        <v>0</v>
      </c>
      <c r="H26" s="21">
        <v>0</v>
      </c>
      <c r="I26" s="240">
        <f t="shared" ref="I26:I35" si="3">SUM(G26+H26)</f>
        <v>0</v>
      </c>
    </row>
    <row r="27" spans="1:9" x14ac:dyDescent="0.2">
      <c r="A27" s="1" t="s">
        <v>342</v>
      </c>
      <c r="B27" s="89" t="s">
        <v>957</v>
      </c>
      <c r="C27" s="55" t="s">
        <v>180</v>
      </c>
      <c r="D27" s="21">
        <v>0</v>
      </c>
      <c r="E27" s="21">
        <v>0</v>
      </c>
      <c r="F27" s="21">
        <v>0</v>
      </c>
      <c r="G27" s="21">
        <v>0</v>
      </c>
      <c r="H27" s="21">
        <v>0</v>
      </c>
      <c r="I27" s="240">
        <f t="shared" si="3"/>
        <v>0</v>
      </c>
    </row>
    <row r="28" spans="1:9" x14ac:dyDescent="0.2">
      <c r="A28" s="1" t="s">
        <v>343</v>
      </c>
      <c r="B28" s="89" t="s">
        <v>962</v>
      </c>
      <c r="C28" s="1" t="s">
        <v>961</v>
      </c>
      <c r="D28" s="21">
        <v>0</v>
      </c>
      <c r="E28" s="21">
        <v>0</v>
      </c>
      <c r="F28" s="21">
        <v>0</v>
      </c>
      <c r="G28" s="21">
        <v>0</v>
      </c>
      <c r="H28" s="21">
        <v>0</v>
      </c>
      <c r="I28" s="240">
        <f t="shared" si="3"/>
        <v>0</v>
      </c>
    </row>
    <row r="29" spans="1:9" x14ac:dyDescent="0.2">
      <c r="A29" s="1" t="s">
        <v>344</v>
      </c>
      <c r="B29" s="89" t="s">
        <v>963</v>
      </c>
      <c r="C29" s="1" t="s">
        <v>77</v>
      </c>
      <c r="D29" s="21">
        <v>0</v>
      </c>
      <c r="E29" s="21">
        <v>0</v>
      </c>
      <c r="F29" s="21">
        <v>0</v>
      </c>
      <c r="G29" s="21">
        <v>0</v>
      </c>
      <c r="H29" s="21">
        <v>0</v>
      </c>
      <c r="I29" s="240">
        <f t="shared" si="3"/>
        <v>0</v>
      </c>
    </row>
    <row r="30" spans="1:9" x14ac:dyDescent="0.2">
      <c r="A30" s="1" t="s">
        <v>345</v>
      </c>
      <c r="B30" s="89" t="s">
        <v>964</v>
      </c>
      <c r="C30" s="1" t="s">
        <v>82</v>
      </c>
      <c r="D30" s="21">
        <v>0</v>
      </c>
      <c r="E30" s="21">
        <v>0</v>
      </c>
      <c r="F30" s="21">
        <v>0</v>
      </c>
      <c r="G30" s="21">
        <v>0</v>
      </c>
      <c r="H30" s="21">
        <v>0</v>
      </c>
      <c r="I30" s="240">
        <f t="shared" si="3"/>
        <v>0</v>
      </c>
    </row>
    <row r="31" spans="1:9" x14ac:dyDescent="0.2">
      <c r="A31" s="1" t="s">
        <v>346</v>
      </c>
      <c r="B31" s="89" t="s">
        <v>965</v>
      </c>
      <c r="C31" s="1" t="s">
        <v>114</v>
      </c>
      <c r="D31" s="21">
        <v>0</v>
      </c>
      <c r="E31" s="21">
        <v>0</v>
      </c>
      <c r="F31" s="21">
        <v>0</v>
      </c>
      <c r="G31" s="21">
        <v>0</v>
      </c>
      <c r="H31" s="21">
        <v>0</v>
      </c>
      <c r="I31" s="240">
        <f t="shared" si="3"/>
        <v>0</v>
      </c>
    </row>
    <row r="32" spans="1:9" x14ac:dyDescent="0.2">
      <c r="A32" s="51" t="s">
        <v>42</v>
      </c>
      <c r="B32" s="89" t="s">
        <v>966</v>
      </c>
      <c r="C32" s="1" t="s">
        <v>43</v>
      </c>
      <c r="D32" s="21">
        <v>0</v>
      </c>
      <c r="E32" s="21">
        <v>0</v>
      </c>
      <c r="F32" s="21">
        <v>0</v>
      </c>
      <c r="G32" s="21">
        <v>0</v>
      </c>
      <c r="H32" s="21">
        <v>0</v>
      </c>
      <c r="I32" s="240">
        <f t="shared" si="3"/>
        <v>0</v>
      </c>
    </row>
    <row r="33" spans="1:9" x14ac:dyDescent="0.2">
      <c r="A33" s="1" t="s">
        <v>497</v>
      </c>
      <c r="B33" s="89" t="s">
        <v>967</v>
      </c>
      <c r="C33" s="1" t="s">
        <v>126</v>
      </c>
      <c r="D33" s="21">
        <v>0</v>
      </c>
      <c r="E33" s="21">
        <v>0</v>
      </c>
      <c r="F33" s="21">
        <v>0</v>
      </c>
      <c r="G33" s="21">
        <v>0</v>
      </c>
      <c r="H33" s="21">
        <v>0</v>
      </c>
      <c r="I33" s="240">
        <f t="shared" si="3"/>
        <v>0</v>
      </c>
    </row>
    <row r="34" spans="1:9" x14ac:dyDescent="0.2">
      <c r="A34" s="72"/>
      <c r="B34" s="72"/>
      <c r="C34" s="285" t="s">
        <v>24</v>
      </c>
      <c r="D34" s="219">
        <f t="shared" ref="D34:I34" si="4">+D22</f>
        <v>0</v>
      </c>
      <c r="E34" s="219">
        <f t="shared" si="4"/>
        <v>0</v>
      </c>
      <c r="F34" s="219">
        <f t="shared" si="4"/>
        <v>0</v>
      </c>
      <c r="G34" s="219">
        <f t="shared" si="4"/>
        <v>0</v>
      </c>
      <c r="H34" s="219">
        <f t="shared" si="4"/>
        <v>0</v>
      </c>
      <c r="I34" s="219">
        <f t="shared" si="4"/>
        <v>0</v>
      </c>
    </row>
    <row r="35" spans="1:9" x14ac:dyDescent="0.2">
      <c r="A35" s="1" t="s">
        <v>974</v>
      </c>
      <c r="B35" s="89" t="s">
        <v>968</v>
      </c>
      <c r="C35" s="1" t="s">
        <v>1186</v>
      </c>
      <c r="D35" s="21">
        <v>0</v>
      </c>
      <c r="E35" s="21">
        <v>0</v>
      </c>
      <c r="F35" s="21">
        <v>0</v>
      </c>
      <c r="G35" s="21">
        <v>0</v>
      </c>
      <c r="H35" s="21">
        <v>0</v>
      </c>
      <c r="I35" s="240">
        <f t="shared" si="3"/>
        <v>0</v>
      </c>
    </row>
    <row r="36" spans="1:9" ht="10.8" thickBot="1" x14ac:dyDescent="0.25"/>
    <row r="37" spans="1:9" ht="11.4" thickTop="1" thickBot="1" x14ac:dyDescent="0.25">
      <c r="A37" s="1"/>
      <c r="B37" s="89" t="s">
        <v>969</v>
      </c>
      <c r="C37" s="17" t="s">
        <v>41</v>
      </c>
      <c r="D37" s="22">
        <f t="shared" ref="D37:I37" si="5">SUM(D26:D35)</f>
        <v>0</v>
      </c>
      <c r="E37" s="22">
        <f t="shared" si="5"/>
        <v>0</v>
      </c>
      <c r="F37" s="22">
        <f t="shared" si="5"/>
        <v>0</v>
      </c>
      <c r="G37" s="22">
        <f t="shared" si="5"/>
        <v>0</v>
      </c>
      <c r="H37" s="22">
        <f t="shared" si="5"/>
        <v>0</v>
      </c>
      <c r="I37" s="22">
        <f t="shared" si="5"/>
        <v>0</v>
      </c>
    </row>
    <row r="38" spans="1:9" ht="10.8" thickTop="1" x14ac:dyDescent="0.2"/>
    <row r="39" spans="1:9" x14ac:dyDescent="0.2">
      <c r="A39" s="74" t="s">
        <v>70</v>
      </c>
      <c r="C39" s="100" t="s">
        <v>584</v>
      </c>
      <c r="D39" s="77"/>
      <c r="E39" s="77"/>
      <c r="F39" s="77"/>
      <c r="G39" s="77"/>
    </row>
    <row r="40" spans="1:9" x14ac:dyDescent="0.2">
      <c r="A40" s="237" t="s">
        <v>1198</v>
      </c>
      <c r="B40" s="211" t="s">
        <v>970</v>
      </c>
      <c r="C40" s="62" t="s">
        <v>1192</v>
      </c>
      <c r="D40" s="21">
        <v>0</v>
      </c>
      <c r="E40" s="21">
        <v>0</v>
      </c>
      <c r="F40" s="21">
        <v>0</v>
      </c>
      <c r="G40" s="21">
        <v>0</v>
      </c>
      <c r="H40" s="21">
        <v>0</v>
      </c>
      <c r="I40" s="240">
        <f>SUM(G40+H40)</f>
        <v>0</v>
      </c>
    </row>
    <row r="41" spans="1:9" x14ac:dyDescent="0.2">
      <c r="A41" s="302" t="s">
        <v>1317</v>
      </c>
      <c r="B41" s="211" t="s">
        <v>975</v>
      </c>
      <c r="C41" s="62" t="s">
        <v>1193</v>
      </c>
      <c r="D41" s="21">
        <v>0</v>
      </c>
      <c r="E41" s="21">
        <v>0</v>
      </c>
      <c r="F41" s="21">
        <v>0</v>
      </c>
      <c r="G41" s="21">
        <v>0</v>
      </c>
      <c r="H41" s="21">
        <v>0</v>
      </c>
      <c r="I41" s="240">
        <f>SUM(G41+H41)</f>
        <v>0</v>
      </c>
    </row>
    <row r="42" spans="1:9" x14ac:dyDescent="0.2">
      <c r="A42" s="302" t="s">
        <v>1316</v>
      </c>
      <c r="B42" s="211" t="s">
        <v>976</v>
      </c>
      <c r="C42" s="62" t="s">
        <v>1194</v>
      </c>
      <c r="D42" s="21">
        <v>0</v>
      </c>
      <c r="E42" s="21">
        <v>0</v>
      </c>
      <c r="F42" s="21">
        <v>0</v>
      </c>
      <c r="G42" s="21">
        <v>0</v>
      </c>
      <c r="H42" s="21">
        <v>0</v>
      </c>
      <c r="I42" s="240">
        <f>SUM(G42+H42)</f>
        <v>0</v>
      </c>
    </row>
    <row r="43" spans="1:9" ht="11.25" customHeight="1" x14ac:dyDescent="0.2">
      <c r="A43" s="302" t="s">
        <v>1314</v>
      </c>
      <c r="B43" s="211" t="s">
        <v>977</v>
      </c>
      <c r="C43" s="297" t="s">
        <v>1315</v>
      </c>
      <c r="D43" s="21">
        <v>0</v>
      </c>
      <c r="E43" s="21">
        <v>0</v>
      </c>
      <c r="F43" s="21">
        <v>0</v>
      </c>
      <c r="G43" s="21">
        <v>0</v>
      </c>
      <c r="H43" s="21">
        <v>0</v>
      </c>
      <c r="I43" s="240">
        <f>SUM(G43+H43)</f>
        <v>0</v>
      </c>
    </row>
    <row r="44" spans="1:9" ht="10.8" thickBot="1" x14ac:dyDescent="0.25">
      <c r="A44" s="237" t="s">
        <v>1202</v>
      </c>
      <c r="B44" s="211" t="s">
        <v>978</v>
      </c>
      <c r="C44" s="62" t="s">
        <v>1196</v>
      </c>
      <c r="D44" s="70">
        <v>0</v>
      </c>
      <c r="E44" s="70">
        <v>0</v>
      </c>
      <c r="F44" s="70">
        <v>0</v>
      </c>
      <c r="G44" s="70">
        <v>0</v>
      </c>
      <c r="H44" s="21">
        <v>0</v>
      </c>
      <c r="I44" s="240">
        <f>SUM(G44+H44)</f>
        <v>0</v>
      </c>
    </row>
    <row r="45" spans="1:9" ht="11.4" thickTop="1" thickBot="1" x14ac:dyDescent="0.25">
      <c r="A45" s="69"/>
      <c r="B45" s="78" t="s">
        <v>980</v>
      </c>
      <c r="C45" s="55" t="s">
        <v>573</v>
      </c>
      <c r="D45" s="71">
        <f t="shared" ref="D45:I45" si="6">SUM(D40:D44)</f>
        <v>0</v>
      </c>
      <c r="E45" s="71">
        <f t="shared" si="6"/>
        <v>0</v>
      </c>
      <c r="F45" s="71">
        <f t="shared" si="6"/>
        <v>0</v>
      </c>
      <c r="G45" s="71">
        <f t="shared" si="6"/>
        <v>0</v>
      </c>
      <c r="H45" s="71">
        <f t="shared" si="6"/>
        <v>0</v>
      </c>
      <c r="I45" s="82">
        <f t="shared" si="6"/>
        <v>0</v>
      </c>
    </row>
    <row r="46" spans="1:9" ht="11.4" thickTop="1" thickBot="1" x14ac:dyDescent="0.25">
      <c r="A46" s="69"/>
      <c r="B46" s="77"/>
      <c r="C46" s="55"/>
      <c r="D46" s="77"/>
      <c r="E46" s="77"/>
      <c r="F46" s="77"/>
      <c r="G46" s="77"/>
    </row>
    <row r="47" spans="1:9" ht="10.8" thickBot="1" x14ac:dyDescent="0.25">
      <c r="A47" s="501" t="s">
        <v>900</v>
      </c>
      <c r="B47" s="501"/>
      <c r="C47" s="501"/>
      <c r="D47" s="101">
        <f t="shared" ref="D47:I47" si="7">D37+D45</f>
        <v>0</v>
      </c>
      <c r="E47" s="101">
        <f t="shared" si="7"/>
        <v>0</v>
      </c>
      <c r="F47" s="101">
        <f t="shared" si="7"/>
        <v>0</v>
      </c>
      <c r="G47" s="101">
        <f t="shared" si="7"/>
        <v>0</v>
      </c>
      <c r="H47" s="101">
        <f t="shared" si="7"/>
        <v>0</v>
      </c>
      <c r="I47" s="101">
        <f t="shared" si="7"/>
        <v>0</v>
      </c>
    </row>
    <row r="48" spans="1:9" x14ac:dyDescent="0.2">
      <c r="A48" s="69"/>
      <c r="B48" s="77"/>
      <c r="C48" s="55" t="s">
        <v>574</v>
      </c>
      <c r="D48" s="77"/>
      <c r="E48" s="77"/>
      <c r="F48" s="77"/>
      <c r="G48" s="77"/>
    </row>
    <row r="49" spans="1:9" ht="10.8" thickBot="1" x14ac:dyDescent="0.25">
      <c r="A49" s="69"/>
      <c r="B49" s="77"/>
      <c r="C49" s="55"/>
      <c r="D49" s="77"/>
      <c r="E49" s="77"/>
      <c r="F49" s="77"/>
      <c r="G49" s="77"/>
    </row>
    <row r="50" spans="1:9" ht="11.4" thickTop="1" thickBot="1" x14ac:dyDescent="0.25">
      <c r="A50" s="77"/>
      <c r="B50" s="77"/>
      <c r="C50" s="55" t="s">
        <v>575</v>
      </c>
      <c r="D50" s="84">
        <f t="shared" ref="D50:I50" si="8">D19</f>
        <v>0</v>
      </c>
      <c r="E50" s="84">
        <f t="shared" si="8"/>
        <v>0</v>
      </c>
      <c r="F50" s="84">
        <f t="shared" si="8"/>
        <v>0</v>
      </c>
      <c r="G50" s="84">
        <f t="shared" si="8"/>
        <v>0</v>
      </c>
      <c r="H50" s="84">
        <f t="shared" si="8"/>
        <v>0</v>
      </c>
      <c r="I50" s="84">
        <f t="shared" si="8"/>
        <v>0</v>
      </c>
    </row>
    <row r="51" spans="1:9" ht="10.8" thickTop="1" x14ac:dyDescent="0.2">
      <c r="A51" s="77"/>
      <c r="B51" s="77"/>
      <c r="C51" s="77"/>
      <c r="D51" s="77"/>
      <c r="E51" s="77"/>
      <c r="F51" s="77"/>
      <c r="G51" s="77"/>
    </row>
    <row r="52" spans="1:9" x14ac:dyDescent="0.2">
      <c r="A52" s="77"/>
      <c r="B52" s="77"/>
      <c r="C52" s="55" t="s">
        <v>576</v>
      </c>
      <c r="D52" s="77">
        <f t="shared" ref="D52:I52" si="9">D47-D50</f>
        <v>0</v>
      </c>
      <c r="E52" s="77">
        <f t="shared" si="9"/>
        <v>0</v>
      </c>
      <c r="F52" s="77">
        <f t="shared" si="9"/>
        <v>0</v>
      </c>
      <c r="G52" s="77">
        <f t="shared" si="9"/>
        <v>0</v>
      </c>
      <c r="H52" s="77">
        <f t="shared" si="9"/>
        <v>0</v>
      </c>
      <c r="I52" s="77">
        <f t="shared" si="9"/>
        <v>0</v>
      </c>
    </row>
  </sheetData>
  <sheetProtection password="CB03" sheet="1" objects="1" scenarios="1" formatCells="0" formatColumns="0" formatRows="0"/>
  <mergeCells count="1">
    <mergeCell ref="A47:C47"/>
  </mergeCells>
  <phoneticPr fontId="12" type="noConversion"/>
  <printOptions horizontalCentered="1"/>
  <pageMargins left="0.25" right="0.25" top="0.5" bottom="0.75" header="0.5" footer="0.5"/>
  <pageSetup scale="90" firstPageNumber="45" fitToHeight="0" orientation="landscape" horizontalDpi="300" verticalDpi="300" r:id="rId1"/>
  <headerFooter alignWithMargins="0">
    <oddFooter>&amp;CPage &amp;P of &amp;N&amp;R&amp;D</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I62"/>
  <sheetViews>
    <sheetView workbookViewId="0">
      <pane ySplit="3" topLeftCell="A4" activePane="bottomLeft" state="frozen"/>
      <selection pane="bottomLeft" activeCell="D3" sqref="D3:I3"/>
    </sheetView>
  </sheetViews>
  <sheetFormatPr defaultColWidth="12" defaultRowHeight="10.199999999999999" x14ac:dyDescent="0.2"/>
  <cols>
    <col min="1" max="1" width="10" customWidth="1"/>
    <col min="2" max="2" width="5" bestFit="1" customWidth="1"/>
    <col min="3" max="3" width="70.85546875" customWidth="1"/>
    <col min="4" max="9" width="16.7109375" customWidth="1"/>
  </cols>
  <sheetData>
    <row r="1" spans="1:9" x14ac:dyDescent="0.2">
      <c r="A1" s="94" t="s">
        <v>67</v>
      </c>
      <c r="B1" s="165"/>
      <c r="C1" s="177">
        <f>District_Name</f>
        <v>0</v>
      </c>
      <c r="D1" s="62" t="s">
        <v>1257</v>
      </c>
      <c r="E1" s="169">
        <f>District_Code</f>
        <v>0</v>
      </c>
      <c r="G1" s="357" t="s">
        <v>1259</v>
      </c>
    </row>
    <row r="2" spans="1:9" s="418" customFormat="1" ht="12.6" x14ac:dyDescent="0.25">
      <c r="A2" s="214" t="s">
        <v>1684</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C4" s="17" t="s">
        <v>586</v>
      </c>
      <c r="D4" s="19">
        <v>0</v>
      </c>
      <c r="E4" s="19">
        <v>0</v>
      </c>
      <c r="F4" s="19">
        <v>0</v>
      </c>
      <c r="G4" s="19">
        <v>0</v>
      </c>
      <c r="H4" s="19">
        <v>0</v>
      </c>
      <c r="I4" s="83">
        <f>SUM(G4+H4)</f>
        <v>0</v>
      </c>
    </row>
    <row r="5" spans="1:9" x14ac:dyDescent="0.2">
      <c r="A5" s="18" t="s">
        <v>1263</v>
      </c>
      <c r="C5" s="100" t="s">
        <v>145</v>
      </c>
    </row>
    <row r="6" spans="1:9" x14ac:dyDescent="0.2">
      <c r="A6" s="1" t="s">
        <v>1272</v>
      </c>
      <c r="B6" s="89" t="s">
        <v>880</v>
      </c>
      <c r="C6" s="1" t="s">
        <v>359</v>
      </c>
      <c r="D6" s="21">
        <v>0</v>
      </c>
      <c r="E6" s="21">
        <v>0</v>
      </c>
      <c r="F6" s="21">
        <v>0</v>
      </c>
      <c r="G6" s="21">
        <v>0</v>
      </c>
      <c r="H6" s="21">
        <v>0</v>
      </c>
      <c r="I6" s="240">
        <f>SUM(G6+H6)</f>
        <v>0</v>
      </c>
    </row>
    <row r="7" spans="1:9" x14ac:dyDescent="0.2">
      <c r="A7" s="51" t="s">
        <v>73</v>
      </c>
      <c r="B7" s="89" t="s">
        <v>881</v>
      </c>
      <c r="C7" s="1" t="s">
        <v>570</v>
      </c>
      <c r="D7" s="21">
        <v>0</v>
      </c>
      <c r="E7" s="21">
        <v>0</v>
      </c>
      <c r="F7" s="21">
        <v>0</v>
      </c>
      <c r="G7" s="21">
        <v>0</v>
      </c>
      <c r="H7" s="21">
        <v>0</v>
      </c>
      <c r="I7" s="240">
        <f>SUM(G7+H7)</f>
        <v>0</v>
      </c>
    </row>
    <row r="8" spans="1:9" x14ac:dyDescent="0.2">
      <c r="A8" s="51" t="s">
        <v>420</v>
      </c>
      <c r="B8" s="89" t="s">
        <v>882</v>
      </c>
      <c r="C8" s="1" t="s">
        <v>421</v>
      </c>
      <c r="D8" s="21">
        <v>0</v>
      </c>
      <c r="E8" s="21">
        <v>0</v>
      </c>
      <c r="F8" s="21">
        <v>0</v>
      </c>
      <c r="G8" s="21">
        <v>0</v>
      </c>
      <c r="H8" s="21">
        <v>0</v>
      </c>
      <c r="I8" s="240">
        <f>SUM(G8+H8)</f>
        <v>0</v>
      </c>
    </row>
    <row r="9" spans="1:9" x14ac:dyDescent="0.2">
      <c r="A9" s="1" t="s">
        <v>66</v>
      </c>
      <c r="B9" s="89" t="s">
        <v>943</v>
      </c>
      <c r="C9" s="2" t="s">
        <v>660</v>
      </c>
      <c r="D9" s="21">
        <v>0</v>
      </c>
      <c r="E9" s="21">
        <v>0</v>
      </c>
      <c r="F9" s="21">
        <v>0</v>
      </c>
      <c r="G9" s="21">
        <v>0</v>
      </c>
      <c r="H9" s="21">
        <v>0</v>
      </c>
      <c r="I9" s="240">
        <f>SUM(G9+H9)</f>
        <v>0</v>
      </c>
    </row>
    <row r="10" spans="1:9" x14ac:dyDescent="0.2">
      <c r="A10" s="1"/>
      <c r="B10" s="89" t="s">
        <v>944</v>
      </c>
      <c r="C10" s="1" t="s">
        <v>165</v>
      </c>
      <c r="D10" s="21">
        <v>0</v>
      </c>
      <c r="E10" s="21">
        <v>0</v>
      </c>
      <c r="F10" s="21">
        <v>0</v>
      </c>
      <c r="G10" s="21">
        <v>0</v>
      </c>
      <c r="H10" s="21">
        <v>0</v>
      </c>
      <c r="I10" s="240">
        <f>SUM(G10+H10)</f>
        <v>0</v>
      </c>
    </row>
    <row r="11" spans="1:9" ht="10.8" thickBot="1" x14ac:dyDescent="0.25">
      <c r="B11" s="89"/>
      <c r="C11" s="1"/>
      <c r="D11" s="3"/>
    </row>
    <row r="12" spans="1:9" ht="11.4" thickTop="1" thickBot="1" x14ac:dyDescent="0.25">
      <c r="B12" s="89" t="s">
        <v>945</v>
      </c>
      <c r="C12" s="17" t="s">
        <v>912</v>
      </c>
      <c r="D12" s="22">
        <f t="shared" ref="D12:I12" si="0">SUM(D6:D11)</f>
        <v>0</v>
      </c>
      <c r="E12" s="22">
        <f t="shared" si="0"/>
        <v>0</v>
      </c>
      <c r="F12" s="22">
        <f t="shared" si="0"/>
        <v>0</v>
      </c>
      <c r="G12" s="22">
        <f t="shared" si="0"/>
        <v>0</v>
      </c>
      <c r="H12" s="22">
        <f t="shared" si="0"/>
        <v>0</v>
      </c>
      <c r="I12" s="22">
        <f t="shared" si="0"/>
        <v>0</v>
      </c>
    </row>
    <row r="13" spans="1:9" ht="11.4" thickTop="1" thickBot="1" x14ac:dyDescent="0.25">
      <c r="C13" s="1"/>
    </row>
    <row r="14" spans="1:9" ht="10.8" thickBot="1" x14ac:dyDescent="0.25">
      <c r="B14" s="17" t="s">
        <v>913</v>
      </c>
      <c r="D14" s="24">
        <f t="shared" ref="D14:I14" si="1">D4+D12</f>
        <v>0</v>
      </c>
      <c r="E14" s="24">
        <f t="shared" si="1"/>
        <v>0</v>
      </c>
      <c r="F14" s="24">
        <f t="shared" si="1"/>
        <v>0</v>
      </c>
      <c r="G14" s="24">
        <f t="shared" si="1"/>
        <v>0</v>
      </c>
      <c r="H14" s="24">
        <f t="shared" si="1"/>
        <v>0</v>
      </c>
      <c r="I14" s="24">
        <f t="shared" si="1"/>
        <v>0</v>
      </c>
    </row>
    <row r="16" spans="1:9" x14ac:dyDescent="0.2">
      <c r="A16" s="286" t="s">
        <v>637</v>
      </c>
      <c r="B16" s="165"/>
      <c r="C16" s="204" t="s">
        <v>633</v>
      </c>
      <c r="D16" s="94"/>
      <c r="E16" s="94"/>
      <c r="F16" s="94"/>
      <c r="G16" s="94"/>
      <c r="H16" s="94"/>
      <c r="I16" s="77"/>
    </row>
    <row r="17" spans="1:9" s="77" customFormat="1" x14ac:dyDescent="0.2">
      <c r="A17" s="166" t="s">
        <v>66</v>
      </c>
      <c r="B17" s="208" t="s">
        <v>4</v>
      </c>
      <c r="C17" s="2" t="s">
        <v>639</v>
      </c>
      <c r="D17" s="21">
        <v>0</v>
      </c>
      <c r="E17" s="21">
        <v>0</v>
      </c>
      <c r="F17" s="21">
        <v>0</v>
      </c>
      <c r="G17" s="21">
        <v>0</v>
      </c>
      <c r="H17" s="220">
        <v>0</v>
      </c>
      <c r="I17" s="221">
        <f>SUM(G17+H17)</f>
        <v>0</v>
      </c>
    </row>
    <row r="18" spans="1:9" s="77" customFormat="1" x14ac:dyDescent="0.2">
      <c r="A18" s="166"/>
      <c r="B18" s="208"/>
      <c r="C18" s="2"/>
      <c r="D18" s="3"/>
      <c r="E18" s="3"/>
      <c r="F18" s="3"/>
      <c r="G18" s="3"/>
      <c r="H18" s="3"/>
    </row>
    <row r="19" spans="1:9" s="77" customFormat="1" x14ac:dyDescent="0.2">
      <c r="A19"/>
      <c r="B19"/>
      <c r="C19"/>
      <c r="D19"/>
      <c r="E19"/>
      <c r="F19"/>
      <c r="G19"/>
      <c r="H19"/>
      <c r="I19"/>
    </row>
    <row r="20" spans="1:9" s="77" customFormat="1" x14ac:dyDescent="0.2">
      <c r="A20" s="18" t="s">
        <v>147</v>
      </c>
      <c r="C20" s="100" t="s">
        <v>148</v>
      </c>
    </row>
    <row r="21" spans="1:9" s="77" customFormat="1" x14ac:dyDescent="0.2">
      <c r="A21" s="18"/>
      <c r="C21" s="77" t="s">
        <v>911</v>
      </c>
    </row>
    <row r="22" spans="1:9" s="77" customFormat="1" x14ac:dyDescent="0.2">
      <c r="A22" s="55" t="s">
        <v>341</v>
      </c>
      <c r="B22" s="78" t="s">
        <v>946</v>
      </c>
      <c r="C22" s="55" t="s">
        <v>179</v>
      </c>
      <c r="D22" s="21">
        <v>0</v>
      </c>
      <c r="E22" s="21">
        <v>0</v>
      </c>
      <c r="F22" s="21">
        <v>0</v>
      </c>
      <c r="G22" s="21">
        <v>0</v>
      </c>
      <c r="H22" s="21">
        <v>0</v>
      </c>
      <c r="I22" s="240">
        <f t="shared" ref="I22:I30" si="2">SUM(G22+H22)</f>
        <v>0</v>
      </c>
    </row>
    <row r="23" spans="1:9" s="77" customFormat="1" x14ac:dyDescent="0.2">
      <c r="A23" s="55" t="s">
        <v>342</v>
      </c>
      <c r="B23" s="78" t="s">
        <v>947</v>
      </c>
      <c r="C23" s="55" t="s">
        <v>180</v>
      </c>
      <c r="D23" s="21">
        <v>0</v>
      </c>
      <c r="E23" s="21">
        <v>0</v>
      </c>
      <c r="F23" s="21">
        <v>0</v>
      </c>
      <c r="G23" s="21">
        <v>0</v>
      </c>
      <c r="H23" s="21">
        <v>0</v>
      </c>
      <c r="I23" s="240">
        <f t="shared" si="2"/>
        <v>0</v>
      </c>
    </row>
    <row r="24" spans="1:9" s="77" customFormat="1" x14ac:dyDescent="0.2">
      <c r="A24" s="55" t="s">
        <v>343</v>
      </c>
      <c r="B24" s="78" t="s">
        <v>955</v>
      </c>
      <c r="C24" s="55" t="s">
        <v>961</v>
      </c>
      <c r="D24" s="21">
        <v>0</v>
      </c>
      <c r="E24" s="21">
        <v>0</v>
      </c>
      <c r="F24" s="21">
        <v>0</v>
      </c>
      <c r="G24" s="21">
        <v>0</v>
      </c>
      <c r="H24" s="21">
        <v>0</v>
      </c>
      <c r="I24" s="240">
        <f t="shared" si="2"/>
        <v>0</v>
      </c>
    </row>
    <row r="25" spans="1:9" s="77" customFormat="1" x14ac:dyDescent="0.2">
      <c r="A25" s="55" t="s">
        <v>344</v>
      </c>
      <c r="B25" s="78" t="s">
        <v>959</v>
      </c>
      <c r="C25" s="55" t="s">
        <v>77</v>
      </c>
      <c r="D25" s="21">
        <v>0</v>
      </c>
      <c r="E25" s="21">
        <v>0</v>
      </c>
      <c r="F25" s="21">
        <v>0</v>
      </c>
      <c r="G25" s="21">
        <v>0</v>
      </c>
      <c r="H25" s="21">
        <v>0</v>
      </c>
      <c r="I25" s="240">
        <f t="shared" si="2"/>
        <v>0</v>
      </c>
    </row>
    <row r="26" spans="1:9" s="77" customFormat="1" x14ac:dyDescent="0.2">
      <c r="A26" s="55" t="s">
        <v>345</v>
      </c>
      <c r="B26" s="78" t="s">
        <v>960</v>
      </c>
      <c r="C26" s="55" t="s">
        <v>82</v>
      </c>
      <c r="D26" s="21">
        <v>0</v>
      </c>
      <c r="E26" s="21">
        <v>0</v>
      </c>
      <c r="F26" s="21">
        <v>0</v>
      </c>
      <c r="G26" s="21">
        <v>0</v>
      </c>
      <c r="H26" s="21">
        <v>0</v>
      </c>
      <c r="I26" s="240">
        <f t="shared" si="2"/>
        <v>0</v>
      </c>
    </row>
    <row r="27" spans="1:9" s="77" customFormat="1" x14ac:dyDescent="0.2">
      <c r="A27" s="55" t="s">
        <v>346</v>
      </c>
      <c r="B27" s="78" t="s">
        <v>956</v>
      </c>
      <c r="C27" s="55" t="s">
        <v>114</v>
      </c>
      <c r="D27" s="21">
        <v>0</v>
      </c>
      <c r="E27" s="21">
        <v>0</v>
      </c>
      <c r="F27" s="21">
        <v>0</v>
      </c>
      <c r="G27" s="21">
        <v>0</v>
      </c>
      <c r="H27" s="21">
        <v>0</v>
      </c>
      <c r="I27" s="240">
        <f t="shared" si="2"/>
        <v>0</v>
      </c>
    </row>
    <row r="28" spans="1:9" s="77" customFormat="1" x14ac:dyDescent="0.2">
      <c r="A28" s="51" t="s">
        <v>42</v>
      </c>
      <c r="B28" s="78" t="s">
        <v>957</v>
      </c>
      <c r="C28" s="1" t="s">
        <v>43</v>
      </c>
      <c r="D28" s="21">
        <v>0</v>
      </c>
      <c r="E28" s="21">
        <v>0</v>
      </c>
      <c r="F28" s="21">
        <v>0</v>
      </c>
      <c r="G28" s="21">
        <v>0</v>
      </c>
      <c r="H28" s="21">
        <v>0</v>
      </c>
      <c r="I28" s="240">
        <f t="shared" si="2"/>
        <v>0</v>
      </c>
    </row>
    <row r="29" spans="1:9" s="77" customFormat="1" x14ac:dyDescent="0.2">
      <c r="A29" s="51" t="s">
        <v>497</v>
      </c>
      <c r="B29" s="78" t="s">
        <v>962</v>
      </c>
      <c r="C29" s="1" t="s">
        <v>126</v>
      </c>
      <c r="D29" s="21">
        <v>0</v>
      </c>
      <c r="E29" s="21">
        <v>0</v>
      </c>
      <c r="F29" s="21">
        <v>0</v>
      </c>
      <c r="G29" s="21">
        <v>0</v>
      </c>
      <c r="H29" s="21">
        <v>0</v>
      </c>
      <c r="I29" s="240">
        <f t="shared" si="2"/>
        <v>0</v>
      </c>
    </row>
    <row r="30" spans="1:9" s="77" customFormat="1" x14ac:dyDescent="0.2">
      <c r="A30" s="55" t="s">
        <v>347</v>
      </c>
      <c r="B30" s="78" t="s">
        <v>963</v>
      </c>
      <c r="C30" s="55" t="s">
        <v>1244</v>
      </c>
      <c r="D30" s="21">
        <v>0</v>
      </c>
      <c r="E30" s="21">
        <v>0</v>
      </c>
      <c r="F30" s="21">
        <v>0</v>
      </c>
      <c r="G30" s="21">
        <v>0</v>
      </c>
      <c r="H30" s="21">
        <v>0</v>
      </c>
      <c r="I30" s="240">
        <f t="shared" si="2"/>
        <v>0</v>
      </c>
    </row>
    <row r="31" spans="1:9" s="77" customFormat="1" ht="10.8" thickBot="1" x14ac:dyDescent="0.25">
      <c r="A31" s="55"/>
      <c r="C31" s="55"/>
      <c r="D31" s="3"/>
    </row>
    <row r="32" spans="1:9" s="77" customFormat="1" ht="11.4" thickTop="1" thickBot="1" x14ac:dyDescent="0.25">
      <c r="B32" s="78" t="s">
        <v>964</v>
      </c>
      <c r="C32" s="55" t="s">
        <v>914</v>
      </c>
      <c r="D32" s="82">
        <f t="shared" ref="D32:I32" si="3">SUM(D22:D30)</f>
        <v>0</v>
      </c>
      <c r="E32" s="82">
        <f t="shared" si="3"/>
        <v>0</v>
      </c>
      <c r="F32" s="82">
        <f t="shared" si="3"/>
        <v>0</v>
      </c>
      <c r="G32" s="82">
        <f t="shared" si="3"/>
        <v>0</v>
      </c>
      <c r="H32" s="82">
        <f t="shared" si="3"/>
        <v>0</v>
      </c>
      <c r="I32" s="82">
        <f t="shared" si="3"/>
        <v>0</v>
      </c>
    </row>
    <row r="33" spans="1:9" s="77" customFormat="1" ht="10.8" thickTop="1" x14ac:dyDescent="0.2">
      <c r="A33" s="18"/>
      <c r="C33" s="20"/>
    </row>
    <row r="34" spans="1:9" s="77" customFormat="1" x14ac:dyDescent="0.2">
      <c r="A34" s="18"/>
      <c r="C34" s="55" t="s">
        <v>166</v>
      </c>
    </row>
    <row r="35" spans="1:9" s="77" customFormat="1" x14ac:dyDescent="0.2">
      <c r="A35" s="55" t="s">
        <v>341</v>
      </c>
      <c r="B35" s="78" t="s">
        <v>965</v>
      </c>
      <c r="C35" s="55" t="s">
        <v>179</v>
      </c>
      <c r="D35" s="21">
        <v>0</v>
      </c>
      <c r="E35" s="21">
        <v>0</v>
      </c>
      <c r="F35" s="21">
        <v>0</v>
      </c>
      <c r="G35" s="21">
        <v>0</v>
      </c>
      <c r="H35" s="21">
        <v>0</v>
      </c>
      <c r="I35" s="240">
        <f t="shared" ref="I35:I44" si="4">SUM(G35+H35)</f>
        <v>0</v>
      </c>
    </row>
    <row r="36" spans="1:9" s="77" customFormat="1" x14ac:dyDescent="0.2">
      <c r="A36" s="55" t="s">
        <v>342</v>
      </c>
      <c r="B36" s="78" t="s">
        <v>966</v>
      </c>
      <c r="C36" s="55" t="s">
        <v>180</v>
      </c>
      <c r="D36" s="21">
        <v>0</v>
      </c>
      <c r="E36" s="21">
        <v>0</v>
      </c>
      <c r="F36" s="21">
        <v>0</v>
      </c>
      <c r="G36" s="21">
        <v>0</v>
      </c>
      <c r="H36" s="21">
        <v>0</v>
      </c>
      <c r="I36" s="240">
        <f t="shared" si="4"/>
        <v>0</v>
      </c>
    </row>
    <row r="37" spans="1:9" s="77" customFormat="1" x14ac:dyDescent="0.2">
      <c r="A37" s="55" t="s">
        <v>343</v>
      </c>
      <c r="B37" s="78" t="s">
        <v>967</v>
      </c>
      <c r="C37" s="55" t="s">
        <v>961</v>
      </c>
      <c r="D37" s="21">
        <v>0</v>
      </c>
      <c r="E37" s="21">
        <v>0</v>
      </c>
      <c r="F37" s="21">
        <v>0</v>
      </c>
      <c r="G37" s="21">
        <v>0</v>
      </c>
      <c r="H37" s="21">
        <v>0</v>
      </c>
      <c r="I37" s="240">
        <f t="shared" si="4"/>
        <v>0</v>
      </c>
    </row>
    <row r="38" spans="1:9" s="77" customFormat="1" x14ac:dyDescent="0.2">
      <c r="A38" s="55" t="s">
        <v>344</v>
      </c>
      <c r="B38" s="78" t="s">
        <v>968</v>
      </c>
      <c r="C38" s="55" t="s">
        <v>77</v>
      </c>
      <c r="D38" s="21">
        <v>0</v>
      </c>
      <c r="E38" s="21">
        <v>0</v>
      </c>
      <c r="F38" s="21">
        <v>0</v>
      </c>
      <c r="G38" s="21">
        <v>0</v>
      </c>
      <c r="H38" s="21">
        <v>0</v>
      </c>
      <c r="I38" s="240">
        <f t="shared" si="4"/>
        <v>0</v>
      </c>
    </row>
    <row r="39" spans="1:9" s="77" customFormat="1" x14ac:dyDescent="0.2">
      <c r="A39" s="55" t="s">
        <v>345</v>
      </c>
      <c r="B39" s="78" t="s">
        <v>969</v>
      </c>
      <c r="C39" s="55" t="s">
        <v>82</v>
      </c>
      <c r="D39" s="21">
        <v>0</v>
      </c>
      <c r="E39" s="21">
        <v>0</v>
      </c>
      <c r="F39" s="21">
        <v>0</v>
      </c>
      <c r="G39" s="21">
        <v>0</v>
      </c>
      <c r="H39" s="21">
        <v>0</v>
      </c>
      <c r="I39" s="240">
        <f t="shared" si="4"/>
        <v>0</v>
      </c>
    </row>
    <row r="40" spans="1:9" s="77" customFormat="1" x14ac:dyDescent="0.2">
      <c r="A40" s="55" t="s">
        <v>346</v>
      </c>
      <c r="B40" s="78" t="s">
        <v>970</v>
      </c>
      <c r="C40" s="55" t="s">
        <v>114</v>
      </c>
      <c r="D40" s="21">
        <v>0</v>
      </c>
      <c r="E40" s="21">
        <v>0</v>
      </c>
      <c r="F40" s="21">
        <v>0</v>
      </c>
      <c r="G40" s="21">
        <v>0</v>
      </c>
      <c r="H40" s="21">
        <v>0</v>
      </c>
      <c r="I40" s="240">
        <f t="shared" si="4"/>
        <v>0</v>
      </c>
    </row>
    <row r="41" spans="1:9" s="77" customFormat="1" x14ac:dyDescent="0.2">
      <c r="A41" s="51" t="s">
        <v>42</v>
      </c>
      <c r="B41" s="78" t="s">
        <v>975</v>
      </c>
      <c r="C41" s="1" t="s">
        <v>43</v>
      </c>
      <c r="D41" s="21">
        <v>0</v>
      </c>
      <c r="E41" s="21">
        <v>0</v>
      </c>
      <c r="F41" s="21">
        <v>0</v>
      </c>
      <c r="G41" s="21">
        <v>0</v>
      </c>
      <c r="H41" s="21">
        <v>0</v>
      </c>
      <c r="I41" s="240">
        <f t="shared" si="4"/>
        <v>0</v>
      </c>
    </row>
    <row r="42" spans="1:9" s="77" customFormat="1" x14ac:dyDescent="0.2">
      <c r="A42" s="51" t="s">
        <v>497</v>
      </c>
      <c r="B42" s="78" t="s">
        <v>976</v>
      </c>
      <c r="C42" s="1" t="s">
        <v>126</v>
      </c>
      <c r="D42" s="21">
        <v>0</v>
      </c>
      <c r="E42" s="21">
        <v>0</v>
      </c>
      <c r="F42" s="21">
        <v>0</v>
      </c>
      <c r="G42" s="21">
        <v>0</v>
      </c>
      <c r="H42" s="21">
        <v>0</v>
      </c>
      <c r="I42" s="240">
        <f t="shared" si="4"/>
        <v>0</v>
      </c>
    </row>
    <row r="43" spans="1:9" x14ac:dyDescent="0.2">
      <c r="A43" s="72"/>
      <c r="B43" s="72"/>
      <c r="C43" s="285" t="s">
        <v>5</v>
      </c>
      <c r="D43" s="219">
        <f t="shared" ref="D43:I43" si="5">+D17</f>
        <v>0</v>
      </c>
      <c r="E43" s="219">
        <f t="shared" si="5"/>
        <v>0</v>
      </c>
      <c r="F43" s="219">
        <f t="shared" si="5"/>
        <v>0</v>
      </c>
      <c r="G43" s="219">
        <f t="shared" si="5"/>
        <v>0</v>
      </c>
      <c r="H43" s="219">
        <f t="shared" si="5"/>
        <v>0</v>
      </c>
      <c r="I43" s="219">
        <f t="shared" si="5"/>
        <v>0</v>
      </c>
    </row>
    <row r="44" spans="1:9" s="77" customFormat="1" x14ac:dyDescent="0.2">
      <c r="A44" s="55" t="s">
        <v>347</v>
      </c>
      <c r="B44" s="78" t="s">
        <v>977</v>
      </c>
      <c r="C44" s="55" t="s">
        <v>1244</v>
      </c>
      <c r="D44" s="21">
        <v>0</v>
      </c>
      <c r="E44" s="21">
        <v>0</v>
      </c>
      <c r="F44" s="21">
        <v>0</v>
      </c>
      <c r="G44" s="21">
        <v>0</v>
      </c>
      <c r="H44" s="21">
        <v>0</v>
      </c>
      <c r="I44" s="240">
        <f t="shared" si="4"/>
        <v>0</v>
      </c>
    </row>
    <row r="45" spans="1:9" ht="10.8" thickBot="1" x14ac:dyDescent="0.25">
      <c r="A45" s="55"/>
      <c r="B45" s="77"/>
      <c r="C45" s="55"/>
      <c r="D45" s="3"/>
      <c r="E45" s="77"/>
      <c r="F45" s="77"/>
      <c r="G45" s="77"/>
      <c r="H45" s="77"/>
      <c r="I45" s="77"/>
    </row>
    <row r="46" spans="1:9" ht="11.4" thickTop="1" thickBot="1" x14ac:dyDescent="0.25">
      <c r="A46" s="77"/>
      <c r="B46" s="78" t="s">
        <v>978</v>
      </c>
      <c r="C46" s="55" t="s">
        <v>915</v>
      </c>
      <c r="D46" s="82">
        <f t="shared" ref="D46:I46" si="6">SUM(D35:D44)</f>
        <v>0</v>
      </c>
      <c r="E46" s="82">
        <f t="shared" si="6"/>
        <v>0</v>
      </c>
      <c r="F46" s="82">
        <f t="shared" si="6"/>
        <v>0</v>
      </c>
      <c r="G46" s="82">
        <f t="shared" si="6"/>
        <v>0</v>
      </c>
      <c r="H46" s="82">
        <f t="shared" si="6"/>
        <v>0</v>
      </c>
      <c r="I46" s="82">
        <f t="shared" si="6"/>
        <v>0</v>
      </c>
    </row>
    <row r="47" spans="1:9" ht="11.4" thickTop="1" thickBot="1" x14ac:dyDescent="0.25"/>
    <row r="48" spans="1:9" ht="11.4" thickTop="1" thickBot="1" x14ac:dyDescent="0.25">
      <c r="A48" s="77"/>
      <c r="B48" s="78" t="s">
        <v>980</v>
      </c>
      <c r="C48" s="17" t="s">
        <v>916</v>
      </c>
      <c r="D48" s="82">
        <f t="shared" ref="D48:I48" si="7">D32+D46</f>
        <v>0</v>
      </c>
      <c r="E48" s="82">
        <f t="shared" si="7"/>
        <v>0</v>
      </c>
      <c r="F48" s="82">
        <f t="shared" si="7"/>
        <v>0</v>
      </c>
      <c r="G48" s="82">
        <f t="shared" si="7"/>
        <v>0</v>
      </c>
      <c r="H48" s="82">
        <f t="shared" si="7"/>
        <v>0</v>
      </c>
      <c r="I48" s="82">
        <f t="shared" si="7"/>
        <v>0</v>
      </c>
    </row>
    <row r="49" spans="1:9" ht="10.8" thickTop="1" x14ac:dyDescent="0.2"/>
    <row r="50" spans="1:9" x14ac:dyDescent="0.2">
      <c r="A50" s="74" t="s">
        <v>70</v>
      </c>
      <c r="C50" s="100" t="s">
        <v>584</v>
      </c>
      <c r="D50" s="77"/>
      <c r="E50" s="77"/>
      <c r="F50" s="77"/>
      <c r="G50" s="77"/>
    </row>
    <row r="51" spans="1:9" x14ac:dyDescent="0.2">
      <c r="A51" s="237" t="s">
        <v>1198</v>
      </c>
      <c r="B51" s="303" t="s">
        <v>981</v>
      </c>
      <c r="C51" s="62" t="s">
        <v>1192</v>
      </c>
      <c r="D51" s="21">
        <v>0</v>
      </c>
      <c r="E51" s="21">
        <v>0</v>
      </c>
      <c r="F51" s="21">
        <v>0</v>
      </c>
      <c r="G51" s="21">
        <v>0</v>
      </c>
      <c r="H51" s="21">
        <v>0</v>
      </c>
      <c r="I51" s="240">
        <f>SUM(G51+H51)</f>
        <v>0</v>
      </c>
    </row>
    <row r="52" spans="1:9" x14ac:dyDescent="0.2">
      <c r="A52" s="302" t="s">
        <v>1316</v>
      </c>
      <c r="B52" s="303" t="s">
        <v>982</v>
      </c>
      <c r="C52" s="62" t="s">
        <v>1194</v>
      </c>
      <c r="D52" s="21">
        <v>0</v>
      </c>
      <c r="E52" s="21">
        <v>0</v>
      </c>
      <c r="F52" s="21">
        <v>0</v>
      </c>
      <c r="G52" s="21">
        <v>0</v>
      </c>
      <c r="H52" s="21">
        <v>0</v>
      </c>
      <c r="I52" s="240">
        <f>SUM(G52+H52)</f>
        <v>0</v>
      </c>
    </row>
    <row r="53" spans="1:9" ht="12" customHeight="1" x14ac:dyDescent="0.2">
      <c r="A53" s="302" t="s">
        <v>1314</v>
      </c>
      <c r="B53" s="303" t="s">
        <v>983</v>
      </c>
      <c r="C53" s="297" t="s">
        <v>1315</v>
      </c>
      <c r="D53" s="21">
        <v>0</v>
      </c>
      <c r="E53" s="21">
        <v>0</v>
      </c>
      <c r="F53" s="21">
        <v>0</v>
      </c>
      <c r="G53" s="21">
        <v>0</v>
      </c>
      <c r="H53" s="21">
        <v>0</v>
      </c>
      <c r="I53" s="240">
        <f>SUM(G53+H53)</f>
        <v>0</v>
      </c>
    </row>
    <row r="54" spans="1:9" ht="10.8" thickBot="1" x14ac:dyDescent="0.25">
      <c r="A54" s="237" t="s">
        <v>1202</v>
      </c>
      <c r="B54" s="303" t="s">
        <v>984</v>
      </c>
      <c r="C54" s="62" t="s">
        <v>1196</v>
      </c>
      <c r="D54" s="70">
        <v>0</v>
      </c>
      <c r="E54" s="70">
        <v>0</v>
      </c>
      <c r="F54" s="70">
        <v>0</v>
      </c>
      <c r="G54" s="70">
        <v>0</v>
      </c>
      <c r="H54" s="21">
        <v>0</v>
      </c>
      <c r="I54" s="240">
        <f>SUM(G54+H54)</f>
        <v>0</v>
      </c>
    </row>
    <row r="55" spans="1:9" ht="11.4" thickTop="1" thickBot="1" x14ac:dyDescent="0.25">
      <c r="A55" s="69"/>
      <c r="B55" s="89" t="s">
        <v>985</v>
      </c>
      <c r="C55" s="55" t="s">
        <v>573</v>
      </c>
      <c r="D55" s="71">
        <f t="shared" ref="D55:I55" si="8">SUM(D51:D54)</f>
        <v>0</v>
      </c>
      <c r="E55" s="71">
        <f t="shared" si="8"/>
        <v>0</v>
      </c>
      <c r="F55" s="71">
        <f t="shared" si="8"/>
        <v>0</v>
      </c>
      <c r="G55" s="71">
        <f t="shared" si="8"/>
        <v>0</v>
      </c>
      <c r="H55" s="71">
        <f t="shared" si="8"/>
        <v>0</v>
      </c>
      <c r="I55" s="82">
        <f t="shared" si="8"/>
        <v>0</v>
      </c>
    </row>
    <row r="56" spans="1:9" ht="11.4" thickTop="1" thickBot="1" x14ac:dyDescent="0.25">
      <c r="A56" s="69"/>
      <c r="B56" s="77"/>
      <c r="C56" s="55"/>
      <c r="D56" s="77"/>
      <c r="E56" s="77"/>
      <c r="F56" s="77"/>
      <c r="G56" s="77"/>
    </row>
    <row r="57" spans="1:9" ht="10.8" thickBot="1" x14ac:dyDescent="0.25">
      <c r="A57" s="501" t="s">
        <v>1327</v>
      </c>
      <c r="B57" s="501"/>
      <c r="C57" s="505"/>
      <c r="D57" s="101">
        <f t="shared" ref="D57:I57" si="9">D48+D55</f>
        <v>0</v>
      </c>
      <c r="E57" s="101">
        <f t="shared" si="9"/>
        <v>0</v>
      </c>
      <c r="F57" s="101">
        <f t="shared" si="9"/>
        <v>0</v>
      </c>
      <c r="G57" s="101">
        <f t="shared" si="9"/>
        <v>0</v>
      </c>
      <c r="H57" s="101">
        <f t="shared" si="9"/>
        <v>0</v>
      </c>
      <c r="I57" s="101">
        <f t="shared" si="9"/>
        <v>0</v>
      </c>
    </row>
    <row r="58" spans="1:9" x14ac:dyDescent="0.2">
      <c r="A58" s="69"/>
      <c r="B58" s="77"/>
      <c r="C58" s="55" t="s">
        <v>574</v>
      </c>
      <c r="D58" s="77"/>
      <c r="E58" s="77"/>
      <c r="F58" s="77"/>
      <c r="G58" s="77"/>
    </row>
    <row r="59" spans="1:9" ht="10.8" thickBot="1" x14ac:dyDescent="0.25">
      <c r="A59" s="69"/>
      <c r="B59" s="77"/>
      <c r="C59" s="55"/>
      <c r="D59" s="77"/>
      <c r="E59" s="77"/>
      <c r="F59" s="77"/>
      <c r="G59" s="77"/>
    </row>
    <row r="60" spans="1:9" ht="10.8" thickBot="1" x14ac:dyDescent="0.25">
      <c r="A60" s="77"/>
      <c r="B60" s="77"/>
      <c r="C60" s="55" t="s">
        <v>575</v>
      </c>
      <c r="D60" s="101">
        <f t="shared" ref="D60:I60" si="10">D14</f>
        <v>0</v>
      </c>
      <c r="E60" s="101">
        <f t="shared" si="10"/>
        <v>0</v>
      </c>
      <c r="F60" s="101">
        <f t="shared" si="10"/>
        <v>0</v>
      </c>
      <c r="G60" s="101">
        <f t="shared" si="10"/>
        <v>0</v>
      </c>
      <c r="H60" s="101">
        <f t="shared" si="10"/>
        <v>0</v>
      </c>
      <c r="I60" s="101">
        <f t="shared" si="10"/>
        <v>0</v>
      </c>
    </row>
    <row r="61" spans="1:9" x14ac:dyDescent="0.2">
      <c r="A61" s="77"/>
      <c r="B61" s="77"/>
      <c r="C61" s="77"/>
      <c r="D61" s="77"/>
      <c r="E61" s="77"/>
      <c r="F61" s="77"/>
      <c r="G61" s="77"/>
    </row>
    <row r="62" spans="1:9" x14ac:dyDescent="0.2">
      <c r="A62" s="77"/>
      <c r="B62" s="77"/>
      <c r="C62" s="55" t="s">
        <v>576</v>
      </c>
      <c r="D62" s="77">
        <f t="shared" ref="D62:I62" si="11">D57-D60</f>
        <v>0</v>
      </c>
      <c r="E62" s="77">
        <f t="shared" si="11"/>
        <v>0</v>
      </c>
      <c r="F62" s="77">
        <f t="shared" si="11"/>
        <v>0</v>
      </c>
      <c r="G62" s="77">
        <f t="shared" si="11"/>
        <v>0</v>
      </c>
      <c r="H62" s="77">
        <f t="shared" si="11"/>
        <v>0</v>
      </c>
      <c r="I62" s="77">
        <f t="shared" si="11"/>
        <v>0</v>
      </c>
    </row>
  </sheetData>
  <sheetProtection password="CB03" sheet="1" objects="1" scenarios="1" formatCells="0" formatColumns="0" formatRows="0"/>
  <mergeCells count="1">
    <mergeCell ref="A57:C57"/>
  </mergeCells>
  <phoneticPr fontId="12" type="noConversion"/>
  <printOptions horizontalCentered="1"/>
  <pageMargins left="0.25" right="0.25" top="0.5" bottom="0.75" header="0.5" footer="0.5"/>
  <pageSetup scale="90" firstPageNumber="46" fitToHeight="0" orientation="landscape" horizontalDpi="300" verticalDpi="300" r:id="rId1"/>
  <headerFooter alignWithMargins="0">
    <oddFooter>&amp;CPage &amp;P of &amp;N&amp;R&amp;D</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I59"/>
  <sheetViews>
    <sheetView workbookViewId="0">
      <pane ySplit="3" topLeftCell="A4" activePane="bottomLeft" state="frozen"/>
      <selection pane="bottomLeft" activeCell="D3" sqref="D3:I3"/>
    </sheetView>
  </sheetViews>
  <sheetFormatPr defaultColWidth="12" defaultRowHeight="10.199999999999999" x14ac:dyDescent="0.2"/>
  <cols>
    <col min="1" max="1" width="10" customWidth="1"/>
    <col min="2" max="2" width="5" bestFit="1" customWidth="1"/>
    <col min="3" max="3" width="70.85546875" customWidth="1"/>
    <col min="4" max="9" width="16.7109375" customWidth="1"/>
  </cols>
  <sheetData>
    <row r="1" spans="1:9" x14ac:dyDescent="0.2">
      <c r="A1" s="94" t="s">
        <v>67</v>
      </c>
      <c r="B1" s="165"/>
      <c r="C1" s="177">
        <f>District_Name</f>
        <v>0</v>
      </c>
      <c r="D1" s="62" t="s">
        <v>1257</v>
      </c>
      <c r="E1" s="169">
        <f>District_Code</f>
        <v>0</v>
      </c>
      <c r="G1" s="357" t="s">
        <v>1259</v>
      </c>
    </row>
    <row r="2" spans="1:9" s="418" customFormat="1" ht="12.6" x14ac:dyDescent="0.25">
      <c r="A2" s="214" t="s">
        <v>1683</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v>0</v>
      </c>
      <c r="E4" s="19">
        <v>0</v>
      </c>
      <c r="F4" s="19">
        <v>0</v>
      </c>
      <c r="G4" s="19">
        <v>0</v>
      </c>
      <c r="H4" s="19">
        <v>0</v>
      </c>
      <c r="I4" s="83">
        <f>SUM(G4+H4)</f>
        <v>0</v>
      </c>
    </row>
    <row r="5" spans="1:9" x14ac:dyDescent="0.2">
      <c r="A5" s="18" t="s">
        <v>1263</v>
      </c>
      <c r="C5" s="100" t="s">
        <v>145</v>
      </c>
    </row>
    <row r="6" spans="1:9" x14ac:dyDescent="0.2">
      <c r="A6" s="1" t="s">
        <v>1272</v>
      </c>
      <c r="B6" s="89" t="s">
        <v>880</v>
      </c>
      <c r="C6" s="1" t="s">
        <v>359</v>
      </c>
      <c r="D6" s="21">
        <v>0</v>
      </c>
      <c r="E6" s="21">
        <v>0</v>
      </c>
      <c r="F6" s="21">
        <v>0</v>
      </c>
      <c r="G6" s="21">
        <v>0</v>
      </c>
      <c r="H6" s="21">
        <v>0</v>
      </c>
      <c r="I6" s="240">
        <f>SUM(G6+H6)</f>
        <v>0</v>
      </c>
    </row>
    <row r="7" spans="1:9" x14ac:dyDescent="0.2">
      <c r="A7" s="1" t="s">
        <v>66</v>
      </c>
      <c r="B7" s="89" t="s">
        <v>881</v>
      </c>
      <c r="C7" s="2" t="s">
        <v>660</v>
      </c>
      <c r="D7" s="21">
        <v>0</v>
      </c>
      <c r="E7" s="21">
        <v>0</v>
      </c>
      <c r="F7" s="21">
        <v>0</v>
      </c>
      <c r="G7" s="21">
        <v>0</v>
      </c>
      <c r="H7" s="21">
        <v>0</v>
      </c>
      <c r="I7" s="240">
        <f>SUM(G7+H7)</f>
        <v>0</v>
      </c>
    </row>
    <row r="8" spans="1:9" x14ac:dyDescent="0.2">
      <c r="B8" s="89" t="s">
        <v>882</v>
      </c>
      <c r="C8" s="1" t="s">
        <v>892</v>
      </c>
      <c r="D8" s="21">
        <v>0</v>
      </c>
      <c r="E8" s="21">
        <v>0</v>
      </c>
      <c r="F8" s="21">
        <v>0</v>
      </c>
      <c r="G8" s="21">
        <v>0</v>
      </c>
      <c r="H8" s="21">
        <v>0</v>
      </c>
      <c r="I8" s="240">
        <f>SUM(G8+H8)</f>
        <v>0</v>
      </c>
    </row>
    <row r="9" spans="1:9" ht="10.8" thickBot="1" x14ac:dyDescent="0.25"/>
    <row r="10" spans="1:9" ht="11.4" thickTop="1" thickBot="1" x14ac:dyDescent="0.25">
      <c r="B10" s="89" t="s">
        <v>943</v>
      </c>
      <c r="C10" s="17" t="s">
        <v>168</v>
      </c>
      <c r="D10" s="22">
        <f t="shared" ref="D10:I10" si="0">SUM(D6:D9)</f>
        <v>0</v>
      </c>
      <c r="E10" s="22">
        <f t="shared" si="0"/>
        <v>0</v>
      </c>
      <c r="F10" s="22">
        <f t="shared" si="0"/>
        <v>0</v>
      </c>
      <c r="G10" s="22">
        <f t="shared" si="0"/>
        <v>0</v>
      </c>
      <c r="H10" s="22">
        <f t="shared" si="0"/>
        <v>0</v>
      </c>
      <c r="I10" s="22">
        <f t="shared" si="0"/>
        <v>0</v>
      </c>
    </row>
    <row r="11" spans="1:9" ht="11.4" thickTop="1" thickBot="1" x14ac:dyDescent="0.25">
      <c r="C11" s="1"/>
    </row>
    <row r="12" spans="1:9" ht="10.8" thickBot="1" x14ac:dyDescent="0.25">
      <c r="A12" s="17" t="s">
        <v>917</v>
      </c>
      <c r="D12" s="24">
        <f t="shared" ref="D12:I12" si="1">D4+D10</f>
        <v>0</v>
      </c>
      <c r="E12" s="24">
        <f t="shared" si="1"/>
        <v>0</v>
      </c>
      <c r="F12" s="24">
        <f t="shared" si="1"/>
        <v>0</v>
      </c>
      <c r="G12" s="24">
        <f t="shared" si="1"/>
        <v>0</v>
      </c>
      <c r="H12" s="24">
        <f t="shared" si="1"/>
        <v>0</v>
      </c>
      <c r="I12" s="24">
        <f t="shared" si="1"/>
        <v>0</v>
      </c>
    </row>
    <row r="14" spans="1:9" x14ac:dyDescent="0.2">
      <c r="A14" s="286" t="s">
        <v>637</v>
      </c>
      <c r="B14" s="165"/>
      <c r="C14" s="204" t="s">
        <v>633</v>
      </c>
      <c r="D14" s="94"/>
      <c r="E14" s="94"/>
      <c r="F14" s="94"/>
      <c r="G14" s="94"/>
      <c r="H14" s="94"/>
      <c r="I14" s="77"/>
    </row>
    <row r="15" spans="1:9" s="77" customFormat="1" x14ac:dyDescent="0.2">
      <c r="A15" s="166" t="s">
        <v>66</v>
      </c>
      <c r="B15" s="208" t="s">
        <v>218</v>
      </c>
      <c r="C15" s="2" t="s">
        <v>639</v>
      </c>
      <c r="D15" s="21">
        <v>0</v>
      </c>
      <c r="E15" s="21">
        <v>0</v>
      </c>
      <c r="F15" s="21">
        <v>0</v>
      </c>
      <c r="G15" s="21">
        <v>0</v>
      </c>
      <c r="H15" s="220">
        <v>0</v>
      </c>
      <c r="I15" s="221">
        <f>SUM(G15+H15)</f>
        <v>0</v>
      </c>
    </row>
    <row r="16" spans="1:9" s="77" customFormat="1" x14ac:dyDescent="0.2">
      <c r="A16" s="166"/>
      <c r="B16" s="208"/>
      <c r="C16" s="2"/>
      <c r="D16" s="3"/>
      <c r="E16" s="3"/>
      <c r="F16" s="3"/>
      <c r="G16" s="3"/>
      <c r="H16" s="3"/>
    </row>
    <row r="17" spans="1:9" s="77" customFormat="1" x14ac:dyDescent="0.2">
      <c r="A17" s="18" t="s">
        <v>147</v>
      </c>
      <c r="C17" s="100" t="s">
        <v>148</v>
      </c>
    </row>
    <row r="18" spans="1:9" s="77" customFormat="1" x14ac:dyDescent="0.2">
      <c r="A18" s="18"/>
      <c r="C18" s="77" t="s">
        <v>911</v>
      </c>
    </row>
    <row r="19" spans="1:9" s="77" customFormat="1" x14ac:dyDescent="0.2">
      <c r="A19" s="55" t="s">
        <v>341</v>
      </c>
      <c r="B19" s="78" t="s">
        <v>944</v>
      </c>
      <c r="C19" s="55" t="s">
        <v>179</v>
      </c>
      <c r="D19" s="21">
        <v>0</v>
      </c>
      <c r="E19" s="21">
        <v>0</v>
      </c>
      <c r="F19" s="21">
        <v>0</v>
      </c>
      <c r="G19" s="21">
        <v>0</v>
      </c>
      <c r="H19" s="21">
        <v>0</v>
      </c>
      <c r="I19" s="240">
        <f t="shared" ref="I19:I27" si="2">SUM(G19+H19)</f>
        <v>0</v>
      </c>
    </row>
    <row r="20" spans="1:9" s="77" customFormat="1" x14ac:dyDescent="0.2">
      <c r="A20" s="55" t="s">
        <v>342</v>
      </c>
      <c r="B20" s="78" t="s">
        <v>945</v>
      </c>
      <c r="C20" s="55" t="s">
        <v>180</v>
      </c>
      <c r="D20" s="21">
        <v>0</v>
      </c>
      <c r="E20" s="21">
        <v>0</v>
      </c>
      <c r="F20" s="21">
        <v>0</v>
      </c>
      <c r="G20" s="21">
        <v>0</v>
      </c>
      <c r="H20" s="21">
        <v>0</v>
      </c>
      <c r="I20" s="240">
        <f t="shared" si="2"/>
        <v>0</v>
      </c>
    </row>
    <row r="21" spans="1:9" s="77" customFormat="1" x14ac:dyDescent="0.2">
      <c r="A21" s="55" t="s">
        <v>343</v>
      </c>
      <c r="B21" s="78" t="s">
        <v>946</v>
      </c>
      <c r="C21" s="55" t="s">
        <v>961</v>
      </c>
      <c r="D21" s="21">
        <v>0</v>
      </c>
      <c r="E21" s="21">
        <v>0</v>
      </c>
      <c r="F21" s="21">
        <v>0</v>
      </c>
      <c r="G21" s="21">
        <v>0</v>
      </c>
      <c r="H21" s="21">
        <v>0</v>
      </c>
      <c r="I21" s="240">
        <f t="shared" si="2"/>
        <v>0</v>
      </c>
    </row>
    <row r="22" spans="1:9" s="77" customFormat="1" x14ac:dyDescent="0.2">
      <c r="A22" s="55" t="s">
        <v>344</v>
      </c>
      <c r="B22" s="78" t="s">
        <v>947</v>
      </c>
      <c r="C22" s="55" t="s">
        <v>77</v>
      </c>
      <c r="D22" s="21">
        <v>0</v>
      </c>
      <c r="E22" s="21">
        <v>0</v>
      </c>
      <c r="F22" s="21">
        <v>0</v>
      </c>
      <c r="G22" s="21">
        <v>0</v>
      </c>
      <c r="H22" s="21">
        <v>0</v>
      </c>
      <c r="I22" s="240">
        <f t="shared" si="2"/>
        <v>0</v>
      </c>
    </row>
    <row r="23" spans="1:9" s="77" customFormat="1" x14ac:dyDescent="0.2">
      <c r="A23" s="55" t="s">
        <v>345</v>
      </c>
      <c r="B23" s="78" t="s">
        <v>955</v>
      </c>
      <c r="C23" s="55" t="s">
        <v>82</v>
      </c>
      <c r="D23" s="21">
        <v>0</v>
      </c>
      <c r="E23" s="21">
        <v>0</v>
      </c>
      <c r="F23" s="21">
        <v>0</v>
      </c>
      <c r="G23" s="21">
        <v>0</v>
      </c>
      <c r="H23" s="21">
        <v>0</v>
      </c>
      <c r="I23" s="240">
        <f t="shared" si="2"/>
        <v>0</v>
      </c>
    </row>
    <row r="24" spans="1:9" s="77" customFormat="1" x14ac:dyDescent="0.2">
      <c r="A24" s="55" t="s">
        <v>346</v>
      </c>
      <c r="B24" s="78" t="s">
        <v>959</v>
      </c>
      <c r="C24" s="55" t="s">
        <v>114</v>
      </c>
      <c r="D24" s="21">
        <v>0</v>
      </c>
      <c r="E24" s="21">
        <v>0</v>
      </c>
      <c r="F24" s="21">
        <v>0</v>
      </c>
      <c r="G24" s="21">
        <v>0</v>
      </c>
      <c r="H24" s="21">
        <v>0</v>
      </c>
      <c r="I24" s="240">
        <f t="shared" si="2"/>
        <v>0</v>
      </c>
    </row>
    <row r="25" spans="1:9" s="77" customFormat="1" x14ac:dyDescent="0.2">
      <c r="A25" s="51" t="s">
        <v>42</v>
      </c>
      <c r="B25" s="78" t="s">
        <v>960</v>
      </c>
      <c r="C25" s="1" t="s">
        <v>43</v>
      </c>
      <c r="D25" s="21">
        <v>0</v>
      </c>
      <c r="E25" s="21">
        <v>0</v>
      </c>
      <c r="F25" s="21">
        <v>0</v>
      </c>
      <c r="G25" s="21">
        <v>0</v>
      </c>
      <c r="H25" s="21">
        <v>0</v>
      </c>
      <c r="I25" s="240">
        <f t="shared" si="2"/>
        <v>0</v>
      </c>
    </row>
    <row r="26" spans="1:9" s="77" customFormat="1" x14ac:dyDescent="0.2">
      <c r="A26" s="51" t="s">
        <v>497</v>
      </c>
      <c r="B26" s="78" t="s">
        <v>956</v>
      </c>
      <c r="C26" s="1" t="s">
        <v>126</v>
      </c>
      <c r="D26" s="21">
        <v>0</v>
      </c>
      <c r="E26" s="21">
        <v>0</v>
      </c>
      <c r="F26" s="21">
        <v>0</v>
      </c>
      <c r="G26" s="21">
        <v>0</v>
      </c>
      <c r="H26" s="21">
        <v>0</v>
      </c>
      <c r="I26" s="240">
        <f t="shared" si="2"/>
        <v>0</v>
      </c>
    </row>
    <row r="27" spans="1:9" s="77" customFormat="1" x14ac:dyDescent="0.2">
      <c r="A27" s="55" t="s">
        <v>347</v>
      </c>
      <c r="B27" s="78" t="s">
        <v>957</v>
      </c>
      <c r="C27" s="55" t="s">
        <v>1244</v>
      </c>
      <c r="D27" s="21">
        <v>0</v>
      </c>
      <c r="E27" s="21">
        <v>0</v>
      </c>
      <c r="F27" s="21">
        <v>0</v>
      </c>
      <c r="G27" s="21">
        <v>0</v>
      </c>
      <c r="H27" s="21">
        <v>0</v>
      </c>
      <c r="I27" s="240">
        <f t="shared" si="2"/>
        <v>0</v>
      </c>
    </row>
    <row r="28" spans="1:9" s="77" customFormat="1" ht="10.8" thickBot="1" x14ac:dyDescent="0.25">
      <c r="A28" s="55"/>
      <c r="C28" s="55"/>
      <c r="D28" s="3"/>
    </row>
    <row r="29" spans="1:9" s="77" customFormat="1" ht="11.4" thickTop="1" thickBot="1" x14ac:dyDescent="0.25">
      <c r="B29" s="78" t="s">
        <v>962</v>
      </c>
      <c r="C29" s="55" t="s">
        <v>918</v>
      </c>
      <c r="D29" s="82">
        <f t="shared" ref="D29:I29" si="3">SUM(D19:D27)</f>
        <v>0</v>
      </c>
      <c r="E29" s="82">
        <f t="shared" si="3"/>
        <v>0</v>
      </c>
      <c r="F29" s="82">
        <f t="shared" si="3"/>
        <v>0</v>
      </c>
      <c r="G29" s="82">
        <f t="shared" si="3"/>
        <v>0</v>
      </c>
      <c r="H29" s="82">
        <f t="shared" si="3"/>
        <v>0</v>
      </c>
      <c r="I29" s="82">
        <f t="shared" si="3"/>
        <v>0</v>
      </c>
    </row>
    <row r="30" spans="1:9" s="77" customFormat="1" ht="10.8" thickTop="1" x14ac:dyDescent="0.2">
      <c r="A30" s="18"/>
      <c r="C30" s="20"/>
    </row>
    <row r="31" spans="1:9" s="77" customFormat="1" x14ac:dyDescent="0.2">
      <c r="A31" s="18"/>
      <c r="C31" s="55" t="s">
        <v>166</v>
      </c>
    </row>
    <row r="32" spans="1:9" s="77" customFormat="1" x14ac:dyDescent="0.2">
      <c r="A32" s="55" t="s">
        <v>341</v>
      </c>
      <c r="B32" s="78" t="s">
        <v>963</v>
      </c>
      <c r="C32" s="55" t="s">
        <v>179</v>
      </c>
      <c r="D32" s="21">
        <v>0</v>
      </c>
      <c r="E32" s="21">
        <v>0</v>
      </c>
      <c r="F32" s="21">
        <v>0</v>
      </c>
      <c r="G32" s="21">
        <v>0</v>
      </c>
      <c r="H32" s="21">
        <v>0</v>
      </c>
      <c r="I32" s="240">
        <f t="shared" ref="I32:I41" si="4">SUM(G32+H32)</f>
        <v>0</v>
      </c>
    </row>
    <row r="33" spans="1:9" s="77" customFormat="1" x14ac:dyDescent="0.2">
      <c r="A33" s="55" t="s">
        <v>342</v>
      </c>
      <c r="B33" s="78" t="s">
        <v>964</v>
      </c>
      <c r="C33" s="55" t="s">
        <v>180</v>
      </c>
      <c r="D33" s="21">
        <v>0</v>
      </c>
      <c r="E33" s="21">
        <v>0</v>
      </c>
      <c r="F33" s="21">
        <v>0</v>
      </c>
      <c r="G33" s="21">
        <v>0</v>
      </c>
      <c r="H33" s="21">
        <v>0</v>
      </c>
      <c r="I33" s="240">
        <f t="shared" si="4"/>
        <v>0</v>
      </c>
    </row>
    <row r="34" spans="1:9" s="77" customFormat="1" x14ac:dyDescent="0.2">
      <c r="A34" s="55" t="s">
        <v>343</v>
      </c>
      <c r="B34" s="78" t="s">
        <v>965</v>
      </c>
      <c r="C34" s="55" t="s">
        <v>961</v>
      </c>
      <c r="D34" s="21">
        <v>0</v>
      </c>
      <c r="E34" s="21">
        <v>0</v>
      </c>
      <c r="F34" s="21">
        <v>0</v>
      </c>
      <c r="G34" s="21">
        <v>0</v>
      </c>
      <c r="H34" s="21">
        <v>0</v>
      </c>
      <c r="I34" s="240">
        <f t="shared" si="4"/>
        <v>0</v>
      </c>
    </row>
    <row r="35" spans="1:9" s="77" customFormat="1" x14ac:dyDescent="0.2">
      <c r="A35" s="55" t="s">
        <v>344</v>
      </c>
      <c r="B35" s="78" t="s">
        <v>966</v>
      </c>
      <c r="C35" s="55" t="s">
        <v>77</v>
      </c>
      <c r="D35" s="21">
        <v>0</v>
      </c>
      <c r="E35" s="21">
        <v>0</v>
      </c>
      <c r="F35" s="21">
        <v>0</v>
      </c>
      <c r="G35" s="21">
        <v>0</v>
      </c>
      <c r="H35" s="21">
        <v>0</v>
      </c>
      <c r="I35" s="240">
        <f t="shared" si="4"/>
        <v>0</v>
      </c>
    </row>
    <row r="36" spans="1:9" s="77" customFormat="1" x14ac:dyDescent="0.2">
      <c r="A36" s="55" t="s">
        <v>345</v>
      </c>
      <c r="B36" s="78" t="s">
        <v>967</v>
      </c>
      <c r="C36" s="55" t="s">
        <v>82</v>
      </c>
      <c r="D36" s="21">
        <v>0</v>
      </c>
      <c r="E36" s="21">
        <v>0</v>
      </c>
      <c r="F36" s="21">
        <v>0</v>
      </c>
      <c r="G36" s="21">
        <v>0</v>
      </c>
      <c r="H36" s="21">
        <v>0</v>
      </c>
      <c r="I36" s="240">
        <f t="shared" si="4"/>
        <v>0</v>
      </c>
    </row>
    <row r="37" spans="1:9" s="77" customFormat="1" x14ac:dyDescent="0.2">
      <c r="A37" s="55" t="s">
        <v>346</v>
      </c>
      <c r="B37" s="78" t="s">
        <v>968</v>
      </c>
      <c r="C37" s="55" t="s">
        <v>114</v>
      </c>
      <c r="D37" s="21">
        <v>0</v>
      </c>
      <c r="E37" s="21">
        <v>0</v>
      </c>
      <c r="F37" s="21">
        <v>0</v>
      </c>
      <c r="G37" s="21">
        <v>0</v>
      </c>
      <c r="H37" s="21">
        <v>0</v>
      </c>
      <c r="I37" s="240">
        <f t="shared" si="4"/>
        <v>0</v>
      </c>
    </row>
    <row r="38" spans="1:9" s="77" customFormat="1" x14ac:dyDescent="0.2">
      <c r="A38" s="51" t="s">
        <v>42</v>
      </c>
      <c r="B38" s="78" t="s">
        <v>969</v>
      </c>
      <c r="C38" s="1" t="s">
        <v>43</v>
      </c>
      <c r="D38" s="21">
        <v>0</v>
      </c>
      <c r="E38" s="21">
        <v>0</v>
      </c>
      <c r="F38" s="21">
        <v>0</v>
      </c>
      <c r="G38" s="21">
        <v>0</v>
      </c>
      <c r="H38" s="21">
        <v>0</v>
      </c>
      <c r="I38" s="240">
        <f t="shared" si="4"/>
        <v>0</v>
      </c>
    </row>
    <row r="39" spans="1:9" s="77" customFormat="1" x14ac:dyDescent="0.2">
      <c r="A39" s="51" t="s">
        <v>497</v>
      </c>
      <c r="B39" s="78" t="s">
        <v>970</v>
      </c>
      <c r="C39" s="1" t="s">
        <v>126</v>
      </c>
      <c r="D39" s="21">
        <v>0</v>
      </c>
      <c r="E39" s="21">
        <v>0</v>
      </c>
      <c r="F39" s="21">
        <v>0</v>
      </c>
      <c r="G39" s="21">
        <v>0</v>
      </c>
      <c r="H39" s="21">
        <v>0</v>
      </c>
      <c r="I39" s="240">
        <f t="shared" si="4"/>
        <v>0</v>
      </c>
    </row>
    <row r="40" spans="1:9" x14ac:dyDescent="0.2">
      <c r="A40" s="72"/>
      <c r="B40" s="72"/>
      <c r="C40" s="285" t="s">
        <v>677</v>
      </c>
      <c r="D40" s="219">
        <f t="shared" ref="D40:I40" si="5">+D15</f>
        <v>0</v>
      </c>
      <c r="E40" s="219">
        <f t="shared" si="5"/>
        <v>0</v>
      </c>
      <c r="F40" s="219">
        <f t="shared" si="5"/>
        <v>0</v>
      </c>
      <c r="G40" s="219">
        <f t="shared" si="5"/>
        <v>0</v>
      </c>
      <c r="H40" s="219">
        <f t="shared" si="5"/>
        <v>0</v>
      </c>
      <c r="I40" s="219">
        <f t="shared" si="5"/>
        <v>0</v>
      </c>
    </row>
    <row r="41" spans="1:9" s="77" customFormat="1" x14ac:dyDescent="0.2">
      <c r="A41" s="55" t="s">
        <v>347</v>
      </c>
      <c r="B41" s="78" t="s">
        <v>975</v>
      </c>
      <c r="C41" s="55" t="s">
        <v>1244</v>
      </c>
      <c r="D41" s="21">
        <v>0</v>
      </c>
      <c r="E41" s="21">
        <v>0</v>
      </c>
      <c r="F41" s="21">
        <v>0</v>
      </c>
      <c r="G41" s="21">
        <v>0</v>
      </c>
      <c r="H41" s="21">
        <v>0</v>
      </c>
      <c r="I41" s="240">
        <f t="shared" si="4"/>
        <v>0</v>
      </c>
    </row>
    <row r="42" spans="1:9" ht="10.8" thickBot="1" x14ac:dyDescent="0.25">
      <c r="A42" s="55"/>
      <c r="B42" s="77"/>
      <c r="C42" s="55"/>
      <c r="D42" s="3"/>
      <c r="E42" s="77"/>
      <c r="F42" s="77"/>
      <c r="G42" s="77"/>
      <c r="H42" s="77"/>
      <c r="I42" s="77"/>
    </row>
    <row r="43" spans="1:9" ht="11.4" thickTop="1" thickBot="1" x14ac:dyDescent="0.25">
      <c r="A43" s="77"/>
      <c r="B43" s="78" t="s">
        <v>976</v>
      </c>
      <c r="C43" s="55" t="s">
        <v>919</v>
      </c>
      <c r="D43" s="82">
        <f t="shared" ref="D43:I43" si="6">SUM(D32:D41)</f>
        <v>0</v>
      </c>
      <c r="E43" s="82">
        <f t="shared" si="6"/>
        <v>0</v>
      </c>
      <c r="F43" s="82">
        <f t="shared" si="6"/>
        <v>0</v>
      </c>
      <c r="G43" s="82">
        <f t="shared" si="6"/>
        <v>0</v>
      </c>
      <c r="H43" s="82">
        <f t="shared" si="6"/>
        <v>0</v>
      </c>
      <c r="I43" s="82">
        <f t="shared" si="6"/>
        <v>0</v>
      </c>
    </row>
    <row r="44" spans="1:9" ht="11.4" thickTop="1" thickBot="1" x14ac:dyDescent="0.25"/>
    <row r="45" spans="1:9" ht="11.4" thickTop="1" thickBot="1" x14ac:dyDescent="0.25">
      <c r="A45" s="77"/>
      <c r="B45" s="78" t="s">
        <v>977</v>
      </c>
      <c r="C45" s="17" t="s">
        <v>920</v>
      </c>
      <c r="D45" s="82">
        <f t="shared" ref="D45:I45" si="7">D29+D43</f>
        <v>0</v>
      </c>
      <c r="E45" s="82">
        <f t="shared" si="7"/>
        <v>0</v>
      </c>
      <c r="F45" s="82">
        <f t="shared" si="7"/>
        <v>0</v>
      </c>
      <c r="G45" s="82">
        <f t="shared" si="7"/>
        <v>0</v>
      </c>
      <c r="H45" s="82">
        <f t="shared" si="7"/>
        <v>0</v>
      </c>
      <c r="I45" s="82">
        <f t="shared" si="7"/>
        <v>0</v>
      </c>
    </row>
    <row r="46" spans="1:9" ht="10.8" thickTop="1" x14ac:dyDescent="0.2"/>
    <row r="47" spans="1:9" x14ac:dyDescent="0.2">
      <c r="A47" s="74" t="s">
        <v>70</v>
      </c>
      <c r="C47" s="100" t="s">
        <v>584</v>
      </c>
      <c r="D47" s="77"/>
      <c r="E47" s="77"/>
      <c r="F47" s="77"/>
      <c r="G47" s="77"/>
    </row>
    <row r="48" spans="1:9" x14ac:dyDescent="0.2">
      <c r="A48" s="237" t="s">
        <v>1198</v>
      </c>
      <c r="B48" s="303" t="s">
        <v>978</v>
      </c>
      <c r="C48" s="62" t="s">
        <v>1192</v>
      </c>
      <c r="D48" s="21">
        <v>0</v>
      </c>
      <c r="E48" s="21">
        <v>0</v>
      </c>
      <c r="F48" s="21">
        <v>0</v>
      </c>
      <c r="G48" s="21">
        <v>0</v>
      </c>
      <c r="H48" s="21">
        <v>0</v>
      </c>
      <c r="I48" s="240">
        <f>SUM(G48+H48)</f>
        <v>0</v>
      </c>
    </row>
    <row r="49" spans="1:9" x14ac:dyDescent="0.2">
      <c r="A49" s="302" t="s">
        <v>1316</v>
      </c>
      <c r="B49" s="303" t="s">
        <v>980</v>
      </c>
      <c r="C49" s="62" t="s">
        <v>1194</v>
      </c>
      <c r="D49" s="21">
        <v>0</v>
      </c>
      <c r="E49" s="21">
        <v>0</v>
      </c>
      <c r="F49" s="21">
        <v>0</v>
      </c>
      <c r="G49" s="21">
        <v>0</v>
      </c>
      <c r="H49" s="21">
        <v>0</v>
      </c>
      <c r="I49" s="240">
        <f>SUM(G49+H49)</f>
        <v>0</v>
      </c>
    </row>
    <row r="50" spans="1:9" ht="11.25" customHeight="1" x14ac:dyDescent="0.2">
      <c r="A50" s="302" t="s">
        <v>1314</v>
      </c>
      <c r="B50" s="303" t="s">
        <v>981</v>
      </c>
      <c r="C50" s="297" t="s">
        <v>1315</v>
      </c>
      <c r="D50" s="21">
        <v>0</v>
      </c>
      <c r="E50" s="21">
        <v>0</v>
      </c>
      <c r="F50" s="21">
        <v>0</v>
      </c>
      <c r="G50" s="21">
        <v>0</v>
      </c>
      <c r="H50" s="21">
        <v>0</v>
      </c>
      <c r="I50" s="240">
        <f>SUM(G50+H50)</f>
        <v>0</v>
      </c>
    </row>
    <row r="51" spans="1:9" ht="10.8" thickBot="1" x14ac:dyDescent="0.25">
      <c r="A51" s="237" t="s">
        <v>1202</v>
      </c>
      <c r="B51" s="303" t="s">
        <v>982</v>
      </c>
      <c r="C51" s="62" t="s">
        <v>1196</v>
      </c>
      <c r="D51" s="70">
        <v>0</v>
      </c>
      <c r="E51" s="70">
        <v>0</v>
      </c>
      <c r="F51" s="70">
        <v>0</v>
      </c>
      <c r="G51" s="70">
        <v>0</v>
      </c>
      <c r="H51" s="21">
        <v>0</v>
      </c>
      <c r="I51" s="240">
        <f>SUM(G51+H51)</f>
        <v>0</v>
      </c>
    </row>
    <row r="52" spans="1:9" ht="11.4" thickTop="1" thickBot="1" x14ac:dyDescent="0.25">
      <c r="A52" s="69"/>
      <c r="B52" s="89" t="s">
        <v>983</v>
      </c>
      <c r="C52" s="55" t="s">
        <v>573</v>
      </c>
      <c r="D52" s="71">
        <f t="shared" ref="D52:I52" si="8">SUM(D48:D51)</f>
        <v>0</v>
      </c>
      <c r="E52" s="71">
        <f t="shared" si="8"/>
        <v>0</v>
      </c>
      <c r="F52" s="71">
        <f t="shared" si="8"/>
        <v>0</v>
      </c>
      <c r="G52" s="71">
        <f t="shared" si="8"/>
        <v>0</v>
      </c>
      <c r="H52" s="71">
        <f t="shared" si="8"/>
        <v>0</v>
      </c>
      <c r="I52" s="82">
        <f t="shared" si="8"/>
        <v>0</v>
      </c>
    </row>
    <row r="53" spans="1:9" ht="11.4" thickTop="1" thickBot="1" x14ac:dyDescent="0.25">
      <c r="A53" s="69"/>
      <c r="B53" s="77"/>
      <c r="C53" s="55"/>
      <c r="D53" s="77"/>
      <c r="E53" s="77"/>
      <c r="F53" s="77"/>
      <c r="G53" s="77"/>
    </row>
    <row r="54" spans="1:9" ht="10.8" thickBot="1" x14ac:dyDescent="0.25">
      <c r="A54" s="501" t="s">
        <v>1328</v>
      </c>
      <c r="B54" s="501"/>
      <c r="C54" s="501"/>
      <c r="D54" s="101">
        <f t="shared" ref="D54:I54" si="9">D45+D52</f>
        <v>0</v>
      </c>
      <c r="E54" s="101">
        <f t="shared" si="9"/>
        <v>0</v>
      </c>
      <c r="F54" s="101">
        <f t="shared" si="9"/>
        <v>0</v>
      </c>
      <c r="G54" s="101">
        <f t="shared" si="9"/>
        <v>0</v>
      </c>
      <c r="H54" s="101">
        <f t="shared" si="9"/>
        <v>0</v>
      </c>
      <c r="I54" s="101">
        <f t="shared" si="9"/>
        <v>0</v>
      </c>
    </row>
    <row r="55" spans="1:9" x14ac:dyDescent="0.2">
      <c r="A55" s="69"/>
      <c r="B55" s="77"/>
      <c r="C55" s="55" t="s">
        <v>574</v>
      </c>
      <c r="D55" s="77"/>
      <c r="E55" s="77"/>
      <c r="F55" s="77"/>
      <c r="G55" s="77"/>
    </row>
    <row r="56" spans="1:9" ht="10.8" thickBot="1" x14ac:dyDescent="0.25">
      <c r="A56" s="69"/>
      <c r="B56" s="77"/>
      <c r="C56" s="55"/>
      <c r="D56" s="77"/>
      <c r="E56" s="77"/>
      <c r="F56" s="77"/>
      <c r="G56" s="77"/>
    </row>
    <row r="57" spans="1:9" ht="11.4" thickTop="1" thickBot="1" x14ac:dyDescent="0.25">
      <c r="A57" s="77"/>
      <c r="B57" s="77"/>
      <c r="C57" s="55" t="s">
        <v>575</v>
      </c>
      <c r="D57" s="84">
        <f t="shared" ref="D57:I57" si="10">D12</f>
        <v>0</v>
      </c>
      <c r="E57" s="84">
        <f t="shared" si="10"/>
        <v>0</v>
      </c>
      <c r="F57" s="84">
        <f t="shared" si="10"/>
        <v>0</v>
      </c>
      <c r="G57" s="84">
        <f t="shared" si="10"/>
        <v>0</v>
      </c>
      <c r="H57" s="84">
        <f t="shared" si="10"/>
        <v>0</v>
      </c>
      <c r="I57" s="84">
        <f t="shared" si="10"/>
        <v>0</v>
      </c>
    </row>
    <row r="58" spans="1:9" ht="10.8" thickTop="1" x14ac:dyDescent="0.2">
      <c r="A58" s="77"/>
      <c r="B58" s="77"/>
      <c r="C58" s="77"/>
      <c r="D58" s="77"/>
      <c r="E58" s="77"/>
      <c r="F58" s="77"/>
      <c r="G58" s="77"/>
    </row>
    <row r="59" spans="1:9" x14ac:dyDescent="0.2">
      <c r="A59" s="77"/>
      <c r="B59" s="77"/>
      <c r="C59" s="55" t="s">
        <v>576</v>
      </c>
      <c r="D59" s="77">
        <f t="shared" ref="D59:I59" si="11">D54-D57</f>
        <v>0</v>
      </c>
      <c r="E59" s="77">
        <f t="shared" si="11"/>
        <v>0</v>
      </c>
      <c r="F59" s="77">
        <f t="shared" si="11"/>
        <v>0</v>
      </c>
      <c r="G59" s="77">
        <f t="shared" si="11"/>
        <v>0</v>
      </c>
      <c r="H59" s="77">
        <f t="shared" si="11"/>
        <v>0</v>
      </c>
      <c r="I59" s="77">
        <f t="shared" si="11"/>
        <v>0</v>
      </c>
    </row>
  </sheetData>
  <sheetProtection password="CB03" sheet="1" objects="1" scenarios="1" formatCells="0" formatColumns="0" formatRows="0"/>
  <mergeCells count="1">
    <mergeCell ref="A54:C54"/>
  </mergeCells>
  <phoneticPr fontId="12" type="noConversion"/>
  <printOptions horizontalCentered="1"/>
  <pageMargins left="0.25" right="0.25" top="0.5" bottom="0.75" header="0.5" footer="0.5"/>
  <pageSetup scale="90" firstPageNumber="47" fitToHeight="0" orientation="landscape" horizontalDpi="300" verticalDpi="300" r:id="rId1"/>
  <headerFooter alignWithMargins="0">
    <oddFooter>&amp;CPage &amp;P of &amp;N&amp;R&amp;D</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I59"/>
  <sheetViews>
    <sheetView workbookViewId="0">
      <pane ySplit="3" topLeftCell="A4" activePane="bottomLeft" state="frozen"/>
      <selection pane="bottomLeft" activeCell="D3" sqref="D3:I3"/>
    </sheetView>
  </sheetViews>
  <sheetFormatPr defaultColWidth="12" defaultRowHeight="10.199999999999999" x14ac:dyDescent="0.2"/>
  <cols>
    <col min="1" max="1" width="10" customWidth="1"/>
    <col min="2" max="2" width="5" bestFit="1" customWidth="1"/>
    <col min="3" max="3" width="70.85546875" customWidth="1"/>
    <col min="4" max="9" width="16.7109375" customWidth="1"/>
  </cols>
  <sheetData>
    <row r="1" spans="1:9" x14ac:dyDescent="0.2">
      <c r="A1" s="94" t="s">
        <v>67</v>
      </c>
      <c r="B1" s="165"/>
      <c r="C1" s="177">
        <f>District_Name</f>
        <v>0</v>
      </c>
      <c r="D1" s="62" t="s">
        <v>1257</v>
      </c>
      <c r="E1" s="169">
        <f>District_Code</f>
        <v>0</v>
      </c>
      <c r="G1" s="357" t="s">
        <v>1259</v>
      </c>
    </row>
    <row r="2" spans="1:9" s="418" customFormat="1" ht="12.6" x14ac:dyDescent="0.25">
      <c r="A2" s="214" t="s">
        <v>699</v>
      </c>
    </row>
    <row r="3" spans="1:9" s="163" customFormat="1" ht="31.2" thickBot="1" x14ac:dyDescent="0.25">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8" thickBot="1" x14ac:dyDescent="0.25">
      <c r="A4" s="17"/>
      <c r="B4" s="17" t="s">
        <v>1260</v>
      </c>
      <c r="D4" s="19">
        <v>0</v>
      </c>
      <c r="E4" s="19">
        <v>0</v>
      </c>
      <c r="F4" s="19">
        <v>0</v>
      </c>
      <c r="G4" s="19">
        <v>0</v>
      </c>
      <c r="H4" s="19">
        <v>0</v>
      </c>
      <c r="I4" s="83">
        <f>SUM(G4+H4)</f>
        <v>0</v>
      </c>
    </row>
    <row r="5" spans="1:9" x14ac:dyDescent="0.2">
      <c r="A5" s="18" t="s">
        <v>1263</v>
      </c>
      <c r="C5" s="100" t="s">
        <v>145</v>
      </c>
    </row>
    <row r="6" spans="1:9" x14ac:dyDescent="0.2">
      <c r="A6" s="1" t="s">
        <v>1272</v>
      </c>
      <c r="B6" s="89" t="s">
        <v>880</v>
      </c>
      <c r="C6" s="1" t="s">
        <v>359</v>
      </c>
      <c r="D6" s="21">
        <v>0</v>
      </c>
      <c r="E6" s="21">
        <v>0</v>
      </c>
      <c r="F6" s="21">
        <v>0</v>
      </c>
      <c r="G6" s="21">
        <v>0</v>
      </c>
      <c r="H6" s="21">
        <v>0</v>
      </c>
      <c r="I6" s="240">
        <f>SUM(G6+H6)</f>
        <v>0</v>
      </c>
    </row>
    <row r="7" spans="1:9" x14ac:dyDescent="0.2">
      <c r="A7" s="1" t="s">
        <v>66</v>
      </c>
      <c r="B7" s="89" t="s">
        <v>881</v>
      </c>
      <c r="C7" s="2" t="s">
        <v>660</v>
      </c>
      <c r="D7" s="21">
        <v>0</v>
      </c>
      <c r="E7" s="21">
        <v>0</v>
      </c>
      <c r="F7" s="21">
        <v>0</v>
      </c>
      <c r="G7" s="21">
        <v>0</v>
      </c>
      <c r="H7" s="21">
        <v>0</v>
      </c>
      <c r="I7" s="240">
        <f>SUM(G7+H7)</f>
        <v>0</v>
      </c>
    </row>
    <row r="8" spans="1:9" x14ac:dyDescent="0.2">
      <c r="B8" s="89" t="s">
        <v>882</v>
      </c>
      <c r="C8" s="1" t="s">
        <v>700</v>
      </c>
      <c r="D8" s="21">
        <v>0</v>
      </c>
      <c r="E8" s="21">
        <v>0</v>
      </c>
      <c r="F8" s="21">
        <v>0</v>
      </c>
      <c r="G8" s="21">
        <v>0</v>
      </c>
      <c r="H8" s="21">
        <v>0</v>
      </c>
      <c r="I8" s="240">
        <f>SUM(G8+H8)</f>
        <v>0</v>
      </c>
    </row>
    <row r="9" spans="1:9" ht="10.8" thickBot="1" x14ac:dyDescent="0.25"/>
    <row r="10" spans="1:9" ht="11.4" thickTop="1" thickBot="1" x14ac:dyDescent="0.25">
      <c r="B10" s="89" t="s">
        <v>943</v>
      </c>
      <c r="C10" s="17" t="s">
        <v>168</v>
      </c>
      <c r="D10" s="22">
        <f t="shared" ref="D10:I10" si="0">SUM(D6:D9)</f>
        <v>0</v>
      </c>
      <c r="E10" s="22">
        <f t="shared" si="0"/>
        <v>0</v>
      </c>
      <c r="F10" s="22">
        <f t="shared" si="0"/>
        <v>0</v>
      </c>
      <c r="G10" s="22">
        <f t="shared" si="0"/>
        <v>0</v>
      </c>
      <c r="H10" s="22">
        <f t="shared" si="0"/>
        <v>0</v>
      </c>
      <c r="I10" s="22">
        <f t="shared" si="0"/>
        <v>0</v>
      </c>
    </row>
    <row r="11" spans="1:9" ht="11.4" thickTop="1" thickBot="1" x14ac:dyDescent="0.25">
      <c r="C11" s="1"/>
    </row>
    <row r="12" spans="1:9" ht="10.8" thickBot="1" x14ac:dyDescent="0.25">
      <c r="A12" s="17" t="s">
        <v>917</v>
      </c>
      <c r="D12" s="24">
        <f t="shared" ref="D12:I12" si="1">D4+D10</f>
        <v>0</v>
      </c>
      <c r="E12" s="24">
        <f t="shared" si="1"/>
        <v>0</v>
      </c>
      <c r="F12" s="24">
        <f t="shared" si="1"/>
        <v>0</v>
      </c>
      <c r="G12" s="24">
        <f t="shared" si="1"/>
        <v>0</v>
      </c>
      <c r="H12" s="24">
        <f t="shared" si="1"/>
        <v>0</v>
      </c>
      <c r="I12" s="24">
        <f t="shared" si="1"/>
        <v>0</v>
      </c>
    </row>
    <row r="14" spans="1:9" x14ac:dyDescent="0.2">
      <c r="A14" s="286" t="s">
        <v>637</v>
      </c>
      <c r="B14" s="165"/>
      <c r="C14" s="204" t="s">
        <v>633</v>
      </c>
      <c r="D14" s="94"/>
      <c r="E14" s="94"/>
      <c r="F14" s="94"/>
      <c r="G14" s="94"/>
      <c r="H14" s="94"/>
      <c r="I14" s="77"/>
    </row>
    <row r="15" spans="1:9" s="77" customFormat="1" x14ac:dyDescent="0.2">
      <c r="A15" s="166" t="s">
        <v>66</v>
      </c>
      <c r="B15" s="208" t="s">
        <v>218</v>
      </c>
      <c r="C15" s="2" t="s">
        <v>639</v>
      </c>
      <c r="D15" s="21">
        <v>0</v>
      </c>
      <c r="E15" s="21">
        <v>0</v>
      </c>
      <c r="F15" s="21">
        <v>0</v>
      </c>
      <c r="G15" s="21">
        <v>0</v>
      </c>
      <c r="H15" s="220">
        <v>0</v>
      </c>
      <c r="I15" s="221">
        <f>SUM(G15+H15)</f>
        <v>0</v>
      </c>
    </row>
    <row r="16" spans="1:9" s="77" customFormat="1" x14ac:dyDescent="0.2">
      <c r="A16" s="166"/>
      <c r="B16" s="208"/>
      <c r="C16" s="2"/>
      <c r="D16" s="3"/>
      <c r="E16" s="3"/>
      <c r="F16" s="3"/>
      <c r="G16" s="3"/>
      <c r="H16" s="3"/>
    </row>
    <row r="17" spans="1:9" s="77" customFormat="1" x14ac:dyDescent="0.2">
      <c r="A17" s="18" t="s">
        <v>147</v>
      </c>
      <c r="C17" s="100" t="s">
        <v>148</v>
      </c>
    </row>
    <row r="18" spans="1:9" s="77" customFormat="1" x14ac:dyDescent="0.2">
      <c r="A18" s="18"/>
      <c r="C18" s="77" t="s">
        <v>911</v>
      </c>
    </row>
    <row r="19" spans="1:9" s="77" customFormat="1" x14ac:dyDescent="0.2">
      <c r="A19" s="55" t="s">
        <v>341</v>
      </c>
      <c r="B19" s="78" t="s">
        <v>944</v>
      </c>
      <c r="C19" s="55" t="s">
        <v>179</v>
      </c>
      <c r="D19" s="21">
        <v>0</v>
      </c>
      <c r="E19" s="21">
        <v>0</v>
      </c>
      <c r="F19" s="21">
        <v>0</v>
      </c>
      <c r="G19" s="21">
        <v>0</v>
      </c>
      <c r="H19" s="21">
        <v>0</v>
      </c>
      <c r="I19" s="240">
        <f t="shared" ref="I19:I27" si="2">SUM(G19+H19)</f>
        <v>0</v>
      </c>
    </row>
    <row r="20" spans="1:9" s="77" customFormat="1" x14ac:dyDescent="0.2">
      <c r="A20" s="55" t="s">
        <v>342</v>
      </c>
      <c r="B20" s="78" t="s">
        <v>945</v>
      </c>
      <c r="C20" s="55" t="s">
        <v>180</v>
      </c>
      <c r="D20" s="21">
        <v>0</v>
      </c>
      <c r="E20" s="21">
        <v>0</v>
      </c>
      <c r="F20" s="21">
        <v>0</v>
      </c>
      <c r="G20" s="21">
        <v>0</v>
      </c>
      <c r="H20" s="21">
        <v>0</v>
      </c>
      <c r="I20" s="240">
        <f t="shared" si="2"/>
        <v>0</v>
      </c>
    </row>
    <row r="21" spans="1:9" s="77" customFormat="1" x14ac:dyDescent="0.2">
      <c r="A21" s="55" t="s">
        <v>343</v>
      </c>
      <c r="B21" s="78" t="s">
        <v>946</v>
      </c>
      <c r="C21" s="55" t="s">
        <v>961</v>
      </c>
      <c r="D21" s="21">
        <v>0</v>
      </c>
      <c r="E21" s="21">
        <v>0</v>
      </c>
      <c r="F21" s="21">
        <v>0</v>
      </c>
      <c r="G21" s="21">
        <v>0</v>
      </c>
      <c r="H21" s="21">
        <v>0</v>
      </c>
      <c r="I21" s="240">
        <f t="shared" si="2"/>
        <v>0</v>
      </c>
    </row>
    <row r="22" spans="1:9" s="77" customFormat="1" x14ac:dyDescent="0.2">
      <c r="A22" s="55" t="s">
        <v>344</v>
      </c>
      <c r="B22" s="78" t="s">
        <v>947</v>
      </c>
      <c r="C22" s="55" t="s">
        <v>77</v>
      </c>
      <c r="D22" s="21">
        <v>0</v>
      </c>
      <c r="E22" s="21">
        <v>0</v>
      </c>
      <c r="F22" s="21">
        <v>0</v>
      </c>
      <c r="G22" s="21">
        <v>0</v>
      </c>
      <c r="H22" s="21">
        <v>0</v>
      </c>
      <c r="I22" s="240">
        <f t="shared" si="2"/>
        <v>0</v>
      </c>
    </row>
    <row r="23" spans="1:9" s="77" customFormat="1" x14ac:dyDescent="0.2">
      <c r="A23" s="55" t="s">
        <v>345</v>
      </c>
      <c r="B23" s="78" t="s">
        <v>955</v>
      </c>
      <c r="C23" s="55" t="s">
        <v>82</v>
      </c>
      <c r="D23" s="21">
        <v>0</v>
      </c>
      <c r="E23" s="21">
        <v>0</v>
      </c>
      <c r="F23" s="21">
        <v>0</v>
      </c>
      <c r="G23" s="21">
        <v>0</v>
      </c>
      <c r="H23" s="21">
        <v>0</v>
      </c>
      <c r="I23" s="240">
        <f t="shared" si="2"/>
        <v>0</v>
      </c>
    </row>
    <row r="24" spans="1:9" s="77" customFormat="1" x14ac:dyDescent="0.2">
      <c r="A24" s="55" t="s">
        <v>346</v>
      </c>
      <c r="B24" s="78" t="s">
        <v>959</v>
      </c>
      <c r="C24" s="55" t="s">
        <v>114</v>
      </c>
      <c r="D24" s="21">
        <v>0</v>
      </c>
      <c r="E24" s="21">
        <v>0</v>
      </c>
      <c r="F24" s="21">
        <v>0</v>
      </c>
      <c r="G24" s="21">
        <v>0</v>
      </c>
      <c r="H24" s="21">
        <v>0</v>
      </c>
      <c r="I24" s="240">
        <f t="shared" si="2"/>
        <v>0</v>
      </c>
    </row>
    <row r="25" spans="1:9" s="77" customFormat="1" x14ac:dyDescent="0.2">
      <c r="A25" s="51" t="s">
        <v>42</v>
      </c>
      <c r="B25" s="78" t="s">
        <v>960</v>
      </c>
      <c r="C25" s="1" t="s">
        <v>43</v>
      </c>
      <c r="D25" s="21">
        <v>0</v>
      </c>
      <c r="E25" s="21">
        <v>0</v>
      </c>
      <c r="F25" s="21">
        <v>0</v>
      </c>
      <c r="G25" s="21">
        <v>0</v>
      </c>
      <c r="H25" s="21">
        <v>0</v>
      </c>
      <c r="I25" s="240">
        <f t="shared" si="2"/>
        <v>0</v>
      </c>
    </row>
    <row r="26" spans="1:9" s="77" customFormat="1" x14ac:dyDescent="0.2">
      <c r="A26" s="51" t="s">
        <v>497</v>
      </c>
      <c r="B26" s="78" t="s">
        <v>956</v>
      </c>
      <c r="C26" s="1" t="s">
        <v>126</v>
      </c>
      <c r="D26" s="21">
        <v>0</v>
      </c>
      <c r="E26" s="21">
        <v>0</v>
      </c>
      <c r="F26" s="21">
        <v>0</v>
      </c>
      <c r="G26" s="21">
        <v>0</v>
      </c>
      <c r="H26" s="21">
        <v>0</v>
      </c>
      <c r="I26" s="240">
        <f t="shared" si="2"/>
        <v>0</v>
      </c>
    </row>
    <row r="27" spans="1:9" s="77" customFormat="1" x14ac:dyDescent="0.2">
      <c r="A27" s="55" t="s">
        <v>347</v>
      </c>
      <c r="B27" s="78" t="s">
        <v>957</v>
      </c>
      <c r="C27" s="55" t="s">
        <v>1244</v>
      </c>
      <c r="D27" s="21">
        <v>0</v>
      </c>
      <c r="E27" s="21">
        <v>0</v>
      </c>
      <c r="F27" s="21">
        <v>0</v>
      </c>
      <c r="G27" s="21">
        <v>0</v>
      </c>
      <c r="H27" s="21">
        <v>0</v>
      </c>
      <c r="I27" s="240">
        <f t="shared" si="2"/>
        <v>0</v>
      </c>
    </row>
    <row r="28" spans="1:9" s="77" customFormat="1" ht="10.8" thickBot="1" x14ac:dyDescent="0.25">
      <c r="A28" s="55"/>
      <c r="C28" s="55"/>
      <c r="D28" s="3"/>
    </row>
    <row r="29" spans="1:9" s="77" customFormat="1" ht="11.4" thickTop="1" thickBot="1" x14ac:dyDescent="0.25">
      <c r="B29" s="78" t="s">
        <v>962</v>
      </c>
      <c r="C29" s="55" t="s">
        <v>918</v>
      </c>
      <c r="D29" s="82">
        <f t="shared" ref="D29:I29" si="3">SUM(D19:D27)</f>
        <v>0</v>
      </c>
      <c r="E29" s="82">
        <f t="shared" si="3"/>
        <v>0</v>
      </c>
      <c r="F29" s="82">
        <f t="shared" si="3"/>
        <v>0</v>
      </c>
      <c r="G29" s="82">
        <f t="shared" si="3"/>
        <v>0</v>
      </c>
      <c r="H29" s="82">
        <f t="shared" si="3"/>
        <v>0</v>
      </c>
      <c r="I29" s="82">
        <f t="shared" si="3"/>
        <v>0</v>
      </c>
    </row>
    <row r="30" spans="1:9" s="77" customFormat="1" ht="10.8" thickTop="1" x14ac:dyDescent="0.2">
      <c r="A30" s="18"/>
      <c r="C30" s="20"/>
    </row>
    <row r="31" spans="1:9" s="77" customFormat="1" x14ac:dyDescent="0.2">
      <c r="A31" s="18"/>
      <c r="C31" s="55" t="s">
        <v>166</v>
      </c>
    </row>
    <row r="32" spans="1:9" s="77" customFormat="1" x14ac:dyDescent="0.2">
      <c r="A32" s="55" t="s">
        <v>341</v>
      </c>
      <c r="B32" s="78" t="s">
        <v>963</v>
      </c>
      <c r="C32" s="55" t="s">
        <v>179</v>
      </c>
      <c r="D32" s="21">
        <v>0</v>
      </c>
      <c r="E32" s="21">
        <v>0</v>
      </c>
      <c r="F32" s="21">
        <v>0</v>
      </c>
      <c r="G32" s="21">
        <v>0</v>
      </c>
      <c r="H32" s="21">
        <v>0</v>
      </c>
      <c r="I32" s="240">
        <f t="shared" ref="I32:I41" si="4">SUM(G32+H32)</f>
        <v>0</v>
      </c>
    </row>
    <row r="33" spans="1:9" s="77" customFormat="1" x14ac:dyDescent="0.2">
      <c r="A33" s="55" t="s">
        <v>342</v>
      </c>
      <c r="B33" s="78" t="s">
        <v>964</v>
      </c>
      <c r="C33" s="55" t="s">
        <v>180</v>
      </c>
      <c r="D33" s="21">
        <v>0</v>
      </c>
      <c r="E33" s="21">
        <v>0</v>
      </c>
      <c r="F33" s="21">
        <v>0</v>
      </c>
      <c r="G33" s="21">
        <v>0</v>
      </c>
      <c r="H33" s="21">
        <v>0</v>
      </c>
      <c r="I33" s="240">
        <f t="shared" si="4"/>
        <v>0</v>
      </c>
    </row>
    <row r="34" spans="1:9" s="77" customFormat="1" x14ac:dyDescent="0.2">
      <c r="A34" s="55" t="s">
        <v>343</v>
      </c>
      <c r="B34" s="78" t="s">
        <v>965</v>
      </c>
      <c r="C34" s="55" t="s">
        <v>961</v>
      </c>
      <c r="D34" s="21">
        <v>0</v>
      </c>
      <c r="E34" s="21">
        <v>0</v>
      </c>
      <c r="F34" s="21">
        <v>0</v>
      </c>
      <c r="G34" s="21">
        <v>0</v>
      </c>
      <c r="H34" s="21">
        <v>0</v>
      </c>
      <c r="I34" s="240">
        <f t="shared" si="4"/>
        <v>0</v>
      </c>
    </row>
    <row r="35" spans="1:9" s="77" customFormat="1" x14ac:dyDescent="0.2">
      <c r="A35" s="55" t="s">
        <v>344</v>
      </c>
      <c r="B35" s="78" t="s">
        <v>966</v>
      </c>
      <c r="C35" s="55" t="s">
        <v>77</v>
      </c>
      <c r="D35" s="21">
        <v>0</v>
      </c>
      <c r="E35" s="21">
        <v>0</v>
      </c>
      <c r="F35" s="21">
        <v>0</v>
      </c>
      <c r="G35" s="21">
        <v>0</v>
      </c>
      <c r="H35" s="21">
        <v>0</v>
      </c>
      <c r="I35" s="240">
        <f t="shared" si="4"/>
        <v>0</v>
      </c>
    </row>
    <row r="36" spans="1:9" s="77" customFormat="1" x14ac:dyDescent="0.2">
      <c r="A36" s="55" t="s">
        <v>345</v>
      </c>
      <c r="B36" s="78" t="s">
        <v>967</v>
      </c>
      <c r="C36" s="55" t="s">
        <v>82</v>
      </c>
      <c r="D36" s="21">
        <v>0</v>
      </c>
      <c r="E36" s="21">
        <v>0</v>
      </c>
      <c r="F36" s="21">
        <v>0</v>
      </c>
      <c r="G36" s="21">
        <v>0</v>
      </c>
      <c r="H36" s="21">
        <v>0</v>
      </c>
      <c r="I36" s="240">
        <f t="shared" si="4"/>
        <v>0</v>
      </c>
    </row>
    <row r="37" spans="1:9" s="77" customFormat="1" x14ac:dyDescent="0.2">
      <c r="A37" s="55" t="s">
        <v>346</v>
      </c>
      <c r="B37" s="78" t="s">
        <v>968</v>
      </c>
      <c r="C37" s="55" t="s">
        <v>114</v>
      </c>
      <c r="D37" s="21">
        <v>0</v>
      </c>
      <c r="E37" s="21">
        <v>0</v>
      </c>
      <c r="F37" s="21">
        <v>0</v>
      </c>
      <c r="G37" s="21">
        <v>0</v>
      </c>
      <c r="H37" s="21">
        <v>0</v>
      </c>
      <c r="I37" s="240">
        <f t="shared" si="4"/>
        <v>0</v>
      </c>
    </row>
    <row r="38" spans="1:9" s="77" customFormat="1" x14ac:dyDescent="0.2">
      <c r="A38" s="51" t="s">
        <v>42</v>
      </c>
      <c r="B38" s="78" t="s">
        <v>969</v>
      </c>
      <c r="C38" s="1" t="s">
        <v>43</v>
      </c>
      <c r="D38" s="21">
        <v>0</v>
      </c>
      <c r="E38" s="21">
        <v>0</v>
      </c>
      <c r="F38" s="21">
        <v>0</v>
      </c>
      <c r="G38" s="21">
        <v>0</v>
      </c>
      <c r="H38" s="21">
        <v>0</v>
      </c>
      <c r="I38" s="240">
        <f t="shared" si="4"/>
        <v>0</v>
      </c>
    </row>
    <row r="39" spans="1:9" s="77" customFormat="1" x14ac:dyDescent="0.2">
      <c r="A39" s="51" t="s">
        <v>497</v>
      </c>
      <c r="B39" s="78" t="s">
        <v>970</v>
      </c>
      <c r="C39" s="1" t="s">
        <v>126</v>
      </c>
      <c r="D39" s="21">
        <v>0</v>
      </c>
      <c r="E39" s="21">
        <v>0</v>
      </c>
      <c r="F39" s="21">
        <v>0</v>
      </c>
      <c r="G39" s="21">
        <v>0</v>
      </c>
      <c r="H39" s="21">
        <v>0</v>
      </c>
      <c r="I39" s="240">
        <f t="shared" si="4"/>
        <v>0</v>
      </c>
    </row>
    <row r="40" spans="1:9" x14ac:dyDescent="0.2">
      <c r="A40" s="72"/>
      <c r="B40" s="72"/>
      <c r="C40" s="285" t="s">
        <v>677</v>
      </c>
      <c r="D40" s="219">
        <f t="shared" ref="D40:I40" si="5">+D15</f>
        <v>0</v>
      </c>
      <c r="E40" s="219">
        <f t="shared" si="5"/>
        <v>0</v>
      </c>
      <c r="F40" s="219">
        <f t="shared" si="5"/>
        <v>0</v>
      </c>
      <c r="G40" s="219">
        <f t="shared" si="5"/>
        <v>0</v>
      </c>
      <c r="H40" s="219">
        <f t="shared" si="5"/>
        <v>0</v>
      </c>
      <c r="I40" s="219">
        <f t="shared" si="5"/>
        <v>0</v>
      </c>
    </row>
    <row r="41" spans="1:9" s="77" customFormat="1" x14ac:dyDescent="0.2">
      <c r="A41" s="55" t="s">
        <v>347</v>
      </c>
      <c r="B41" s="78" t="s">
        <v>975</v>
      </c>
      <c r="C41" s="55" t="s">
        <v>1244</v>
      </c>
      <c r="D41" s="21">
        <v>0</v>
      </c>
      <c r="E41" s="21">
        <v>0</v>
      </c>
      <c r="F41" s="21">
        <v>0</v>
      </c>
      <c r="G41" s="21">
        <v>0</v>
      </c>
      <c r="H41" s="21">
        <v>0</v>
      </c>
      <c r="I41" s="240">
        <f t="shared" si="4"/>
        <v>0</v>
      </c>
    </row>
    <row r="42" spans="1:9" ht="10.8" thickBot="1" x14ac:dyDescent="0.25">
      <c r="A42" s="55"/>
      <c r="B42" s="77"/>
      <c r="C42" s="55"/>
      <c r="D42" s="3"/>
      <c r="E42" s="77"/>
      <c r="F42" s="77"/>
      <c r="G42" s="77"/>
      <c r="H42" s="77"/>
      <c r="I42" s="77"/>
    </row>
    <row r="43" spans="1:9" ht="11.4" thickTop="1" thickBot="1" x14ac:dyDescent="0.25">
      <c r="A43" s="77"/>
      <c r="B43" s="78" t="s">
        <v>976</v>
      </c>
      <c r="C43" s="55" t="s">
        <v>919</v>
      </c>
      <c r="D43" s="82">
        <f t="shared" ref="D43:I43" si="6">SUM(D32:D41)</f>
        <v>0</v>
      </c>
      <c r="E43" s="82">
        <f t="shared" si="6"/>
        <v>0</v>
      </c>
      <c r="F43" s="82">
        <f t="shared" si="6"/>
        <v>0</v>
      </c>
      <c r="G43" s="82">
        <f t="shared" si="6"/>
        <v>0</v>
      </c>
      <c r="H43" s="82">
        <f t="shared" si="6"/>
        <v>0</v>
      </c>
      <c r="I43" s="82">
        <f t="shared" si="6"/>
        <v>0</v>
      </c>
    </row>
    <row r="44" spans="1:9" ht="11.4" thickTop="1" thickBot="1" x14ac:dyDescent="0.25"/>
    <row r="45" spans="1:9" ht="11.4" thickTop="1" thickBot="1" x14ac:dyDescent="0.25">
      <c r="A45" s="77"/>
      <c r="B45" s="78" t="s">
        <v>977</v>
      </c>
      <c r="C45" s="17" t="s">
        <v>920</v>
      </c>
      <c r="D45" s="82">
        <f t="shared" ref="D45:I45" si="7">D29+D43</f>
        <v>0</v>
      </c>
      <c r="E45" s="82">
        <f t="shared" si="7"/>
        <v>0</v>
      </c>
      <c r="F45" s="82">
        <f t="shared" si="7"/>
        <v>0</v>
      </c>
      <c r="G45" s="82">
        <f t="shared" si="7"/>
        <v>0</v>
      </c>
      <c r="H45" s="82">
        <f t="shared" si="7"/>
        <v>0</v>
      </c>
      <c r="I45" s="82">
        <f t="shared" si="7"/>
        <v>0</v>
      </c>
    </row>
    <row r="46" spans="1:9" ht="10.8" thickTop="1" x14ac:dyDescent="0.2"/>
    <row r="47" spans="1:9" x14ac:dyDescent="0.2">
      <c r="A47" s="74" t="s">
        <v>70</v>
      </c>
      <c r="C47" s="100" t="s">
        <v>584</v>
      </c>
      <c r="D47" s="77"/>
      <c r="E47" s="77"/>
      <c r="F47" s="77"/>
      <c r="G47" s="77"/>
    </row>
    <row r="48" spans="1:9" x14ac:dyDescent="0.2">
      <c r="A48" s="73" t="s">
        <v>1198</v>
      </c>
      <c r="B48" s="78" t="s">
        <v>978</v>
      </c>
      <c r="C48" s="55" t="s">
        <v>1192</v>
      </c>
      <c r="D48" s="21">
        <v>0</v>
      </c>
      <c r="E48" s="21">
        <v>0</v>
      </c>
      <c r="F48" s="21">
        <v>0</v>
      </c>
      <c r="G48" s="21">
        <v>0</v>
      </c>
      <c r="H48" s="21">
        <v>0</v>
      </c>
      <c r="I48" s="240">
        <f>SUM(G48+H48)</f>
        <v>0</v>
      </c>
    </row>
    <row r="49" spans="1:9" x14ac:dyDescent="0.2">
      <c r="A49" s="73" t="s">
        <v>1200</v>
      </c>
      <c r="B49" s="89" t="s">
        <v>980</v>
      </c>
      <c r="C49" s="55" t="s">
        <v>1194</v>
      </c>
      <c r="D49" s="21">
        <v>0</v>
      </c>
      <c r="E49" s="21">
        <v>0</v>
      </c>
      <c r="F49" s="21">
        <v>0</v>
      </c>
      <c r="G49" s="21">
        <v>0</v>
      </c>
      <c r="H49" s="21">
        <v>0</v>
      </c>
      <c r="I49" s="240">
        <f>SUM(G49+H49)</f>
        <v>0</v>
      </c>
    </row>
    <row r="50" spans="1:9" ht="10.5" customHeight="1" x14ac:dyDescent="0.2">
      <c r="A50" s="302" t="s">
        <v>1314</v>
      </c>
      <c r="B50" s="303" t="s">
        <v>981</v>
      </c>
      <c r="C50" s="297" t="s">
        <v>1315</v>
      </c>
      <c r="D50" s="21">
        <v>0</v>
      </c>
      <c r="E50" s="21">
        <v>0</v>
      </c>
      <c r="F50" s="21">
        <v>0</v>
      </c>
      <c r="G50" s="21">
        <v>0</v>
      </c>
      <c r="H50" s="21">
        <v>0</v>
      </c>
      <c r="I50" s="240">
        <f>SUM(G50+H50)</f>
        <v>0</v>
      </c>
    </row>
    <row r="51" spans="1:9" ht="10.8" thickBot="1" x14ac:dyDescent="0.25">
      <c r="A51" s="237" t="s">
        <v>1202</v>
      </c>
      <c r="B51" s="303" t="s">
        <v>982</v>
      </c>
      <c r="C51" s="62" t="s">
        <v>1196</v>
      </c>
      <c r="D51" s="70">
        <v>0</v>
      </c>
      <c r="E51" s="70">
        <v>0</v>
      </c>
      <c r="F51" s="70">
        <v>0</v>
      </c>
      <c r="G51" s="70">
        <v>0</v>
      </c>
      <c r="H51" s="21">
        <v>0</v>
      </c>
      <c r="I51" s="240">
        <f>SUM(G51+H51)</f>
        <v>0</v>
      </c>
    </row>
    <row r="52" spans="1:9" ht="11.4" thickTop="1" thickBot="1" x14ac:dyDescent="0.25">
      <c r="A52" s="69"/>
      <c r="B52" s="89" t="s">
        <v>983</v>
      </c>
      <c r="C52" s="55" t="s">
        <v>573</v>
      </c>
      <c r="D52" s="71">
        <f t="shared" ref="D52:I52" si="8">SUM(D48:D51)</f>
        <v>0</v>
      </c>
      <c r="E52" s="71">
        <f t="shared" si="8"/>
        <v>0</v>
      </c>
      <c r="F52" s="71">
        <f t="shared" si="8"/>
        <v>0</v>
      </c>
      <c r="G52" s="71">
        <f t="shared" si="8"/>
        <v>0</v>
      </c>
      <c r="H52" s="71">
        <f t="shared" si="8"/>
        <v>0</v>
      </c>
      <c r="I52" s="82">
        <f t="shared" si="8"/>
        <v>0</v>
      </c>
    </row>
    <row r="53" spans="1:9" ht="11.4" thickTop="1" thickBot="1" x14ac:dyDescent="0.25">
      <c r="A53" s="69"/>
      <c r="B53" s="77"/>
      <c r="C53" s="55"/>
      <c r="D53" s="77"/>
      <c r="E53" s="77"/>
      <c r="F53" s="77"/>
      <c r="G53" s="77"/>
    </row>
    <row r="54" spans="1:9" ht="10.8" thickBot="1" x14ac:dyDescent="0.25">
      <c r="A54" s="501" t="s">
        <v>1319</v>
      </c>
      <c r="B54" s="501"/>
      <c r="C54" s="501"/>
      <c r="D54" s="101">
        <f t="shared" ref="D54:I54" si="9">D45+D52</f>
        <v>0</v>
      </c>
      <c r="E54" s="101">
        <f t="shared" si="9"/>
        <v>0</v>
      </c>
      <c r="F54" s="101">
        <f t="shared" si="9"/>
        <v>0</v>
      </c>
      <c r="G54" s="101">
        <f t="shared" si="9"/>
        <v>0</v>
      </c>
      <c r="H54" s="101">
        <f t="shared" si="9"/>
        <v>0</v>
      </c>
      <c r="I54" s="101">
        <f t="shared" si="9"/>
        <v>0</v>
      </c>
    </row>
    <row r="55" spans="1:9" x14ac:dyDescent="0.2">
      <c r="A55" s="69"/>
      <c r="B55" s="77"/>
      <c r="C55" s="55" t="s">
        <v>574</v>
      </c>
      <c r="D55" s="77"/>
      <c r="E55" s="77"/>
      <c r="F55" s="77"/>
      <c r="G55" s="77"/>
    </row>
    <row r="56" spans="1:9" ht="10.8" thickBot="1" x14ac:dyDescent="0.25">
      <c r="A56" s="69"/>
      <c r="B56" s="77"/>
      <c r="C56" s="55"/>
      <c r="D56" s="77"/>
      <c r="E56" s="77"/>
      <c r="F56" s="77"/>
      <c r="G56" s="77"/>
    </row>
    <row r="57" spans="1:9" ht="11.4" thickTop="1" thickBot="1" x14ac:dyDescent="0.25">
      <c r="A57" s="77"/>
      <c r="B57" s="77"/>
      <c r="C57" s="55" t="s">
        <v>575</v>
      </c>
      <c r="D57" s="84">
        <f t="shared" ref="D57:I57" si="10">D12</f>
        <v>0</v>
      </c>
      <c r="E57" s="84">
        <f t="shared" si="10"/>
        <v>0</v>
      </c>
      <c r="F57" s="84">
        <f t="shared" si="10"/>
        <v>0</v>
      </c>
      <c r="G57" s="84">
        <f t="shared" si="10"/>
        <v>0</v>
      </c>
      <c r="H57" s="84">
        <f t="shared" si="10"/>
        <v>0</v>
      </c>
      <c r="I57" s="84">
        <f t="shared" si="10"/>
        <v>0</v>
      </c>
    </row>
    <row r="58" spans="1:9" ht="10.8" thickTop="1" x14ac:dyDescent="0.2">
      <c r="A58" s="77"/>
      <c r="B58" s="77"/>
      <c r="C58" s="77"/>
      <c r="D58" s="77"/>
      <c r="E58" s="77"/>
      <c r="F58" s="77"/>
      <c r="G58" s="77"/>
    </row>
    <row r="59" spans="1:9" x14ac:dyDescent="0.2">
      <c r="A59" s="77"/>
      <c r="B59" s="77"/>
      <c r="C59" s="55" t="s">
        <v>576</v>
      </c>
      <c r="D59" s="77">
        <f t="shared" ref="D59:I59" si="11">D54-D57</f>
        <v>0</v>
      </c>
      <c r="E59" s="77">
        <f t="shared" si="11"/>
        <v>0</v>
      </c>
      <c r="F59" s="77">
        <f t="shared" si="11"/>
        <v>0</v>
      </c>
      <c r="G59" s="77">
        <f t="shared" si="11"/>
        <v>0</v>
      </c>
      <c r="H59" s="77">
        <f t="shared" si="11"/>
        <v>0</v>
      </c>
      <c r="I59" s="77">
        <f t="shared" si="11"/>
        <v>0</v>
      </c>
    </row>
  </sheetData>
  <sheetProtection password="CB03" sheet="1" objects="1" scenarios="1" formatCells="0" formatColumns="0" formatRows="0"/>
  <mergeCells count="1">
    <mergeCell ref="A54:C54"/>
  </mergeCells>
  <phoneticPr fontId="12" type="noConversion"/>
  <printOptions horizontalCentered="1"/>
  <pageMargins left="0.25" right="0.25" top="0.5" bottom="0.75" header="0.5" footer="0.5"/>
  <pageSetup scale="90" firstPageNumber="47" fitToHeight="0" orientation="landscape" horizontalDpi="300" verticalDpi="300" r:id="rId1"/>
  <headerFooter alignWithMargins="0">
    <oddFooter>&amp;CPage &amp;P of &amp;N&amp;R&amp;D</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I53"/>
  <sheetViews>
    <sheetView workbookViewId="0">
      <selection activeCell="F57" sqref="F57"/>
    </sheetView>
  </sheetViews>
  <sheetFormatPr defaultColWidth="12" defaultRowHeight="10.199999999999999" x14ac:dyDescent="0.2"/>
  <cols>
    <col min="1" max="1" width="14" customWidth="1"/>
    <col min="2" max="2" width="74" customWidth="1"/>
    <col min="3" max="3" width="11.28515625" customWidth="1"/>
    <col min="4" max="4" width="15.85546875" customWidth="1"/>
    <col min="5" max="5" width="5.7109375" customWidth="1"/>
    <col min="6" max="6" width="15.85546875" customWidth="1"/>
    <col min="7" max="7" width="17" customWidth="1"/>
    <col min="8" max="9" width="15.85546875" customWidth="1"/>
  </cols>
  <sheetData>
    <row r="1" spans="1:9" x14ac:dyDescent="0.2">
      <c r="A1" t="s">
        <v>67</v>
      </c>
      <c r="B1" s="449">
        <f>District_Name</f>
        <v>0</v>
      </c>
      <c r="C1" t="s">
        <v>1257</v>
      </c>
      <c r="D1" s="50">
        <f>District_Code</f>
        <v>0</v>
      </c>
      <c r="I1" s="5"/>
    </row>
    <row r="2" spans="1:9" s="163" customFormat="1" ht="12.6" x14ac:dyDescent="0.25">
      <c r="A2" s="214" t="s">
        <v>587</v>
      </c>
    </row>
    <row r="3" spans="1:9" x14ac:dyDescent="0.2">
      <c r="B3" s="20" t="s">
        <v>504</v>
      </c>
    </row>
    <row r="4" spans="1:9" x14ac:dyDescent="0.2">
      <c r="B4" s="1" t="s">
        <v>588</v>
      </c>
      <c r="C4">
        <v>1</v>
      </c>
      <c r="D4" s="21">
        <v>0</v>
      </c>
    </row>
    <row r="5" spans="1:9" x14ac:dyDescent="0.2">
      <c r="B5" s="1" t="s">
        <v>589</v>
      </c>
      <c r="C5">
        <v>2</v>
      </c>
      <c r="D5" s="21">
        <v>0</v>
      </c>
    </row>
    <row r="6" spans="1:9" x14ac:dyDescent="0.2">
      <c r="B6" s="1" t="s">
        <v>590</v>
      </c>
      <c r="C6">
        <v>3</v>
      </c>
      <c r="D6" s="21">
        <v>0</v>
      </c>
      <c r="F6" s="3"/>
    </row>
    <row r="7" spans="1:9" ht="10.8" thickBot="1" x14ac:dyDescent="0.25">
      <c r="B7" s="2" t="s">
        <v>712</v>
      </c>
      <c r="C7">
        <v>4</v>
      </c>
      <c r="D7" s="21">
        <v>0</v>
      </c>
      <c r="F7" s="3"/>
    </row>
    <row r="8" spans="1:9" ht="11.4" thickTop="1" thickBot="1" x14ac:dyDescent="0.25">
      <c r="B8" s="1" t="s">
        <v>591</v>
      </c>
      <c r="E8">
        <v>5</v>
      </c>
      <c r="F8" s="22">
        <f>SUM(D4:D7)</f>
        <v>0</v>
      </c>
    </row>
    <row r="9" spans="1:9" ht="10.8" thickTop="1" x14ac:dyDescent="0.2">
      <c r="A9" s="463"/>
      <c r="B9" s="463"/>
      <c r="C9" s="463"/>
      <c r="D9" s="463"/>
      <c r="E9" s="463"/>
      <c r="F9" s="463"/>
      <c r="G9" s="463"/>
      <c r="H9" s="463"/>
      <c r="I9" s="463"/>
    </row>
    <row r="11" spans="1:9" ht="10.8" thickBot="1" x14ac:dyDescent="0.25">
      <c r="A11" s="347" t="s">
        <v>592</v>
      </c>
      <c r="G11" s="357" t="s">
        <v>1259</v>
      </c>
    </row>
    <row r="12" spans="1:9" ht="10.8" thickBot="1" x14ac:dyDescent="0.25">
      <c r="B12" s="17" t="s">
        <v>1260</v>
      </c>
      <c r="H12" s="5" t="s">
        <v>1262</v>
      </c>
      <c r="I12" s="19">
        <v>0</v>
      </c>
    </row>
    <row r="13" spans="1:9" x14ac:dyDescent="0.2">
      <c r="B13" s="20" t="s">
        <v>145</v>
      </c>
    </row>
    <row r="14" spans="1:9" x14ac:dyDescent="0.2">
      <c r="B14" s="20"/>
    </row>
    <row r="15" spans="1:9" x14ac:dyDescent="0.2">
      <c r="B15" s="1" t="s">
        <v>593</v>
      </c>
      <c r="F15">
        <v>1</v>
      </c>
      <c r="G15" s="21">
        <v>0</v>
      </c>
    </row>
    <row r="16" spans="1:9" x14ac:dyDescent="0.2">
      <c r="B16" s="1" t="s">
        <v>594</v>
      </c>
      <c r="F16">
        <v>2</v>
      </c>
      <c r="G16" s="21">
        <v>0</v>
      </c>
    </row>
    <row r="17" spans="1:9" x14ac:dyDescent="0.2">
      <c r="B17" s="1" t="s">
        <v>596</v>
      </c>
      <c r="F17">
        <v>3</v>
      </c>
      <c r="G17" s="21">
        <v>0</v>
      </c>
    </row>
    <row r="18" spans="1:9" x14ac:dyDescent="0.2">
      <c r="B18" s="1" t="s">
        <v>597</v>
      </c>
      <c r="F18">
        <v>4</v>
      </c>
      <c r="G18" s="21">
        <v>0</v>
      </c>
    </row>
    <row r="19" spans="1:9" x14ac:dyDescent="0.2">
      <c r="B19" s="1" t="s">
        <v>105</v>
      </c>
      <c r="F19">
        <v>5</v>
      </c>
      <c r="G19" s="21">
        <v>0</v>
      </c>
    </row>
    <row r="20" spans="1:9" ht="10.8" thickBot="1" x14ac:dyDescent="0.25">
      <c r="B20" s="2" t="s">
        <v>678</v>
      </c>
      <c r="F20">
        <v>6</v>
      </c>
      <c r="G20" s="21">
        <v>0</v>
      </c>
    </row>
    <row r="21" spans="1:9" ht="11.4" thickTop="1" thickBot="1" x14ac:dyDescent="0.25">
      <c r="B21" s="1" t="s">
        <v>106</v>
      </c>
      <c r="G21">
        <v>7</v>
      </c>
      <c r="H21" s="22">
        <f>SUM(G15:G20)</f>
        <v>0</v>
      </c>
    </row>
    <row r="22" spans="1:9" ht="11.4" thickTop="1" thickBot="1" x14ac:dyDescent="0.25">
      <c r="B22" s="1" t="s">
        <v>107</v>
      </c>
      <c r="H22">
        <v>8</v>
      </c>
      <c r="I22" s="24">
        <f>I12+H21</f>
        <v>0</v>
      </c>
    </row>
    <row r="23" spans="1:9" x14ac:dyDescent="0.2">
      <c r="B23" s="1"/>
    </row>
    <row r="24" spans="1:9" x14ac:dyDescent="0.2">
      <c r="A24" s="286" t="s">
        <v>637</v>
      </c>
      <c r="B24" s="204" t="s">
        <v>633</v>
      </c>
    </row>
    <row r="25" spans="1:9" x14ac:dyDescent="0.2">
      <c r="A25" s="178" t="s">
        <v>66</v>
      </c>
      <c r="B25" s="2" t="s">
        <v>639</v>
      </c>
      <c r="F25" s="5" t="s">
        <v>1138</v>
      </c>
      <c r="G25" s="21">
        <v>0</v>
      </c>
    </row>
    <row r="26" spans="1:9" x14ac:dyDescent="0.2">
      <c r="B26" s="1"/>
    </row>
    <row r="27" spans="1:9" x14ac:dyDescent="0.2">
      <c r="B27" s="20" t="s">
        <v>598</v>
      </c>
    </row>
    <row r="28" spans="1:9" x14ac:dyDescent="0.2">
      <c r="B28" s="1" t="s">
        <v>108</v>
      </c>
      <c r="F28">
        <v>9</v>
      </c>
      <c r="G28" s="21">
        <v>0</v>
      </c>
    </row>
    <row r="29" spans="1:9" ht="10.8" thickBot="1" x14ac:dyDescent="0.25">
      <c r="B29" s="2"/>
      <c r="G29" s="3"/>
    </row>
    <row r="30" spans="1:9" ht="11.4" thickTop="1" thickBot="1" x14ac:dyDescent="0.25">
      <c r="B30" s="1" t="s">
        <v>599</v>
      </c>
      <c r="G30">
        <v>10</v>
      </c>
      <c r="H30" s="22">
        <f>SUM(G25:G28)</f>
        <v>0</v>
      </c>
    </row>
    <row r="31" spans="1:9" ht="10.8" thickTop="1" x14ac:dyDescent="0.2">
      <c r="B31" s="20" t="s">
        <v>324</v>
      </c>
    </row>
    <row r="32" spans="1:9" ht="10.8" thickBot="1" x14ac:dyDescent="0.25">
      <c r="A32" s="343">
        <v>9100</v>
      </c>
      <c r="B32" s="1" t="s">
        <v>614</v>
      </c>
      <c r="F32">
        <v>11</v>
      </c>
      <c r="G32" s="21">
        <v>0</v>
      </c>
    </row>
    <row r="33" spans="1:9" ht="11.4" thickTop="1" thickBot="1" x14ac:dyDescent="0.25">
      <c r="A33" s="343"/>
      <c r="B33" s="1" t="s">
        <v>615</v>
      </c>
      <c r="G33">
        <v>12</v>
      </c>
      <c r="H33" s="22">
        <f>H30+G32</f>
        <v>0</v>
      </c>
    </row>
    <row r="34" spans="1:9" ht="10.8" thickTop="1" x14ac:dyDescent="0.2">
      <c r="B34" s="1" t="s">
        <v>616</v>
      </c>
    </row>
    <row r="35" spans="1:9" ht="10.8" thickBot="1" x14ac:dyDescent="0.25">
      <c r="A35" s="343">
        <v>9200</v>
      </c>
      <c r="B35" s="1" t="s">
        <v>617</v>
      </c>
      <c r="F35">
        <v>13</v>
      </c>
      <c r="G35" s="21">
        <v>0</v>
      </c>
    </row>
    <row r="36" spans="1:9" ht="10.8" thickBot="1" x14ac:dyDescent="0.25">
      <c r="B36" s="1" t="s">
        <v>618</v>
      </c>
      <c r="G36">
        <v>14</v>
      </c>
      <c r="H36" s="24">
        <f>H33+G35</f>
        <v>0</v>
      </c>
    </row>
    <row r="37" spans="1:9" ht="11.4" thickTop="1" thickBot="1" x14ac:dyDescent="0.25">
      <c r="B37" s="1" t="s">
        <v>109</v>
      </c>
      <c r="G37" s="51" t="s">
        <v>110</v>
      </c>
      <c r="H37" s="464">
        <f>+I22</f>
        <v>0</v>
      </c>
    </row>
    <row r="38" spans="1:9" ht="11.4" thickTop="1" thickBot="1" x14ac:dyDescent="0.25">
      <c r="G38" s="51" t="s">
        <v>325</v>
      </c>
      <c r="H38" s="465">
        <f>+H37-H36</f>
        <v>0</v>
      </c>
    </row>
    <row r="39" spans="1:9" ht="10.8" thickTop="1" x14ac:dyDescent="0.2"/>
    <row r="40" spans="1:9" x14ac:dyDescent="0.2">
      <c r="A40" s="347" t="s">
        <v>619</v>
      </c>
    </row>
    <row r="41" spans="1:9" x14ac:dyDescent="0.2">
      <c r="B41" s="1" t="s">
        <v>504</v>
      </c>
    </row>
    <row r="42" spans="1:9" x14ac:dyDescent="0.2">
      <c r="B42" s="1" t="s">
        <v>620</v>
      </c>
      <c r="C42">
        <v>1</v>
      </c>
      <c r="D42" s="34">
        <f>GenFundExp2!I661+CharterFundExp2!I661</f>
        <v>0</v>
      </c>
      <c r="F42" s="1" t="s">
        <v>292</v>
      </c>
      <c r="I42" s="34">
        <f>BuildFund!I43</f>
        <v>0</v>
      </c>
    </row>
    <row r="43" spans="1:9" x14ac:dyDescent="0.2">
      <c r="B43" s="1" t="s">
        <v>284</v>
      </c>
      <c r="C43" s="5" t="s">
        <v>283</v>
      </c>
      <c r="D43" s="34">
        <f>InsResv!I40</f>
        <v>0</v>
      </c>
      <c r="F43" s="1" t="s">
        <v>297</v>
      </c>
      <c r="I43" s="34">
        <f>SpecBuild!I32</f>
        <v>0</v>
      </c>
    </row>
    <row r="44" spans="1:9" x14ac:dyDescent="0.2">
      <c r="B44" s="1" t="s">
        <v>285</v>
      </c>
      <c r="C44" s="5" t="s">
        <v>286</v>
      </c>
      <c r="D44" s="34">
        <f>'CPP Fund'!I119</f>
        <v>0</v>
      </c>
      <c r="F44" s="1" t="s">
        <v>293</v>
      </c>
      <c r="I44" s="34">
        <f>CapResCapPrj!I80</f>
        <v>0</v>
      </c>
    </row>
    <row r="45" spans="1:9" x14ac:dyDescent="0.2">
      <c r="B45" s="1" t="s">
        <v>1504</v>
      </c>
      <c r="C45">
        <v>3</v>
      </c>
      <c r="D45" s="34">
        <f>FoodServiceSRF!I93</f>
        <v>0</v>
      </c>
      <c r="F45" s="1"/>
      <c r="I45" s="34"/>
    </row>
    <row r="46" spans="1:9" x14ac:dyDescent="0.2">
      <c r="B46" s="1" t="s">
        <v>287</v>
      </c>
      <c r="C46">
        <v>4</v>
      </c>
      <c r="D46" s="34">
        <f>GovGrants!I173</f>
        <v>0</v>
      </c>
      <c r="F46" s="1" t="s">
        <v>294</v>
      </c>
      <c r="I46" s="34">
        <f>OtherEnterprise!I37</f>
        <v>0</v>
      </c>
    </row>
    <row r="47" spans="1:9" x14ac:dyDescent="0.2">
      <c r="B47" s="1" t="s">
        <v>288</v>
      </c>
      <c r="C47">
        <v>5</v>
      </c>
      <c r="D47" s="34">
        <f>PupActiv!I57</f>
        <v>0</v>
      </c>
      <c r="F47" s="1" t="s">
        <v>295</v>
      </c>
      <c r="I47" s="34">
        <f>RiskRelated!I35</f>
        <v>0</v>
      </c>
    </row>
    <row r="48" spans="1:9" x14ac:dyDescent="0.2">
      <c r="B48" s="1" t="s">
        <v>289</v>
      </c>
      <c r="C48">
        <v>7</v>
      </c>
      <c r="D48" s="34">
        <f>Transp!I40</f>
        <v>0</v>
      </c>
      <c r="F48" s="1" t="s">
        <v>296</v>
      </c>
      <c r="I48" s="450">
        <f>OtherInternal!I41</f>
        <v>0</v>
      </c>
    </row>
    <row r="49" spans="2:9" x14ac:dyDescent="0.2">
      <c r="B49" s="1" t="s">
        <v>291</v>
      </c>
      <c r="C49">
        <v>8</v>
      </c>
      <c r="D49" s="34">
        <f>OthSpecRev!I58</f>
        <v>0</v>
      </c>
      <c r="F49" s="1" t="s">
        <v>298</v>
      </c>
      <c r="I49" s="68" t="s">
        <v>595</v>
      </c>
    </row>
    <row r="50" spans="2:9" x14ac:dyDescent="0.2">
      <c r="B50" s="1" t="s">
        <v>1313</v>
      </c>
      <c r="C50">
        <v>9</v>
      </c>
      <c r="D50" s="21" t="s">
        <v>595</v>
      </c>
      <c r="F50" s="1" t="s">
        <v>299</v>
      </c>
      <c r="I50" s="68" t="s">
        <v>595</v>
      </c>
    </row>
    <row r="51" spans="2:9" ht="10.8" thickBot="1" x14ac:dyDescent="0.25">
      <c r="B51" s="1" t="s">
        <v>1503</v>
      </c>
      <c r="C51">
        <v>9</v>
      </c>
      <c r="D51" s="21" t="s">
        <v>302</v>
      </c>
      <c r="F51" s="1" t="s">
        <v>301</v>
      </c>
      <c r="I51" s="68" t="s">
        <v>302</v>
      </c>
    </row>
    <row r="52" spans="2:9" ht="11.4" thickTop="1" thickBot="1" x14ac:dyDescent="0.25">
      <c r="B52" s="1" t="s">
        <v>685</v>
      </c>
      <c r="F52" s="1" t="s">
        <v>300</v>
      </c>
      <c r="I52" s="22">
        <f>SUM(D42:D50)+SUM(I42:I51)</f>
        <v>0</v>
      </c>
    </row>
    <row r="53" spans="2:9" ht="10.8" thickTop="1" x14ac:dyDescent="0.2"/>
  </sheetData>
  <sheetProtection password="CB03" sheet="1" objects="1" scenarios="1" formatCells="0" formatColumns="0" formatRows="0"/>
  <phoneticPr fontId="12" type="noConversion"/>
  <printOptions horizontalCentered="1"/>
  <pageMargins left="0.25" right="0.25" top="0.5" bottom="0.74" header="0.5" footer="0.5"/>
  <pageSetup scale="90" firstPageNumber="50" orientation="landscape" horizontalDpi="300" verticalDpi="300" r:id="rId1"/>
  <headerFooter alignWithMargins="0">
    <oddFooter>&amp;CPage &amp;P of &amp;N&amp;R&amp;D</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G51"/>
  <sheetViews>
    <sheetView workbookViewId="0">
      <selection activeCell="A7" sqref="A7"/>
    </sheetView>
  </sheetViews>
  <sheetFormatPr defaultColWidth="12" defaultRowHeight="13.2" x14ac:dyDescent="0.25"/>
  <cols>
    <col min="1" max="1" width="10.28515625" style="304" customWidth="1"/>
    <col min="2" max="2" width="59" style="304" customWidth="1"/>
    <col min="3" max="3" width="6.7109375" style="304" customWidth="1"/>
    <col min="4" max="4" width="30.140625" style="304" customWidth="1"/>
    <col min="5" max="5" width="5.7109375" customWidth="1"/>
    <col min="6" max="6" width="4.85546875" style="304" customWidth="1"/>
    <col min="7" max="7" width="99.85546875" style="304" customWidth="1"/>
  </cols>
  <sheetData>
    <row r="1" spans="1:7" ht="15.6" x14ac:dyDescent="0.3">
      <c r="A1" s="506" t="s">
        <v>1248</v>
      </c>
      <c r="B1" s="506"/>
      <c r="C1" s="506"/>
      <c r="D1" s="506"/>
    </row>
    <row r="2" spans="1:7" x14ac:dyDescent="0.25">
      <c r="C2" s="312"/>
      <c r="F2" s="305"/>
    </row>
    <row r="3" spans="1:7" x14ac:dyDescent="0.25">
      <c r="A3" s="307" t="s">
        <v>1505</v>
      </c>
    </row>
    <row r="4" spans="1:7" x14ac:dyDescent="0.25">
      <c r="A4" s="307" t="s">
        <v>1506</v>
      </c>
      <c r="F4" s="306" t="s">
        <v>337</v>
      </c>
      <c r="G4" s="307" t="s">
        <v>686</v>
      </c>
    </row>
    <row r="5" spans="1:7" x14ac:dyDescent="0.25">
      <c r="A5" s="307" t="s">
        <v>1710</v>
      </c>
      <c r="G5" s="307" t="s">
        <v>632</v>
      </c>
    </row>
    <row r="6" spans="1:7" x14ac:dyDescent="0.25">
      <c r="A6" s="304" t="s">
        <v>1711</v>
      </c>
      <c r="G6" s="307" t="s">
        <v>667</v>
      </c>
    </row>
    <row r="7" spans="1:7" x14ac:dyDescent="0.25">
      <c r="A7" s="307"/>
      <c r="G7" s="307" t="s">
        <v>689</v>
      </c>
    </row>
    <row r="8" spans="1:7" x14ac:dyDescent="0.25">
      <c r="A8" s="376"/>
      <c r="B8" s="376"/>
      <c r="C8" s="376"/>
      <c r="D8" s="301" t="s">
        <v>692</v>
      </c>
      <c r="G8" s="307" t="s">
        <v>690</v>
      </c>
    </row>
    <row r="9" spans="1:7" ht="13.8" thickBot="1" x14ac:dyDescent="0.3">
      <c r="A9" s="441" t="s">
        <v>504</v>
      </c>
      <c r="B9" s="442"/>
      <c r="C9" s="442"/>
      <c r="D9" s="441" t="s">
        <v>693</v>
      </c>
      <c r="G9" s="307" t="s">
        <v>691</v>
      </c>
    </row>
    <row r="10" spans="1:7" x14ac:dyDescent="0.25">
      <c r="A10" s="443" t="s">
        <v>734</v>
      </c>
      <c r="B10" s="376"/>
      <c r="C10" s="376">
        <v>1</v>
      </c>
      <c r="D10" s="444">
        <f>GenFundExp2!I668</f>
        <v>0</v>
      </c>
    </row>
    <row r="11" spans="1:7" x14ac:dyDescent="0.25">
      <c r="A11" s="443"/>
      <c r="B11" s="445" t="s">
        <v>1299</v>
      </c>
      <c r="C11" s="446" t="s">
        <v>613</v>
      </c>
      <c r="D11" s="444">
        <f>CharterFundExp2!I667</f>
        <v>0</v>
      </c>
    </row>
    <row r="12" spans="1:7" x14ac:dyDescent="0.25">
      <c r="A12" s="376"/>
      <c r="B12" s="445" t="s">
        <v>1663</v>
      </c>
      <c r="C12" s="446" t="s">
        <v>848</v>
      </c>
      <c r="D12" s="444">
        <f>InsResv!I46</f>
        <v>0</v>
      </c>
      <c r="F12" s="306" t="s">
        <v>338</v>
      </c>
      <c r="G12" s="307" t="s">
        <v>694</v>
      </c>
    </row>
    <row r="13" spans="1:7" x14ac:dyDescent="0.25">
      <c r="A13" s="445"/>
      <c r="B13" s="376" t="s">
        <v>611</v>
      </c>
      <c r="C13" s="446" t="s">
        <v>1301</v>
      </c>
      <c r="D13" s="444">
        <f>'CPP Fund'!I125</f>
        <v>0</v>
      </c>
      <c r="G13" s="307" t="s">
        <v>1280</v>
      </c>
    </row>
    <row r="14" spans="1:7" x14ac:dyDescent="0.25">
      <c r="A14" s="445" t="s">
        <v>1279</v>
      </c>
      <c r="B14" s="376"/>
      <c r="C14" s="376"/>
      <c r="D14" s="444"/>
    </row>
    <row r="15" spans="1:7" x14ac:dyDescent="0.25">
      <c r="A15" s="376"/>
      <c r="B15" s="445" t="s">
        <v>1509</v>
      </c>
      <c r="C15" s="376">
        <v>2</v>
      </c>
      <c r="D15" s="444">
        <f>FoodServiceSRF!I80</f>
        <v>0</v>
      </c>
      <c r="G15" s="307" t="s">
        <v>695</v>
      </c>
    </row>
    <row r="16" spans="1:7" x14ac:dyDescent="0.25">
      <c r="A16" s="376"/>
      <c r="B16" s="445" t="s">
        <v>737</v>
      </c>
      <c r="C16" s="376">
        <v>3</v>
      </c>
      <c r="D16" s="444">
        <f>GovGrants!I179</f>
        <v>0</v>
      </c>
      <c r="G16" s="307" t="s">
        <v>696</v>
      </c>
    </row>
    <row r="17" spans="1:7" hidden="1" x14ac:dyDescent="0.25">
      <c r="A17" s="376"/>
      <c r="B17" s="445" t="s">
        <v>1536</v>
      </c>
      <c r="C17" s="376">
        <v>4</v>
      </c>
      <c r="D17" s="444">
        <f>SCCTMSpRev!I86</f>
        <v>0</v>
      </c>
      <c r="G17" s="307" t="s">
        <v>448</v>
      </c>
    </row>
    <row r="18" spans="1:7" x14ac:dyDescent="0.25">
      <c r="A18" s="376"/>
      <c r="B18" s="445" t="s">
        <v>741</v>
      </c>
      <c r="C18" s="376">
        <v>5</v>
      </c>
      <c r="D18" s="444">
        <f>PupActiv!I63</f>
        <v>0</v>
      </c>
      <c r="G18" s="304" t="s">
        <v>448</v>
      </c>
    </row>
    <row r="19" spans="1:7" x14ac:dyDescent="0.25">
      <c r="A19" s="376"/>
      <c r="B19" s="445" t="s">
        <v>745</v>
      </c>
      <c r="C19" s="376">
        <v>7</v>
      </c>
      <c r="D19" s="444">
        <f>Transp!I46</f>
        <v>0</v>
      </c>
    </row>
    <row r="20" spans="1:7" x14ac:dyDescent="0.25">
      <c r="A20" s="376"/>
      <c r="B20" s="445" t="s">
        <v>1702</v>
      </c>
      <c r="C20" s="376">
        <v>8</v>
      </c>
      <c r="D20" s="444">
        <f>OthSpecRev!I64</f>
        <v>0</v>
      </c>
    </row>
    <row r="21" spans="1:7" x14ac:dyDescent="0.25">
      <c r="A21" s="445" t="s">
        <v>730</v>
      </c>
      <c r="B21" s="376"/>
      <c r="C21" s="376"/>
      <c r="D21" s="444"/>
    </row>
    <row r="22" spans="1:7" x14ac:dyDescent="0.25">
      <c r="A22" s="445"/>
      <c r="B22" s="376" t="s">
        <v>730</v>
      </c>
      <c r="C22" s="446" t="s">
        <v>1495</v>
      </c>
      <c r="D22" s="444">
        <f>BondRedm!I44</f>
        <v>0</v>
      </c>
    </row>
    <row r="23" spans="1:7" x14ac:dyDescent="0.25">
      <c r="A23" s="445"/>
      <c r="B23" s="376" t="s">
        <v>1664</v>
      </c>
      <c r="C23" s="446" t="s">
        <v>1507</v>
      </c>
      <c r="D23" s="444">
        <f>COPDebt!I44</f>
        <v>0</v>
      </c>
    </row>
    <row r="24" spans="1:7" x14ac:dyDescent="0.25">
      <c r="A24" s="445" t="s">
        <v>657</v>
      </c>
      <c r="B24" s="376"/>
      <c r="C24" s="376"/>
      <c r="D24" s="444"/>
    </row>
    <row r="25" spans="1:7" x14ac:dyDescent="0.25">
      <c r="A25" s="376"/>
      <c r="B25" s="445" t="s">
        <v>1665</v>
      </c>
      <c r="C25" s="376">
        <v>10</v>
      </c>
      <c r="D25" s="444">
        <f>BuildFund!I49</f>
        <v>0</v>
      </c>
    </row>
    <row r="26" spans="1:7" x14ac:dyDescent="0.25">
      <c r="A26" s="376"/>
      <c r="B26" s="445" t="s">
        <v>1666</v>
      </c>
      <c r="C26" s="376">
        <v>11</v>
      </c>
      <c r="D26" s="444">
        <f>SpecBuild!I38</f>
        <v>0</v>
      </c>
    </row>
    <row r="27" spans="1:7" x14ac:dyDescent="0.25">
      <c r="A27" s="376"/>
      <c r="B27" s="445" t="s">
        <v>1667</v>
      </c>
      <c r="C27" s="376">
        <v>12</v>
      </c>
      <c r="D27" s="444">
        <f>CapResCapPrj!I86</f>
        <v>0</v>
      </c>
    </row>
    <row r="28" spans="1:7" x14ac:dyDescent="0.25">
      <c r="A28" s="376"/>
      <c r="B28" s="445" t="s">
        <v>1536</v>
      </c>
      <c r="C28" s="376">
        <v>13</v>
      </c>
      <c r="D28" s="444">
        <f>SCCTMCapRes!I86</f>
        <v>0</v>
      </c>
    </row>
    <row r="29" spans="1:7" x14ac:dyDescent="0.25">
      <c r="A29" s="445" t="s">
        <v>27</v>
      </c>
      <c r="B29" s="376"/>
      <c r="C29" s="376"/>
      <c r="D29" s="444"/>
    </row>
    <row r="30" spans="1:7" x14ac:dyDescent="0.25">
      <c r="A30" s="376"/>
      <c r="B30" s="445" t="s">
        <v>753</v>
      </c>
      <c r="C30" s="376">
        <v>14</v>
      </c>
      <c r="D30" s="376">
        <f>OtherEnterprise!I43</f>
        <v>0</v>
      </c>
    </row>
    <row r="31" spans="1:7" x14ac:dyDescent="0.25">
      <c r="A31" s="445" t="s">
        <v>1278</v>
      </c>
      <c r="B31" s="376"/>
      <c r="C31" s="376"/>
      <c r="D31" s="444"/>
    </row>
    <row r="32" spans="1:7" x14ac:dyDescent="0.25">
      <c r="A32" s="376"/>
      <c r="B32" s="445" t="s">
        <v>755</v>
      </c>
      <c r="C32" s="376">
        <v>15</v>
      </c>
      <c r="D32" s="444">
        <f>RiskRelated!I41</f>
        <v>0</v>
      </c>
    </row>
    <row r="33" spans="1:7" ht="12.6" x14ac:dyDescent="0.25">
      <c r="A33" s="376"/>
      <c r="B33" s="445" t="s">
        <v>1668</v>
      </c>
      <c r="C33" s="376">
        <v>16</v>
      </c>
      <c r="D33" s="444">
        <f>OtherInternal!I47</f>
        <v>0</v>
      </c>
      <c r="F33"/>
      <c r="G33"/>
    </row>
    <row r="34" spans="1:7" ht="12.6" x14ac:dyDescent="0.25">
      <c r="A34" s="445" t="s">
        <v>1680</v>
      </c>
      <c r="B34" s="376"/>
      <c r="C34" s="376"/>
      <c r="D34" s="444"/>
      <c r="F34"/>
      <c r="G34"/>
    </row>
    <row r="35" spans="1:7" ht="12.6" x14ac:dyDescent="0.25">
      <c r="A35" s="376"/>
      <c r="B35" s="445" t="s">
        <v>1681</v>
      </c>
      <c r="C35" s="376">
        <v>17</v>
      </c>
      <c r="D35" s="444">
        <f>PupilActCustodial!I57</f>
        <v>0</v>
      </c>
      <c r="F35"/>
      <c r="G35"/>
    </row>
    <row r="36" spans="1:7" ht="12.6" x14ac:dyDescent="0.25">
      <c r="A36" s="376"/>
      <c r="B36" s="445" t="s">
        <v>1682</v>
      </c>
      <c r="C36" s="376">
        <v>18</v>
      </c>
      <c r="D36" s="444">
        <f>'Trust&amp;Custodial'!I54</f>
        <v>0</v>
      </c>
      <c r="F36"/>
      <c r="G36"/>
    </row>
    <row r="37" spans="1:7" ht="12.6" x14ac:dyDescent="0.25">
      <c r="A37" s="376"/>
      <c r="B37" s="445" t="s">
        <v>1669</v>
      </c>
      <c r="C37" s="376">
        <v>19</v>
      </c>
      <c r="D37" s="444">
        <f>'Foundation Fund'!I54</f>
        <v>0</v>
      </c>
      <c r="F37"/>
      <c r="G37"/>
    </row>
    <row r="38" spans="1:7" ht="12.6" x14ac:dyDescent="0.25">
      <c r="A38" s="445" t="s">
        <v>1670</v>
      </c>
      <c r="B38" s="376"/>
      <c r="C38" s="376">
        <v>20</v>
      </c>
      <c r="D38" s="444">
        <f>+Arbitrage!H33</f>
        <v>0</v>
      </c>
      <c r="F38"/>
      <c r="G38"/>
    </row>
    <row r="39" spans="1:7" ht="12.6" x14ac:dyDescent="0.25">
      <c r="A39" s="376"/>
      <c r="B39" s="376"/>
      <c r="C39" s="376"/>
      <c r="D39" s="376"/>
      <c r="F39"/>
      <c r="G39"/>
    </row>
    <row r="40" spans="1:7" thickBot="1" x14ac:dyDescent="0.3">
      <c r="A40" s="445" t="s">
        <v>702</v>
      </c>
      <c r="B40" s="376"/>
      <c r="C40" s="376">
        <v>21</v>
      </c>
      <c r="D40" s="447">
        <f>SUM(D10:D38)</f>
        <v>0</v>
      </c>
      <c r="F40"/>
      <c r="G40"/>
    </row>
    <row r="41" spans="1:7" thickTop="1" x14ac:dyDescent="0.25">
      <c r="A41" s="376"/>
      <c r="B41" s="376"/>
      <c r="C41" s="376"/>
      <c r="D41" s="376"/>
      <c r="F41"/>
      <c r="G41"/>
    </row>
    <row r="42" spans="1:7" ht="12.6" x14ac:dyDescent="0.25">
      <c r="A42" s="376"/>
      <c r="B42" s="376"/>
      <c r="C42" s="376"/>
      <c r="D42" s="376"/>
      <c r="E42" s="376"/>
      <c r="F42" s="376"/>
      <c r="G42" s="376"/>
    </row>
    <row r="43" spans="1:7" ht="12.6" x14ac:dyDescent="0.25">
      <c r="A43" s="448"/>
      <c r="B43" s="448"/>
      <c r="C43" s="448"/>
      <c r="D43" s="448"/>
      <c r="E43" s="376"/>
      <c r="F43" s="376"/>
      <c r="G43" s="376"/>
    </row>
    <row r="44" spans="1:7" ht="12.6" x14ac:dyDescent="0.25">
      <c r="A44" s="445" t="s">
        <v>697</v>
      </c>
      <c r="B44" s="376"/>
      <c r="C44" s="376"/>
      <c r="D44" s="376"/>
      <c r="E44" s="376"/>
      <c r="F44" s="376"/>
      <c r="G44" s="376"/>
    </row>
    <row r="45" spans="1:7" ht="12.6" x14ac:dyDescent="0.25">
      <c r="A45" s="376"/>
      <c r="B45" s="376"/>
      <c r="C45" s="376"/>
      <c r="D45" s="376"/>
      <c r="E45" s="376"/>
      <c r="F45" s="376"/>
      <c r="G45" s="376"/>
    </row>
    <row r="46" spans="1:7" ht="12.6" x14ac:dyDescent="0.25">
      <c r="A46" s="448"/>
      <c r="B46" s="448"/>
      <c r="C46" s="448"/>
      <c r="D46" s="448"/>
      <c r="E46" s="376"/>
      <c r="F46" s="376"/>
      <c r="G46" s="376"/>
    </row>
    <row r="47" spans="1:7" ht="12.6" x14ac:dyDescent="0.25">
      <c r="A47" s="445" t="s">
        <v>698</v>
      </c>
      <c r="B47" s="376"/>
      <c r="C47" s="376"/>
      <c r="D47" s="376"/>
      <c r="E47" s="376"/>
      <c r="F47" s="376"/>
      <c r="G47" s="376"/>
    </row>
    <row r="48" spans="1:7" ht="12.6" x14ac:dyDescent="0.25">
      <c r="A48" s="376"/>
      <c r="B48" s="376"/>
      <c r="C48" s="376"/>
      <c r="D48" s="376"/>
      <c r="E48" s="376"/>
      <c r="F48" s="376"/>
      <c r="G48" s="376"/>
    </row>
    <row r="49" spans="1:7" ht="12.6" x14ac:dyDescent="0.25">
      <c r="A49" s="448"/>
      <c r="B49" s="448"/>
      <c r="C49" s="448"/>
      <c r="D49" s="448"/>
      <c r="E49" s="376"/>
      <c r="F49" s="376"/>
      <c r="G49" s="376"/>
    </row>
    <row r="50" spans="1:7" ht="12.6" x14ac:dyDescent="0.25">
      <c r="A50" s="445" t="s">
        <v>1362</v>
      </c>
      <c r="B50" s="376"/>
      <c r="C50" s="376"/>
      <c r="D50" s="376"/>
      <c r="E50" s="376"/>
      <c r="F50" s="376"/>
      <c r="G50" s="376"/>
    </row>
    <row r="51" spans="1:7" x14ac:dyDescent="0.25">
      <c r="E51" s="376"/>
      <c r="F51" s="376"/>
      <c r="G51" s="376"/>
    </row>
  </sheetData>
  <mergeCells count="1">
    <mergeCell ref="A1:D1"/>
  </mergeCells>
  <phoneticPr fontId="12" type="noConversion"/>
  <printOptions horizontalCentered="1"/>
  <pageMargins left="0.5" right="0.25" top="0.5" bottom="0.5" header="0.5" footer="0.25"/>
  <pageSetup scale="90" firstPageNumber="51" orientation="portrait" horizontalDpi="300" verticalDpi="300" r:id="rId1"/>
  <headerFooter alignWithMargins="0">
    <oddFooter>&amp;CPage &amp;P of &amp;N&amp;R&amp;D</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G48"/>
  <sheetViews>
    <sheetView workbookViewId="0">
      <selection activeCell="B15" sqref="B15"/>
    </sheetView>
  </sheetViews>
  <sheetFormatPr defaultColWidth="12" defaultRowHeight="13.2" x14ac:dyDescent="0.25"/>
  <cols>
    <col min="1" max="1" width="4.85546875" style="304" customWidth="1"/>
    <col min="2" max="2" width="93.140625" style="304" bestFit="1" customWidth="1"/>
    <col min="3" max="3" width="11.85546875" customWidth="1"/>
    <col min="4" max="4" width="12.85546875" style="304" customWidth="1"/>
    <col min="5" max="5" width="63" style="304" customWidth="1"/>
    <col min="6" max="6" width="11" style="304" customWidth="1"/>
    <col min="7" max="7" width="27.140625" style="304" customWidth="1"/>
  </cols>
  <sheetData>
    <row r="1" spans="1:7" ht="13.8" thickBot="1" x14ac:dyDescent="0.3"/>
    <row r="2" spans="1:7" ht="15.6" x14ac:dyDescent="0.3">
      <c r="B2" s="310" t="s">
        <v>1363</v>
      </c>
      <c r="D2" s="507" t="s">
        <v>1329</v>
      </c>
      <c r="E2" s="508"/>
      <c r="F2" s="508"/>
      <c r="G2" s="509"/>
    </row>
    <row r="3" spans="1:7" x14ac:dyDescent="0.25">
      <c r="A3" s="305"/>
      <c r="D3" s="311"/>
      <c r="F3" s="312"/>
      <c r="G3" s="313"/>
    </row>
    <row r="4" spans="1:7" x14ac:dyDescent="0.25">
      <c r="B4" s="304" t="s">
        <v>1364</v>
      </c>
      <c r="D4" s="510" t="s">
        <v>1330</v>
      </c>
      <c r="E4" s="511"/>
      <c r="F4" s="511"/>
      <c r="G4" s="512"/>
    </row>
    <row r="5" spans="1:7" x14ac:dyDescent="0.25">
      <c r="B5" s="304" t="s">
        <v>1365</v>
      </c>
      <c r="C5" s="1"/>
      <c r="D5" s="513"/>
      <c r="E5" s="511"/>
      <c r="F5" s="511"/>
      <c r="G5" s="512"/>
    </row>
    <row r="6" spans="1:7" x14ac:dyDescent="0.25">
      <c r="C6" s="1"/>
      <c r="D6" s="311"/>
      <c r="G6" s="313"/>
    </row>
    <row r="7" spans="1:7" x14ac:dyDescent="0.25">
      <c r="C7" s="1"/>
      <c r="D7" s="311"/>
      <c r="G7" s="313"/>
    </row>
    <row r="8" spans="1:7" x14ac:dyDescent="0.25">
      <c r="C8" s="1"/>
      <c r="D8" s="314"/>
      <c r="E8" s="304" t="s">
        <v>1335</v>
      </c>
      <c r="G8" s="313"/>
    </row>
    <row r="9" spans="1:7" x14ac:dyDescent="0.25">
      <c r="C9" s="1"/>
      <c r="D9" s="311" t="s">
        <v>1337</v>
      </c>
      <c r="G9" s="313"/>
    </row>
    <row r="10" spans="1:7" x14ac:dyDescent="0.25">
      <c r="A10" s="306" t="s">
        <v>337</v>
      </c>
      <c r="B10" s="307" t="s">
        <v>1331</v>
      </c>
      <c r="C10" s="1"/>
      <c r="D10" s="311" t="s">
        <v>1366</v>
      </c>
      <c r="G10" s="313"/>
    </row>
    <row r="11" spans="1:7" x14ac:dyDescent="0.25">
      <c r="B11" s="307" t="s">
        <v>1332</v>
      </c>
      <c r="D11" s="311"/>
      <c r="G11" s="315"/>
    </row>
    <row r="12" spans="1:7" x14ac:dyDescent="0.25">
      <c r="B12" s="307" t="s">
        <v>1333</v>
      </c>
      <c r="D12" s="314"/>
      <c r="E12" s="304" t="s">
        <v>1341</v>
      </c>
      <c r="G12" s="315"/>
    </row>
    <row r="13" spans="1:7" x14ac:dyDescent="0.25">
      <c r="B13" s="307" t="s">
        <v>1334</v>
      </c>
      <c r="C13" s="1"/>
      <c r="D13" s="311" t="s">
        <v>1343</v>
      </c>
      <c r="G13" s="313"/>
    </row>
    <row r="14" spans="1:7" x14ac:dyDescent="0.25">
      <c r="B14" s="307" t="s">
        <v>1336</v>
      </c>
      <c r="C14" s="1"/>
      <c r="D14" s="316" t="s">
        <v>1344</v>
      </c>
      <c r="G14" s="317"/>
    </row>
    <row r="15" spans="1:7" x14ac:dyDescent="0.25">
      <c r="B15" s="307" t="s">
        <v>1338</v>
      </c>
      <c r="C15" s="1"/>
      <c r="D15" s="316" t="s">
        <v>1367</v>
      </c>
      <c r="E15" s="307"/>
      <c r="F15" s="306"/>
      <c r="G15" s="317"/>
    </row>
    <row r="16" spans="1:7" x14ac:dyDescent="0.25">
      <c r="B16" s="304" t="s">
        <v>1339</v>
      </c>
      <c r="C16" s="1"/>
      <c r="D16" s="311"/>
      <c r="E16" s="307"/>
      <c r="F16" s="306"/>
      <c r="G16" s="317"/>
    </row>
    <row r="17" spans="1:7" x14ac:dyDescent="0.25">
      <c r="B17" s="304" t="s">
        <v>1340</v>
      </c>
      <c r="D17" s="314"/>
      <c r="E17" s="304" t="s">
        <v>1348</v>
      </c>
      <c r="F17" s="306"/>
      <c r="G17" s="317"/>
    </row>
    <row r="18" spans="1:7" x14ac:dyDescent="0.25">
      <c r="B18" s="307" t="s">
        <v>1342</v>
      </c>
      <c r="D18" s="314" t="s">
        <v>1350</v>
      </c>
      <c r="G18" s="317"/>
    </row>
    <row r="19" spans="1:7" hidden="1" x14ac:dyDescent="0.25">
      <c r="B19" s="307"/>
      <c r="C19" s="1"/>
      <c r="D19" s="311"/>
      <c r="E19" s="307"/>
      <c r="F19" s="306"/>
      <c r="G19" s="317"/>
    </row>
    <row r="20" spans="1:7" x14ac:dyDescent="0.25">
      <c r="A20" s="306" t="s">
        <v>338</v>
      </c>
      <c r="B20" s="304" t="s">
        <v>1345</v>
      </c>
      <c r="C20" s="1"/>
      <c r="D20" s="311" t="s">
        <v>1352</v>
      </c>
      <c r="E20" s="307"/>
      <c r="G20" s="317"/>
    </row>
    <row r="21" spans="1:7" x14ac:dyDescent="0.25">
      <c r="B21" s="304" t="s">
        <v>1346</v>
      </c>
      <c r="C21" s="1"/>
      <c r="D21" s="311" t="s">
        <v>1353</v>
      </c>
      <c r="E21" s="307"/>
      <c r="G21" s="317"/>
    </row>
    <row r="22" spans="1:7" x14ac:dyDescent="0.25">
      <c r="B22" s="304" t="s">
        <v>1347</v>
      </c>
      <c r="C22" s="1"/>
      <c r="D22" s="311"/>
      <c r="E22" s="307"/>
      <c r="G22" s="317"/>
    </row>
    <row r="23" spans="1:7" x14ac:dyDescent="0.25">
      <c r="B23" s="304" t="s">
        <v>1349</v>
      </c>
      <c r="D23" s="311"/>
      <c r="E23" s="307" t="s">
        <v>1355</v>
      </c>
      <c r="G23" s="317"/>
    </row>
    <row r="24" spans="1:7" x14ac:dyDescent="0.25">
      <c r="D24" s="311"/>
      <c r="E24" s="307"/>
      <c r="G24" s="317"/>
    </row>
    <row r="25" spans="1:7" x14ac:dyDescent="0.25">
      <c r="B25" s="304" t="s">
        <v>1351</v>
      </c>
      <c r="D25" s="311"/>
      <c r="E25" s="307" t="s">
        <v>1358</v>
      </c>
      <c r="G25" s="317"/>
    </row>
    <row r="26" spans="1:7" x14ac:dyDescent="0.25">
      <c r="D26" s="314" t="s">
        <v>1712</v>
      </c>
      <c r="G26" s="317"/>
    </row>
    <row r="27" spans="1:7" x14ac:dyDescent="0.25">
      <c r="D27" s="314" t="s">
        <v>1368</v>
      </c>
      <c r="F27" s="306"/>
      <c r="G27" s="317"/>
    </row>
    <row r="28" spans="1:7" x14ac:dyDescent="0.25">
      <c r="B28" s="307" t="s">
        <v>1354</v>
      </c>
      <c r="D28" s="314"/>
      <c r="F28" s="306"/>
      <c r="G28" s="317"/>
    </row>
    <row r="29" spans="1:7" x14ac:dyDescent="0.25">
      <c r="B29" s="307" t="s">
        <v>1356</v>
      </c>
      <c r="C29" s="1"/>
      <c r="D29" s="314"/>
      <c r="G29" s="317"/>
    </row>
    <row r="30" spans="1:7" x14ac:dyDescent="0.25">
      <c r="B30" s="307" t="s">
        <v>1357</v>
      </c>
      <c r="D30" s="311"/>
      <c r="E30" s="307" t="s">
        <v>1369</v>
      </c>
      <c r="G30" s="317"/>
    </row>
    <row r="31" spans="1:7" x14ac:dyDescent="0.25">
      <c r="D31" s="311" t="s">
        <v>1359</v>
      </c>
      <c r="E31" s="307"/>
      <c r="G31" s="317"/>
    </row>
    <row r="32" spans="1:7" x14ac:dyDescent="0.25">
      <c r="D32" s="311"/>
      <c r="E32" s="307"/>
      <c r="G32" s="317"/>
    </row>
    <row r="33" spans="3:7" x14ac:dyDescent="0.25">
      <c r="D33" s="314"/>
      <c r="E33" s="304" t="s">
        <v>1360</v>
      </c>
      <c r="G33" s="317"/>
    </row>
    <row r="34" spans="3:7" x14ac:dyDescent="0.25">
      <c r="C34" s="1"/>
      <c r="D34" s="311"/>
      <c r="E34" s="307"/>
      <c r="G34" s="313"/>
    </row>
    <row r="35" spans="3:7" x14ac:dyDescent="0.25">
      <c r="D35" s="311" t="s">
        <v>1361</v>
      </c>
      <c r="E35" s="307"/>
      <c r="G35" s="313"/>
    </row>
    <row r="36" spans="3:7" x14ac:dyDescent="0.25">
      <c r="D36" s="314"/>
      <c r="G36" s="317"/>
    </row>
    <row r="37" spans="3:7" x14ac:dyDescent="0.25">
      <c r="D37" s="311"/>
      <c r="E37" s="307"/>
      <c r="G37" s="317"/>
    </row>
    <row r="38" spans="3:7" x14ac:dyDescent="0.25">
      <c r="D38" s="318"/>
      <c r="E38" s="308"/>
      <c r="F38" s="308"/>
      <c r="G38" s="319"/>
    </row>
    <row r="39" spans="3:7" x14ac:dyDescent="0.25">
      <c r="D39" s="311"/>
      <c r="G39" s="313"/>
    </row>
    <row r="40" spans="3:7" x14ac:dyDescent="0.25">
      <c r="D40" s="314" t="s">
        <v>697</v>
      </c>
      <c r="G40" s="313"/>
    </row>
    <row r="41" spans="3:7" x14ac:dyDescent="0.25">
      <c r="D41" s="311"/>
      <c r="G41" s="313"/>
    </row>
    <row r="42" spans="3:7" x14ac:dyDescent="0.25">
      <c r="D42" s="311"/>
      <c r="G42" s="313"/>
    </row>
    <row r="43" spans="3:7" x14ac:dyDescent="0.25">
      <c r="D43" s="311"/>
      <c r="G43" s="313"/>
    </row>
    <row r="44" spans="3:7" x14ac:dyDescent="0.25">
      <c r="D44" s="318"/>
      <c r="G44" s="313"/>
    </row>
    <row r="45" spans="3:7" x14ac:dyDescent="0.25">
      <c r="D45" s="311"/>
      <c r="E45" s="309"/>
      <c r="G45" s="313"/>
    </row>
    <row r="46" spans="3:7" x14ac:dyDescent="0.25">
      <c r="D46" s="314" t="s">
        <v>1362</v>
      </c>
      <c r="G46" s="313"/>
    </row>
    <row r="47" spans="3:7" x14ac:dyDescent="0.25">
      <c r="D47" s="311"/>
      <c r="G47" s="313"/>
    </row>
    <row r="48" spans="3:7" ht="13.8" thickBot="1" x14ac:dyDescent="0.3">
      <c r="D48" s="320"/>
      <c r="E48" s="321"/>
      <c r="F48" s="321"/>
      <c r="G48" s="322"/>
    </row>
  </sheetData>
  <mergeCells count="2">
    <mergeCell ref="D2:G2"/>
    <mergeCell ref="D4:G5"/>
  </mergeCells>
  <printOptions horizontalCentered="1"/>
  <pageMargins left="0.5" right="0.25" top="0.5" bottom="0.5" header="0.5" footer="0.25"/>
  <pageSetup scale="90" fitToWidth="2" orientation="portrait" r:id="rId1"/>
  <headerFooter alignWithMargins="0">
    <oddFooter>&amp;CPage &amp;P of &amp;N&amp;R&amp;D</oddFooter>
  </headerFooter>
  <colBreaks count="1" manualBreakCount="1">
    <brk id="2" max="1048575"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G52"/>
  <sheetViews>
    <sheetView workbookViewId="0">
      <selection activeCell="D37" sqref="D37"/>
    </sheetView>
  </sheetViews>
  <sheetFormatPr defaultColWidth="12" defaultRowHeight="13.2" x14ac:dyDescent="0.25"/>
  <cols>
    <col min="1" max="1" width="4.85546875" style="304" customWidth="1"/>
    <col min="2" max="2" width="90.28515625" style="304" bestFit="1" customWidth="1"/>
    <col min="3" max="3" width="16.42578125" customWidth="1"/>
    <col min="4" max="4" width="12.7109375" style="304" customWidth="1"/>
    <col min="5" max="5" width="60.28515625" style="304" customWidth="1"/>
    <col min="6" max="6" width="8" style="304" customWidth="1"/>
    <col min="7" max="7" width="27.140625" style="304" customWidth="1"/>
  </cols>
  <sheetData>
    <row r="1" spans="1:7" ht="13.8" thickBot="1" x14ac:dyDescent="0.3"/>
    <row r="2" spans="1:7" x14ac:dyDescent="0.25">
      <c r="A2" s="305"/>
      <c r="B2" s="310" t="s">
        <v>1370</v>
      </c>
      <c r="D2" s="326"/>
      <c r="E2" s="327"/>
      <c r="F2" s="327"/>
      <c r="G2" s="328"/>
    </row>
    <row r="3" spans="1:7" x14ac:dyDescent="0.25">
      <c r="D3" s="311" t="s">
        <v>1371</v>
      </c>
      <c r="G3" s="313"/>
    </row>
    <row r="4" spans="1:7" x14ac:dyDescent="0.25">
      <c r="B4" s="304" t="s">
        <v>1364</v>
      </c>
      <c r="C4" s="1"/>
      <c r="D4" s="311"/>
      <c r="G4" s="313"/>
    </row>
    <row r="5" spans="1:7" x14ac:dyDescent="0.25">
      <c r="B5" s="304" t="s">
        <v>1365</v>
      </c>
      <c r="C5" s="1"/>
      <c r="D5" s="510" t="s">
        <v>1372</v>
      </c>
      <c r="E5" s="511"/>
      <c r="F5" s="511"/>
      <c r="G5" s="512"/>
    </row>
    <row r="6" spans="1:7" x14ac:dyDescent="0.25">
      <c r="C6" s="1"/>
      <c r="D6" s="513"/>
      <c r="E6" s="511"/>
      <c r="F6" s="511"/>
      <c r="G6" s="512"/>
    </row>
    <row r="7" spans="1:7" x14ac:dyDescent="0.25">
      <c r="C7" s="1"/>
      <c r="D7" s="311"/>
      <c r="G7" s="313"/>
    </row>
    <row r="8" spans="1:7" x14ac:dyDescent="0.25">
      <c r="C8" s="1"/>
      <c r="D8" s="311" t="s">
        <v>1373</v>
      </c>
      <c r="G8" s="313"/>
    </row>
    <row r="9" spans="1:7" x14ac:dyDescent="0.25">
      <c r="A9" s="306" t="s">
        <v>337</v>
      </c>
      <c r="B9" s="307" t="s">
        <v>1374</v>
      </c>
      <c r="C9" s="1"/>
      <c r="D9" s="311"/>
      <c r="G9" s="329" t="s">
        <v>3</v>
      </c>
    </row>
    <row r="10" spans="1:7" x14ac:dyDescent="0.25">
      <c r="B10" s="307" t="s">
        <v>1375</v>
      </c>
      <c r="D10" s="311" t="s">
        <v>1376</v>
      </c>
      <c r="G10" s="313"/>
    </row>
    <row r="11" spans="1:7" x14ac:dyDescent="0.25">
      <c r="B11" s="307" t="s">
        <v>1377</v>
      </c>
      <c r="D11" s="311"/>
      <c r="E11" s="304" t="s">
        <v>1378</v>
      </c>
      <c r="G11" s="313"/>
    </row>
    <row r="12" spans="1:7" x14ac:dyDescent="0.25">
      <c r="B12" s="307" t="s">
        <v>1379</v>
      </c>
      <c r="C12" s="1"/>
      <c r="D12" s="311"/>
      <c r="E12" s="304" t="s">
        <v>1380</v>
      </c>
      <c r="G12" s="313"/>
    </row>
    <row r="13" spans="1:7" x14ac:dyDescent="0.25">
      <c r="B13" s="307" t="s">
        <v>1381</v>
      </c>
      <c r="C13" s="1"/>
      <c r="D13" s="311"/>
      <c r="E13" s="304" t="s">
        <v>1382</v>
      </c>
      <c r="G13" s="319"/>
    </row>
    <row r="14" spans="1:7" x14ac:dyDescent="0.25">
      <c r="B14" s="307"/>
      <c r="C14" s="1"/>
      <c r="D14" s="311"/>
      <c r="G14" s="313"/>
    </row>
    <row r="15" spans="1:7" ht="13.8" thickBot="1" x14ac:dyDescent="0.3">
      <c r="A15" s="306">
        <v>-2</v>
      </c>
      <c r="B15" s="304" t="s">
        <v>1383</v>
      </c>
      <c r="C15" s="1"/>
      <c r="D15" s="311" t="s">
        <v>1384</v>
      </c>
      <c r="G15" s="330"/>
    </row>
    <row r="16" spans="1:7" ht="13.8" thickTop="1" x14ac:dyDescent="0.25">
      <c r="B16" s="304" t="s">
        <v>1385</v>
      </c>
      <c r="D16" s="311"/>
      <c r="G16" s="313"/>
    </row>
    <row r="17" spans="1:7" x14ac:dyDescent="0.25">
      <c r="D17" s="311"/>
      <c r="G17" s="313"/>
    </row>
    <row r="18" spans="1:7" x14ac:dyDescent="0.25">
      <c r="A18" s="306">
        <v>-3</v>
      </c>
      <c r="B18" s="307" t="s">
        <v>1387</v>
      </c>
      <c r="C18" s="1"/>
      <c r="D18" s="311" t="s">
        <v>1386</v>
      </c>
      <c r="G18" s="313"/>
    </row>
    <row r="19" spans="1:7" x14ac:dyDescent="0.25">
      <c r="A19" s="306"/>
      <c r="B19" s="304" t="s">
        <v>1388</v>
      </c>
      <c r="C19" s="1"/>
      <c r="D19" s="311"/>
      <c r="G19" s="313"/>
    </row>
    <row r="20" spans="1:7" x14ac:dyDescent="0.25">
      <c r="B20" s="304" t="s">
        <v>1389</v>
      </c>
      <c r="C20" s="1"/>
      <c r="D20" s="311" t="s">
        <v>1390</v>
      </c>
      <c r="G20" s="313"/>
    </row>
    <row r="21" spans="1:7" x14ac:dyDescent="0.25">
      <c r="C21" s="1"/>
      <c r="D21" s="311"/>
      <c r="E21" s="304" t="s">
        <v>1391</v>
      </c>
      <c r="G21" s="313"/>
    </row>
    <row r="22" spans="1:7" x14ac:dyDescent="0.25">
      <c r="A22" s="306">
        <v>-4</v>
      </c>
      <c r="B22" s="304" t="s">
        <v>1392</v>
      </c>
      <c r="D22" s="311"/>
      <c r="E22" s="304" t="s">
        <v>1393</v>
      </c>
      <c r="G22" s="313"/>
    </row>
    <row r="23" spans="1:7" x14ac:dyDescent="0.25">
      <c r="B23" s="304" t="s">
        <v>1395</v>
      </c>
      <c r="D23" s="311"/>
      <c r="E23" s="304" t="s">
        <v>1394</v>
      </c>
      <c r="G23" s="313"/>
    </row>
    <row r="24" spans="1:7" x14ac:dyDescent="0.25">
      <c r="B24" s="304" t="s">
        <v>1396</v>
      </c>
      <c r="D24" s="311"/>
      <c r="E24" s="304" t="s">
        <v>114</v>
      </c>
      <c r="G24" s="319"/>
    </row>
    <row r="25" spans="1:7" x14ac:dyDescent="0.25">
      <c r="B25" s="304" t="s">
        <v>1397</v>
      </c>
      <c r="D25" s="311"/>
      <c r="G25" s="313"/>
    </row>
    <row r="26" spans="1:7" ht="13.8" thickBot="1" x14ac:dyDescent="0.3">
      <c r="D26" s="311" t="s">
        <v>1398</v>
      </c>
      <c r="G26" s="330"/>
    </row>
    <row r="27" spans="1:7" ht="13.8" thickTop="1" x14ac:dyDescent="0.25">
      <c r="D27" s="311"/>
      <c r="G27" s="313"/>
    </row>
    <row r="28" spans="1:7" x14ac:dyDescent="0.25">
      <c r="C28" s="1"/>
      <c r="D28" s="311"/>
      <c r="G28" s="313"/>
    </row>
    <row r="29" spans="1:7" ht="13.8" x14ac:dyDescent="0.3">
      <c r="B29" s="307" t="s">
        <v>1354</v>
      </c>
      <c r="D29" s="514" t="s">
        <v>1329</v>
      </c>
      <c r="E29" s="511"/>
      <c r="F29" s="511"/>
      <c r="G29" s="512"/>
    </row>
    <row r="30" spans="1:7" x14ac:dyDescent="0.25">
      <c r="B30" s="307" t="s">
        <v>1399</v>
      </c>
      <c r="D30" s="311"/>
      <c r="F30" s="312"/>
      <c r="G30" s="313"/>
    </row>
    <row r="31" spans="1:7" ht="27.75" customHeight="1" x14ac:dyDescent="0.25">
      <c r="D31" s="510" t="s">
        <v>1400</v>
      </c>
      <c r="E31" s="511"/>
      <c r="F31" s="511"/>
      <c r="G31" s="512"/>
    </row>
    <row r="32" spans="1:7" x14ac:dyDescent="0.25">
      <c r="D32" s="325"/>
      <c r="E32" s="323"/>
      <c r="F32" s="323"/>
      <c r="G32" s="324"/>
    </row>
    <row r="33" spans="4:7" x14ac:dyDescent="0.25">
      <c r="D33" s="314"/>
      <c r="G33" s="317"/>
    </row>
    <row r="34" spans="4:7" x14ac:dyDescent="0.25">
      <c r="D34" s="311"/>
      <c r="E34" s="307" t="s">
        <v>1402</v>
      </c>
      <c r="G34" s="317"/>
    </row>
    <row r="35" spans="4:7" x14ac:dyDescent="0.25">
      <c r="D35" s="311" t="s">
        <v>1401</v>
      </c>
      <c r="E35" s="307"/>
      <c r="G35" s="317"/>
    </row>
    <row r="36" spans="4:7" x14ac:dyDescent="0.25">
      <c r="D36" s="311" t="s">
        <v>1713</v>
      </c>
      <c r="E36" s="307"/>
      <c r="G36" s="317"/>
    </row>
    <row r="37" spans="4:7" x14ac:dyDescent="0.25">
      <c r="D37" s="311"/>
      <c r="E37" s="307"/>
      <c r="G37" s="317"/>
    </row>
    <row r="38" spans="4:7" x14ac:dyDescent="0.25">
      <c r="D38" s="314"/>
      <c r="E38" s="304" t="s">
        <v>1360</v>
      </c>
      <c r="G38" s="317"/>
    </row>
    <row r="39" spans="4:7" x14ac:dyDescent="0.25">
      <c r="D39" s="311"/>
      <c r="E39" s="307"/>
      <c r="G39" s="313"/>
    </row>
    <row r="40" spans="4:7" x14ac:dyDescent="0.25">
      <c r="D40" s="311" t="s">
        <v>1361</v>
      </c>
      <c r="E40" s="307"/>
      <c r="G40" s="313"/>
    </row>
    <row r="41" spans="4:7" x14ac:dyDescent="0.25">
      <c r="D41" s="314"/>
      <c r="G41" s="317"/>
    </row>
    <row r="42" spans="4:7" x14ac:dyDescent="0.25">
      <c r="D42" s="311"/>
      <c r="E42" s="307"/>
      <c r="G42" s="317"/>
    </row>
    <row r="43" spans="4:7" x14ac:dyDescent="0.25">
      <c r="D43" s="318"/>
      <c r="E43" s="308"/>
      <c r="G43" s="313"/>
    </row>
    <row r="44" spans="4:7" x14ac:dyDescent="0.25">
      <c r="D44" s="311"/>
      <c r="G44" s="313"/>
    </row>
    <row r="45" spans="4:7" x14ac:dyDescent="0.25">
      <c r="D45" s="314" t="s">
        <v>697</v>
      </c>
      <c r="G45" s="313"/>
    </row>
    <row r="46" spans="4:7" x14ac:dyDescent="0.25">
      <c r="D46" s="311"/>
      <c r="G46" s="313"/>
    </row>
    <row r="47" spans="4:7" x14ac:dyDescent="0.25">
      <c r="D47" s="311"/>
      <c r="G47" s="313"/>
    </row>
    <row r="48" spans="4:7" x14ac:dyDescent="0.25">
      <c r="D48" s="311"/>
      <c r="G48" s="313"/>
    </row>
    <row r="49" spans="4:7" customFormat="1" x14ac:dyDescent="0.25">
      <c r="D49" s="318"/>
      <c r="E49" s="304"/>
      <c r="F49" s="304"/>
      <c r="G49" s="313"/>
    </row>
    <row r="50" spans="4:7" customFormat="1" x14ac:dyDescent="0.25">
      <c r="D50" s="311"/>
      <c r="E50" s="309"/>
      <c r="F50" s="304"/>
      <c r="G50" s="313"/>
    </row>
    <row r="51" spans="4:7" customFormat="1" x14ac:dyDescent="0.25">
      <c r="D51" s="314" t="s">
        <v>1362</v>
      </c>
      <c r="E51" s="304"/>
      <c r="F51" s="304"/>
      <c r="G51" s="313"/>
    </row>
    <row r="52" spans="4:7" customFormat="1" ht="13.8" thickBot="1" x14ac:dyDescent="0.3">
      <c r="D52" s="320"/>
      <c r="E52" s="321"/>
      <c r="F52" s="321"/>
      <c r="G52" s="322"/>
    </row>
  </sheetData>
  <mergeCells count="3">
    <mergeCell ref="D29:G29"/>
    <mergeCell ref="D31:G31"/>
    <mergeCell ref="D5:G6"/>
  </mergeCells>
  <printOptions horizontalCentered="1"/>
  <pageMargins left="0.5" right="0.25" top="0.5" bottom="0.5" header="0.5" footer="0.25"/>
  <pageSetup scale="90" fitToWidth="2" orientation="portrait" r:id="rId1"/>
  <headerFooter alignWithMargins="0">
    <oddFooter>&amp;CPage &amp;P of &amp;N&amp;R&amp;D</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H55"/>
  <sheetViews>
    <sheetView workbookViewId="0">
      <selection activeCell="C59" sqref="C59"/>
    </sheetView>
  </sheetViews>
  <sheetFormatPr defaultColWidth="12" defaultRowHeight="10.199999999999999" x14ac:dyDescent="0.2"/>
  <cols>
    <col min="1" max="1" width="23.7109375" customWidth="1"/>
    <col min="2" max="2" width="52.7109375" customWidth="1"/>
    <col min="3" max="3" width="11.7109375" customWidth="1"/>
    <col min="4" max="7" width="22.85546875" customWidth="1"/>
  </cols>
  <sheetData>
    <row r="1" spans="1:7" x14ac:dyDescent="0.2">
      <c r="A1" t="s">
        <v>67</v>
      </c>
      <c r="B1" s="449">
        <f>District_Name</f>
        <v>0</v>
      </c>
      <c r="C1" t="s">
        <v>1257</v>
      </c>
      <c r="D1" s="50">
        <f>District_Code</f>
        <v>0</v>
      </c>
      <c r="G1" s="5"/>
    </row>
    <row r="2" spans="1:7" s="418" customFormat="1" ht="12.6" x14ac:dyDescent="0.25">
      <c r="A2" s="214" t="s">
        <v>548</v>
      </c>
    </row>
    <row r="4" spans="1:7" x14ac:dyDescent="0.2">
      <c r="A4" s="53" t="s">
        <v>549</v>
      </c>
      <c r="D4" s="4" t="s">
        <v>322</v>
      </c>
      <c r="E4" s="4" t="s">
        <v>731</v>
      </c>
      <c r="F4" s="4" t="s">
        <v>503</v>
      </c>
      <c r="G4" s="4" t="s">
        <v>732</v>
      </c>
    </row>
    <row r="5" spans="1:7" x14ac:dyDescent="0.2">
      <c r="A5" s="1" t="s">
        <v>733</v>
      </c>
      <c r="B5" s="1" t="s">
        <v>734</v>
      </c>
      <c r="C5" s="5" t="s">
        <v>733</v>
      </c>
      <c r="D5" s="56">
        <v>0</v>
      </c>
      <c r="E5" s="56">
        <v>0</v>
      </c>
      <c r="F5" s="56">
        <v>0</v>
      </c>
      <c r="G5" s="34">
        <f t="shared" ref="G5:G11" si="0">D5+E5-F5</f>
        <v>0</v>
      </c>
    </row>
    <row r="6" spans="1:7" x14ac:dyDescent="0.2">
      <c r="A6" s="1" t="s">
        <v>1298</v>
      </c>
      <c r="B6" s="1" t="s">
        <v>1299</v>
      </c>
      <c r="C6" s="5" t="s">
        <v>1298</v>
      </c>
      <c r="D6" s="56">
        <v>0</v>
      </c>
      <c r="E6" s="56">
        <v>0</v>
      </c>
      <c r="F6" s="56">
        <v>0</v>
      </c>
      <c r="G6" s="34">
        <f t="shared" si="0"/>
        <v>0</v>
      </c>
    </row>
    <row r="7" spans="1:7" x14ac:dyDescent="0.2">
      <c r="A7" s="1" t="s">
        <v>386</v>
      </c>
      <c r="B7" s="1" t="s">
        <v>743</v>
      </c>
      <c r="C7" s="5" t="s">
        <v>386</v>
      </c>
      <c r="D7" s="56">
        <v>0</v>
      </c>
      <c r="E7" s="56">
        <v>0</v>
      </c>
      <c r="F7" s="56">
        <v>0</v>
      </c>
      <c r="G7" s="34">
        <f t="shared" si="0"/>
        <v>0</v>
      </c>
    </row>
    <row r="8" spans="1:7" x14ac:dyDescent="0.2">
      <c r="A8" s="1" t="s">
        <v>387</v>
      </c>
      <c r="B8" s="1" t="s">
        <v>611</v>
      </c>
      <c r="C8" s="5" t="s">
        <v>387</v>
      </c>
      <c r="D8" s="56">
        <v>0</v>
      </c>
      <c r="E8" s="56">
        <v>0</v>
      </c>
      <c r="F8" s="56">
        <v>0</v>
      </c>
      <c r="G8" s="34">
        <f t="shared" si="0"/>
        <v>0</v>
      </c>
    </row>
    <row r="9" spans="1:7" hidden="1" x14ac:dyDescent="0.2">
      <c r="A9" s="1" t="s">
        <v>735</v>
      </c>
      <c r="B9" s="1" t="s">
        <v>1300</v>
      </c>
      <c r="C9" s="5" t="s">
        <v>735</v>
      </c>
      <c r="D9" s="56">
        <v>0</v>
      </c>
      <c r="E9" s="56">
        <v>0</v>
      </c>
      <c r="F9" s="56">
        <v>0</v>
      </c>
      <c r="G9" s="34">
        <f>D9+E9-F9</f>
        <v>0</v>
      </c>
    </row>
    <row r="10" spans="1:7" x14ac:dyDescent="0.2">
      <c r="A10" s="1" t="s">
        <v>736</v>
      </c>
      <c r="B10" s="1" t="s">
        <v>1509</v>
      </c>
      <c r="C10" s="5" t="s">
        <v>736</v>
      </c>
      <c r="D10" s="56">
        <v>0</v>
      </c>
      <c r="E10" s="56">
        <v>0</v>
      </c>
      <c r="F10" s="56">
        <v>0</v>
      </c>
      <c r="G10" s="34">
        <f t="shared" si="0"/>
        <v>0</v>
      </c>
    </row>
    <row r="11" spans="1:7" x14ac:dyDescent="0.2">
      <c r="A11" s="1" t="s">
        <v>738</v>
      </c>
      <c r="B11" s="1" t="s">
        <v>737</v>
      </c>
      <c r="C11" s="5" t="s">
        <v>738</v>
      </c>
      <c r="D11" s="56">
        <v>0</v>
      </c>
      <c r="E11" s="56">
        <v>0</v>
      </c>
      <c r="F11" s="56">
        <v>0</v>
      </c>
      <c r="G11" s="34">
        <f t="shared" si="0"/>
        <v>0</v>
      </c>
    </row>
    <row r="12" spans="1:7" x14ac:dyDescent="0.2">
      <c r="A12" s="1"/>
      <c r="B12" s="1" t="s">
        <v>1536</v>
      </c>
      <c r="C12" s="5"/>
      <c r="D12" s="56">
        <v>0</v>
      </c>
      <c r="E12" s="56">
        <v>0</v>
      </c>
      <c r="F12" s="56">
        <v>0</v>
      </c>
      <c r="G12" s="34"/>
    </row>
    <row r="13" spans="1:7" x14ac:dyDescent="0.2">
      <c r="A13" s="1" t="s">
        <v>742</v>
      </c>
      <c r="B13" s="1" t="s">
        <v>741</v>
      </c>
      <c r="C13" s="5" t="s">
        <v>742</v>
      </c>
      <c r="D13" s="56">
        <v>0</v>
      </c>
      <c r="E13" s="56">
        <v>0</v>
      </c>
      <c r="F13" s="56">
        <v>0</v>
      </c>
      <c r="G13" s="34">
        <f t="shared" ref="G13:G24" si="1">D13+E13-F13</f>
        <v>0</v>
      </c>
    </row>
    <row r="14" spans="1:7" x14ac:dyDescent="0.2">
      <c r="A14" s="1" t="s">
        <v>746</v>
      </c>
      <c r="B14" s="1" t="s">
        <v>745</v>
      </c>
      <c r="C14" s="5" t="s">
        <v>746</v>
      </c>
      <c r="D14" s="56">
        <v>0</v>
      </c>
      <c r="E14" s="56">
        <v>0</v>
      </c>
      <c r="F14" s="56">
        <v>0</v>
      </c>
      <c r="G14" s="34">
        <f t="shared" si="1"/>
        <v>0</v>
      </c>
    </row>
    <row r="15" spans="1:7" x14ac:dyDescent="0.2">
      <c r="A15" s="1" t="s">
        <v>747</v>
      </c>
      <c r="B15" s="1" t="s">
        <v>1702</v>
      </c>
      <c r="C15" s="5" t="s">
        <v>747</v>
      </c>
      <c r="D15" s="56">
        <v>0</v>
      </c>
      <c r="E15" s="56">
        <v>0</v>
      </c>
      <c r="F15" s="56">
        <v>0</v>
      </c>
      <c r="G15" s="34">
        <f t="shared" si="1"/>
        <v>0</v>
      </c>
    </row>
    <row r="16" spans="1:7" x14ac:dyDescent="0.2">
      <c r="A16" s="1" t="s">
        <v>748</v>
      </c>
      <c r="B16" s="1" t="s">
        <v>730</v>
      </c>
      <c r="C16" s="5" t="s">
        <v>748</v>
      </c>
      <c r="D16" s="56">
        <v>0</v>
      </c>
      <c r="E16" s="56">
        <v>0</v>
      </c>
      <c r="F16" s="56">
        <v>0</v>
      </c>
      <c r="G16" s="34">
        <f t="shared" si="1"/>
        <v>0</v>
      </c>
    </row>
    <row r="17" spans="1:7" x14ac:dyDescent="0.2">
      <c r="A17" s="1" t="s">
        <v>1312</v>
      </c>
      <c r="B17" s="1" t="s">
        <v>1510</v>
      </c>
      <c r="C17" s="5" t="s">
        <v>1312</v>
      </c>
      <c r="D17" s="56">
        <v>0</v>
      </c>
      <c r="E17" s="56">
        <v>0</v>
      </c>
      <c r="F17" s="56">
        <v>0</v>
      </c>
      <c r="G17" s="34">
        <f>D17+E17-F17</f>
        <v>0</v>
      </c>
    </row>
    <row r="18" spans="1:7" x14ac:dyDescent="0.2">
      <c r="A18" s="1" t="s">
        <v>750</v>
      </c>
      <c r="B18" s="51" t="s">
        <v>749</v>
      </c>
      <c r="C18" s="5" t="s">
        <v>750</v>
      </c>
      <c r="D18" s="56">
        <v>0</v>
      </c>
      <c r="E18" s="56">
        <v>0</v>
      </c>
      <c r="F18" s="56">
        <v>0</v>
      </c>
      <c r="G18" s="34">
        <f t="shared" si="1"/>
        <v>0</v>
      </c>
    </row>
    <row r="19" spans="1:7" x14ac:dyDescent="0.2">
      <c r="A19" s="1" t="s">
        <v>752</v>
      </c>
      <c r="B19" s="51" t="s">
        <v>751</v>
      </c>
      <c r="C19" s="5" t="s">
        <v>752</v>
      </c>
      <c r="D19" s="56">
        <v>0</v>
      </c>
      <c r="E19" s="56">
        <v>0</v>
      </c>
      <c r="F19" s="56">
        <v>0</v>
      </c>
      <c r="G19" s="34">
        <f t="shared" si="1"/>
        <v>0</v>
      </c>
    </row>
    <row r="20" spans="1:7" x14ac:dyDescent="0.2">
      <c r="A20" s="1"/>
      <c r="B20" s="1" t="s">
        <v>1536</v>
      </c>
      <c r="C20" s="5"/>
      <c r="D20" s="56">
        <v>0</v>
      </c>
      <c r="E20" s="56">
        <v>0</v>
      </c>
      <c r="F20" s="56">
        <v>0</v>
      </c>
      <c r="G20" s="34"/>
    </row>
    <row r="21" spans="1:7" x14ac:dyDescent="0.2">
      <c r="A21" s="1" t="s">
        <v>754</v>
      </c>
      <c r="B21" s="1" t="s">
        <v>753</v>
      </c>
      <c r="C21" s="5" t="s">
        <v>754</v>
      </c>
      <c r="D21" s="56">
        <v>0</v>
      </c>
      <c r="E21" s="56">
        <v>0</v>
      </c>
      <c r="F21" s="56">
        <v>0</v>
      </c>
      <c r="G21" s="34">
        <f>D21+E21-F21</f>
        <v>0</v>
      </c>
    </row>
    <row r="22" spans="1:7" x14ac:dyDescent="0.2">
      <c r="A22" s="1" t="s">
        <v>756</v>
      </c>
      <c r="B22" s="1" t="s">
        <v>755</v>
      </c>
      <c r="C22" s="5" t="s">
        <v>756</v>
      </c>
      <c r="D22" s="56">
        <v>0</v>
      </c>
      <c r="E22" s="56">
        <v>0</v>
      </c>
      <c r="F22" s="56">
        <v>0</v>
      </c>
      <c r="G22" s="34">
        <f t="shared" si="1"/>
        <v>0</v>
      </c>
    </row>
    <row r="23" spans="1:7" x14ac:dyDescent="0.2">
      <c r="A23" s="1" t="s">
        <v>714</v>
      </c>
      <c r="B23" s="1" t="s">
        <v>713</v>
      </c>
      <c r="C23" s="5" t="s">
        <v>714</v>
      </c>
      <c r="D23" s="56">
        <v>0</v>
      </c>
      <c r="E23" s="56">
        <v>0</v>
      </c>
      <c r="F23" s="56">
        <v>0</v>
      </c>
      <c r="G23" s="34">
        <f>D23+E23-F23</f>
        <v>0</v>
      </c>
    </row>
    <row r="24" spans="1:7" x14ac:dyDescent="0.2">
      <c r="A24" s="1" t="s">
        <v>612</v>
      </c>
      <c r="B24" s="1" t="s">
        <v>1616</v>
      </c>
      <c r="C24" s="5" t="s">
        <v>612</v>
      </c>
      <c r="D24" s="466">
        <v>0</v>
      </c>
      <c r="E24" s="466">
        <v>0</v>
      </c>
      <c r="F24" s="466">
        <v>0</v>
      </c>
      <c r="G24" s="450">
        <f t="shared" si="1"/>
        <v>0</v>
      </c>
    </row>
    <row r="25" spans="1:7" ht="10.8" thickBot="1" x14ac:dyDescent="0.25">
      <c r="A25" t="s">
        <v>388</v>
      </c>
      <c r="B25" s="51" t="s">
        <v>715</v>
      </c>
      <c r="C25" t="s">
        <v>388</v>
      </c>
      <c r="D25" s="467">
        <v>0</v>
      </c>
      <c r="E25" s="25">
        <v>0</v>
      </c>
      <c r="F25" s="25">
        <v>0</v>
      </c>
      <c r="G25" s="468">
        <f>D25+E25-F25</f>
        <v>0</v>
      </c>
    </row>
    <row r="26" spans="1:7" ht="11.4" thickTop="1" thickBot="1" x14ac:dyDescent="0.25">
      <c r="A26" s="17"/>
      <c r="B26" s="7" t="s">
        <v>550</v>
      </c>
      <c r="F26">
        <v>1</v>
      </c>
      <c r="G26" s="22">
        <f>SUM(G5:G25)</f>
        <v>0</v>
      </c>
    </row>
    <row r="27" spans="1:7" ht="10.8" thickTop="1" x14ac:dyDescent="0.2">
      <c r="A27" s="17" t="s">
        <v>716</v>
      </c>
      <c r="B27" s="1"/>
      <c r="E27" s="5"/>
      <c r="F27" s="21"/>
    </row>
    <row r="28" spans="1:7" x14ac:dyDescent="0.2">
      <c r="A28" s="1" t="s">
        <v>733</v>
      </c>
      <c r="B28" s="1" t="s">
        <v>717</v>
      </c>
      <c r="E28" s="5" t="s">
        <v>718</v>
      </c>
      <c r="F28" s="21">
        <v>0</v>
      </c>
    </row>
    <row r="29" spans="1:7" x14ac:dyDescent="0.2">
      <c r="A29" s="1" t="s">
        <v>735</v>
      </c>
      <c r="B29" s="1" t="s">
        <v>719</v>
      </c>
      <c r="E29" s="5" t="s">
        <v>720</v>
      </c>
      <c r="F29" s="21">
        <v>0</v>
      </c>
    </row>
    <row r="30" spans="1:7" x14ac:dyDescent="0.2">
      <c r="A30" s="1" t="s">
        <v>736</v>
      </c>
      <c r="B30" s="1" t="s">
        <v>721</v>
      </c>
      <c r="E30" s="5" t="s">
        <v>722</v>
      </c>
      <c r="F30" s="21">
        <v>0</v>
      </c>
    </row>
    <row r="31" spans="1:7" x14ac:dyDescent="0.2">
      <c r="A31" s="1" t="s">
        <v>738</v>
      </c>
      <c r="B31" s="1" t="s">
        <v>723</v>
      </c>
      <c r="E31" s="5" t="s">
        <v>724</v>
      </c>
      <c r="F31" s="21">
        <v>0</v>
      </c>
    </row>
    <row r="32" spans="1:7" x14ac:dyDescent="0.2">
      <c r="A32" s="1" t="s">
        <v>742</v>
      </c>
      <c r="B32" s="1" t="s">
        <v>725</v>
      </c>
      <c r="E32" s="5" t="s">
        <v>726</v>
      </c>
      <c r="F32" s="21">
        <v>0</v>
      </c>
    </row>
    <row r="33" spans="1:8" x14ac:dyDescent="0.2">
      <c r="A33" s="1" t="s">
        <v>744</v>
      </c>
      <c r="B33" s="1" t="s">
        <v>727</v>
      </c>
      <c r="E33" s="5" t="s">
        <v>728</v>
      </c>
      <c r="F33" s="21">
        <v>0</v>
      </c>
    </row>
    <row r="34" spans="1:8" x14ac:dyDescent="0.2">
      <c r="A34" s="1" t="s">
        <v>746</v>
      </c>
      <c r="B34" s="1" t="s">
        <v>777</v>
      </c>
      <c r="E34" s="5" t="s">
        <v>748</v>
      </c>
      <c r="F34" s="21">
        <v>0</v>
      </c>
    </row>
    <row r="35" spans="1:8" ht="10.8" thickBot="1" x14ac:dyDescent="0.25">
      <c r="A35" t="s">
        <v>747</v>
      </c>
      <c r="B35" s="51" t="s">
        <v>778</v>
      </c>
      <c r="E35" t="s">
        <v>750</v>
      </c>
      <c r="F35">
        <v>0</v>
      </c>
      <c r="G35" s="469"/>
    </row>
    <row r="36" spans="1:8" ht="11.4" thickTop="1" thickBot="1" x14ac:dyDescent="0.25">
      <c r="A36" s="53"/>
      <c r="B36" t="s">
        <v>551</v>
      </c>
      <c r="F36">
        <v>2</v>
      </c>
      <c r="G36" s="22">
        <f>SUM(F28:F35)</f>
        <v>0</v>
      </c>
    </row>
    <row r="37" spans="1:8" ht="11.4" thickTop="1" thickBot="1" x14ac:dyDescent="0.25">
      <c r="A37" s="17" t="s">
        <v>1303</v>
      </c>
      <c r="F37">
        <v>3</v>
      </c>
      <c r="G37" s="22">
        <f>G26-G36</f>
        <v>0</v>
      </c>
    </row>
    <row r="38" spans="1:8" ht="10.8" thickTop="1" x14ac:dyDescent="0.2">
      <c r="A38" s="17" t="s">
        <v>779</v>
      </c>
      <c r="B38" s="51"/>
      <c r="E38" s="5"/>
      <c r="F38" s="470"/>
    </row>
    <row r="39" spans="1:8" x14ac:dyDescent="0.2">
      <c r="A39" s="1" t="s">
        <v>733</v>
      </c>
      <c r="B39" s="298" t="s">
        <v>780</v>
      </c>
      <c r="E39" s="5" t="s">
        <v>733</v>
      </c>
      <c r="F39" s="21">
        <v>0</v>
      </c>
    </row>
    <row r="40" spans="1:8" ht="10.8" thickBot="1" x14ac:dyDescent="0.25">
      <c r="A40" t="s">
        <v>735</v>
      </c>
      <c r="B40" s="1" t="s">
        <v>789</v>
      </c>
      <c r="E40" t="s">
        <v>735</v>
      </c>
      <c r="F40" s="467">
        <v>0</v>
      </c>
      <c r="G40" s="471"/>
    </row>
    <row r="41" spans="1:8" ht="11.4" thickTop="1" thickBot="1" x14ac:dyDescent="0.25">
      <c r="A41" s="17"/>
      <c r="B41" s="7" t="s">
        <v>781</v>
      </c>
      <c r="F41">
        <v>4</v>
      </c>
      <c r="G41" s="22">
        <f>SUM(F39:F40)</f>
        <v>0</v>
      </c>
    </row>
    <row r="42" spans="1:8" ht="11.4" thickTop="1" thickBot="1" x14ac:dyDescent="0.25">
      <c r="A42" s="17" t="s">
        <v>782</v>
      </c>
      <c r="F42">
        <v>5</v>
      </c>
      <c r="G42" s="22">
        <f>G37-G41</f>
        <v>0</v>
      </c>
      <c r="H42" t="s">
        <v>1305</v>
      </c>
    </row>
    <row r="43" spans="1:8" ht="11.4" thickTop="1" thickBot="1" x14ac:dyDescent="0.25">
      <c r="A43" s="17"/>
      <c r="G43" s="472">
        <f>G41*0.03</f>
        <v>0</v>
      </c>
      <c r="H43" t="s">
        <v>1306</v>
      </c>
    </row>
    <row r="44" spans="1:8" ht="10.8" thickTop="1" x14ac:dyDescent="0.2">
      <c r="A44" s="17" t="s">
        <v>783</v>
      </c>
      <c r="B44" s="51"/>
      <c r="D44" s="5"/>
      <c r="E44" s="473"/>
    </row>
    <row r="45" spans="1:8" x14ac:dyDescent="0.2">
      <c r="A45" s="1" t="s">
        <v>733</v>
      </c>
      <c r="B45" s="1" t="s">
        <v>1304</v>
      </c>
      <c r="D45" s="5" t="s">
        <v>733</v>
      </c>
      <c r="E45" s="474">
        <v>0</v>
      </c>
    </row>
    <row r="46" spans="1:8" ht="10.8" thickBot="1" x14ac:dyDescent="0.25">
      <c r="A46" s="1" t="s">
        <v>735</v>
      </c>
      <c r="B46" s="1" t="s">
        <v>784</v>
      </c>
      <c r="D46" s="5" t="s">
        <v>735</v>
      </c>
      <c r="E46" s="475">
        <v>0</v>
      </c>
    </row>
    <row r="47" spans="1:8" ht="11.4" thickTop="1" thickBot="1" x14ac:dyDescent="0.25">
      <c r="A47" s="1" t="s">
        <v>736</v>
      </c>
      <c r="B47" s="1" t="s">
        <v>785</v>
      </c>
      <c r="D47" s="5" t="s">
        <v>736</v>
      </c>
      <c r="E47" s="22">
        <f>SUM(E45:E46)</f>
        <v>0</v>
      </c>
    </row>
    <row r="48" spans="1:8" ht="11.4" thickTop="1" thickBot="1" x14ac:dyDescent="0.25">
      <c r="A48" s="1" t="s">
        <v>738</v>
      </c>
      <c r="B48" s="1" t="s">
        <v>786</v>
      </c>
      <c r="D48" t="s">
        <v>738</v>
      </c>
      <c r="E48" s="476">
        <f>G42</f>
        <v>0</v>
      </c>
      <c r="F48" s="477"/>
    </row>
    <row r="49" spans="1:7" ht="11.4" thickTop="1" thickBot="1" x14ac:dyDescent="0.25">
      <c r="A49" s="1" t="s">
        <v>742</v>
      </c>
      <c r="B49" s="51" t="s">
        <v>787</v>
      </c>
      <c r="E49" s="5" t="s">
        <v>742</v>
      </c>
      <c r="F49" s="22">
        <f>E48*E47</f>
        <v>0</v>
      </c>
    </row>
    <row r="50" spans="1:7" ht="10.8" thickTop="1" x14ac:dyDescent="0.2">
      <c r="A50" s="1" t="s">
        <v>744</v>
      </c>
      <c r="B50" s="1" t="s">
        <v>788</v>
      </c>
      <c r="E50" s="5" t="s">
        <v>744</v>
      </c>
      <c r="F50" s="460">
        <f>F39</f>
        <v>0</v>
      </c>
    </row>
    <row r="51" spans="1:7" ht="10.8" thickBot="1" x14ac:dyDescent="0.25">
      <c r="A51" t="s">
        <v>746</v>
      </c>
      <c r="B51" s="1" t="s">
        <v>789</v>
      </c>
      <c r="E51" t="s">
        <v>746</v>
      </c>
      <c r="F51" s="34">
        <f>F40</f>
        <v>0</v>
      </c>
      <c r="G51" s="478"/>
    </row>
    <row r="52" spans="1:7" ht="11.4" thickTop="1" thickBot="1" x14ac:dyDescent="0.25">
      <c r="B52" s="7" t="s">
        <v>790</v>
      </c>
      <c r="F52">
        <v>6</v>
      </c>
      <c r="G52" s="22">
        <f>SUM(F49:F51)</f>
        <v>0</v>
      </c>
    </row>
    <row r="53" spans="1:7" ht="11.4" thickTop="1" thickBot="1" x14ac:dyDescent="0.25">
      <c r="A53" s="53"/>
    </row>
    <row r="54" spans="1:7" ht="11.4" thickTop="1" thickBot="1" x14ac:dyDescent="0.25">
      <c r="A54" s="7" t="s">
        <v>552</v>
      </c>
      <c r="F54">
        <v>7</v>
      </c>
      <c r="G54" s="479">
        <f>G52+G37</f>
        <v>0</v>
      </c>
    </row>
    <row r="55" spans="1:7" ht="10.8" thickTop="1" x14ac:dyDescent="0.2"/>
  </sheetData>
  <sheetProtection password="CB03" sheet="1" objects="1" scenarios="1"/>
  <phoneticPr fontId="12" type="noConversion"/>
  <printOptions horizontalCentered="1"/>
  <pageMargins left="0.5" right="0.25" top="0.5" bottom="0.5" header="0.5" footer="0.25"/>
  <pageSetup scale="90" firstPageNumber="53" orientation="landscape" horizontalDpi="300" verticalDpi="300" r:id="rId1"/>
  <headerFooter alignWithMargins="0">
    <oddFooter>&amp;CPage &amp;P of &amp;N&amp;R&amp;D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43"/>
  </sheetPr>
  <dimension ref="A1:M62"/>
  <sheetViews>
    <sheetView topLeftCell="A4" zoomScaleNormal="100" workbookViewId="0">
      <selection activeCell="A5" sqref="A5"/>
    </sheetView>
  </sheetViews>
  <sheetFormatPr defaultColWidth="10.7109375" defaultRowHeight="13.2" x14ac:dyDescent="0.25"/>
  <cols>
    <col min="1" max="1" width="6.85546875" style="167" customWidth="1"/>
    <col min="2" max="2" width="12.7109375" style="167" customWidth="1"/>
    <col min="3" max="16384" width="10.7109375" style="167"/>
  </cols>
  <sheetData>
    <row r="1" spans="1:13" x14ac:dyDescent="0.25">
      <c r="A1" s="94" t="s">
        <v>67</v>
      </c>
      <c r="B1" s="165"/>
      <c r="C1" s="177">
        <f>District_Name</f>
        <v>0</v>
      </c>
      <c r="F1" s="168"/>
      <c r="G1" s="168"/>
      <c r="H1" s="168"/>
      <c r="I1" s="62" t="s">
        <v>1257</v>
      </c>
      <c r="J1" s="169">
        <f>District_Code</f>
        <v>0</v>
      </c>
      <c r="K1" s="168"/>
      <c r="L1" s="168"/>
    </row>
    <row r="2" spans="1:13" x14ac:dyDescent="0.25">
      <c r="A2" s="170" t="s">
        <v>67</v>
      </c>
      <c r="B2" s="170"/>
      <c r="C2" s="170"/>
      <c r="D2" s="168"/>
      <c r="E2" s="168"/>
      <c r="F2" s="168"/>
      <c r="G2" s="168"/>
      <c r="H2" s="168"/>
      <c r="I2" s="168"/>
      <c r="J2" s="168"/>
      <c r="K2" s="168"/>
      <c r="L2" s="168"/>
    </row>
    <row r="3" spans="1:13" x14ac:dyDescent="0.25">
      <c r="A3" s="170" t="s">
        <v>1088</v>
      </c>
      <c r="B3" s="170"/>
      <c r="C3" s="170"/>
      <c r="D3" s="168"/>
      <c r="E3" s="168"/>
      <c r="F3" s="168"/>
      <c r="G3" s="168"/>
      <c r="H3" s="168"/>
      <c r="I3" s="168"/>
      <c r="J3" s="168"/>
      <c r="K3" s="168"/>
      <c r="L3" s="168"/>
    </row>
    <row r="4" spans="1:13" x14ac:dyDescent="0.25">
      <c r="A4" s="331" t="s">
        <v>1716</v>
      </c>
      <c r="B4" s="168"/>
      <c r="C4" s="168"/>
      <c r="D4" s="168"/>
      <c r="E4" s="168"/>
      <c r="F4" s="168"/>
      <c r="G4" s="168"/>
      <c r="H4" s="168"/>
      <c r="I4" s="168"/>
      <c r="J4" s="168"/>
      <c r="K4" s="168"/>
      <c r="L4" s="168"/>
    </row>
    <row r="5" spans="1:13" x14ac:dyDescent="0.25">
      <c r="A5" s="167" t="s">
        <v>1129</v>
      </c>
    </row>
    <row r="6" spans="1:13" x14ac:dyDescent="0.25">
      <c r="A6" s="167" t="s">
        <v>1130</v>
      </c>
    </row>
    <row r="7" spans="1:13" x14ac:dyDescent="0.25">
      <c r="A7" s="167" t="s">
        <v>1131</v>
      </c>
    </row>
    <row r="8" spans="1:13" x14ac:dyDescent="0.25">
      <c r="A8" s="167" t="s">
        <v>1145</v>
      </c>
    </row>
    <row r="9" spans="1:13" x14ac:dyDescent="0.25">
      <c r="A9" s="167" t="s">
        <v>1146</v>
      </c>
    </row>
    <row r="11" spans="1:13" x14ac:dyDescent="0.25">
      <c r="A11" s="171" t="s">
        <v>1069</v>
      </c>
      <c r="B11" s="171" t="s">
        <v>1070</v>
      </c>
      <c r="C11" s="438">
        <v>0</v>
      </c>
    </row>
    <row r="12" spans="1:13" x14ac:dyDescent="0.25">
      <c r="A12" s="171" t="s">
        <v>1071</v>
      </c>
      <c r="B12" s="171" t="s">
        <v>1072</v>
      </c>
      <c r="C12" s="438">
        <v>0</v>
      </c>
      <c r="D12" s="498" t="s">
        <v>1656</v>
      </c>
      <c r="E12" s="498"/>
      <c r="F12" s="498"/>
      <c r="G12" s="498"/>
      <c r="H12" s="498"/>
      <c r="I12" s="498"/>
      <c r="J12" s="498"/>
      <c r="K12" s="498"/>
      <c r="L12" s="498"/>
      <c r="M12" s="498"/>
    </row>
    <row r="13" spans="1:13" x14ac:dyDescent="0.25">
      <c r="A13" s="171" t="s">
        <v>1073</v>
      </c>
      <c r="B13" s="171" t="s">
        <v>1074</v>
      </c>
      <c r="C13" s="438">
        <v>0</v>
      </c>
    </row>
    <row r="14" spans="1:13" ht="13.8" thickBot="1" x14ac:dyDescent="0.3">
      <c r="A14" s="171" t="s">
        <v>1075</v>
      </c>
      <c r="B14" s="171" t="s">
        <v>1076</v>
      </c>
      <c r="C14" s="438">
        <v>0</v>
      </c>
    </row>
    <row r="15" spans="1:13" x14ac:dyDescent="0.25">
      <c r="A15" s="426"/>
      <c r="B15" s="427">
        <v>1</v>
      </c>
      <c r="C15" s="428">
        <v>2</v>
      </c>
      <c r="D15" s="427">
        <v>3</v>
      </c>
      <c r="E15" s="427">
        <v>4</v>
      </c>
      <c r="F15" s="427">
        <v>5</v>
      </c>
      <c r="G15" s="427">
        <v>6</v>
      </c>
      <c r="H15" s="427">
        <v>7</v>
      </c>
      <c r="I15" s="427">
        <v>8</v>
      </c>
      <c r="J15" s="427">
        <v>9</v>
      </c>
      <c r="K15" s="427">
        <v>10</v>
      </c>
      <c r="L15" s="427">
        <v>11</v>
      </c>
      <c r="M15" s="429">
        <v>12</v>
      </c>
    </row>
    <row r="16" spans="1:13" x14ac:dyDescent="0.25">
      <c r="A16" s="430"/>
      <c r="B16" s="278" t="s">
        <v>1077</v>
      </c>
      <c r="C16" s="425" t="s">
        <v>1078</v>
      </c>
      <c r="D16" s="425" t="s">
        <v>1079</v>
      </c>
      <c r="E16" s="425" t="s">
        <v>1080</v>
      </c>
      <c r="F16" s="425" t="s">
        <v>1081</v>
      </c>
      <c r="G16" s="425" t="s">
        <v>1082</v>
      </c>
      <c r="H16" s="425" t="s">
        <v>1083</v>
      </c>
      <c r="I16" s="425" t="s">
        <v>1084</v>
      </c>
      <c r="J16" s="425" t="s">
        <v>1085</v>
      </c>
      <c r="K16" s="425" t="s">
        <v>1086</v>
      </c>
      <c r="L16" s="425" t="s">
        <v>1087</v>
      </c>
      <c r="M16" s="431" t="s">
        <v>672</v>
      </c>
    </row>
    <row r="17" spans="1:13" x14ac:dyDescent="0.25">
      <c r="A17" s="430">
        <v>0</v>
      </c>
      <c r="B17" s="439">
        <f>+$C$11</f>
        <v>0</v>
      </c>
      <c r="C17" s="279">
        <f t="shared" ref="C17:L17" si="0">+B17+$C$13</f>
        <v>0</v>
      </c>
      <c r="D17" s="279">
        <f t="shared" si="0"/>
        <v>0</v>
      </c>
      <c r="E17" s="279">
        <f t="shared" si="0"/>
        <v>0</v>
      </c>
      <c r="F17" s="279">
        <f t="shared" si="0"/>
        <v>0</v>
      </c>
      <c r="G17" s="279">
        <f t="shared" si="0"/>
        <v>0</v>
      </c>
      <c r="H17" s="279">
        <f t="shared" si="0"/>
        <v>0</v>
      </c>
      <c r="I17" s="279">
        <f t="shared" si="0"/>
        <v>0</v>
      </c>
      <c r="J17" s="279">
        <f t="shared" si="0"/>
        <v>0</v>
      </c>
      <c r="K17" s="279">
        <f t="shared" si="0"/>
        <v>0</v>
      </c>
      <c r="L17" s="279">
        <f t="shared" si="0"/>
        <v>0</v>
      </c>
      <c r="M17" s="432">
        <f>+L17+$C$13</f>
        <v>0</v>
      </c>
    </row>
    <row r="18" spans="1:13" x14ac:dyDescent="0.25">
      <c r="A18" s="430">
        <v>1</v>
      </c>
      <c r="B18" s="279">
        <f t="shared" ref="B18:F62" si="1">+B17+$C$12</f>
        <v>0</v>
      </c>
      <c r="C18" s="279">
        <f t="shared" ref="C18:C26" si="2">+C17+$C$12</f>
        <v>0</v>
      </c>
      <c r="D18" s="279">
        <f t="shared" ref="D18:D26" si="3">+D17+$C$12</f>
        <v>0</v>
      </c>
      <c r="E18" s="279">
        <f t="shared" ref="E18:E26" si="4">+E17+$C$12</f>
        <v>0</v>
      </c>
      <c r="F18" s="279">
        <f t="shared" ref="F18:F26" si="5">+F17+$C$12</f>
        <v>0</v>
      </c>
      <c r="G18" s="279">
        <f t="shared" ref="G18:M61" si="6">+G17+$C$14</f>
        <v>0</v>
      </c>
      <c r="H18" s="279">
        <f t="shared" ref="H18:M60" si="7">+H17+$C$14</f>
        <v>0</v>
      </c>
      <c r="I18" s="279">
        <f t="shared" ref="I18:M59" si="8">+I17+$C$14</f>
        <v>0</v>
      </c>
      <c r="J18" s="279">
        <f t="shared" ref="J18:M58" si="9">+J17+$C$14</f>
        <v>0</v>
      </c>
      <c r="K18" s="279">
        <f t="shared" ref="K18:M57" si="10">+K17+$C$14</f>
        <v>0</v>
      </c>
      <c r="L18" s="279">
        <f t="shared" ref="L18:M28" si="11">+L17+$C$14</f>
        <v>0</v>
      </c>
      <c r="M18" s="432">
        <f t="shared" si="11"/>
        <v>0</v>
      </c>
    </row>
    <row r="19" spans="1:13" x14ac:dyDescent="0.25">
      <c r="A19" s="430">
        <v>2</v>
      </c>
      <c r="B19" s="279">
        <f t="shared" si="1"/>
        <v>0</v>
      </c>
      <c r="C19" s="279">
        <f t="shared" si="2"/>
        <v>0</v>
      </c>
      <c r="D19" s="279">
        <f t="shared" si="3"/>
        <v>0</v>
      </c>
      <c r="E19" s="279">
        <f t="shared" si="4"/>
        <v>0</v>
      </c>
      <c r="F19" s="279">
        <f t="shared" si="5"/>
        <v>0</v>
      </c>
      <c r="G19" s="279">
        <f t="shared" si="6"/>
        <v>0</v>
      </c>
      <c r="H19" s="279">
        <f t="shared" si="7"/>
        <v>0</v>
      </c>
      <c r="I19" s="279">
        <f t="shared" si="8"/>
        <v>0</v>
      </c>
      <c r="J19" s="279">
        <f t="shared" si="9"/>
        <v>0</v>
      </c>
      <c r="K19" s="279">
        <f t="shared" si="10"/>
        <v>0</v>
      </c>
      <c r="L19" s="279">
        <f t="shared" si="11"/>
        <v>0</v>
      </c>
      <c r="M19" s="432">
        <f t="shared" si="11"/>
        <v>0</v>
      </c>
    </row>
    <row r="20" spans="1:13" x14ac:dyDescent="0.25">
      <c r="A20" s="430">
        <v>3</v>
      </c>
      <c r="B20" s="279">
        <f t="shared" si="1"/>
        <v>0</v>
      </c>
      <c r="C20" s="279">
        <f t="shared" si="2"/>
        <v>0</v>
      </c>
      <c r="D20" s="279">
        <f t="shared" si="3"/>
        <v>0</v>
      </c>
      <c r="E20" s="279">
        <f t="shared" si="4"/>
        <v>0</v>
      </c>
      <c r="F20" s="279">
        <f t="shared" si="5"/>
        <v>0</v>
      </c>
      <c r="G20" s="279">
        <f t="shared" si="6"/>
        <v>0</v>
      </c>
      <c r="H20" s="279">
        <f t="shared" si="7"/>
        <v>0</v>
      </c>
      <c r="I20" s="279">
        <f t="shared" si="8"/>
        <v>0</v>
      </c>
      <c r="J20" s="279">
        <f t="shared" si="9"/>
        <v>0</v>
      </c>
      <c r="K20" s="279">
        <f t="shared" si="10"/>
        <v>0</v>
      </c>
      <c r="L20" s="279">
        <f t="shared" si="11"/>
        <v>0</v>
      </c>
      <c r="M20" s="432">
        <f t="shared" si="11"/>
        <v>0</v>
      </c>
    </row>
    <row r="21" spans="1:13" x14ac:dyDescent="0.25">
      <c r="A21" s="430">
        <v>4</v>
      </c>
      <c r="B21" s="279">
        <f t="shared" si="1"/>
        <v>0</v>
      </c>
      <c r="C21" s="279">
        <f t="shared" si="2"/>
        <v>0</v>
      </c>
      <c r="D21" s="279">
        <f t="shared" si="3"/>
        <v>0</v>
      </c>
      <c r="E21" s="279">
        <f t="shared" si="4"/>
        <v>0</v>
      </c>
      <c r="F21" s="279">
        <f t="shared" si="5"/>
        <v>0</v>
      </c>
      <c r="G21" s="279">
        <f t="shared" si="6"/>
        <v>0</v>
      </c>
      <c r="H21" s="279">
        <f t="shared" si="7"/>
        <v>0</v>
      </c>
      <c r="I21" s="279">
        <f t="shared" si="8"/>
        <v>0</v>
      </c>
      <c r="J21" s="279">
        <f t="shared" si="9"/>
        <v>0</v>
      </c>
      <c r="K21" s="279">
        <f t="shared" si="10"/>
        <v>0</v>
      </c>
      <c r="L21" s="279">
        <f t="shared" si="11"/>
        <v>0</v>
      </c>
      <c r="M21" s="432">
        <f t="shared" si="11"/>
        <v>0</v>
      </c>
    </row>
    <row r="22" spans="1:13" x14ac:dyDescent="0.25">
      <c r="A22" s="430">
        <v>5</v>
      </c>
      <c r="B22" s="279">
        <f t="shared" si="1"/>
        <v>0</v>
      </c>
      <c r="C22" s="279">
        <f t="shared" si="2"/>
        <v>0</v>
      </c>
      <c r="D22" s="279">
        <f t="shared" si="3"/>
        <v>0</v>
      </c>
      <c r="E22" s="279">
        <f t="shared" si="4"/>
        <v>0</v>
      </c>
      <c r="F22" s="279">
        <f t="shared" si="5"/>
        <v>0</v>
      </c>
      <c r="G22" s="279">
        <f t="shared" si="6"/>
        <v>0</v>
      </c>
      <c r="H22" s="279">
        <f t="shared" si="7"/>
        <v>0</v>
      </c>
      <c r="I22" s="279">
        <f t="shared" si="8"/>
        <v>0</v>
      </c>
      <c r="J22" s="279">
        <f t="shared" si="9"/>
        <v>0</v>
      </c>
      <c r="K22" s="279">
        <f t="shared" si="10"/>
        <v>0</v>
      </c>
      <c r="L22" s="279">
        <f t="shared" si="11"/>
        <v>0</v>
      </c>
      <c r="M22" s="432">
        <f t="shared" si="11"/>
        <v>0</v>
      </c>
    </row>
    <row r="23" spans="1:13" x14ac:dyDescent="0.25">
      <c r="A23" s="430">
        <v>6</v>
      </c>
      <c r="B23" s="279">
        <f t="shared" si="1"/>
        <v>0</v>
      </c>
      <c r="C23" s="279">
        <f t="shared" si="2"/>
        <v>0</v>
      </c>
      <c r="D23" s="279">
        <f t="shared" si="3"/>
        <v>0</v>
      </c>
      <c r="E23" s="279">
        <f t="shared" si="4"/>
        <v>0</v>
      </c>
      <c r="F23" s="279">
        <f t="shared" si="5"/>
        <v>0</v>
      </c>
      <c r="G23" s="279">
        <f t="shared" si="6"/>
        <v>0</v>
      </c>
      <c r="H23" s="279">
        <f t="shared" si="7"/>
        <v>0</v>
      </c>
      <c r="I23" s="279">
        <f t="shared" si="8"/>
        <v>0</v>
      </c>
      <c r="J23" s="279">
        <f t="shared" si="9"/>
        <v>0</v>
      </c>
      <c r="K23" s="279">
        <f t="shared" si="10"/>
        <v>0</v>
      </c>
      <c r="L23" s="279">
        <f t="shared" si="11"/>
        <v>0</v>
      </c>
      <c r="M23" s="432">
        <f t="shared" si="11"/>
        <v>0</v>
      </c>
    </row>
    <row r="24" spans="1:13" x14ac:dyDescent="0.25">
      <c r="A24" s="430">
        <v>7</v>
      </c>
      <c r="B24" s="279">
        <f t="shared" si="1"/>
        <v>0</v>
      </c>
      <c r="C24" s="279">
        <f t="shared" si="2"/>
        <v>0</v>
      </c>
      <c r="D24" s="279">
        <f t="shared" si="3"/>
        <v>0</v>
      </c>
      <c r="E24" s="279">
        <f t="shared" si="4"/>
        <v>0</v>
      </c>
      <c r="F24" s="279">
        <f t="shared" si="5"/>
        <v>0</v>
      </c>
      <c r="G24" s="279">
        <f t="shared" si="6"/>
        <v>0</v>
      </c>
      <c r="H24" s="279">
        <f t="shared" si="7"/>
        <v>0</v>
      </c>
      <c r="I24" s="279">
        <f t="shared" si="8"/>
        <v>0</v>
      </c>
      <c r="J24" s="279">
        <f t="shared" si="9"/>
        <v>0</v>
      </c>
      <c r="K24" s="279">
        <f t="shared" si="10"/>
        <v>0</v>
      </c>
      <c r="L24" s="279">
        <f t="shared" si="11"/>
        <v>0</v>
      </c>
      <c r="M24" s="432">
        <f t="shared" si="11"/>
        <v>0</v>
      </c>
    </row>
    <row r="25" spans="1:13" x14ac:dyDescent="0.25">
      <c r="A25" s="430">
        <v>8</v>
      </c>
      <c r="B25" s="279">
        <f t="shared" si="1"/>
        <v>0</v>
      </c>
      <c r="C25" s="279">
        <f t="shared" si="2"/>
        <v>0</v>
      </c>
      <c r="D25" s="279">
        <f t="shared" si="3"/>
        <v>0</v>
      </c>
      <c r="E25" s="279">
        <f t="shared" si="4"/>
        <v>0</v>
      </c>
      <c r="F25" s="279">
        <f t="shared" si="5"/>
        <v>0</v>
      </c>
      <c r="G25" s="279">
        <f t="shared" si="6"/>
        <v>0</v>
      </c>
      <c r="H25" s="279">
        <f t="shared" si="7"/>
        <v>0</v>
      </c>
      <c r="I25" s="279">
        <f t="shared" si="8"/>
        <v>0</v>
      </c>
      <c r="J25" s="279">
        <f t="shared" si="9"/>
        <v>0</v>
      </c>
      <c r="K25" s="279">
        <f t="shared" si="10"/>
        <v>0</v>
      </c>
      <c r="L25" s="279">
        <f t="shared" si="11"/>
        <v>0</v>
      </c>
      <c r="M25" s="432">
        <f t="shared" si="11"/>
        <v>0</v>
      </c>
    </row>
    <row r="26" spans="1:13" x14ac:dyDescent="0.25">
      <c r="A26" s="430">
        <v>9</v>
      </c>
      <c r="B26" s="279">
        <f t="shared" si="1"/>
        <v>0</v>
      </c>
      <c r="C26" s="279">
        <f t="shared" si="2"/>
        <v>0</v>
      </c>
      <c r="D26" s="279">
        <f t="shared" si="3"/>
        <v>0</v>
      </c>
      <c r="E26" s="279">
        <f t="shared" si="4"/>
        <v>0</v>
      </c>
      <c r="F26" s="279">
        <f t="shared" si="5"/>
        <v>0</v>
      </c>
      <c r="G26" s="279">
        <f t="shared" si="6"/>
        <v>0</v>
      </c>
      <c r="H26" s="279">
        <f t="shared" si="7"/>
        <v>0</v>
      </c>
      <c r="I26" s="279">
        <f t="shared" si="8"/>
        <v>0</v>
      </c>
      <c r="J26" s="279">
        <f t="shared" si="9"/>
        <v>0</v>
      </c>
      <c r="K26" s="279">
        <f t="shared" si="10"/>
        <v>0</v>
      </c>
      <c r="L26" s="279">
        <f t="shared" si="11"/>
        <v>0</v>
      </c>
      <c r="M26" s="432">
        <f t="shared" si="11"/>
        <v>0</v>
      </c>
    </row>
    <row r="27" spans="1:13" x14ac:dyDescent="0.25">
      <c r="A27" s="430">
        <v>10</v>
      </c>
      <c r="B27" s="279">
        <f t="shared" si="1"/>
        <v>0</v>
      </c>
      <c r="C27" s="279">
        <f t="shared" ref="C27:F28" si="12">+C26+$C$12</f>
        <v>0</v>
      </c>
      <c r="D27" s="279">
        <f t="shared" si="12"/>
        <v>0</v>
      </c>
      <c r="E27" s="279">
        <f t="shared" si="12"/>
        <v>0</v>
      </c>
      <c r="F27" s="279">
        <f t="shared" si="12"/>
        <v>0</v>
      </c>
      <c r="G27" s="279">
        <f t="shared" si="6"/>
        <v>0</v>
      </c>
      <c r="H27" s="279">
        <f t="shared" si="7"/>
        <v>0</v>
      </c>
      <c r="I27" s="279">
        <f t="shared" si="8"/>
        <v>0</v>
      </c>
      <c r="J27" s="279">
        <f t="shared" si="9"/>
        <v>0</v>
      </c>
      <c r="K27" s="279">
        <f t="shared" si="10"/>
        <v>0</v>
      </c>
      <c r="L27" s="279">
        <f t="shared" si="11"/>
        <v>0</v>
      </c>
      <c r="M27" s="432">
        <f t="shared" si="11"/>
        <v>0</v>
      </c>
    </row>
    <row r="28" spans="1:13" x14ac:dyDescent="0.25">
      <c r="A28" s="430">
        <v>11</v>
      </c>
      <c r="B28" s="279">
        <f t="shared" si="1"/>
        <v>0</v>
      </c>
      <c r="C28" s="279">
        <f t="shared" si="12"/>
        <v>0</v>
      </c>
      <c r="D28" s="279">
        <f t="shared" si="12"/>
        <v>0</v>
      </c>
      <c r="E28" s="279">
        <f t="shared" si="12"/>
        <v>0</v>
      </c>
      <c r="F28" s="279">
        <f t="shared" si="12"/>
        <v>0</v>
      </c>
      <c r="G28" s="279">
        <f t="shared" si="6"/>
        <v>0</v>
      </c>
      <c r="H28" s="279">
        <f t="shared" si="7"/>
        <v>0</v>
      </c>
      <c r="I28" s="279">
        <f t="shared" si="8"/>
        <v>0</v>
      </c>
      <c r="J28" s="279">
        <f t="shared" si="9"/>
        <v>0</v>
      </c>
      <c r="K28" s="279">
        <f t="shared" si="10"/>
        <v>0</v>
      </c>
      <c r="L28" s="279">
        <f t="shared" si="11"/>
        <v>0</v>
      </c>
      <c r="M28" s="432">
        <f t="shared" si="11"/>
        <v>0</v>
      </c>
    </row>
    <row r="29" spans="1:13" x14ac:dyDescent="0.25">
      <c r="A29" s="430">
        <v>12</v>
      </c>
      <c r="B29" s="279">
        <f t="shared" si="1"/>
        <v>0</v>
      </c>
      <c r="C29" s="279">
        <f t="shared" si="1"/>
        <v>0</v>
      </c>
      <c r="D29" s="279">
        <f t="shared" si="1"/>
        <v>0</v>
      </c>
      <c r="E29" s="279">
        <f t="shared" si="1"/>
        <v>0</v>
      </c>
      <c r="F29" s="279">
        <f t="shared" si="1"/>
        <v>0</v>
      </c>
      <c r="G29" s="279">
        <f t="shared" si="6"/>
        <v>0</v>
      </c>
      <c r="H29" s="279">
        <f t="shared" si="7"/>
        <v>0</v>
      </c>
      <c r="I29" s="279">
        <f t="shared" si="8"/>
        <v>0</v>
      </c>
      <c r="J29" s="279">
        <f t="shared" si="9"/>
        <v>0</v>
      </c>
      <c r="K29" s="279">
        <f t="shared" si="10"/>
        <v>0</v>
      </c>
      <c r="L29" s="279">
        <f t="shared" si="10"/>
        <v>0</v>
      </c>
      <c r="M29" s="432">
        <f t="shared" si="10"/>
        <v>0</v>
      </c>
    </row>
    <row r="30" spans="1:13" x14ac:dyDescent="0.25">
      <c r="A30" s="430">
        <v>13</v>
      </c>
      <c r="B30" s="279">
        <f t="shared" si="1"/>
        <v>0</v>
      </c>
      <c r="C30" s="279">
        <f t="shared" si="1"/>
        <v>0</v>
      </c>
      <c r="D30" s="279">
        <f t="shared" si="1"/>
        <v>0</v>
      </c>
      <c r="E30" s="279">
        <f t="shared" si="1"/>
        <v>0</v>
      </c>
      <c r="F30" s="279">
        <f t="shared" si="1"/>
        <v>0</v>
      </c>
      <c r="G30" s="279">
        <f t="shared" si="6"/>
        <v>0</v>
      </c>
      <c r="H30" s="279">
        <f t="shared" si="7"/>
        <v>0</v>
      </c>
      <c r="I30" s="279">
        <f t="shared" si="8"/>
        <v>0</v>
      </c>
      <c r="J30" s="279">
        <f t="shared" si="9"/>
        <v>0</v>
      </c>
      <c r="K30" s="279">
        <f t="shared" si="10"/>
        <v>0</v>
      </c>
      <c r="L30" s="279">
        <f t="shared" si="10"/>
        <v>0</v>
      </c>
      <c r="M30" s="432">
        <f t="shared" si="10"/>
        <v>0</v>
      </c>
    </row>
    <row r="31" spans="1:13" x14ac:dyDescent="0.25">
      <c r="A31" s="430">
        <v>14</v>
      </c>
      <c r="B31" s="279">
        <f t="shared" si="1"/>
        <v>0</v>
      </c>
      <c r="C31" s="279">
        <f t="shared" si="1"/>
        <v>0</v>
      </c>
      <c r="D31" s="279">
        <f t="shared" si="1"/>
        <v>0</v>
      </c>
      <c r="E31" s="279">
        <f t="shared" si="1"/>
        <v>0</v>
      </c>
      <c r="F31" s="279">
        <f t="shared" si="1"/>
        <v>0</v>
      </c>
      <c r="G31" s="279">
        <f t="shared" si="6"/>
        <v>0</v>
      </c>
      <c r="H31" s="279">
        <f t="shared" si="7"/>
        <v>0</v>
      </c>
      <c r="I31" s="279">
        <f t="shared" si="8"/>
        <v>0</v>
      </c>
      <c r="J31" s="279">
        <f t="shared" si="9"/>
        <v>0</v>
      </c>
      <c r="K31" s="279">
        <f t="shared" si="10"/>
        <v>0</v>
      </c>
      <c r="L31" s="279">
        <f t="shared" si="10"/>
        <v>0</v>
      </c>
      <c r="M31" s="432">
        <f t="shared" si="10"/>
        <v>0</v>
      </c>
    </row>
    <row r="32" spans="1:13" x14ac:dyDescent="0.25">
      <c r="A32" s="430">
        <v>15</v>
      </c>
      <c r="B32" s="279">
        <f t="shared" si="1"/>
        <v>0</v>
      </c>
      <c r="C32" s="279">
        <f t="shared" si="1"/>
        <v>0</v>
      </c>
      <c r="D32" s="279">
        <f t="shared" si="1"/>
        <v>0</v>
      </c>
      <c r="E32" s="279">
        <f t="shared" si="1"/>
        <v>0</v>
      </c>
      <c r="F32" s="279">
        <f t="shared" si="1"/>
        <v>0</v>
      </c>
      <c r="G32" s="279">
        <f t="shared" si="6"/>
        <v>0</v>
      </c>
      <c r="H32" s="279">
        <f t="shared" si="7"/>
        <v>0</v>
      </c>
      <c r="I32" s="279">
        <f t="shared" si="8"/>
        <v>0</v>
      </c>
      <c r="J32" s="279">
        <f t="shared" si="9"/>
        <v>0</v>
      </c>
      <c r="K32" s="279">
        <f t="shared" si="10"/>
        <v>0</v>
      </c>
      <c r="L32" s="279">
        <f t="shared" si="10"/>
        <v>0</v>
      </c>
      <c r="M32" s="432">
        <f t="shared" si="10"/>
        <v>0</v>
      </c>
    </row>
    <row r="33" spans="1:13" x14ac:dyDescent="0.25">
      <c r="A33" s="430">
        <v>16</v>
      </c>
      <c r="B33" s="279">
        <f t="shared" si="1"/>
        <v>0</v>
      </c>
      <c r="C33" s="279">
        <f t="shared" si="1"/>
        <v>0</v>
      </c>
      <c r="D33" s="279">
        <f t="shared" si="1"/>
        <v>0</v>
      </c>
      <c r="E33" s="279">
        <f t="shared" si="1"/>
        <v>0</v>
      </c>
      <c r="F33" s="279">
        <f t="shared" si="1"/>
        <v>0</v>
      </c>
      <c r="G33" s="279">
        <f t="shared" si="6"/>
        <v>0</v>
      </c>
      <c r="H33" s="279">
        <f t="shared" si="7"/>
        <v>0</v>
      </c>
      <c r="I33" s="279">
        <f t="shared" si="8"/>
        <v>0</v>
      </c>
      <c r="J33" s="279">
        <f t="shared" si="9"/>
        <v>0</v>
      </c>
      <c r="K33" s="279">
        <f t="shared" si="10"/>
        <v>0</v>
      </c>
      <c r="L33" s="279">
        <f t="shared" si="10"/>
        <v>0</v>
      </c>
      <c r="M33" s="432">
        <f t="shared" si="10"/>
        <v>0</v>
      </c>
    </row>
    <row r="34" spans="1:13" x14ac:dyDescent="0.25">
      <c r="A34" s="430">
        <v>17</v>
      </c>
      <c r="B34" s="279">
        <f t="shared" si="1"/>
        <v>0</v>
      </c>
      <c r="C34" s="279">
        <f t="shared" si="1"/>
        <v>0</v>
      </c>
      <c r="D34" s="279">
        <f t="shared" si="1"/>
        <v>0</v>
      </c>
      <c r="E34" s="279">
        <f t="shared" si="1"/>
        <v>0</v>
      </c>
      <c r="F34" s="279">
        <f t="shared" si="1"/>
        <v>0</v>
      </c>
      <c r="G34" s="279">
        <f t="shared" si="6"/>
        <v>0</v>
      </c>
      <c r="H34" s="279">
        <f t="shared" si="7"/>
        <v>0</v>
      </c>
      <c r="I34" s="279">
        <f t="shared" si="8"/>
        <v>0</v>
      </c>
      <c r="J34" s="279">
        <f t="shared" si="9"/>
        <v>0</v>
      </c>
      <c r="K34" s="279">
        <f t="shared" si="10"/>
        <v>0</v>
      </c>
      <c r="L34" s="279">
        <f t="shared" si="10"/>
        <v>0</v>
      </c>
      <c r="M34" s="432">
        <f t="shared" si="10"/>
        <v>0</v>
      </c>
    </row>
    <row r="35" spans="1:13" x14ac:dyDescent="0.25">
      <c r="A35" s="430">
        <v>18</v>
      </c>
      <c r="B35" s="279">
        <f t="shared" si="1"/>
        <v>0</v>
      </c>
      <c r="C35" s="279">
        <f t="shared" si="1"/>
        <v>0</v>
      </c>
      <c r="D35" s="279">
        <f t="shared" si="1"/>
        <v>0</v>
      </c>
      <c r="E35" s="279">
        <f t="shared" si="1"/>
        <v>0</v>
      </c>
      <c r="F35" s="279">
        <f t="shared" si="1"/>
        <v>0</v>
      </c>
      <c r="G35" s="279">
        <f t="shared" si="6"/>
        <v>0</v>
      </c>
      <c r="H35" s="279">
        <f t="shared" si="7"/>
        <v>0</v>
      </c>
      <c r="I35" s="279">
        <f t="shared" si="8"/>
        <v>0</v>
      </c>
      <c r="J35" s="279">
        <f t="shared" si="9"/>
        <v>0</v>
      </c>
      <c r="K35" s="279">
        <f t="shared" si="10"/>
        <v>0</v>
      </c>
      <c r="L35" s="279">
        <f t="shared" si="10"/>
        <v>0</v>
      </c>
      <c r="M35" s="432">
        <f t="shared" si="10"/>
        <v>0</v>
      </c>
    </row>
    <row r="36" spans="1:13" x14ac:dyDescent="0.25">
      <c r="A36" s="430">
        <v>19</v>
      </c>
      <c r="B36" s="279">
        <f t="shared" si="1"/>
        <v>0</v>
      </c>
      <c r="C36" s="279">
        <f t="shared" si="1"/>
        <v>0</v>
      </c>
      <c r="D36" s="279">
        <f t="shared" si="1"/>
        <v>0</v>
      </c>
      <c r="E36" s="279">
        <f t="shared" si="1"/>
        <v>0</v>
      </c>
      <c r="F36" s="279">
        <f t="shared" si="1"/>
        <v>0</v>
      </c>
      <c r="G36" s="279">
        <f t="shared" si="6"/>
        <v>0</v>
      </c>
      <c r="H36" s="279">
        <f t="shared" si="7"/>
        <v>0</v>
      </c>
      <c r="I36" s="279">
        <f t="shared" si="8"/>
        <v>0</v>
      </c>
      <c r="J36" s="279">
        <f t="shared" si="9"/>
        <v>0</v>
      </c>
      <c r="K36" s="279">
        <f t="shared" si="10"/>
        <v>0</v>
      </c>
      <c r="L36" s="279">
        <f t="shared" si="10"/>
        <v>0</v>
      </c>
      <c r="M36" s="432">
        <f t="shared" si="10"/>
        <v>0</v>
      </c>
    </row>
    <row r="37" spans="1:13" x14ac:dyDescent="0.25">
      <c r="A37" s="430">
        <v>20</v>
      </c>
      <c r="B37" s="279">
        <f t="shared" si="1"/>
        <v>0</v>
      </c>
      <c r="C37" s="279">
        <f t="shared" si="1"/>
        <v>0</v>
      </c>
      <c r="D37" s="279">
        <f t="shared" si="1"/>
        <v>0</v>
      </c>
      <c r="E37" s="279">
        <f t="shared" si="1"/>
        <v>0</v>
      </c>
      <c r="F37" s="279">
        <f t="shared" si="1"/>
        <v>0</v>
      </c>
      <c r="G37" s="279">
        <f t="shared" si="6"/>
        <v>0</v>
      </c>
      <c r="H37" s="279">
        <f t="shared" si="7"/>
        <v>0</v>
      </c>
      <c r="I37" s="279">
        <f t="shared" si="8"/>
        <v>0</v>
      </c>
      <c r="J37" s="279">
        <f t="shared" si="9"/>
        <v>0</v>
      </c>
      <c r="K37" s="279">
        <f t="shared" si="10"/>
        <v>0</v>
      </c>
      <c r="L37" s="279">
        <f t="shared" si="10"/>
        <v>0</v>
      </c>
      <c r="M37" s="432">
        <f t="shared" si="10"/>
        <v>0</v>
      </c>
    </row>
    <row r="38" spans="1:13" x14ac:dyDescent="0.25">
      <c r="A38" s="430">
        <v>21</v>
      </c>
      <c r="B38" s="279">
        <f t="shared" si="1"/>
        <v>0</v>
      </c>
      <c r="C38" s="279">
        <f t="shared" si="1"/>
        <v>0</v>
      </c>
      <c r="D38" s="279">
        <f t="shared" si="1"/>
        <v>0</v>
      </c>
      <c r="E38" s="279">
        <f t="shared" si="1"/>
        <v>0</v>
      </c>
      <c r="F38" s="279">
        <f t="shared" si="1"/>
        <v>0</v>
      </c>
      <c r="G38" s="279">
        <f t="shared" si="6"/>
        <v>0</v>
      </c>
      <c r="H38" s="279">
        <f t="shared" si="7"/>
        <v>0</v>
      </c>
      <c r="I38" s="279">
        <f t="shared" si="8"/>
        <v>0</v>
      </c>
      <c r="J38" s="279">
        <f t="shared" si="9"/>
        <v>0</v>
      </c>
      <c r="K38" s="279">
        <f t="shared" si="10"/>
        <v>0</v>
      </c>
      <c r="L38" s="279">
        <f t="shared" si="10"/>
        <v>0</v>
      </c>
      <c r="M38" s="432">
        <f t="shared" si="10"/>
        <v>0</v>
      </c>
    </row>
    <row r="39" spans="1:13" x14ac:dyDescent="0.25">
      <c r="A39" s="430">
        <v>22</v>
      </c>
      <c r="B39" s="279">
        <f t="shared" si="1"/>
        <v>0</v>
      </c>
      <c r="C39" s="279">
        <f t="shared" si="1"/>
        <v>0</v>
      </c>
      <c r="D39" s="279">
        <f t="shared" si="1"/>
        <v>0</v>
      </c>
      <c r="E39" s="279">
        <f t="shared" si="1"/>
        <v>0</v>
      </c>
      <c r="F39" s="279">
        <f t="shared" si="1"/>
        <v>0</v>
      </c>
      <c r="G39" s="279">
        <f t="shared" si="6"/>
        <v>0</v>
      </c>
      <c r="H39" s="279">
        <f t="shared" si="7"/>
        <v>0</v>
      </c>
      <c r="I39" s="279">
        <f t="shared" si="8"/>
        <v>0</v>
      </c>
      <c r="J39" s="279">
        <f t="shared" si="9"/>
        <v>0</v>
      </c>
      <c r="K39" s="279">
        <f t="shared" si="10"/>
        <v>0</v>
      </c>
      <c r="L39" s="279">
        <f t="shared" si="10"/>
        <v>0</v>
      </c>
      <c r="M39" s="432">
        <f t="shared" si="10"/>
        <v>0</v>
      </c>
    </row>
    <row r="40" spans="1:13" x14ac:dyDescent="0.25">
      <c r="A40" s="430">
        <v>23</v>
      </c>
      <c r="B40" s="279">
        <f t="shared" si="1"/>
        <v>0</v>
      </c>
      <c r="C40" s="279">
        <f t="shared" si="1"/>
        <v>0</v>
      </c>
      <c r="D40" s="279">
        <f t="shared" si="1"/>
        <v>0</v>
      </c>
      <c r="E40" s="279">
        <f t="shared" si="1"/>
        <v>0</v>
      </c>
      <c r="F40" s="279">
        <f t="shared" si="1"/>
        <v>0</v>
      </c>
      <c r="G40" s="279">
        <f t="shared" si="6"/>
        <v>0</v>
      </c>
      <c r="H40" s="279">
        <f t="shared" si="7"/>
        <v>0</v>
      </c>
      <c r="I40" s="279">
        <f t="shared" si="8"/>
        <v>0</v>
      </c>
      <c r="J40" s="279">
        <f t="shared" si="9"/>
        <v>0</v>
      </c>
      <c r="K40" s="279">
        <f t="shared" si="10"/>
        <v>0</v>
      </c>
      <c r="L40" s="279">
        <f t="shared" si="10"/>
        <v>0</v>
      </c>
      <c r="M40" s="432">
        <f t="shared" si="10"/>
        <v>0</v>
      </c>
    </row>
    <row r="41" spans="1:13" x14ac:dyDescent="0.25">
      <c r="A41" s="430">
        <v>24</v>
      </c>
      <c r="B41" s="279">
        <f t="shared" si="1"/>
        <v>0</v>
      </c>
      <c r="C41" s="279">
        <f t="shared" si="1"/>
        <v>0</v>
      </c>
      <c r="D41" s="279">
        <f t="shared" si="1"/>
        <v>0</v>
      </c>
      <c r="E41" s="279">
        <f t="shared" si="1"/>
        <v>0</v>
      </c>
      <c r="F41" s="279">
        <f t="shared" si="1"/>
        <v>0</v>
      </c>
      <c r="G41" s="279">
        <f t="shared" si="6"/>
        <v>0</v>
      </c>
      <c r="H41" s="279">
        <f t="shared" si="7"/>
        <v>0</v>
      </c>
      <c r="I41" s="279">
        <f t="shared" si="8"/>
        <v>0</v>
      </c>
      <c r="J41" s="279">
        <f t="shared" si="9"/>
        <v>0</v>
      </c>
      <c r="K41" s="279">
        <f t="shared" si="10"/>
        <v>0</v>
      </c>
      <c r="L41" s="279">
        <f t="shared" si="10"/>
        <v>0</v>
      </c>
      <c r="M41" s="432">
        <f t="shared" si="10"/>
        <v>0</v>
      </c>
    </row>
    <row r="42" spans="1:13" x14ac:dyDescent="0.25">
      <c r="A42" s="430">
        <v>25</v>
      </c>
      <c r="B42" s="279">
        <f t="shared" si="1"/>
        <v>0</v>
      </c>
      <c r="C42" s="279">
        <f t="shared" si="1"/>
        <v>0</v>
      </c>
      <c r="D42" s="279">
        <f t="shared" si="1"/>
        <v>0</v>
      </c>
      <c r="E42" s="279">
        <f t="shared" si="1"/>
        <v>0</v>
      </c>
      <c r="F42" s="279">
        <f t="shared" si="1"/>
        <v>0</v>
      </c>
      <c r="G42" s="279">
        <f t="shared" si="6"/>
        <v>0</v>
      </c>
      <c r="H42" s="279">
        <f t="shared" si="7"/>
        <v>0</v>
      </c>
      <c r="I42" s="279">
        <f t="shared" si="8"/>
        <v>0</v>
      </c>
      <c r="J42" s="279">
        <f t="shared" si="9"/>
        <v>0</v>
      </c>
      <c r="K42" s="279">
        <f t="shared" si="10"/>
        <v>0</v>
      </c>
      <c r="L42" s="279">
        <f t="shared" si="10"/>
        <v>0</v>
      </c>
      <c r="M42" s="432">
        <f t="shared" si="10"/>
        <v>0</v>
      </c>
    </row>
    <row r="43" spans="1:13" x14ac:dyDescent="0.25">
      <c r="A43" s="430">
        <v>26</v>
      </c>
      <c r="B43" s="279">
        <f t="shared" si="1"/>
        <v>0</v>
      </c>
      <c r="C43" s="279">
        <f t="shared" si="1"/>
        <v>0</v>
      </c>
      <c r="D43" s="279">
        <f t="shared" si="1"/>
        <v>0</v>
      </c>
      <c r="E43" s="279">
        <f t="shared" si="1"/>
        <v>0</v>
      </c>
      <c r="F43" s="279">
        <f t="shared" si="1"/>
        <v>0</v>
      </c>
      <c r="G43" s="279">
        <f t="shared" si="6"/>
        <v>0</v>
      </c>
      <c r="H43" s="279">
        <f t="shared" si="7"/>
        <v>0</v>
      </c>
      <c r="I43" s="279">
        <f t="shared" si="8"/>
        <v>0</v>
      </c>
      <c r="J43" s="279">
        <f t="shared" si="9"/>
        <v>0</v>
      </c>
      <c r="K43" s="279">
        <f t="shared" si="10"/>
        <v>0</v>
      </c>
      <c r="L43" s="279">
        <f t="shared" si="10"/>
        <v>0</v>
      </c>
      <c r="M43" s="432">
        <f t="shared" si="10"/>
        <v>0</v>
      </c>
    </row>
    <row r="44" spans="1:13" x14ac:dyDescent="0.25">
      <c r="A44" s="430">
        <v>27</v>
      </c>
      <c r="B44" s="279">
        <f t="shared" si="1"/>
        <v>0</v>
      </c>
      <c r="C44" s="279">
        <f t="shared" si="1"/>
        <v>0</v>
      </c>
      <c r="D44" s="279">
        <f t="shared" si="1"/>
        <v>0</v>
      </c>
      <c r="E44" s="279">
        <f t="shared" si="1"/>
        <v>0</v>
      </c>
      <c r="F44" s="279">
        <f t="shared" si="1"/>
        <v>0</v>
      </c>
      <c r="G44" s="279">
        <f t="shared" si="6"/>
        <v>0</v>
      </c>
      <c r="H44" s="279">
        <f t="shared" si="7"/>
        <v>0</v>
      </c>
      <c r="I44" s="279">
        <f t="shared" si="8"/>
        <v>0</v>
      </c>
      <c r="J44" s="279">
        <f t="shared" si="9"/>
        <v>0</v>
      </c>
      <c r="K44" s="279">
        <f t="shared" si="10"/>
        <v>0</v>
      </c>
      <c r="L44" s="279">
        <f t="shared" si="10"/>
        <v>0</v>
      </c>
      <c r="M44" s="432">
        <f t="shared" si="10"/>
        <v>0</v>
      </c>
    </row>
    <row r="45" spans="1:13" x14ac:dyDescent="0.25">
      <c r="A45" s="430">
        <v>28</v>
      </c>
      <c r="B45" s="279">
        <f t="shared" si="1"/>
        <v>0</v>
      </c>
      <c r="C45" s="279">
        <f t="shared" si="1"/>
        <v>0</v>
      </c>
      <c r="D45" s="279">
        <f t="shared" si="1"/>
        <v>0</v>
      </c>
      <c r="E45" s="279">
        <f t="shared" si="1"/>
        <v>0</v>
      </c>
      <c r="F45" s="279">
        <f t="shared" si="1"/>
        <v>0</v>
      </c>
      <c r="G45" s="279">
        <f t="shared" si="6"/>
        <v>0</v>
      </c>
      <c r="H45" s="279">
        <f t="shared" si="7"/>
        <v>0</v>
      </c>
      <c r="I45" s="279">
        <f t="shared" si="8"/>
        <v>0</v>
      </c>
      <c r="J45" s="279">
        <f t="shared" si="9"/>
        <v>0</v>
      </c>
      <c r="K45" s="279">
        <f t="shared" si="10"/>
        <v>0</v>
      </c>
      <c r="L45" s="279">
        <f t="shared" si="10"/>
        <v>0</v>
      </c>
      <c r="M45" s="432">
        <f t="shared" si="10"/>
        <v>0</v>
      </c>
    </row>
    <row r="46" spans="1:13" x14ac:dyDescent="0.25">
      <c r="A46" s="430">
        <v>29</v>
      </c>
      <c r="B46" s="279">
        <f t="shared" si="1"/>
        <v>0</v>
      </c>
      <c r="C46" s="279">
        <f t="shared" si="1"/>
        <v>0</v>
      </c>
      <c r="D46" s="279">
        <f t="shared" si="1"/>
        <v>0</v>
      </c>
      <c r="E46" s="279">
        <f t="shared" si="1"/>
        <v>0</v>
      </c>
      <c r="F46" s="279">
        <f t="shared" si="1"/>
        <v>0</v>
      </c>
      <c r="G46" s="279">
        <f t="shared" si="6"/>
        <v>0</v>
      </c>
      <c r="H46" s="279">
        <f t="shared" si="7"/>
        <v>0</v>
      </c>
      <c r="I46" s="279">
        <f t="shared" si="8"/>
        <v>0</v>
      </c>
      <c r="J46" s="279">
        <f t="shared" si="9"/>
        <v>0</v>
      </c>
      <c r="K46" s="279">
        <f t="shared" si="10"/>
        <v>0</v>
      </c>
      <c r="L46" s="279">
        <f t="shared" si="10"/>
        <v>0</v>
      </c>
      <c r="M46" s="432">
        <f t="shared" si="10"/>
        <v>0</v>
      </c>
    </row>
    <row r="47" spans="1:13" x14ac:dyDescent="0.25">
      <c r="A47" s="430">
        <v>30</v>
      </c>
      <c r="B47" s="279">
        <f t="shared" si="1"/>
        <v>0</v>
      </c>
      <c r="C47" s="279">
        <f t="shared" si="1"/>
        <v>0</v>
      </c>
      <c r="D47" s="279">
        <f t="shared" si="1"/>
        <v>0</v>
      </c>
      <c r="E47" s="279">
        <f t="shared" si="1"/>
        <v>0</v>
      </c>
      <c r="F47" s="279">
        <f t="shared" si="1"/>
        <v>0</v>
      </c>
      <c r="G47" s="279">
        <f t="shared" si="6"/>
        <v>0</v>
      </c>
      <c r="H47" s="279">
        <f t="shared" si="7"/>
        <v>0</v>
      </c>
      <c r="I47" s="279">
        <f t="shared" si="8"/>
        <v>0</v>
      </c>
      <c r="J47" s="279">
        <f t="shared" si="9"/>
        <v>0</v>
      </c>
      <c r="K47" s="279">
        <f t="shared" si="10"/>
        <v>0</v>
      </c>
      <c r="L47" s="279">
        <f t="shared" si="10"/>
        <v>0</v>
      </c>
      <c r="M47" s="432">
        <f t="shared" si="10"/>
        <v>0</v>
      </c>
    </row>
    <row r="48" spans="1:13" x14ac:dyDescent="0.25">
      <c r="A48" s="430">
        <v>31</v>
      </c>
      <c r="B48" s="279">
        <f t="shared" si="1"/>
        <v>0</v>
      </c>
      <c r="C48" s="279">
        <f t="shared" si="1"/>
        <v>0</v>
      </c>
      <c r="D48" s="279">
        <f t="shared" si="1"/>
        <v>0</v>
      </c>
      <c r="E48" s="279">
        <f t="shared" si="1"/>
        <v>0</v>
      </c>
      <c r="F48" s="279">
        <f t="shared" si="1"/>
        <v>0</v>
      </c>
      <c r="G48" s="279">
        <f t="shared" si="6"/>
        <v>0</v>
      </c>
      <c r="H48" s="279">
        <f t="shared" si="7"/>
        <v>0</v>
      </c>
      <c r="I48" s="279">
        <f t="shared" si="8"/>
        <v>0</v>
      </c>
      <c r="J48" s="279">
        <f t="shared" si="9"/>
        <v>0</v>
      </c>
      <c r="K48" s="279">
        <f t="shared" si="10"/>
        <v>0</v>
      </c>
      <c r="L48" s="279">
        <f t="shared" si="10"/>
        <v>0</v>
      </c>
      <c r="M48" s="432">
        <f t="shared" si="10"/>
        <v>0</v>
      </c>
    </row>
    <row r="49" spans="1:13" x14ac:dyDescent="0.25">
      <c r="A49" s="430">
        <v>32</v>
      </c>
      <c r="B49" s="279">
        <f t="shared" si="1"/>
        <v>0</v>
      </c>
      <c r="C49" s="279">
        <f t="shared" si="1"/>
        <v>0</v>
      </c>
      <c r="D49" s="279">
        <f t="shared" si="1"/>
        <v>0</v>
      </c>
      <c r="E49" s="279">
        <f t="shared" si="1"/>
        <v>0</v>
      </c>
      <c r="F49" s="279">
        <f t="shared" si="1"/>
        <v>0</v>
      </c>
      <c r="G49" s="279">
        <f t="shared" si="6"/>
        <v>0</v>
      </c>
      <c r="H49" s="279">
        <f t="shared" si="7"/>
        <v>0</v>
      </c>
      <c r="I49" s="279">
        <f t="shared" si="8"/>
        <v>0</v>
      </c>
      <c r="J49" s="279">
        <f t="shared" si="9"/>
        <v>0</v>
      </c>
      <c r="K49" s="279">
        <f t="shared" si="10"/>
        <v>0</v>
      </c>
      <c r="L49" s="279">
        <f t="shared" si="10"/>
        <v>0</v>
      </c>
      <c r="M49" s="432">
        <f t="shared" si="10"/>
        <v>0</v>
      </c>
    </row>
    <row r="50" spans="1:13" x14ac:dyDescent="0.25">
      <c r="A50" s="430">
        <v>33</v>
      </c>
      <c r="B50" s="279">
        <f t="shared" si="1"/>
        <v>0</v>
      </c>
      <c r="C50" s="279">
        <f t="shared" si="1"/>
        <v>0</v>
      </c>
      <c r="D50" s="279">
        <f t="shared" si="1"/>
        <v>0</v>
      </c>
      <c r="E50" s="279">
        <f t="shared" si="1"/>
        <v>0</v>
      </c>
      <c r="F50" s="279">
        <f t="shared" si="1"/>
        <v>0</v>
      </c>
      <c r="G50" s="279">
        <f t="shared" si="6"/>
        <v>0</v>
      </c>
      <c r="H50" s="279">
        <f t="shared" si="7"/>
        <v>0</v>
      </c>
      <c r="I50" s="279">
        <f t="shared" si="8"/>
        <v>0</v>
      </c>
      <c r="J50" s="279">
        <f t="shared" si="9"/>
        <v>0</v>
      </c>
      <c r="K50" s="279">
        <f t="shared" si="10"/>
        <v>0</v>
      </c>
      <c r="L50" s="279">
        <f t="shared" si="10"/>
        <v>0</v>
      </c>
      <c r="M50" s="432">
        <f t="shared" si="10"/>
        <v>0</v>
      </c>
    </row>
    <row r="51" spans="1:13" x14ac:dyDescent="0.25">
      <c r="A51" s="430">
        <v>34</v>
      </c>
      <c r="B51" s="279">
        <f t="shared" si="1"/>
        <v>0</v>
      </c>
      <c r="C51" s="279">
        <f t="shared" si="1"/>
        <v>0</v>
      </c>
      <c r="D51" s="279">
        <f t="shared" si="1"/>
        <v>0</v>
      </c>
      <c r="E51" s="279">
        <f t="shared" si="1"/>
        <v>0</v>
      </c>
      <c r="F51" s="279">
        <f t="shared" si="1"/>
        <v>0</v>
      </c>
      <c r="G51" s="279">
        <f t="shared" si="6"/>
        <v>0</v>
      </c>
      <c r="H51" s="279">
        <f t="shared" si="7"/>
        <v>0</v>
      </c>
      <c r="I51" s="279">
        <f t="shared" si="8"/>
        <v>0</v>
      </c>
      <c r="J51" s="279">
        <f t="shared" si="9"/>
        <v>0</v>
      </c>
      <c r="K51" s="279">
        <f t="shared" si="10"/>
        <v>0</v>
      </c>
      <c r="L51" s="279">
        <f t="shared" si="10"/>
        <v>0</v>
      </c>
      <c r="M51" s="432">
        <f t="shared" si="10"/>
        <v>0</v>
      </c>
    </row>
    <row r="52" spans="1:13" x14ac:dyDescent="0.25">
      <c r="A52" s="430">
        <v>35</v>
      </c>
      <c r="B52" s="279">
        <f t="shared" si="1"/>
        <v>0</v>
      </c>
      <c r="C52" s="279">
        <f t="shared" si="1"/>
        <v>0</v>
      </c>
      <c r="D52" s="279">
        <f t="shared" si="1"/>
        <v>0</v>
      </c>
      <c r="E52" s="279">
        <f t="shared" si="1"/>
        <v>0</v>
      </c>
      <c r="F52" s="279">
        <f t="shared" si="1"/>
        <v>0</v>
      </c>
      <c r="G52" s="279">
        <f t="shared" si="6"/>
        <v>0</v>
      </c>
      <c r="H52" s="279">
        <f t="shared" si="7"/>
        <v>0</v>
      </c>
      <c r="I52" s="279">
        <f t="shared" si="8"/>
        <v>0</v>
      </c>
      <c r="J52" s="279">
        <f t="shared" si="9"/>
        <v>0</v>
      </c>
      <c r="K52" s="279">
        <f t="shared" si="10"/>
        <v>0</v>
      </c>
      <c r="L52" s="279">
        <f t="shared" si="10"/>
        <v>0</v>
      </c>
      <c r="M52" s="432">
        <f t="shared" si="10"/>
        <v>0</v>
      </c>
    </row>
    <row r="53" spans="1:13" x14ac:dyDescent="0.25">
      <c r="A53" s="430">
        <v>36</v>
      </c>
      <c r="B53" s="279">
        <f t="shared" si="1"/>
        <v>0</v>
      </c>
      <c r="C53" s="279">
        <f t="shared" si="1"/>
        <v>0</v>
      </c>
      <c r="D53" s="279">
        <f t="shared" si="1"/>
        <v>0</v>
      </c>
      <c r="E53" s="279">
        <f t="shared" si="1"/>
        <v>0</v>
      </c>
      <c r="F53" s="279">
        <f t="shared" si="1"/>
        <v>0</v>
      </c>
      <c r="G53" s="279">
        <f t="shared" si="6"/>
        <v>0</v>
      </c>
      <c r="H53" s="279">
        <f t="shared" si="7"/>
        <v>0</v>
      </c>
      <c r="I53" s="279">
        <f t="shared" si="8"/>
        <v>0</v>
      </c>
      <c r="J53" s="279">
        <f t="shared" si="9"/>
        <v>0</v>
      </c>
      <c r="K53" s="279">
        <f t="shared" si="10"/>
        <v>0</v>
      </c>
      <c r="L53" s="279">
        <f t="shared" si="10"/>
        <v>0</v>
      </c>
      <c r="M53" s="432">
        <f t="shared" si="10"/>
        <v>0</v>
      </c>
    </row>
    <row r="54" spans="1:13" x14ac:dyDescent="0.25">
      <c r="A54" s="430">
        <v>37</v>
      </c>
      <c r="B54" s="279">
        <f t="shared" si="1"/>
        <v>0</v>
      </c>
      <c r="C54" s="279">
        <f t="shared" si="1"/>
        <v>0</v>
      </c>
      <c r="D54" s="279">
        <f t="shared" si="1"/>
        <v>0</v>
      </c>
      <c r="E54" s="279">
        <f t="shared" si="1"/>
        <v>0</v>
      </c>
      <c r="F54" s="279">
        <f t="shared" si="1"/>
        <v>0</v>
      </c>
      <c r="G54" s="279">
        <f t="shared" si="6"/>
        <v>0</v>
      </c>
      <c r="H54" s="279">
        <f t="shared" si="7"/>
        <v>0</v>
      </c>
      <c r="I54" s="279">
        <f t="shared" si="8"/>
        <v>0</v>
      </c>
      <c r="J54" s="279">
        <f t="shared" si="9"/>
        <v>0</v>
      </c>
      <c r="K54" s="279">
        <f t="shared" si="10"/>
        <v>0</v>
      </c>
      <c r="L54" s="279">
        <f t="shared" si="10"/>
        <v>0</v>
      </c>
      <c r="M54" s="432">
        <f t="shared" si="10"/>
        <v>0</v>
      </c>
    </row>
    <row r="55" spans="1:13" x14ac:dyDescent="0.25">
      <c r="A55" s="430">
        <v>38</v>
      </c>
      <c r="B55" s="279">
        <f t="shared" si="1"/>
        <v>0</v>
      </c>
      <c r="C55" s="279">
        <f t="shared" si="1"/>
        <v>0</v>
      </c>
      <c r="D55" s="279">
        <f t="shared" si="1"/>
        <v>0</v>
      </c>
      <c r="E55" s="279">
        <f t="shared" si="1"/>
        <v>0</v>
      </c>
      <c r="F55" s="279">
        <f t="shared" si="1"/>
        <v>0</v>
      </c>
      <c r="G55" s="279">
        <f t="shared" si="6"/>
        <v>0</v>
      </c>
      <c r="H55" s="279">
        <f t="shared" si="7"/>
        <v>0</v>
      </c>
      <c r="I55" s="279">
        <f t="shared" si="8"/>
        <v>0</v>
      </c>
      <c r="J55" s="279">
        <f t="shared" si="9"/>
        <v>0</v>
      </c>
      <c r="K55" s="279">
        <f t="shared" si="10"/>
        <v>0</v>
      </c>
      <c r="L55" s="279">
        <f t="shared" si="10"/>
        <v>0</v>
      </c>
      <c r="M55" s="432">
        <f t="shared" si="10"/>
        <v>0</v>
      </c>
    </row>
    <row r="56" spans="1:13" x14ac:dyDescent="0.25">
      <c r="A56" s="430">
        <v>39</v>
      </c>
      <c r="B56" s="279">
        <f t="shared" si="1"/>
        <v>0</v>
      </c>
      <c r="C56" s="279">
        <f t="shared" si="1"/>
        <v>0</v>
      </c>
      <c r="D56" s="279">
        <f t="shared" si="1"/>
        <v>0</v>
      </c>
      <c r="E56" s="279">
        <f t="shared" si="1"/>
        <v>0</v>
      </c>
      <c r="F56" s="279">
        <f t="shared" si="1"/>
        <v>0</v>
      </c>
      <c r="G56" s="279">
        <f t="shared" si="6"/>
        <v>0</v>
      </c>
      <c r="H56" s="279">
        <f t="shared" si="7"/>
        <v>0</v>
      </c>
      <c r="I56" s="279">
        <f t="shared" si="8"/>
        <v>0</v>
      </c>
      <c r="J56" s="279">
        <f t="shared" si="9"/>
        <v>0</v>
      </c>
      <c r="K56" s="279">
        <f t="shared" si="10"/>
        <v>0</v>
      </c>
      <c r="L56" s="279">
        <f t="shared" si="10"/>
        <v>0</v>
      </c>
      <c r="M56" s="432">
        <f t="shared" si="10"/>
        <v>0</v>
      </c>
    </row>
    <row r="57" spans="1:13" x14ac:dyDescent="0.25">
      <c r="A57" s="430">
        <v>40</v>
      </c>
      <c r="B57" s="279">
        <f t="shared" si="1"/>
        <v>0</v>
      </c>
      <c r="C57" s="279">
        <f t="shared" si="1"/>
        <v>0</v>
      </c>
      <c r="D57" s="279">
        <f t="shared" si="1"/>
        <v>0</v>
      </c>
      <c r="E57" s="279">
        <f t="shared" si="1"/>
        <v>0</v>
      </c>
      <c r="F57" s="279">
        <f t="shared" si="1"/>
        <v>0</v>
      </c>
      <c r="G57" s="279">
        <f t="shared" si="6"/>
        <v>0</v>
      </c>
      <c r="H57" s="279">
        <f t="shared" si="7"/>
        <v>0</v>
      </c>
      <c r="I57" s="279">
        <f t="shared" si="8"/>
        <v>0</v>
      </c>
      <c r="J57" s="279">
        <f t="shared" si="9"/>
        <v>0</v>
      </c>
      <c r="K57" s="279">
        <f t="shared" si="10"/>
        <v>0</v>
      </c>
      <c r="L57" s="279">
        <f t="shared" si="10"/>
        <v>0</v>
      </c>
      <c r="M57" s="432">
        <f t="shared" si="10"/>
        <v>0</v>
      </c>
    </row>
    <row r="58" spans="1:13" x14ac:dyDescent="0.25">
      <c r="A58" s="430">
        <v>41</v>
      </c>
      <c r="B58" s="279">
        <f t="shared" si="1"/>
        <v>0</v>
      </c>
      <c r="C58" s="279">
        <f t="shared" si="1"/>
        <v>0</v>
      </c>
      <c r="D58" s="279">
        <f t="shared" si="1"/>
        <v>0</v>
      </c>
      <c r="E58" s="279">
        <f t="shared" si="1"/>
        <v>0</v>
      </c>
      <c r="F58" s="279">
        <f t="shared" si="1"/>
        <v>0</v>
      </c>
      <c r="G58" s="279">
        <f t="shared" si="6"/>
        <v>0</v>
      </c>
      <c r="H58" s="279">
        <f t="shared" si="7"/>
        <v>0</v>
      </c>
      <c r="I58" s="279">
        <f t="shared" si="8"/>
        <v>0</v>
      </c>
      <c r="J58" s="279">
        <f t="shared" si="9"/>
        <v>0</v>
      </c>
      <c r="K58" s="279">
        <f t="shared" si="9"/>
        <v>0</v>
      </c>
      <c r="L58" s="279">
        <f t="shared" si="9"/>
        <v>0</v>
      </c>
      <c r="M58" s="432">
        <f t="shared" si="9"/>
        <v>0</v>
      </c>
    </row>
    <row r="59" spans="1:13" x14ac:dyDescent="0.25">
      <c r="A59" s="430">
        <v>42</v>
      </c>
      <c r="B59" s="279">
        <f t="shared" si="1"/>
        <v>0</v>
      </c>
      <c r="C59" s="279">
        <f t="shared" si="1"/>
        <v>0</v>
      </c>
      <c r="D59" s="279">
        <f t="shared" si="1"/>
        <v>0</v>
      </c>
      <c r="E59" s="279">
        <f t="shared" si="1"/>
        <v>0</v>
      </c>
      <c r="F59" s="279">
        <f t="shared" si="1"/>
        <v>0</v>
      </c>
      <c r="G59" s="279">
        <f t="shared" si="6"/>
        <v>0</v>
      </c>
      <c r="H59" s="279">
        <f t="shared" si="7"/>
        <v>0</v>
      </c>
      <c r="I59" s="279">
        <f t="shared" si="8"/>
        <v>0</v>
      </c>
      <c r="J59" s="279">
        <f t="shared" si="8"/>
        <v>0</v>
      </c>
      <c r="K59" s="279">
        <f t="shared" si="8"/>
        <v>0</v>
      </c>
      <c r="L59" s="279">
        <f t="shared" si="8"/>
        <v>0</v>
      </c>
      <c r="M59" s="432">
        <f t="shared" si="8"/>
        <v>0</v>
      </c>
    </row>
    <row r="60" spans="1:13" x14ac:dyDescent="0.25">
      <c r="A60" s="430">
        <v>43</v>
      </c>
      <c r="B60" s="279">
        <f t="shared" si="1"/>
        <v>0</v>
      </c>
      <c r="C60" s="279">
        <f t="shared" si="1"/>
        <v>0</v>
      </c>
      <c r="D60" s="279">
        <f t="shared" si="1"/>
        <v>0</v>
      </c>
      <c r="E60" s="279">
        <f t="shared" si="1"/>
        <v>0</v>
      </c>
      <c r="F60" s="279">
        <f t="shared" si="1"/>
        <v>0</v>
      </c>
      <c r="G60" s="279">
        <f t="shared" si="6"/>
        <v>0</v>
      </c>
      <c r="H60" s="279">
        <f t="shared" si="7"/>
        <v>0</v>
      </c>
      <c r="I60" s="279">
        <f t="shared" si="7"/>
        <v>0</v>
      </c>
      <c r="J60" s="279">
        <f t="shared" si="7"/>
        <v>0</v>
      </c>
      <c r="K60" s="279">
        <f t="shared" si="7"/>
        <v>0</v>
      </c>
      <c r="L60" s="279">
        <f t="shared" si="7"/>
        <v>0</v>
      </c>
      <c r="M60" s="432">
        <f t="shared" si="7"/>
        <v>0</v>
      </c>
    </row>
    <row r="61" spans="1:13" x14ac:dyDescent="0.25">
      <c r="A61" s="430">
        <v>44</v>
      </c>
      <c r="B61" s="279">
        <f t="shared" si="1"/>
        <v>0</v>
      </c>
      <c r="C61" s="279">
        <f t="shared" si="1"/>
        <v>0</v>
      </c>
      <c r="D61" s="279">
        <f t="shared" si="1"/>
        <v>0</v>
      </c>
      <c r="E61" s="279">
        <f t="shared" si="1"/>
        <v>0</v>
      </c>
      <c r="F61" s="279">
        <f t="shared" si="1"/>
        <v>0</v>
      </c>
      <c r="G61" s="279">
        <f t="shared" si="6"/>
        <v>0</v>
      </c>
      <c r="H61" s="279">
        <f t="shared" si="6"/>
        <v>0</v>
      </c>
      <c r="I61" s="279">
        <f t="shared" si="6"/>
        <v>0</v>
      </c>
      <c r="J61" s="279">
        <f t="shared" si="6"/>
        <v>0</v>
      </c>
      <c r="K61" s="279">
        <f t="shared" si="6"/>
        <v>0</v>
      </c>
      <c r="L61" s="279">
        <f t="shared" si="6"/>
        <v>0</v>
      </c>
      <c r="M61" s="432">
        <f t="shared" si="6"/>
        <v>0</v>
      </c>
    </row>
    <row r="62" spans="1:13" ht="13.8" thickBot="1" x14ac:dyDescent="0.3">
      <c r="A62" s="433">
        <v>45</v>
      </c>
      <c r="B62" s="434">
        <f t="shared" si="1"/>
        <v>0</v>
      </c>
      <c r="C62" s="434">
        <f t="shared" si="1"/>
        <v>0</v>
      </c>
      <c r="D62" s="434">
        <f t="shared" si="1"/>
        <v>0</v>
      </c>
      <c r="E62" s="434">
        <f t="shared" si="1"/>
        <v>0</v>
      </c>
      <c r="F62" s="434">
        <f t="shared" si="1"/>
        <v>0</v>
      </c>
      <c r="G62" s="434">
        <f t="shared" ref="G62:M62" si="13">+G61+$C$14</f>
        <v>0</v>
      </c>
      <c r="H62" s="434">
        <f t="shared" si="13"/>
        <v>0</v>
      </c>
      <c r="I62" s="434">
        <f t="shared" si="13"/>
        <v>0</v>
      </c>
      <c r="J62" s="434">
        <f t="shared" si="13"/>
        <v>0</v>
      </c>
      <c r="K62" s="434">
        <f t="shared" si="13"/>
        <v>0</v>
      </c>
      <c r="L62" s="434">
        <f t="shared" si="13"/>
        <v>0</v>
      </c>
      <c r="M62" s="435">
        <f t="shared" si="13"/>
        <v>0</v>
      </c>
    </row>
  </sheetData>
  <sheetProtection password="CB03" sheet="1" objects="1" scenarios="1" formatCells="0" formatColumns="0" formatRows="0" insertColumns="0" insertRows="0"/>
  <mergeCells count="1">
    <mergeCell ref="D12:M12"/>
  </mergeCells>
  <phoneticPr fontId="2" type="noConversion"/>
  <printOptions horizontalCentered="1"/>
  <pageMargins left="0.5" right="0.25" top="0.5" bottom="0.5" header="0.5" footer="0.25"/>
  <pageSetup scale="90" orientation="portrait" r:id="rId1"/>
  <headerFooter alignWithMargins="0">
    <oddFooter>&amp;CPage &amp;P of &amp;N&amp;R&amp;D</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F16"/>
  <sheetViews>
    <sheetView workbookViewId="0">
      <selection activeCell="M49" sqref="M49"/>
    </sheetView>
  </sheetViews>
  <sheetFormatPr defaultColWidth="12" defaultRowHeight="10.199999999999999" x14ac:dyDescent="0.2"/>
  <cols>
    <col min="1" max="1" width="20.28515625" customWidth="1"/>
    <col min="2" max="6" width="22.85546875" customWidth="1"/>
  </cols>
  <sheetData>
    <row r="1" spans="1:6" x14ac:dyDescent="0.2">
      <c r="A1" t="s">
        <v>67</v>
      </c>
      <c r="B1" s="449">
        <f>District_Name</f>
        <v>0</v>
      </c>
      <c r="C1" t="s">
        <v>1257</v>
      </c>
      <c r="D1" s="50">
        <f>District_Code</f>
        <v>0</v>
      </c>
      <c r="F1" s="5"/>
    </row>
    <row r="2" spans="1:6" s="418" customFormat="1" ht="12.6" x14ac:dyDescent="0.25">
      <c r="A2" s="214" t="s">
        <v>547</v>
      </c>
    </row>
    <row r="4" spans="1:6" x14ac:dyDescent="0.2">
      <c r="B4" s="40" t="s">
        <v>791</v>
      </c>
      <c r="C4" s="40" t="s">
        <v>792</v>
      </c>
      <c r="D4" s="40" t="s">
        <v>793</v>
      </c>
      <c r="E4" s="40" t="s">
        <v>820</v>
      </c>
      <c r="F4" s="40" t="s">
        <v>821</v>
      </c>
    </row>
    <row r="5" spans="1:6" x14ac:dyDescent="0.2">
      <c r="B5" s="41" t="s">
        <v>545</v>
      </c>
      <c r="C5" s="41" t="s">
        <v>822</v>
      </c>
      <c r="D5" s="41" t="s">
        <v>823</v>
      </c>
      <c r="E5" s="41" t="s">
        <v>824</v>
      </c>
      <c r="F5" s="41" t="s">
        <v>825</v>
      </c>
    </row>
    <row r="6" spans="1:6" x14ac:dyDescent="0.2">
      <c r="B6" s="41" t="s">
        <v>826</v>
      </c>
      <c r="C6" s="41" t="s">
        <v>827</v>
      </c>
      <c r="D6" s="41" t="s">
        <v>546</v>
      </c>
      <c r="E6" s="41" t="s">
        <v>828</v>
      </c>
      <c r="F6" s="41" t="s">
        <v>823</v>
      </c>
    </row>
    <row r="7" spans="1:6" x14ac:dyDescent="0.2">
      <c r="B7" s="13"/>
      <c r="C7" s="26" t="s">
        <v>829</v>
      </c>
      <c r="D7" s="41" t="s">
        <v>826</v>
      </c>
      <c r="E7" s="41" t="s">
        <v>826</v>
      </c>
      <c r="F7" s="41" t="s">
        <v>546</v>
      </c>
    </row>
    <row r="8" spans="1:6" x14ac:dyDescent="0.2">
      <c r="B8" s="14"/>
      <c r="C8" s="41" t="s">
        <v>830</v>
      </c>
      <c r="E8" s="60" t="s">
        <v>827</v>
      </c>
      <c r="F8" s="41" t="s">
        <v>826</v>
      </c>
    </row>
    <row r="9" spans="1:6" ht="10.8" thickBot="1" x14ac:dyDescent="0.25">
      <c r="B9" s="15"/>
      <c r="C9" s="15"/>
      <c r="D9" s="16"/>
      <c r="E9" s="7"/>
      <c r="F9" s="15"/>
    </row>
    <row r="10" spans="1:6" x14ac:dyDescent="0.2">
      <c r="A10" s="1" t="s">
        <v>734</v>
      </c>
      <c r="B10" s="42">
        <v>0</v>
      </c>
      <c r="C10" s="43">
        <f>'Tabor Spending Limitations'!E47</f>
        <v>0</v>
      </c>
      <c r="D10" s="34">
        <f>B10+(B10*C10)</f>
        <v>0</v>
      </c>
      <c r="E10" s="42">
        <v>0</v>
      </c>
      <c r="F10" s="44">
        <f>D10+E10</f>
        <v>0</v>
      </c>
    </row>
    <row r="11" spans="1:6" x14ac:dyDescent="0.2">
      <c r="A11" s="1" t="s">
        <v>730</v>
      </c>
      <c r="B11" s="32" t="s">
        <v>831</v>
      </c>
      <c r="C11" s="45" t="s">
        <v>831</v>
      </c>
      <c r="D11" s="32" t="s">
        <v>831</v>
      </c>
      <c r="E11" s="32" t="s">
        <v>831</v>
      </c>
      <c r="F11" s="32" t="s">
        <v>831</v>
      </c>
    </row>
    <row r="12" spans="1:6" x14ac:dyDescent="0.2">
      <c r="A12" s="1" t="s">
        <v>745</v>
      </c>
      <c r="B12" s="21">
        <v>0</v>
      </c>
      <c r="C12" s="39">
        <f>'Tabor Spending Limitations'!E47</f>
        <v>0</v>
      </c>
      <c r="D12" s="34">
        <f>B12+(B12*C12)</f>
        <v>0</v>
      </c>
      <c r="E12" s="21">
        <v>0</v>
      </c>
      <c r="F12" s="34">
        <f>D12+E12</f>
        <v>0</v>
      </c>
    </row>
    <row r="13" spans="1:6" x14ac:dyDescent="0.2">
      <c r="A13" s="1" t="s">
        <v>832</v>
      </c>
      <c r="B13" s="21">
        <v>0</v>
      </c>
      <c r="C13" s="39">
        <f>'Tabor Spending Limitations'!E47</f>
        <v>0</v>
      </c>
      <c r="D13" s="34">
        <f>B13+(B13*C13)</f>
        <v>0</v>
      </c>
      <c r="E13" s="21">
        <v>0</v>
      </c>
      <c r="F13" s="34">
        <f>D13+E13</f>
        <v>0</v>
      </c>
    </row>
    <row r="14" spans="1:6" x14ac:dyDescent="0.2">
      <c r="A14" s="2" t="s">
        <v>833</v>
      </c>
      <c r="B14" s="21">
        <v>0</v>
      </c>
      <c r="C14" s="39">
        <f>'Tabor Spending Limitations'!E47</f>
        <v>0</v>
      </c>
      <c r="D14" s="34">
        <f>B14+(B14*C14)</f>
        <v>0</v>
      </c>
      <c r="E14" s="21">
        <v>0</v>
      </c>
      <c r="F14" s="34">
        <f>D14+E14</f>
        <v>0</v>
      </c>
    </row>
    <row r="15" spans="1:6" x14ac:dyDescent="0.2">
      <c r="A15" s="3"/>
      <c r="B15" s="46"/>
      <c r="C15" s="47"/>
      <c r="D15" s="25"/>
      <c r="E15" s="46"/>
      <c r="F15" s="25"/>
    </row>
    <row r="16" spans="1:6" x14ac:dyDescent="0.2">
      <c r="A16" s="1" t="s">
        <v>72</v>
      </c>
      <c r="B16" s="34">
        <f>SUM(B10:B14)</f>
        <v>0</v>
      </c>
      <c r="C16" s="39">
        <f>'Tabor Spending Limitations'!E47</f>
        <v>0</v>
      </c>
      <c r="D16" s="34">
        <f>SUM(D10:D14)</f>
        <v>0</v>
      </c>
      <c r="E16" s="34">
        <f>SUM(E10:E14)</f>
        <v>0</v>
      </c>
      <c r="F16" s="34">
        <f>SUM(F10:F14)</f>
        <v>0</v>
      </c>
    </row>
  </sheetData>
  <sheetProtection password="CB03" sheet="1" objects="1" scenarios="1"/>
  <phoneticPr fontId="12" type="noConversion"/>
  <printOptions horizontalCentered="1"/>
  <pageMargins left="0.5" right="0.25" top="0.5" bottom="0.5" header="0.5" footer="0.25"/>
  <pageSetup scale="90" firstPageNumber="54" orientation="landscape" horizontalDpi="300" verticalDpi="300" r:id="rId1"/>
  <headerFooter alignWithMargins="0">
    <oddFooter>&amp;CPage &amp;P of &amp;N&amp;R&amp;D</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D30"/>
  <sheetViews>
    <sheetView workbookViewId="0">
      <selection activeCell="A39" sqref="A39"/>
    </sheetView>
  </sheetViews>
  <sheetFormatPr defaultColWidth="12" defaultRowHeight="10.199999999999999" x14ac:dyDescent="0.2"/>
  <cols>
    <col min="1" max="1" width="54" customWidth="1"/>
    <col min="2" max="2" width="30" customWidth="1"/>
    <col min="3" max="3" width="31" customWidth="1"/>
    <col min="4" max="4" width="24.28515625" customWidth="1"/>
  </cols>
  <sheetData>
    <row r="1" spans="1:4" x14ac:dyDescent="0.2">
      <c r="A1" t="s">
        <v>67</v>
      </c>
      <c r="B1" s="449">
        <f>District_Name</f>
        <v>0</v>
      </c>
      <c r="C1" t="s">
        <v>1257</v>
      </c>
      <c r="D1" s="50">
        <f>District_Code</f>
        <v>0</v>
      </c>
    </row>
    <row r="2" spans="1:4" s="418" customFormat="1" ht="12.6" x14ac:dyDescent="0.25">
      <c r="A2" s="214" t="s">
        <v>834</v>
      </c>
    </row>
    <row r="3" spans="1:4" ht="10.8" thickBot="1" x14ac:dyDescent="0.25"/>
    <row r="4" spans="1:4" ht="10.8" thickTop="1" x14ac:dyDescent="0.2">
      <c r="A4" s="27" t="s">
        <v>835</v>
      </c>
      <c r="B4" s="48" t="s">
        <v>836</v>
      </c>
      <c r="C4" s="48" t="s">
        <v>837</v>
      </c>
      <c r="D4" s="6" t="s">
        <v>838</v>
      </c>
    </row>
    <row r="5" spans="1:4" ht="10.8" thickBot="1" x14ac:dyDescent="0.25">
      <c r="A5" s="9"/>
      <c r="B5" s="49" t="s">
        <v>839</v>
      </c>
      <c r="C5" s="49" t="s">
        <v>840</v>
      </c>
      <c r="D5" s="10"/>
    </row>
    <row r="6" spans="1:4" ht="10.8" thickTop="1" x14ac:dyDescent="0.2">
      <c r="A6" s="358" t="s">
        <v>339</v>
      </c>
      <c r="B6" s="34">
        <f>GenFundREV!I112</f>
        <v>0</v>
      </c>
      <c r="C6" s="34">
        <f>GenFundExp2!I668</f>
        <v>0</v>
      </c>
      <c r="D6" s="34">
        <f>AppropRes!D10</f>
        <v>0</v>
      </c>
    </row>
    <row r="7" spans="1:4" x14ac:dyDescent="0.2">
      <c r="A7" s="358" t="s">
        <v>1297</v>
      </c>
      <c r="B7" s="34">
        <f>CharterFundRev!I108</f>
        <v>0</v>
      </c>
      <c r="C7" s="34">
        <f>CharterFundExp2!I667</f>
        <v>0</v>
      </c>
      <c r="D7" s="34">
        <f>AppropRes!D11</f>
        <v>0</v>
      </c>
    </row>
    <row r="8" spans="1:4" x14ac:dyDescent="0.2">
      <c r="A8" s="358" t="s">
        <v>847</v>
      </c>
      <c r="B8" s="34">
        <f>InsResv!I16</f>
        <v>0</v>
      </c>
      <c r="C8" s="34">
        <f>InsResv!I46</f>
        <v>0</v>
      </c>
      <c r="D8" s="34">
        <f>+AppropRes!D12</f>
        <v>0</v>
      </c>
    </row>
    <row r="9" spans="1:4" x14ac:dyDescent="0.2">
      <c r="A9" s="358" t="s">
        <v>1168</v>
      </c>
      <c r="B9" s="34">
        <f>'CPP Fund'!I16</f>
        <v>0</v>
      </c>
      <c r="C9" s="34">
        <f>'CPP Fund'!I125</f>
        <v>0</v>
      </c>
      <c r="D9" s="34">
        <f>AppropRes!D13</f>
        <v>0</v>
      </c>
    </row>
    <row r="10" spans="1:4" x14ac:dyDescent="0.2">
      <c r="A10" s="358" t="s">
        <v>1508</v>
      </c>
      <c r="B10" s="34">
        <f>FoodServiceSRF!I27</f>
        <v>0</v>
      </c>
      <c r="C10" s="34">
        <f>FoodServiceSRF!I80</f>
        <v>0</v>
      </c>
      <c r="D10" s="34">
        <f>+AppropRes!D15</f>
        <v>0</v>
      </c>
    </row>
    <row r="11" spans="1:4" x14ac:dyDescent="0.2">
      <c r="A11" s="358" t="s">
        <v>729</v>
      </c>
      <c r="B11" s="34">
        <f>GovGrants!I86</f>
        <v>0</v>
      </c>
      <c r="C11" s="34">
        <f>GovGrants!I179</f>
        <v>0</v>
      </c>
      <c r="D11" s="34">
        <f>+AppropRes!D16</f>
        <v>0</v>
      </c>
    </row>
    <row r="12" spans="1:4" x14ac:dyDescent="0.2">
      <c r="A12" s="358" t="s">
        <v>1537</v>
      </c>
      <c r="B12" s="34">
        <f>SCCTMSpRev!I25</f>
        <v>0</v>
      </c>
      <c r="C12" s="34">
        <f>SCCTMSpRev!I86</f>
        <v>0</v>
      </c>
      <c r="D12" s="34">
        <f>+AppropRes!D17</f>
        <v>0</v>
      </c>
    </row>
    <row r="13" spans="1:4" x14ac:dyDescent="0.2">
      <c r="A13" s="358" t="s">
        <v>841</v>
      </c>
      <c r="B13" s="34">
        <f>PupActiv!I17</f>
        <v>0</v>
      </c>
      <c r="C13" s="34">
        <f>PupActiv!I63</f>
        <v>0</v>
      </c>
      <c r="D13" s="34">
        <f>+AppropRes!D18</f>
        <v>0</v>
      </c>
    </row>
    <row r="14" spans="1:4" x14ac:dyDescent="0.2">
      <c r="A14" s="358" t="s">
        <v>705</v>
      </c>
      <c r="B14" s="34">
        <f>Transp!I20</f>
        <v>0</v>
      </c>
      <c r="C14" s="34">
        <f>Transp!I46</f>
        <v>0</v>
      </c>
      <c r="D14" s="34">
        <f>+AppropRes!D19</f>
        <v>0</v>
      </c>
    </row>
    <row r="15" spans="1:4" x14ac:dyDescent="0.2">
      <c r="A15" s="358" t="s">
        <v>842</v>
      </c>
      <c r="B15" s="34">
        <f>OthSpecRev!I15</f>
        <v>0</v>
      </c>
      <c r="C15" s="34">
        <f>OthSpecRev!I64</f>
        <v>0</v>
      </c>
      <c r="D15" s="34">
        <f>+AppropRes!D20</f>
        <v>0</v>
      </c>
    </row>
    <row r="16" spans="1:4" x14ac:dyDescent="0.2">
      <c r="A16" s="358" t="s">
        <v>706</v>
      </c>
      <c r="B16" s="34">
        <f>BondRedm!I22</f>
        <v>0</v>
      </c>
      <c r="C16" s="34">
        <f>BondRedm!I44</f>
        <v>0</v>
      </c>
      <c r="D16" s="34">
        <f>+AppropRes!D22</f>
        <v>0</v>
      </c>
    </row>
    <row r="17" spans="1:4" x14ac:dyDescent="0.2">
      <c r="A17" s="358" t="s">
        <v>1511</v>
      </c>
      <c r="B17" s="34">
        <f>COPDebt!I22</f>
        <v>0</v>
      </c>
      <c r="C17" s="34">
        <f>COPDebt!I44</f>
        <v>0</v>
      </c>
      <c r="D17" s="34">
        <f>+AppropRes!D23</f>
        <v>0</v>
      </c>
    </row>
    <row r="18" spans="1:4" x14ac:dyDescent="0.2">
      <c r="A18" s="358" t="s">
        <v>707</v>
      </c>
      <c r="B18" s="34">
        <f>BuildFund!I18</f>
        <v>0</v>
      </c>
      <c r="C18" s="34">
        <f>BuildFund!I49</f>
        <v>0</v>
      </c>
      <c r="D18" s="34">
        <f>+AppropRes!D25</f>
        <v>0</v>
      </c>
    </row>
    <row r="19" spans="1:4" x14ac:dyDescent="0.2">
      <c r="A19" s="54" t="s">
        <v>843</v>
      </c>
      <c r="B19" s="34">
        <f>SpecBuild!I15</f>
        <v>0</v>
      </c>
      <c r="C19" s="34">
        <f>SpecBuild!I38</f>
        <v>0</v>
      </c>
      <c r="D19" s="34">
        <f>+AppropRes!D26</f>
        <v>0</v>
      </c>
    </row>
    <row r="20" spans="1:4" x14ac:dyDescent="0.2">
      <c r="A20" s="358" t="s">
        <v>711</v>
      </c>
      <c r="B20" s="34">
        <f>CapResCapPrj!I25</f>
        <v>0</v>
      </c>
      <c r="C20" s="34">
        <f>CapResCapPrj!I86</f>
        <v>0</v>
      </c>
      <c r="D20" s="34">
        <f>+AppropRes!D27</f>
        <v>0</v>
      </c>
    </row>
    <row r="21" spans="1:4" x14ac:dyDescent="0.2">
      <c r="A21" s="358" t="s">
        <v>1535</v>
      </c>
      <c r="B21" s="34">
        <f>SCCTMCapRes!I25</f>
        <v>0</v>
      </c>
      <c r="C21" s="34">
        <f>SCCTMCapRes!I86</f>
        <v>0</v>
      </c>
      <c r="D21" s="34">
        <f>+AppropRes!D28</f>
        <v>0</v>
      </c>
    </row>
    <row r="22" spans="1:4" x14ac:dyDescent="0.2">
      <c r="A22" s="358" t="s">
        <v>845</v>
      </c>
      <c r="B22" s="34">
        <f>OtherEnterprise!I16</f>
        <v>0</v>
      </c>
      <c r="C22" s="34">
        <f>OtherEnterprise!I43</f>
        <v>0</v>
      </c>
      <c r="D22" s="34">
        <f>+AppropRes!D30</f>
        <v>0</v>
      </c>
    </row>
    <row r="23" spans="1:4" x14ac:dyDescent="0.2">
      <c r="A23" s="358" t="s">
        <v>921</v>
      </c>
      <c r="B23" s="34">
        <f>RiskRelated!I14</f>
        <v>0</v>
      </c>
      <c r="C23" s="34">
        <f>RiskRelated!I41</f>
        <v>0</v>
      </c>
      <c r="D23" s="34">
        <f>+AppropRes!D32</f>
        <v>0</v>
      </c>
    </row>
    <row r="24" spans="1:4" x14ac:dyDescent="0.2">
      <c r="A24" s="358" t="s">
        <v>922</v>
      </c>
      <c r="B24" s="34">
        <f>OtherInternal!I19</f>
        <v>0</v>
      </c>
      <c r="C24" s="34">
        <f>OtherInternal!I47</f>
        <v>0</v>
      </c>
      <c r="D24" s="34">
        <f>+AppropRes!D33</f>
        <v>0</v>
      </c>
    </row>
    <row r="25" spans="1:4" x14ac:dyDescent="0.2">
      <c r="A25" s="358" t="s">
        <v>923</v>
      </c>
      <c r="B25" s="34">
        <f>PupilActCustodial!I14</f>
        <v>0</v>
      </c>
      <c r="C25" s="34">
        <f>PupilActCustodial!I57</f>
        <v>0</v>
      </c>
      <c r="D25" s="34">
        <f>+AppropRes!D35</f>
        <v>0</v>
      </c>
    </row>
    <row r="26" spans="1:4" x14ac:dyDescent="0.2">
      <c r="A26" s="358" t="s">
        <v>924</v>
      </c>
      <c r="B26" s="34">
        <f>'Trust&amp;Custodial'!I12</f>
        <v>0</v>
      </c>
      <c r="C26" s="34">
        <f>'Trust&amp;Custodial'!I54</f>
        <v>0</v>
      </c>
      <c r="D26" s="34">
        <f>+AppropRes!D36</f>
        <v>0</v>
      </c>
    </row>
    <row r="27" spans="1:4" x14ac:dyDescent="0.2">
      <c r="A27" s="358" t="s">
        <v>1302</v>
      </c>
      <c r="B27" s="34">
        <f>'Foundation Fund'!I12</f>
        <v>0</v>
      </c>
      <c r="C27" s="34">
        <f>'Foundation Fund'!I54</f>
        <v>0</v>
      </c>
      <c r="D27" s="34">
        <f>+AppropRes!D37</f>
        <v>0</v>
      </c>
    </row>
    <row r="28" spans="1:4" x14ac:dyDescent="0.2">
      <c r="A28" s="358" t="s">
        <v>925</v>
      </c>
      <c r="B28" s="34">
        <f>+Arbitrage!I22</f>
        <v>0</v>
      </c>
      <c r="C28" s="34">
        <f>+Arbitrage!H33</f>
        <v>0</v>
      </c>
      <c r="D28" s="34">
        <f>+AppropRes!D38</f>
        <v>0</v>
      </c>
    </row>
    <row r="30" spans="1:4" x14ac:dyDescent="0.2">
      <c r="A30" s="52" t="s">
        <v>585</v>
      </c>
      <c r="B30" s="52">
        <f>SUM(B6:B28)</f>
        <v>0</v>
      </c>
      <c r="C30" s="52">
        <f>SUM(C6:C28)</f>
        <v>0</v>
      </c>
      <c r="D30" s="52">
        <f>SUM(D6:D28)</f>
        <v>0</v>
      </c>
    </row>
  </sheetData>
  <sheetProtection password="CB03" sheet="1" objects="1" scenarios="1" formatCells="0" formatColumns="0" formatRows="0"/>
  <phoneticPr fontId="12" type="noConversion"/>
  <printOptions horizontalCentered="1"/>
  <pageMargins left="0.5" right="0.25" top="0.5" bottom="0.5" header="0.5" footer="0.25"/>
  <pageSetup scale="90" firstPageNumber="55" orientation="landscape" horizontalDpi="300" verticalDpi="300" r:id="rId1"/>
  <headerFooter alignWithMargins="0">
    <oddFooter>&amp;CPage &amp;P of &amp;N&amp;R&amp;D</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D18"/>
  <sheetViews>
    <sheetView workbookViewId="0"/>
  </sheetViews>
  <sheetFormatPr defaultColWidth="12" defaultRowHeight="10.199999999999999" x14ac:dyDescent="0.2"/>
  <cols>
    <col min="1" max="1" width="66.28515625" customWidth="1"/>
    <col min="2" max="4" width="22.85546875" customWidth="1"/>
  </cols>
  <sheetData>
    <row r="1" spans="1:4" x14ac:dyDescent="0.2">
      <c r="A1" t="s">
        <v>67</v>
      </c>
      <c r="B1" s="449">
        <f>District_Name</f>
        <v>0</v>
      </c>
      <c r="C1" t="s">
        <v>1257</v>
      </c>
      <c r="D1" s="50">
        <f>District_Code</f>
        <v>0</v>
      </c>
    </row>
    <row r="2" spans="1:4" s="418" customFormat="1" ht="12.6" x14ac:dyDescent="0.25">
      <c r="A2" s="214" t="s">
        <v>926</v>
      </c>
    </row>
    <row r="4" spans="1:4" x14ac:dyDescent="0.2">
      <c r="A4" s="450"/>
      <c r="B4" s="451" t="s">
        <v>927</v>
      </c>
      <c r="C4" s="451" t="s">
        <v>927</v>
      </c>
      <c r="D4" s="451" t="s">
        <v>928</v>
      </c>
    </row>
    <row r="5" spans="1:4" x14ac:dyDescent="0.2">
      <c r="A5" s="452" t="s">
        <v>929</v>
      </c>
      <c r="B5" s="452" t="s">
        <v>930</v>
      </c>
      <c r="C5" s="452" t="s">
        <v>932</v>
      </c>
      <c r="D5" s="452" t="s">
        <v>932</v>
      </c>
    </row>
    <row r="6" spans="1:4" ht="10.8" thickBot="1" x14ac:dyDescent="0.25">
      <c r="A6" s="453"/>
      <c r="B6" s="454" t="s">
        <v>932</v>
      </c>
      <c r="C6" s="454" t="s">
        <v>933</v>
      </c>
      <c r="D6" s="453"/>
    </row>
    <row r="7" spans="1:4" ht="10.8" thickTop="1" x14ac:dyDescent="0.2">
      <c r="A7" s="455" t="s">
        <v>935</v>
      </c>
      <c r="B7" s="456">
        <f>'Budget Summaries 2'!M5</f>
        <v>0</v>
      </c>
      <c r="C7" s="456">
        <f>'Budget Summaries 4'!I8</f>
        <v>0</v>
      </c>
      <c r="D7" s="456">
        <f t="shared" ref="D7:D17" si="0">SUM(B7:C7)</f>
        <v>0</v>
      </c>
    </row>
    <row r="8" spans="1:4" x14ac:dyDescent="0.2">
      <c r="A8" s="455" t="s">
        <v>936</v>
      </c>
      <c r="B8" s="456">
        <f>+'Budget Summaries 2'!M15+'Budget Summaries 2'!M17</f>
        <v>0</v>
      </c>
      <c r="C8" s="456">
        <f>+'Budget Summaries 4'!I14+'Budget Summaries 4'!I16</f>
        <v>0</v>
      </c>
      <c r="D8" s="456">
        <f>SUM(B8:C8)</f>
        <v>0</v>
      </c>
    </row>
    <row r="9" spans="1:4" x14ac:dyDescent="0.2">
      <c r="A9" s="455" t="s">
        <v>934</v>
      </c>
      <c r="B9" s="456">
        <f>'Budget Summaries 2'!M18</f>
        <v>0</v>
      </c>
      <c r="C9" s="456">
        <f>'Budget Summaries 4'!I17</f>
        <v>0</v>
      </c>
      <c r="D9" s="456">
        <f>SUM(B9:C9)</f>
        <v>0</v>
      </c>
    </row>
    <row r="10" spans="1:4" ht="10.8" thickBot="1" x14ac:dyDescent="0.25">
      <c r="A10" s="455" t="s">
        <v>937</v>
      </c>
      <c r="B10" s="456">
        <f>+'Budget Summaries 2'!M16</f>
        <v>0</v>
      </c>
      <c r="C10" s="456">
        <f>'Budget Summaries 4'!I15</f>
        <v>0</v>
      </c>
      <c r="D10" s="456">
        <f t="shared" si="0"/>
        <v>0</v>
      </c>
    </row>
    <row r="11" spans="1:4" ht="11.4" thickTop="1" thickBot="1" x14ac:dyDescent="0.25">
      <c r="A11" s="457" t="s">
        <v>938</v>
      </c>
      <c r="B11" s="458">
        <f>SUM(B7:B10)</f>
        <v>0</v>
      </c>
      <c r="C11" s="458">
        <f>SUM(C7:C10)</f>
        <v>0</v>
      </c>
      <c r="D11" s="458">
        <f t="shared" si="0"/>
        <v>0</v>
      </c>
    </row>
    <row r="12" spans="1:4" ht="10.8" thickTop="1" x14ac:dyDescent="0.2">
      <c r="A12" s="455" t="s">
        <v>939</v>
      </c>
      <c r="B12" s="456">
        <f>+'Budget Summaries 3'!M19</f>
        <v>0</v>
      </c>
      <c r="C12" s="456">
        <f>+'Budget Summaries 5'!I22</f>
        <v>0</v>
      </c>
      <c r="D12" s="456">
        <f t="shared" si="0"/>
        <v>0</v>
      </c>
    </row>
    <row r="13" spans="1:4" x14ac:dyDescent="0.2">
      <c r="A13" s="455" t="s">
        <v>940</v>
      </c>
      <c r="B13" s="456">
        <f>+'Budget Summaries 3'!M22</f>
        <v>0</v>
      </c>
      <c r="C13" s="456">
        <f>+'Budget Summaries 5'!I25</f>
        <v>0</v>
      </c>
      <c r="D13" s="456">
        <f t="shared" si="0"/>
        <v>0</v>
      </c>
    </row>
    <row r="14" spans="1:4" ht="10.8" thickBot="1" x14ac:dyDescent="0.25">
      <c r="A14" s="459" t="s">
        <v>865</v>
      </c>
      <c r="B14" s="460">
        <f>+'Budget Summaries 3'!M23</f>
        <v>0</v>
      </c>
      <c r="C14" s="460">
        <f>+'Budget Summaries 5'!I26</f>
        <v>0</v>
      </c>
      <c r="D14" s="456">
        <f t="shared" si="0"/>
        <v>0</v>
      </c>
    </row>
    <row r="15" spans="1:4" ht="11.4" thickTop="1" thickBot="1" x14ac:dyDescent="0.25">
      <c r="A15" s="457" t="s">
        <v>1204</v>
      </c>
      <c r="B15" s="458">
        <f>SUM(B12:B14)</f>
        <v>0</v>
      </c>
      <c r="C15" s="458">
        <f>SUM(C12:C14)</f>
        <v>0</v>
      </c>
      <c r="D15" s="458">
        <f t="shared" si="0"/>
        <v>0</v>
      </c>
    </row>
    <row r="16" spans="1:4" ht="11.4" thickTop="1" thickBot="1" x14ac:dyDescent="0.25">
      <c r="A16" s="455" t="s">
        <v>1060</v>
      </c>
      <c r="B16" s="460">
        <f>+'Budget Summaries 3'!M24</f>
        <v>0</v>
      </c>
      <c r="C16" s="460">
        <f>+'Budget Summaries 5'!I27</f>
        <v>0</v>
      </c>
      <c r="D16" s="458">
        <f t="shared" si="0"/>
        <v>0</v>
      </c>
    </row>
    <row r="17" spans="1:4" ht="11.4" thickTop="1" thickBot="1" x14ac:dyDescent="0.25">
      <c r="A17" s="457" t="s">
        <v>1061</v>
      </c>
      <c r="B17" s="461">
        <f>B15+B16</f>
        <v>0</v>
      </c>
      <c r="C17" s="461">
        <f>C15+C16</f>
        <v>0</v>
      </c>
      <c r="D17" s="458">
        <f t="shared" si="0"/>
        <v>0</v>
      </c>
    </row>
    <row r="18" spans="1:4" ht="10.8" thickTop="1" x14ac:dyDescent="0.2"/>
  </sheetData>
  <sheetProtection password="CB03" sheet="1" objects="1" scenarios="1" formatCells="0" formatColumns="0" formatRows="0"/>
  <phoneticPr fontId="12" type="noConversion"/>
  <printOptions horizontalCentered="1"/>
  <pageMargins left="0.5" right="0.25" top="0.5" bottom="0.5" header="0.5" footer="0.25"/>
  <pageSetup scale="90" firstPageNumber="56" orientation="landscape" horizontalDpi="300" verticalDpi="300" r:id="rId1"/>
  <headerFooter alignWithMargins="0">
    <oddFooter>&amp;CPage &amp;P of &amp;N&amp;R&amp;D</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M21"/>
  <sheetViews>
    <sheetView zoomScale="90" workbookViewId="0"/>
  </sheetViews>
  <sheetFormatPr defaultColWidth="12" defaultRowHeight="11.25" customHeight="1" x14ac:dyDescent="0.2"/>
  <cols>
    <col min="1" max="1" width="32.85546875" customWidth="1"/>
    <col min="2" max="13" width="13.7109375" customWidth="1"/>
  </cols>
  <sheetData>
    <row r="1" spans="1:13" ht="11.25" customHeight="1" x14ac:dyDescent="0.2">
      <c r="A1" t="s">
        <v>67</v>
      </c>
      <c r="B1" s="449">
        <f>District_Name</f>
        <v>0</v>
      </c>
      <c r="C1" t="s">
        <v>1257</v>
      </c>
      <c r="D1" s="50">
        <f>District_Code</f>
        <v>0</v>
      </c>
      <c r="M1" s="5" t="s">
        <v>1062</v>
      </c>
    </row>
    <row r="2" spans="1:13" s="418" customFormat="1" ht="12.6" x14ac:dyDescent="0.25">
      <c r="A2" s="214" t="s">
        <v>1063</v>
      </c>
    </row>
    <row r="4" spans="1:13" s="323" customFormat="1" ht="51.6" thickBot="1" x14ac:dyDescent="0.25">
      <c r="A4" s="462" t="s">
        <v>929</v>
      </c>
      <c r="B4" s="462" t="s">
        <v>734</v>
      </c>
      <c r="C4" s="462" t="s">
        <v>1299</v>
      </c>
      <c r="D4" s="462" t="s">
        <v>1663</v>
      </c>
      <c r="E4" s="462" t="s">
        <v>611</v>
      </c>
      <c r="F4" s="462" t="s">
        <v>1671</v>
      </c>
      <c r="G4" s="462" t="s">
        <v>1672</v>
      </c>
      <c r="H4" s="462" t="s">
        <v>1673</v>
      </c>
      <c r="I4" s="462" t="s">
        <v>1674</v>
      </c>
      <c r="J4" s="462" t="s">
        <v>1675</v>
      </c>
      <c r="K4" s="462" t="s">
        <v>753</v>
      </c>
      <c r="L4" s="462" t="s">
        <v>713</v>
      </c>
      <c r="M4" s="462" t="s">
        <v>1676</v>
      </c>
    </row>
    <row r="5" spans="1:13" ht="11.25" customHeight="1" thickTop="1" thickBot="1" x14ac:dyDescent="0.25">
      <c r="A5" s="28" t="s">
        <v>935</v>
      </c>
      <c r="B5" s="12">
        <f>GenFundREV!I4</f>
        <v>0</v>
      </c>
      <c r="C5" s="12">
        <f>CharterFundRev!I4</f>
        <v>0</v>
      </c>
      <c r="D5" s="12">
        <f>InsResv!I4</f>
        <v>0</v>
      </c>
      <c r="E5" s="12">
        <f>'CPP Fund'!I4</f>
        <v>0</v>
      </c>
      <c r="F5" s="12">
        <f>FoodServiceSRF!I4</f>
        <v>0</v>
      </c>
      <c r="G5" s="12">
        <f>GovGrants!I4</f>
        <v>0</v>
      </c>
      <c r="H5" s="12">
        <f>SCCTMSpRev!I4</f>
        <v>0</v>
      </c>
      <c r="I5" s="12">
        <f>PupActiv!I4</f>
        <v>0</v>
      </c>
      <c r="J5" s="12">
        <f>Transp!I4+OthSpecRev!I4+FullDayKOverride!I4</f>
        <v>0</v>
      </c>
      <c r="K5" s="12"/>
      <c r="L5" s="12">
        <f>OtherEnterprise!I4</f>
        <v>0</v>
      </c>
      <c r="M5" s="12">
        <f>SUM(B5:L5)</f>
        <v>0</v>
      </c>
    </row>
    <row r="6" spans="1:13" ht="11.25" customHeight="1" thickTop="1" x14ac:dyDescent="0.2">
      <c r="A6" s="29" t="s">
        <v>1165</v>
      </c>
      <c r="B6" s="365"/>
      <c r="C6" s="365"/>
      <c r="D6" s="365"/>
      <c r="E6" s="365"/>
      <c r="F6" s="365"/>
      <c r="G6" s="365"/>
      <c r="H6" s="365"/>
      <c r="I6" s="365"/>
      <c r="J6" s="365"/>
      <c r="K6" s="365"/>
      <c r="L6" s="365"/>
      <c r="M6" s="365"/>
    </row>
    <row r="7" spans="1:13" ht="11.25" customHeight="1" x14ac:dyDescent="0.2">
      <c r="A7" s="30" t="s">
        <v>1166</v>
      </c>
      <c r="B7" s="359"/>
      <c r="C7" s="359"/>
      <c r="D7" s="359"/>
      <c r="E7" s="359"/>
      <c r="F7" s="359"/>
      <c r="G7" s="359"/>
      <c r="H7" s="359"/>
      <c r="I7" s="359"/>
      <c r="J7" s="359"/>
      <c r="K7" s="359"/>
      <c r="L7" s="359"/>
      <c r="M7" s="359"/>
    </row>
    <row r="8" spans="1:13" ht="11.25" customHeight="1" x14ac:dyDescent="0.2">
      <c r="A8" s="29" t="s">
        <v>1167</v>
      </c>
      <c r="B8" s="353">
        <f>GenFundREV!I6</f>
        <v>0</v>
      </c>
      <c r="C8" s="353">
        <f>CharterFundRev!I6</f>
        <v>0</v>
      </c>
      <c r="D8" s="360"/>
      <c r="E8" s="360"/>
      <c r="F8" s="360"/>
      <c r="G8" s="360"/>
      <c r="H8" s="360"/>
      <c r="I8" s="360"/>
      <c r="J8" s="360"/>
      <c r="K8" s="360"/>
      <c r="L8" s="360"/>
      <c r="M8" s="353">
        <f t="shared" ref="M8:M18" si="0">SUM(B8:L8)</f>
        <v>0</v>
      </c>
    </row>
    <row r="9" spans="1:13" ht="11.25" customHeight="1" x14ac:dyDescent="0.2">
      <c r="A9" s="29" t="s">
        <v>1206</v>
      </c>
      <c r="B9" s="353">
        <f>GenFundREV!I51</f>
        <v>0</v>
      </c>
      <c r="C9" s="353">
        <f>CharterFundRev!I51</f>
        <v>0</v>
      </c>
      <c r="D9" s="353">
        <f>InsResv!I9</f>
        <v>0</v>
      </c>
      <c r="E9" s="360"/>
      <c r="F9" s="360"/>
      <c r="G9" s="360"/>
      <c r="H9" s="360"/>
      <c r="I9" s="360"/>
      <c r="J9" s="360"/>
      <c r="K9" s="360"/>
      <c r="L9" s="360"/>
      <c r="M9" s="353">
        <f t="shared" si="0"/>
        <v>0</v>
      </c>
    </row>
    <row r="10" spans="1:13" ht="11.25" customHeight="1" thickBot="1" x14ac:dyDescent="0.25">
      <c r="A10" s="28" t="s">
        <v>1207</v>
      </c>
      <c r="B10" s="12">
        <f>GenFundREV!I7</f>
        <v>0</v>
      </c>
      <c r="C10" s="12">
        <f>CharterFundRev!I7</f>
        <v>0</v>
      </c>
      <c r="D10" s="361"/>
      <c r="E10" s="361"/>
      <c r="F10" s="361"/>
      <c r="G10" s="361"/>
      <c r="H10" s="361"/>
      <c r="I10" s="361"/>
      <c r="J10" s="361"/>
      <c r="K10" s="361"/>
      <c r="L10" s="361"/>
      <c r="M10" s="353">
        <f t="shared" si="0"/>
        <v>0</v>
      </c>
    </row>
    <row r="11" spans="1:13" ht="11.25" customHeight="1" thickTop="1" x14ac:dyDescent="0.2">
      <c r="A11" s="30" t="s">
        <v>1208</v>
      </c>
      <c r="B11" s="371">
        <f>GenFundREV!I45-GenFundREV!I6-GenFundREV!I7</f>
        <v>0</v>
      </c>
      <c r="C11" s="371">
        <f>CharterFundRev!I45-CharterFundRev!I6-CharterFundRev!I7</f>
        <v>0</v>
      </c>
      <c r="D11" s="371">
        <f>InsResv!I6+InsResv!I7+InsResv!I8</f>
        <v>0</v>
      </c>
      <c r="E11" s="371">
        <f>'CPP Fund'!I6</f>
        <v>0</v>
      </c>
      <c r="F11" s="371">
        <f>SUM(FoodServiceSRF!I6:I9)</f>
        <v>0</v>
      </c>
      <c r="G11" s="371">
        <f>GovGrants!I63</f>
        <v>0</v>
      </c>
      <c r="H11" s="371">
        <f>SUM(SCCTMSpRev!I6:I11)</f>
        <v>0</v>
      </c>
      <c r="I11" s="371">
        <f>PupActiv!I6+PupActiv!I7+PupActiv!I8+PupActiv!I9</f>
        <v>0</v>
      </c>
      <c r="J11" s="371">
        <f>SUM(Transp!I6:I13)+OthSpecRev!I6+OthSpecRev!I7+SUM(FullDayKOverride!I6:I13)</f>
        <v>0</v>
      </c>
      <c r="K11" s="371"/>
      <c r="L11" s="371">
        <f>SUM(OtherEnterprise!I6:I10)</f>
        <v>0</v>
      </c>
      <c r="M11" s="106">
        <f t="shared" si="0"/>
        <v>0</v>
      </c>
    </row>
    <row r="12" spans="1:13" ht="11.25" customHeight="1" x14ac:dyDescent="0.2">
      <c r="A12" s="102" t="s">
        <v>864</v>
      </c>
      <c r="B12" s="105">
        <f>GenFundREV!I48</f>
        <v>0</v>
      </c>
      <c r="C12" s="105">
        <f>CharterFundRev!I48</f>
        <v>0</v>
      </c>
      <c r="D12" s="105"/>
      <c r="E12" s="105">
        <f>'CPP Fund'!I7</f>
        <v>0</v>
      </c>
      <c r="F12" s="105"/>
      <c r="G12" s="105"/>
      <c r="H12" s="105"/>
      <c r="I12" s="105"/>
      <c r="J12" s="105"/>
      <c r="K12" s="105"/>
      <c r="L12" s="105"/>
      <c r="M12" s="105">
        <f t="shared" si="0"/>
        <v>0</v>
      </c>
    </row>
    <row r="13" spans="1:13" ht="11.25" customHeight="1" x14ac:dyDescent="0.2">
      <c r="A13" s="30" t="s">
        <v>1209</v>
      </c>
      <c r="B13" s="371">
        <f>GenFundREV!I76-GenFundREV!I51</f>
        <v>0</v>
      </c>
      <c r="C13" s="371">
        <f>CharterFundRev!I74-CharterFundRev!I51</f>
        <v>0</v>
      </c>
      <c r="D13" s="371"/>
      <c r="E13" s="371">
        <f>'CPP Fund'!I8</f>
        <v>0</v>
      </c>
      <c r="F13" s="371">
        <f>SUM(FoodServiceSRF!I10:I13)</f>
        <v>0</v>
      </c>
      <c r="G13" s="371">
        <f>GovGrants!I21</f>
        <v>0</v>
      </c>
      <c r="H13" s="371">
        <f>SUM(SCCTMSpRev!I12:I15)</f>
        <v>0</v>
      </c>
      <c r="I13" s="371">
        <f>PupActiv!I10</f>
        <v>0</v>
      </c>
      <c r="J13" s="371">
        <f>Transp!I14+OthSpecRev!I8+FullDayKOverride!I14</f>
        <v>0</v>
      </c>
      <c r="K13" s="371"/>
      <c r="L13" s="371"/>
      <c r="M13" s="105">
        <f t="shared" si="0"/>
        <v>0</v>
      </c>
    </row>
    <row r="14" spans="1:13" ht="11.25" customHeight="1" x14ac:dyDescent="0.2">
      <c r="A14" s="30" t="s">
        <v>1210</v>
      </c>
      <c r="B14" s="371">
        <f>GenFundREV!I92</f>
        <v>0</v>
      </c>
      <c r="C14" s="371">
        <f>CharterFundRev!I89</f>
        <v>0</v>
      </c>
      <c r="D14" s="371"/>
      <c r="E14" s="371">
        <f>'CPP Fund'!I9</f>
        <v>0</v>
      </c>
      <c r="F14" s="371">
        <f>SUM(FoodServiceSRF!I14:I17)</f>
        <v>0</v>
      </c>
      <c r="G14" s="371">
        <f>GovGrants!I48</f>
        <v>0</v>
      </c>
      <c r="H14" s="371">
        <f>SCCTMSpRev!I16</f>
        <v>0</v>
      </c>
      <c r="I14" s="371">
        <f>PupActiv!I11</f>
        <v>0</v>
      </c>
      <c r="J14" s="371">
        <f>OthSpecRev!I9</f>
        <v>0</v>
      </c>
      <c r="K14" s="371"/>
      <c r="L14" s="371"/>
      <c r="M14" s="105">
        <f t="shared" si="0"/>
        <v>0</v>
      </c>
    </row>
    <row r="15" spans="1:13" ht="11.25" customHeight="1" thickBot="1" x14ac:dyDescent="0.25">
      <c r="A15" s="28" t="s">
        <v>1211</v>
      </c>
      <c r="B15" s="12">
        <f>SUM(B6:B14)</f>
        <v>0</v>
      </c>
      <c r="C15" s="12">
        <f t="shared" ref="C15:L15" si="1">SUM(C6:C14)</f>
        <v>0</v>
      </c>
      <c r="D15" s="12">
        <f t="shared" si="1"/>
        <v>0</v>
      </c>
      <c r="E15" s="12">
        <f>SUM(E6:E14)</f>
        <v>0</v>
      </c>
      <c r="F15" s="12">
        <f t="shared" si="1"/>
        <v>0</v>
      </c>
      <c r="G15" s="12">
        <f t="shared" si="1"/>
        <v>0</v>
      </c>
      <c r="H15" s="12">
        <f>SUM(H6:H14)</f>
        <v>0</v>
      </c>
      <c r="I15" s="12">
        <f t="shared" si="1"/>
        <v>0</v>
      </c>
      <c r="J15" s="12">
        <f t="shared" si="1"/>
        <v>0</v>
      </c>
      <c r="K15" s="12">
        <f t="shared" si="1"/>
        <v>0</v>
      </c>
      <c r="L15" s="12">
        <f t="shared" si="1"/>
        <v>0</v>
      </c>
      <c r="M15" s="107">
        <f t="shared" si="0"/>
        <v>0</v>
      </c>
    </row>
    <row r="16" spans="1:13" ht="11.25" customHeight="1" thickTop="1" x14ac:dyDescent="0.2">
      <c r="A16" s="29" t="s">
        <v>1275</v>
      </c>
      <c r="B16" s="353">
        <f>GenFundREV!I95</f>
        <v>0</v>
      </c>
      <c r="C16" s="353">
        <f>CharterFundRev!I92</f>
        <v>0</v>
      </c>
      <c r="D16" s="353">
        <f>InsResv!I10</f>
        <v>0</v>
      </c>
      <c r="E16" s="353">
        <f>'CPP Fund'!I10</f>
        <v>0</v>
      </c>
      <c r="F16" s="353">
        <f>FoodServiceSRF!I18</f>
        <v>0</v>
      </c>
      <c r="G16" s="353">
        <f>GovGrants!I69</f>
        <v>0</v>
      </c>
      <c r="H16" s="353">
        <f>SCCTMSpRev!I17</f>
        <v>0</v>
      </c>
      <c r="I16" s="353">
        <f>PupActiv!I12</f>
        <v>0</v>
      </c>
      <c r="J16" s="353">
        <f>Transp!I15+OthSpecRev!I10+FullDayKOverride!I15</f>
        <v>0</v>
      </c>
      <c r="K16" s="353"/>
      <c r="L16" s="353">
        <f>OtherEnterprise!I11</f>
        <v>0</v>
      </c>
      <c r="M16" s="353">
        <f t="shared" si="0"/>
        <v>0</v>
      </c>
    </row>
    <row r="17" spans="1:13" ht="11.25" customHeight="1" x14ac:dyDescent="0.2">
      <c r="A17" s="29" t="s">
        <v>1212</v>
      </c>
      <c r="B17" s="353">
        <f>SUM(GenFundREV!I96:I100)</f>
        <v>0</v>
      </c>
      <c r="C17" s="353">
        <f>CharterFundRev!I93+CharterFundRev!I94+CharterFundRev!I95</f>
        <v>0</v>
      </c>
      <c r="D17" s="353">
        <f>InsResv!I12</f>
        <v>0</v>
      </c>
      <c r="E17" s="353">
        <f>'CPP Fund'!I12</f>
        <v>0</v>
      </c>
      <c r="F17" s="353">
        <f>FoodServiceSRF!I19</f>
        <v>0</v>
      </c>
      <c r="G17" s="353">
        <f>GovGrants!I84</f>
        <v>0</v>
      </c>
      <c r="H17" s="353">
        <f>SCCTMSpRev!I21+SCCTMSpRev!I20+SCCTMSpRev!I19</f>
        <v>0</v>
      </c>
      <c r="I17" s="353">
        <f>PupActiv!I13</f>
        <v>0</v>
      </c>
      <c r="J17" s="353">
        <f>Transp!I16+OthSpecRev!I11+FullDayKOverride!I16</f>
        <v>0</v>
      </c>
      <c r="K17" s="353"/>
      <c r="L17" s="353">
        <f>OtherEnterprise!I12</f>
        <v>0</v>
      </c>
      <c r="M17" s="353">
        <f t="shared" si="0"/>
        <v>0</v>
      </c>
    </row>
    <row r="18" spans="1:13" ht="11.25" customHeight="1" thickBot="1" x14ac:dyDescent="0.25">
      <c r="A18" s="28" t="s">
        <v>1213</v>
      </c>
      <c r="B18" s="12">
        <f>-GenFundREV!I110</f>
        <v>0</v>
      </c>
      <c r="C18" s="12">
        <f>-CharterFundRev!I106</f>
        <v>0</v>
      </c>
      <c r="D18" s="12">
        <f>InsResv!I11</f>
        <v>0</v>
      </c>
      <c r="E18" s="12">
        <f>'CPP Fund'!I11</f>
        <v>0</v>
      </c>
      <c r="F18" s="12"/>
      <c r="G18" s="12"/>
      <c r="H18" s="12"/>
      <c r="I18" s="12"/>
      <c r="J18" s="12"/>
      <c r="K18" s="12"/>
      <c r="L18" s="12"/>
      <c r="M18" s="12">
        <f t="shared" si="0"/>
        <v>0</v>
      </c>
    </row>
    <row r="19" spans="1:13" ht="11.25" customHeight="1" thickTop="1" thickBot="1" x14ac:dyDescent="0.25">
      <c r="A19" s="28" t="s">
        <v>1214</v>
      </c>
      <c r="B19" s="12">
        <f>SUM(B15:B18)</f>
        <v>0</v>
      </c>
      <c r="C19" s="12">
        <f t="shared" ref="C19:M19" si="2">SUM(C15:C18)</f>
        <v>0</v>
      </c>
      <c r="D19" s="12">
        <f>SUM(D15:D18)</f>
        <v>0</v>
      </c>
      <c r="E19" s="12">
        <f t="shared" si="2"/>
        <v>0</v>
      </c>
      <c r="F19" s="12">
        <f t="shared" si="2"/>
        <v>0</v>
      </c>
      <c r="G19" s="12">
        <f t="shared" si="2"/>
        <v>0</v>
      </c>
      <c r="H19" s="12">
        <f>SUM(H15:H18)</f>
        <v>0</v>
      </c>
      <c r="I19" s="12">
        <f>SUM(I15:I18)</f>
        <v>0</v>
      </c>
      <c r="J19" s="12">
        <f t="shared" si="2"/>
        <v>0</v>
      </c>
      <c r="K19" s="12">
        <f t="shared" si="2"/>
        <v>0</v>
      </c>
      <c r="L19" s="12">
        <f t="shared" si="2"/>
        <v>0</v>
      </c>
      <c r="M19" s="12">
        <f t="shared" si="2"/>
        <v>0</v>
      </c>
    </row>
    <row r="20" spans="1:13" ht="11.25" customHeight="1" thickTop="1" x14ac:dyDescent="0.2">
      <c r="A20" s="30" t="s">
        <v>1215</v>
      </c>
      <c r="B20" s="362">
        <f>'Page 1 - FY2025-26'!$C$7</f>
        <v>0</v>
      </c>
      <c r="C20" s="362">
        <f>'Page 1 - FY2025-26'!$C$7</f>
        <v>0</v>
      </c>
      <c r="D20" s="362">
        <f>'Page 1 - FY2025-26'!$C$7</f>
        <v>0</v>
      </c>
      <c r="E20" s="362">
        <f>'Page 1 - FY2025-26'!$C$7</f>
        <v>0</v>
      </c>
      <c r="F20" s="362">
        <f>'Page 1 - FY2025-26'!$C$7</f>
        <v>0</v>
      </c>
      <c r="G20" s="362">
        <f>'Page 1 - FY2025-26'!$C$7</f>
        <v>0</v>
      </c>
      <c r="H20" s="362">
        <f>'Page 1 - FY2025-26'!$C$7</f>
        <v>0</v>
      </c>
      <c r="I20" s="362">
        <f>'Page 1 - FY2025-26'!$C$7</f>
        <v>0</v>
      </c>
      <c r="J20" s="362">
        <f>'Page 1 - FY2025-26'!$C$7</f>
        <v>0</v>
      </c>
      <c r="K20" s="362">
        <f>'Page 1 - FY2025-26'!$C$7</f>
        <v>0</v>
      </c>
      <c r="L20" s="362">
        <f>'Page 1 - FY2025-26'!$C$7</f>
        <v>0</v>
      </c>
      <c r="M20" s="362">
        <f>'Page 1 - FY2025-26'!$C$7</f>
        <v>0</v>
      </c>
    </row>
    <row r="21" spans="1:13" ht="11.25" customHeight="1" x14ac:dyDescent="0.2">
      <c r="A21" s="30" t="s">
        <v>1216</v>
      </c>
      <c r="B21" s="369" t="e">
        <f>B19/B20</f>
        <v>#DIV/0!</v>
      </c>
      <c r="C21" s="369" t="e">
        <f>C19/C20</f>
        <v>#DIV/0!</v>
      </c>
      <c r="D21" s="369" t="e">
        <f>D19/D20</f>
        <v>#DIV/0!</v>
      </c>
      <c r="E21" s="369" t="e">
        <f t="shared" ref="E21:M21" si="3">E19/E20</f>
        <v>#DIV/0!</v>
      </c>
      <c r="F21" s="369" t="e">
        <f t="shared" si="3"/>
        <v>#DIV/0!</v>
      </c>
      <c r="G21" s="369" t="e">
        <f t="shared" si="3"/>
        <v>#DIV/0!</v>
      </c>
      <c r="H21" s="369" t="e">
        <f>H19/H20</f>
        <v>#DIV/0!</v>
      </c>
      <c r="I21" s="369" t="e">
        <f>I19/I20</f>
        <v>#DIV/0!</v>
      </c>
      <c r="J21" s="369" t="e">
        <f t="shared" si="3"/>
        <v>#DIV/0!</v>
      </c>
      <c r="K21" s="369" t="e">
        <f t="shared" si="3"/>
        <v>#DIV/0!</v>
      </c>
      <c r="L21" s="369" t="e">
        <f t="shared" si="3"/>
        <v>#DIV/0!</v>
      </c>
      <c r="M21" s="369" t="e">
        <f t="shared" si="3"/>
        <v>#DIV/0!</v>
      </c>
    </row>
  </sheetData>
  <sheetProtection password="CB03" sheet="1" objects="1" scenarios="1" formatCells="0" formatColumns="0" formatRows="0"/>
  <phoneticPr fontId="12" type="noConversion"/>
  <printOptions horizontalCentered="1"/>
  <pageMargins left="0.5" right="0.25" top="0.5" bottom="0.5" header="0.5" footer="0.25"/>
  <pageSetup scale="90" firstPageNumber="57" orientation="landscape" horizontalDpi="300" verticalDpi="300" r:id="rId1"/>
  <headerFooter alignWithMargins="0">
    <oddFooter>&amp;CPage &amp;P of &amp;N&amp;R&amp;D</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M24"/>
  <sheetViews>
    <sheetView zoomScaleNormal="100" workbookViewId="0"/>
  </sheetViews>
  <sheetFormatPr defaultColWidth="12" defaultRowHeight="10.199999999999999" x14ac:dyDescent="0.2"/>
  <cols>
    <col min="1" max="1" width="31.7109375" customWidth="1"/>
    <col min="2" max="13" width="13.7109375" customWidth="1"/>
  </cols>
  <sheetData>
    <row r="1" spans="1:13" x14ac:dyDescent="0.2">
      <c r="A1" t="s">
        <v>67</v>
      </c>
      <c r="B1" s="449">
        <f>District_Name</f>
        <v>0</v>
      </c>
      <c r="C1" t="s">
        <v>1257</v>
      </c>
      <c r="D1" s="50">
        <f>District_Code</f>
        <v>0</v>
      </c>
      <c r="M1" s="5"/>
    </row>
    <row r="2" spans="1:13" s="418" customFormat="1" ht="12.6" x14ac:dyDescent="0.25">
      <c r="A2" s="214" t="s">
        <v>1217</v>
      </c>
    </row>
    <row r="3" spans="1:13" ht="15.6" x14ac:dyDescent="0.3">
      <c r="B3" s="363"/>
      <c r="C3" s="363"/>
      <c r="D3" s="363"/>
      <c r="E3" s="363"/>
      <c r="F3" s="363"/>
      <c r="G3" s="363"/>
      <c r="H3" s="363"/>
      <c r="I3" s="363"/>
      <c r="J3" s="363"/>
      <c r="K3" s="363"/>
      <c r="L3" s="363"/>
      <c r="M3" s="363"/>
    </row>
    <row r="4" spans="1:13" ht="51.6" thickBot="1" x14ac:dyDescent="0.25">
      <c r="A4" s="462" t="s">
        <v>929</v>
      </c>
      <c r="B4" s="462" t="s">
        <v>734</v>
      </c>
      <c r="C4" s="462" t="s">
        <v>1299</v>
      </c>
      <c r="D4" s="462" t="s">
        <v>1663</v>
      </c>
      <c r="E4" s="462" t="s">
        <v>611</v>
      </c>
      <c r="F4" s="462" t="s">
        <v>1671</v>
      </c>
      <c r="G4" s="462" t="s">
        <v>1672</v>
      </c>
      <c r="H4" s="462" t="s">
        <v>1673</v>
      </c>
      <c r="I4" s="462" t="s">
        <v>1674</v>
      </c>
      <c r="J4" s="462" t="s">
        <v>1675</v>
      </c>
      <c r="K4" s="462" t="s">
        <v>753</v>
      </c>
      <c r="L4" s="462" t="s">
        <v>713</v>
      </c>
      <c r="M4" s="462" t="s">
        <v>1676</v>
      </c>
    </row>
    <row r="5" spans="1:13" ht="10.8" thickTop="1" x14ac:dyDescent="0.2">
      <c r="A5" s="29" t="s">
        <v>1218</v>
      </c>
      <c r="B5" s="353">
        <f>GenFundExp!I1069</f>
        <v>0</v>
      </c>
      <c r="C5" s="353">
        <f>CharterFundExp!I1069</f>
        <v>0</v>
      </c>
      <c r="D5" s="353"/>
      <c r="E5" s="353">
        <f>'CPP Fund'!I56</f>
        <v>0</v>
      </c>
      <c r="F5" s="353"/>
      <c r="G5" s="353"/>
      <c r="H5" s="353"/>
      <c r="I5" s="353">
        <f>PupActiv!I38</f>
        <v>0</v>
      </c>
      <c r="J5" s="353">
        <f>OthSpecRev!I32+FullDayKOverride!I35</f>
        <v>0</v>
      </c>
      <c r="K5" s="353"/>
      <c r="L5" s="353"/>
      <c r="M5" s="353">
        <f>SUM(B5:L5)</f>
        <v>0</v>
      </c>
    </row>
    <row r="6" spans="1:13" x14ac:dyDescent="0.2">
      <c r="A6" s="29" t="s">
        <v>1219</v>
      </c>
      <c r="B6" s="353">
        <f>GenFundExp2!I40+GenFundExp2!I77+GenFundExp2!I114</f>
        <v>0</v>
      </c>
      <c r="C6" s="353">
        <f>CharterFundExp2!I40+CharterFundExp2!I77+CharterFundExp2!I114</f>
        <v>0</v>
      </c>
      <c r="D6" s="353"/>
      <c r="E6" s="353"/>
      <c r="F6" s="353"/>
      <c r="G6" s="353"/>
      <c r="H6" s="353"/>
      <c r="I6" s="353"/>
      <c r="J6" s="353"/>
      <c r="K6" s="353"/>
      <c r="L6" s="353"/>
      <c r="M6" s="353">
        <f>SUM(B6:L6)</f>
        <v>0</v>
      </c>
    </row>
    <row r="7" spans="1:13" ht="10.8" thickBot="1" x14ac:dyDescent="0.25">
      <c r="A7" s="28" t="s">
        <v>1220</v>
      </c>
      <c r="B7" s="12">
        <f>GenFundExp2!I245</f>
        <v>0</v>
      </c>
      <c r="C7" s="12">
        <f>CharterFundExp2!I245</f>
        <v>0</v>
      </c>
      <c r="D7" s="12"/>
      <c r="E7" s="12"/>
      <c r="F7" s="12"/>
      <c r="G7" s="12"/>
      <c r="H7" s="12"/>
      <c r="I7" s="12"/>
      <c r="J7" s="12"/>
      <c r="K7" s="12"/>
      <c r="L7" s="12"/>
      <c r="M7" s="12">
        <f>SUM(B7:L7)</f>
        <v>0</v>
      </c>
    </row>
    <row r="8" spans="1:13" ht="11.4" thickTop="1" thickBot="1" x14ac:dyDescent="0.25">
      <c r="A8" s="28" t="s">
        <v>1221</v>
      </c>
      <c r="B8" s="12">
        <f>SUM(B5:B7)</f>
        <v>0</v>
      </c>
      <c r="C8" s="12">
        <f t="shared" ref="C8:K8" si="0">SUM(C5:C7)</f>
        <v>0</v>
      </c>
      <c r="D8" s="12">
        <f>SUM(D5:D7)</f>
        <v>0</v>
      </c>
      <c r="E8" s="12">
        <f t="shared" si="0"/>
        <v>0</v>
      </c>
      <c r="F8" s="12">
        <f t="shared" si="0"/>
        <v>0</v>
      </c>
      <c r="G8" s="12">
        <f>SUM(G5:G7)</f>
        <v>0</v>
      </c>
      <c r="H8" s="12">
        <f>SUM(H5:H7)</f>
        <v>0</v>
      </c>
      <c r="I8" s="12">
        <f>SUM(I5:I7)</f>
        <v>0</v>
      </c>
      <c r="J8" s="12">
        <f>SUM(J5:J7)</f>
        <v>0</v>
      </c>
      <c r="K8" s="12">
        <f t="shared" si="0"/>
        <v>0</v>
      </c>
      <c r="L8" s="12">
        <f>SUM(L5:L7)</f>
        <v>0</v>
      </c>
      <c r="M8" s="12">
        <f>SUM(M5:M7)</f>
        <v>0</v>
      </c>
    </row>
    <row r="9" spans="1:13" ht="10.8" thickTop="1" x14ac:dyDescent="0.2">
      <c r="A9" s="33" t="s">
        <v>1222</v>
      </c>
      <c r="B9" s="31"/>
      <c r="C9" s="31"/>
      <c r="D9" s="31"/>
      <c r="E9" s="371">
        <f>'CPP Fund'!I109</f>
        <v>0</v>
      </c>
      <c r="F9" s="371"/>
      <c r="G9" s="31"/>
      <c r="H9" s="371">
        <f>SCCTMSpRev!I66</f>
        <v>0</v>
      </c>
      <c r="I9" s="371">
        <f>PupActiv!I51</f>
        <v>0</v>
      </c>
      <c r="J9" s="31"/>
      <c r="K9" s="31"/>
      <c r="L9" s="371">
        <f>RiskRelated!I31+OtherInternal!I37</f>
        <v>0</v>
      </c>
      <c r="M9" s="371">
        <f t="shared" ref="M9:M14" si="1">SUM(B9:L9)</f>
        <v>0</v>
      </c>
    </row>
    <row r="10" spans="1:13" x14ac:dyDescent="0.2">
      <c r="A10" s="29" t="s">
        <v>1223</v>
      </c>
      <c r="B10" s="353">
        <f>GenFundExp2!I145+GenFundExp2!I176+GenFundExp2!I207</f>
        <v>0</v>
      </c>
      <c r="C10" s="353">
        <f>CharterFundExp2!I145+CharterFundExp2!I176+CharterFundExp2!I207</f>
        <v>0</v>
      </c>
      <c r="D10" s="353"/>
      <c r="E10" s="353"/>
      <c r="F10" s="353"/>
      <c r="G10" s="353"/>
      <c r="H10" s="353"/>
      <c r="I10" s="353"/>
      <c r="J10" s="353"/>
      <c r="K10" s="353"/>
      <c r="L10" s="353"/>
      <c r="M10" s="353">
        <f t="shared" si="1"/>
        <v>0</v>
      </c>
    </row>
    <row r="11" spans="1:13" x14ac:dyDescent="0.2">
      <c r="A11" s="29" t="s">
        <v>1224</v>
      </c>
      <c r="B11" s="353">
        <f>GenFundExp2!I339</f>
        <v>0</v>
      </c>
      <c r="C11" s="353">
        <f>CharterFundExp2!I339</f>
        <v>0</v>
      </c>
      <c r="D11" s="353"/>
      <c r="E11" s="353"/>
      <c r="F11" s="353"/>
      <c r="G11" s="353"/>
      <c r="H11" s="353"/>
      <c r="I11" s="353"/>
      <c r="J11" s="353"/>
      <c r="K11" s="353"/>
      <c r="L11" s="353"/>
      <c r="M11" s="353">
        <f t="shared" si="1"/>
        <v>0</v>
      </c>
    </row>
    <row r="12" spans="1:13" x14ac:dyDescent="0.2">
      <c r="A12" s="29" t="s">
        <v>1225</v>
      </c>
      <c r="B12" s="353">
        <f>GenFundExp2!I378</f>
        <v>0</v>
      </c>
      <c r="C12" s="353">
        <f>CharterFundExp2!I378</f>
        <v>0</v>
      </c>
      <c r="D12" s="353"/>
      <c r="E12" s="353"/>
      <c r="F12" s="353"/>
      <c r="G12" s="353"/>
      <c r="H12" s="353"/>
      <c r="I12" s="353"/>
      <c r="J12" s="353">
        <f>Transp!I36</f>
        <v>0</v>
      </c>
      <c r="K12" s="353"/>
      <c r="L12" s="353"/>
      <c r="M12" s="353">
        <f t="shared" si="1"/>
        <v>0</v>
      </c>
    </row>
    <row r="13" spans="1:13" x14ac:dyDescent="0.2">
      <c r="A13" s="29" t="s">
        <v>1226</v>
      </c>
      <c r="B13" s="353">
        <f>GenFundExp2!I501</f>
        <v>0</v>
      </c>
      <c r="C13" s="353">
        <f>CharterFundExp2!I501</f>
        <v>0</v>
      </c>
      <c r="D13" s="353"/>
      <c r="E13" s="353"/>
      <c r="F13" s="353">
        <f>FoodServiceSRF!I48</f>
        <v>0</v>
      </c>
      <c r="G13" s="353"/>
      <c r="H13" s="353"/>
      <c r="I13" s="353"/>
      <c r="J13" s="353"/>
      <c r="K13" s="353"/>
      <c r="L13" s="353"/>
      <c r="M13" s="353">
        <f t="shared" si="1"/>
        <v>0</v>
      </c>
    </row>
    <row r="14" spans="1:13" ht="10.8" thickBot="1" x14ac:dyDescent="0.25">
      <c r="A14" s="28" t="s">
        <v>1227</v>
      </c>
      <c r="B14" s="12">
        <f>GenFundExp2!I276+GenFundExp2!I307+GenFundExp2!I409+GenFundExp2!I440+GenFundExp2!I470+GenFundExp2!I524+GenFundExp2!I642+GenFundExp2!I547</f>
        <v>0</v>
      </c>
      <c r="C14" s="12">
        <f>CharterFundExp2!I276+CharterFundExp2!I307+CharterFundExp2!I409+CharterFundExp2!I440+CharterFundExp2!I470+CharterFundExp2!I524+CharterFundExp2!I642+CharterFundExp2!I547</f>
        <v>0</v>
      </c>
      <c r="D14" s="12"/>
      <c r="E14" s="12"/>
      <c r="F14" s="12"/>
      <c r="G14" s="12"/>
      <c r="H14" s="12"/>
      <c r="I14" s="12"/>
      <c r="J14" s="12"/>
      <c r="K14" s="12"/>
      <c r="L14" s="12"/>
      <c r="M14" s="12">
        <f t="shared" si="1"/>
        <v>0</v>
      </c>
    </row>
    <row r="15" spans="1:13" ht="11.4" thickTop="1" thickBot="1" x14ac:dyDescent="0.25">
      <c r="A15" s="28" t="s">
        <v>1228</v>
      </c>
      <c r="B15" s="12">
        <f>SUM(B9:B14)</f>
        <v>0</v>
      </c>
      <c r="C15" s="12">
        <f>SUM(C9:C14)</f>
        <v>0</v>
      </c>
      <c r="D15" s="12">
        <f>SUM(D9:D14)</f>
        <v>0</v>
      </c>
      <c r="E15" s="12">
        <f t="shared" ref="E15:L15" si="2">SUM(E9:E14)</f>
        <v>0</v>
      </c>
      <c r="F15" s="12">
        <f t="shared" si="2"/>
        <v>0</v>
      </c>
      <c r="G15" s="12">
        <f t="shared" si="2"/>
        <v>0</v>
      </c>
      <c r="H15" s="12">
        <f t="shared" ref="H15" si="3">SUM(H9:H14)</f>
        <v>0</v>
      </c>
      <c r="I15" s="12">
        <f t="shared" si="2"/>
        <v>0</v>
      </c>
      <c r="J15" s="12">
        <f t="shared" si="2"/>
        <v>0</v>
      </c>
      <c r="K15" s="12">
        <f t="shared" si="2"/>
        <v>0</v>
      </c>
      <c r="L15" s="12">
        <f t="shared" si="2"/>
        <v>0</v>
      </c>
      <c r="M15" s="12">
        <f>SUM(M9:M14)</f>
        <v>0</v>
      </c>
    </row>
    <row r="16" spans="1:13" ht="10.8" thickTop="1" x14ac:dyDescent="0.2">
      <c r="A16" s="29" t="s">
        <v>1229</v>
      </c>
      <c r="B16" s="353">
        <f>GenFundExp2!I578+GenFundExp2!I609</f>
        <v>0</v>
      </c>
      <c r="C16" s="353">
        <f>CharterFundExp2!I578+CharterFundExp2!I609</f>
        <v>0</v>
      </c>
      <c r="D16" s="353"/>
      <c r="E16" s="353"/>
      <c r="F16" s="353"/>
      <c r="G16" s="353"/>
      <c r="H16" s="353"/>
      <c r="I16" s="353"/>
      <c r="J16" s="353"/>
      <c r="K16" s="353"/>
      <c r="L16" s="353"/>
      <c r="M16" s="353">
        <f>SUM(B16:L16)</f>
        <v>0</v>
      </c>
    </row>
    <row r="17" spans="1:13" x14ac:dyDescent="0.2">
      <c r="A17" s="29" t="s">
        <v>1230</v>
      </c>
      <c r="B17" s="353">
        <f>GenFundExp2!I651+GenFundExp2!I652</f>
        <v>0</v>
      </c>
      <c r="C17" s="353">
        <f>CharterFundExp2!I651+CharterFundExp2!I652</f>
        <v>0</v>
      </c>
      <c r="D17" s="353"/>
      <c r="E17" s="353"/>
      <c r="F17" s="353"/>
      <c r="G17" s="353"/>
      <c r="H17" s="353"/>
      <c r="I17" s="353"/>
      <c r="J17" s="353">
        <f>OthSpecRev!I52</f>
        <v>0</v>
      </c>
      <c r="K17" s="353"/>
      <c r="L17" s="353"/>
      <c r="M17" s="353">
        <f>SUM(B17:L17)</f>
        <v>0</v>
      </c>
    </row>
    <row r="18" spans="1:13" ht="10.8" thickBot="1" x14ac:dyDescent="0.25">
      <c r="A18" s="28" t="s">
        <v>1231</v>
      </c>
      <c r="B18" s="353">
        <f>GenFundExp2!I649+GenFundExp2!I654</f>
        <v>0</v>
      </c>
      <c r="C18" s="353">
        <f>CharterFundExp2!I649+CharterFundExp2!I654</f>
        <v>0</v>
      </c>
      <c r="D18" s="12">
        <f>InsResv!I36</f>
        <v>0</v>
      </c>
      <c r="E18" s="12">
        <f>+'CPP Fund'!I111+'CPP Fund'!I112</f>
        <v>0</v>
      </c>
      <c r="F18" s="12"/>
      <c r="G18" s="12"/>
      <c r="H18" s="12"/>
      <c r="I18" s="12"/>
      <c r="J18" s="353">
        <f>OthSpecRev!I44</f>
        <v>0</v>
      </c>
      <c r="K18" s="12">
        <f>OtherEnterprise!I33</f>
        <v>0</v>
      </c>
      <c r="L18" s="12"/>
      <c r="M18" s="12">
        <f>SUM(B18:L18)</f>
        <v>0</v>
      </c>
    </row>
    <row r="19" spans="1:13" ht="11.4" thickTop="1" thickBot="1" x14ac:dyDescent="0.25">
      <c r="A19" s="35" t="s">
        <v>1232</v>
      </c>
      <c r="B19" s="370">
        <f t="shared" ref="B19:K19" si="4">SUM(B15:B18)+B8</f>
        <v>0</v>
      </c>
      <c r="C19" s="370">
        <f t="shared" si="4"/>
        <v>0</v>
      </c>
      <c r="D19" s="370">
        <f>SUM(D15:D18)+D8</f>
        <v>0</v>
      </c>
      <c r="E19" s="370">
        <f t="shared" si="4"/>
        <v>0</v>
      </c>
      <c r="F19" s="370">
        <f t="shared" si="4"/>
        <v>0</v>
      </c>
      <c r="G19" s="370">
        <f>GovGrants!I168</f>
        <v>0</v>
      </c>
      <c r="H19" s="370">
        <f>SUM(H15:H18)+H8</f>
        <v>0</v>
      </c>
      <c r="I19" s="370">
        <f>SUM(I15:I18)+I8</f>
        <v>0</v>
      </c>
      <c r="J19" s="370">
        <f>SUM(J15:J18)+J8</f>
        <v>0</v>
      </c>
      <c r="K19" s="370">
        <f t="shared" si="4"/>
        <v>0</v>
      </c>
      <c r="L19" s="370">
        <f>SUM(L15:L18)+L8</f>
        <v>0</v>
      </c>
      <c r="M19" s="370">
        <f>SUM(B19:L19)</f>
        <v>0</v>
      </c>
    </row>
    <row r="20" spans="1:13" ht="10.8" thickTop="1" x14ac:dyDescent="0.2">
      <c r="A20" s="29" t="s">
        <v>1215</v>
      </c>
      <c r="B20" s="368">
        <f>'Page 1 - FY2025-26'!$C7</f>
        <v>0</v>
      </c>
      <c r="C20" s="368">
        <f>'Page 1 - FY2025-26'!$C7</f>
        <v>0</v>
      </c>
      <c r="D20" s="368">
        <f>'Page 1 - FY2025-26'!$C7</f>
        <v>0</v>
      </c>
      <c r="E20" s="368">
        <f>'Page 1 - FY2025-26'!$C7</f>
        <v>0</v>
      </c>
      <c r="F20" s="368">
        <f>'Page 1 - FY2025-26'!$C7</f>
        <v>0</v>
      </c>
      <c r="G20" s="368">
        <f>'Page 1 - FY2025-26'!$C7</f>
        <v>0</v>
      </c>
      <c r="H20" s="368">
        <f>'Page 1 - FY2025-26'!$C7</f>
        <v>0</v>
      </c>
      <c r="I20" s="368">
        <f>'Page 1 - FY2025-26'!$C7</f>
        <v>0</v>
      </c>
      <c r="J20" s="368">
        <f>'Page 1 - FY2025-26'!$C7</f>
        <v>0</v>
      </c>
      <c r="K20" s="368">
        <f>'Page 1 - FY2025-26'!$C7</f>
        <v>0</v>
      </c>
      <c r="L20" s="368">
        <f>'Page 1 - FY2025-26'!$C7</f>
        <v>0</v>
      </c>
      <c r="M20" s="368">
        <f>'Page 1 - FY2025-26'!$C7</f>
        <v>0</v>
      </c>
    </row>
    <row r="21" spans="1:13" ht="10.8" thickBot="1" x14ac:dyDescent="0.25">
      <c r="A21" s="29" t="s">
        <v>1233</v>
      </c>
      <c r="B21" s="353" t="e">
        <f t="shared" ref="B21:K21" si="5">B19/B20</f>
        <v>#DIV/0!</v>
      </c>
      <c r="C21" s="353" t="e">
        <f t="shared" si="5"/>
        <v>#DIV/0!</v>
      </c>
      <c r="D21" s="353" t="e">
        <f>D19/D20</f>
        <v>#DIV/0!</v>
      </c>
      <c r="E21" s="353" t="e">
        <f t="shared" si="5"/>
        <v>#DIV/0!</v>
      </c>
      <c r="F21" s="353" t="e">
        <f t="shared" si="5"/>
        <v>#DIV/0!</v>
      </c>
      <c r="G21" s="353" t="e">
        <f>G19/G20</f>
        <v>#DIV/0!</v>
      </c>
      <c r="H21" s="353" t="e">
        <f>H19/H20</f>
        <v>#DIV/0!</v>
      </c>
      <c r="I21" s="353" t="e">
        <f>I19/I20</f>
        <v>#DIV/0!</v>
      </c>
      <c r="J21" s="353" t="e">
        <f>J19/J20</f>
        <v>#DIV/0!</v>
      </c>
      <c r="K21" s="353" t="e">
        <f t="shared" si="5"/>
        <v>#DIV/0!</v>
      </c>
      <c r="L21" s="353" t="e">
        <f>L19/L20</f>
        <v>#DIV/0!</v>
      </c>
      <c r="M21" s="353" t="e">
        <f>M19/M20</f>
        <v>#DIV/0!</v>
      </c>
    </row>
    <row r="22" spans="1:13" ht="10.8" thickTop="1" x14ac:dyDescent="0.2">
      <c r="A22" s="36" t="s">
        <v>940</v>
      </c>
      <c r="B22" s="364">
        <f>GenFundExp2!I661</f>
        <v>0</v>
      </c>
      <c r="C22" s="364">
        <f>CharterFundExp2!I661</f>
        <v>0</v>
      </c>
      <c r="D22" s="364">
        <f>InsResv!I40</f>
        <v>0</v>
      </c>
      <c r="E22" s="364">
        <f>'CPP Fund'!I119</f>
        <v>0</v>
      </c>
      <c r="F22" s="364">
        <f>FoodServiceSRF!I74</f>
        <v>0</v>
      </c>
      <c r="G22" s="364">
        <f>GovGrants!I173</f>
        <v>0</v>
      </c>
      <c r="H22" s="364">
        <f>SCCTMSpRev!I80</f>
        <v>0</v>
      </c>
      <c r="I22" s="364">
        <f>PupActiv!I57</f>
        <v>0</v>
      </c>
      <c r="J22" s="364">
        <f>Transp!I40+OthSpecRev!I58+FullDayKOverride!I39</f>
        <v>0</v>
      </c>
      <c r="K22" s="364">
        <f>OtherEnterprise!I37</f>
        <v>0</v>
      </c>
      <c r="L22" s="364">
        <f>RiskRelated!I35+OtherInternal!I41</f>
        <v>0</v>
      </c>
      <c r="M22" s="364">
        <f>SUM(B22:L22)</f>
        <v>0</v>
      </c>
    </row>
    <row r="23" spans="1:13" ht="10.8" thickBot="1" x14ac:dyDescent="0.25">
      <c r="A23" s="29" t="s">
        <v>865</v>
      </c>
      <c r="B23" s="353">
        <f>GenFundExp2!I666-GenFundExp2!I661</f>
        <v>0</v>
      </c>
      <c r="C23" s="353">
        <f>CharterFundExp2!I665-CharterFundExp2!I661</f>
        <v>0</v>
      </c>
      <c r="D23" s="353">
        <f>InsResv!I44-InsResv!I40</f>
        <v>0</v>
      </c>
      <c r="E23" s="353">
        <f>'CPP Fund'!I123-'CPP Fund'!I119</f>
        <v>0</v>
      </c>
      <c r="F23" s="353">
        <f>FoodServiceSRF!I78-FoodServiceSRF!I74</f>
        <v>0</v>
      </c>
      <c r="G23" s="353">
        <f>GovGrants!I177-GovGrants!I173</f>
        <v>0</v>
      </c>
      <c r="H23" s="353">
        <f>SCCTMSpRev!I84-H22</f>
        <v>0</v>
      </c>
      <c r="I23" s="353">
        <f>PupActiv!I61-PupActiv!I57</f>
        <v>0</v>
      </c>
      <c r="J23" s="353">
        <f>Transp!I44-Transp!I40+OthSpecRev!I62-OthSpecRev!I58+FullDayKOverride!I43-FullDayKOverride!I39</f>
        <v>0</v>
      </c>
      <c r="K23" s="353">
        <f>OtherEnterprise!I41-OtherEnterprise!I37</f>
        <v>0</v>
      </c>
      <c r="L23" s="353">
        <f>RiskRelated!I39-RiskRelated!I35+OtherInternal!I45-OtherInternal!I41</f>
        <v>0</v>
      </c>
      <c r="M23" s="353">
        <f>SUM(B23:L23)</f>
        <v>0</v>
      </c>
    </row>
    <row r="24" spans="1:13" ht="10.8" thickTop="1" x14ac:dyDescent="0.2">
      <c r="A24" s="33" t="s">
        <v>1060</v>
      </c>
      <c r="B24" s="37">
        <f>SUM(GenFundExp2!I672:'GenFundExp2'!I686)</f>
        <v>0</v>
      </c>
      <c r="C24" s="37">
        <f>SUM(CharterFundExp2!I671:'CharterFundExp2'!I685)</f>
        <v>0</v>
      </c>
      <c r="D24" s="106"/>
      <c r="E24" s="106"/>
      <c r="F24" s="106"/>
      <c r="G24" s="106"/>
      <c r="H24" s="106"/>
      <c r="I24" s="106"/>
      <c r="J24" s="106"/>
      <c r="K24" s="106"/>
      <c r="L24" s="106"/>
      <c r="M24" s="106">
        <f>SUM(B24:L24)</f>
        <v>0</v>
      </c>
    </row>
  </sheetData>
  <sheetProtection password="CB03" sheet="1" objects="1" scenarios="1" formatCells="0" formatColumns="0" formatRows="0"/>
  <phoneticPr fontId="12" type="noConversion"/>
  <printOptions horizontalCentered="1"/>
  <pageMargins left="0.5" right="0.25" top="0.5" bottom="0.5" header="0.5" footer="0.25"/>
  <pageSetup scale="90" firstPageNumber="58" orientation="landscape" horizontalDpi="300" verticalDpi="300" r:id="rId1"/>
  <headerFooter alignWithMargins="0">
    <oddFooter>&amp;CPage &amp;P of &amp;N&amp;R&amp;D</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I20"/>
  <sheetViews>
    <sheetView workbookViewId="0">
      <selection activeCell="G7" sqref="G7"/>
    </sheetView>
  </sheetViews>
  <sheetFormatPr defaultColWidth="12" defaultRowHeight="10.199999999999999" x14ac:dyDescent="0.2"/>
  <cols>
    <col min="1" max="1" width="30.7109375" customWidth="1"/>
    <col min="2" max="2" width="17.85546875" customWidth="1"/>
    <col min="3" max="3" width="23.28515625" bestFit="1" customWidth="1"/>
    <col min="4" max="9" width="17.85546875" customWidth="1"/>
  </cols>
  <sheetData>
    <row r="1" spans="1:9" x14ac:dyDescent="0.2">
      <c r="A1" t="s">
        <v>67</v>
      </c>
      <c r="B1" s="449">
        <f>District_Name</f>
        <v>0</v>
      </c>
      <c r="C1" t="s">
        <v>1257</v>
      </c>
      <c r="D1" s="50">
        <f>District_Code</f>
        <v>0</v>
      </c>
      <c r="I1" s="5"/>
    </row>
    <row r="2" spans="1:9" s="418" customFormat="1" ht="12.6" x14ac:dyDescent="0.25">
      <c r="A2" s="214" t="s">
        <v>1234</v>
      </c>
    </row>
    <row r="4" spans="1:9" x14ac:dyDescent="0.2">
      <c r="A4" s="11"/>
      <c r="B4" s="59"/>
      <c r="C4" s="59"/>
      <c r="D4" s="59" t="s">
        <v>1064</v>
      </c>
      <c r="E4" s="59" t="s">
        <v>1065</v>
      </c>
      <c r="F4" s="59" t="s">
        <v>1538</v>
      </c>
      <c r="G4" s="59"/>
      <c r="H4" s="38"/>
      <c r="I4" s="59"/>
    </row>
    <row r="5" spans="1:9" x14ac:dyDescent="0.2">
      <c r="A5" s="372" t="s">
        <v>929</v>
      </c>
      <c r="B5" s="372" t="s">
        <v>1235</v>
      </c>
      <c r="C5" s="372" t="s">
        <v>74</v>
      </c>
      <c r="D5" s="372" t="s">
        <v>1238</v>
      </c>
      <c r="E5" s="374" t="s">
        <v>1239</v>
      </c>
      <c r="F5" s="374" t="s">
        <v>368</v>
      </c>
      <c r="G5" s="372" t="s">
        <v>1236</v>
      </c>
      <c r="H5" s="372" t="s">
        <v>998</v>
      </c>
      <c r="I5" s="372" t="s">
        <v>927</v>
      </c>
    </row>
    <row r="6" spans="1:9" x14ac:dyDescent="0.2">
      <c r="A6" s="372"/>
      <c r="B6" s="372" t="s">
        <v>1237</v>
      </c>
      <c r="C6" s="372" t="s">
        <v>1512</v>
      </c>
      <c r="D6" s="372" t="s">
        <v>1240</v>
      </c>
      <c r="E6" s="372" t="s">
        <v>1241</v>
      </c>
      <c r="F6" s="372" t="s">
        <v>1539</v>
      </c>
      <c r="G6" s="372" t="s">
        <v>1703</v>
      </c>
      <c r="H6" s="372" t="s">
        <v>999</v>
      </c>
      <c r="I6" s="372" t="s">
        <v>932</v>
      </c>
    </row>
    <row r="7" spans="1:9" ht="10.8" thickBot="1" x14ac:dyDescent="0.25">
      <c r="A7" s="12"/>
      <c r="B7" s="373" t="s">
        <v>1163</v>
      </c>
      <c r="C7" s="373" t="s">
        <v>1163</v>
      </c>
      <c r="D7" s="373" t="s">
        <v>1163</v>
      </c>
      <c r="E7" s="373" t="s">
        <v>1163</v>
      </c>
      <c r="F7" s="373" t="s">
        <v>1163</v>
      </c>
      <c r="G7" s="373" t="s">
        <v>1164</v>
      </c>
      <c r="H7" s="373" t="s">
        <v>1000</v>
      </c>
      <c r="I7" s="373" t="s">
        <v>1242</v>
      </c>
    </row>
    <row r="8" spans="1:9" ht="11.4" thickTop="1" thickBot="1" x14ac:dyDescent="0.25">
      <c r="A8" s="28" t="s">
        <v>935</v>
      </c>
      <c r="B8" s="12">
        <f>BondRedm!I4</f>
        <v>0</v>
      </c>
      <c r="C8" s="12">
        <f>COPDebt!I4</f>
        <v>0</v>
      </c>
      <c r="D8" s="12">
        <f>CapResCapPrj!I4+BuildFund!I4</f>
        <v>0</v>
      </c>
      <c r="E8" s="12">
        <f>SpecBuild!I4</f>
        <v>0</v>
      </c>
      <c r="F8" s="12">
        <f>SCCTMCapRes!I4</f>
        <v>0</v>
      </c>
      <c r="G8" s="12">
        <f>PupilActCustodial!I4+'Trust&amp;Custodial'!I4</f>
        <v>0</v>
      </c>
      <c r="H8" s="12">
        <f>Arbitrage!I12+'Foundation Fund'!I4</f>
        <v>0</v>
      </c>
      <c r="I8" s="12">
        <f>SUM(B8:H8)</f>
        <v>0</v>
      </c>
    </row>
    <row r="9" spans="1:9" ht="10.8" thickTop="1" x14ac:dyDescent="0.2">
      <c r="A9" s="29" t="s">
        <v>1165</v>
      </c>
      <c r="B9" s="365"/>
      <c r="C9" s="365"/>
      <c r="D9" s="365"/>
      <c r="E9" s="365"/>
      <c r="F9" s="365"/>
      <c r="G9" s="365"/>
      <c r="H9" s="365"/>
      <c r="I9" s="365"/>
    </row>
    <row r="10" spans="1:9" x14ac:dyDescent="0.2">
      <c r="A10" s="30" t="s">
        <v>1208</v>
      </c>
      <c r="B10" s="371">
        <f>SUM(BondRedm!I6:I12)</f>
        <v>0</v>
      </c>
      <c r="C10" s="371">
        <f>COPDebt!I6:I12</f>
        <v>0</v>
      </c>
      <c r="D10" s="371">
        <f>SUM(BuildFund!I6:I7)+SUM(CapResCapPrj!I6:I10)</f>
        <v>0</v>
      </c>
      <c r="E10" s="371">
        <f>SUM(SpecBuild!I6:I9)</f>
        <v>0</v>
      </c>
      <c r="F10" s="371">
        <f>SUM(SCCTMCapRes!I6:I9)</f>
        <v>0</v>
      </c>
      <c r="G10" s="371">
        <f>SUM(PupilActCustodial!I6:I8)+'Trust&amp;Custodial'!I6</f>
        <v>0</v>
      </c>
      <c r="H10" s="371">
        <f>SUM(Arbitrage!G15:G17)+'Foundation Fund'!I6</f>
        <v>0</v>
      </c>
      <c r="I10" s="105">
        <f>SUM(B10:H10)</f>
        <v>0</v>
      </c>
    </row>
    <row r="11" spans="1:9" x14ac:dyDescent="0.2">
      <c r="A11" s="102" t="s">
        <v>864</v>
      </c>
      <c r="B11" s="105">
        <f>BondRedm!I13</f>
        <v>0</v>
      </c>
      <c r="C11" s="105">
        <f>COPDebt!I13</f>
        <v>0</v>
      </c>
      <c r="D11" s="105">
        <f>+CapResCapPrj!I11</f>
        <v>0</v>
      </c>
      <c r="E11" s="105"/>
      <c r="F11" s="105"/>
      <c r="G11" s="105"/>
      <c r="H11" s="105"/>
      <c r="I11" s="105">
        <f>SUM(B11:H11)</f>
        <v>0</v>
      </c>
    </row>
    <row r="12" spans="1:9" x14ac:dyDescent="0.2">
      <c r="A12" s="29" t="s">
        <v>1209</v>
      </c>
      <c r="B12" s="366"/>
      <c r="C12" s="366"/>
      <c r="D12" s="366">
        <f>BuildFund!I8+SUM(CapResCapPrj!I12:I15)</f>
        <v>0</v>
      </c>
      <c r="E12" s="366"/>
      <c r="F12" s="366"/>
      <c r="G12" s="366"/>
      <c r="H12" s="366"/>
      <c r="I12" s="105">
        <f>SUM(B12:H12)</f>
        <v>0</v>
      </c>
    </row>
    <row r="13" spans="1:9" ht="10.8" thickBot="1" x14ac:dyDescent="0.25">
      <c r="A13" s="103" t="s">
        <v>1210</v>
      </c>
      <c r="B13" s="367"/>
      <c r="C13" s="367"/>
      <c r="D13" s="367">
        <f>BuildFund!I9+CapResCapPrj!I16</f>
        <v>0</v>
      </c>
      <c r="E13" s="367"/>
      <c r="F13" s="367"/>
      <c r="G13" s="367"/>
      <c r="H13" s="367"/>
      <c r="I13" s="105">
        <f>SUM(B13:H13)</f>
        <v>0</v>
      </c>
    </row>
    <row r="14" spans="1:9" ht="11.4" thickTop="1" thickBot="1" x14ac:dyDescent="0.25">
      <c r="A14" s="35" t="s">
        <v>1211</v>
      </c>
      <c r="B14" s="370">
        <f t="shared" ref="B14:I14" si="0">SUM(B9:B13)</f>
        <v>0</v>
      </c>
      <c r="C14" s="370">
        <f>SUM(C9:C13)</f>
        <v>0</v>
      </c>
      <c r="D14" s="370">
        <f t="shared" si="0"/>
        <v>0</v>
      </c>
      <c r="E14" s="370">
        <f t="shared" si="0"/>
        <v>0</v>
      </c>
      <c r="F14" s="370">
        <f t="shared" ref="F14" si="1">SUM(F9:F13)</f>
        <v>0</v>
      </c>
      <c r="G14" s="370">
        <f t="shared" si="0"/>
        <v>0</v>
      </c>
      <c r="H14" s="370">
        <f t="shared" si="0"/>
        <v>0</v>
      </c>
      <c r="I14" s="370">
        <f t="shared" si="0"/>
        <v>0</v>
      </c>
    </row>
    <row r="15" spans="1:9" ht="10.8" thickTop="1" x14ac:dyDescent="0.2">
      <c r="A15" s="29" t="s">
        <v>1275</v>
      </c>
      <c r="B15" s="353">
        <f>BondRedm!I17</f>
        <v>0</v>
      </c>
      <c r="C15" s="353">
        <f>COPDebt!I17</f>
        <v>0</v>
      </c>
      <c r="D15" s="353">
        <f>BuildFund!I13+CapResCapPrj!I17</f>
        <v>0</v>
      </c>
      <c r="E15" s="353">
        <f>SpecBuild!I10</f>
        <v>0</v>
      </c>
      <c r="F15" s="353">
        <f>SCCTMCapRes!I10</f>
        <v>0</v>
      </c>
      <c r="G15" s="353">
        <f>PupilActCustodial!I9+'Trust&amp;Custodial'!I7</f>
        <v>0</v>
      </c>
      <c r="H15" s="353">
        <f>Arbitrage!G20+'Foundation Fund'!I7</f>
        <v>0</v>
      </c>
      <c r="I15" s="353">
        <f>SUM(B15:H15)</f>
        <v>0</v>
      </c>
    </row>
    <row r="16" spans="1:9" x14ac:dyDescent="0.2">
      <c r="A16" s="29" t="s">
        <v>1212</v>
      </c>
      <c r="B16" s="353">
        <f>BondRedm!I14+BondRedm!I15+BondRedm!I16+BondRedm!I18</f>
        <v>0</v>
      </c>
      <c r="C16" s="353">
        <f>COPDebt!I14+COPDebt!I15+COPDebt!I16+COPDebt!I18</f>
        <v>0</v>
      </c>
      <c r="D16" s="353">
        <f>BuildFund!I10+BuildFund!I11+BuildFund!I12+BuildFund!I14+CapResCapPrj!I18+CapResCapPrj!I19+CapResCapPrj!I21</f>
        <v>0</v>
      </c>
      <c r="E16" s="353">
        <f>SpecBuild!I11</f>
        <v>0</v>
      </c>
      <c r="F16" s="353">
        <f>SCCTMCapRes!I11</f>
        <v>0</v>
      </c>
      <c r="G16" s="353">
        <f>PupilActCustodial!I10+'Trust&amp;Custodial'!I8</f>
        <v>0</v>
      </c>
      <c r="H16" s="353">
        <f>Arbitrage!G18+'Foundation Fund'!I8</f>
        <v>0</v>
      </c>
      <c r="I16" s="353">
        <f>SUM(B16:H16)</f>
        <v>0</v>
      </c>
    </row>
    <row r="17" spans="1:9" ht="10.8" thickBot="1" x14ac:dyDescent="0.25">
      <c r="A17" s="28" t="s">
        <v>1213</v>
      </c>
      <c r="B17" s="12"/>
      <c r="C17" s="12"/>
      <c r="D17" s="12">
        <f>CapResCapPrj!I20</f>
        <v>0</v>
      </c>
      <c r="E17" s="12"/>
      <c r="F17" s="12"/>
      <c r="G17" s="12"/>
      <c r="H17" s="12">
        <f>+Arbitrage!G19</f>
        <v>0</v>
      </c>
      <c r="I17" s="12">
        <f>SUM(B17:H17)</f>
        <v>0</v>
      </c>
    </row>
    <row r="18" spans="1:9" ht="11.4" thickTop="1" thickBot="1" x14ac:dyDescent="0.25">
      <c r="A18" s="28" t="s">
        <v>1214</v>
      </c>
      <c r="B18" s="12">
        <f t="shared" ref="B18:I18" si="2">SUM(B14:B17)</f>
        <v>0</v>
      </c>
      <c r="C18" s="12">
        <f>SUM(C14:C17)</f>
        <v>0</v>
      </c>
      <c r="D18" s="12">
        <f t="shared" si="2"/>
        <v>0</v>
      </c>
      <c r="E18" s="12">
        <f t="shared" si="2"/>
        <v>0</v>
      </c>
      <c r="F18" s="12">
        <f t="shared" ref="F18" si="3">SUM(F14:F17)</f>
        <v>0</v>
      </c>
      <c r="G18" s="12">
        <f t="shared" si="2"/>
        <v>0</v>
      </c>
      <c r="H18" s="12">
        <f t="shared" si="2"/>
        <v>0</v>
      </c>
      <c r="I18" s="12">
        <f t="shared" si="2"/>
        <v>0</v>
      </c>
    </row>
    <row r="19" spans="1:9" ht="10.8" thickTop="1" x14ac:dyDescent="0.2">
      <c r="A19" s="29" t="s">
        <v>1215</v>
      </c>
      <c r="B19" s="368">
        <f>'Page 1 - FY2025-26'!$C7</f>
        <v>0</v>
      </c>
      <c r="C19" s="368">
        <f>'Page 1 - FY2025-26'!$C7</f>
        <v>0</v>
      </c>
      <c r="D19" s="368">
        <f>'Page 1 - FY2025-26'!$C7</f>
        <v>0</v>
      </c>
      <c r="E19" s="368">
        <f>'Page 1 - FY2025-26'!$C7</f>
        <v>0</v>
      </c>
      <c r="F19" s="368">
        <f>'Page 1 - FY2025-26'!$C7</f>
        <v>0</v>
      </c>
      <c r="G19" s="368">
        <f>'Page 1 - FY2025-26'!$C7</f>
        <v>0</v>
      </c>
      <c r="H19" s="368">
        <f>'Page 1 - FY2025-26'!$C7</f>
        <v>0</v>
      </c>
      <c r="I19" s="368">
        <f>'Page 1 - FY2025-26'!$C7</f>
        <v>0</v>
      </c>
    </row>
    <row r="20" spans="1:9" x14ac:dyDescent="0.2">
      <c r="A20" s="30" t="s">
        <v>1216</v>
      </c>
      <c r="B20" s="369" t="e">
        <f t="shared" ref="B20:I20" si="4">B18/B19</f>
        <v>#DIV/0!</v>
      </c>
      <c r="C20" s="369" t="e">
        <f>C18/C19</f>
        <v>#DIV/0!</v>
      </c>
      <c r="D20" s="369" t="e">
        <f t="shared" si="4"/>
        <v>#DIV/0!</v>
      </c>
      <c r="E20" s="369" t="e">
        <f t="shared" si="4"/>
        <v>#DIV/0!</v>
      </c>
      <c r="F20" s="369" t="e">
        <f t="shared" ref="F20" si="5">F18/F19</f>
        <v>#DIV/0!</v>
      </c>
      <c r="G20" s="369" t="e">
        <f t="shared" si="4"/>
        <v>#DIV/0!</v>
      </c>
      <c r="H20" s="369" t="e">
        <f t="shared" si="4"/>
        <v>#DIV/0!</v>
      </c>
      <c r="I20" s="369" t="e">
        <f t="shared" si="4"/>
        <v>#DIV/0!</v>
      </c>
    </row>
  </sheetData>
  <sheetProtection password="CB03" sheet="1" objects="1" scenarios="1" formatCells="0" formatColumns="0" formatRows="0"/>
  <phoneticPr fontId="12" type="noConversion"/>
  <printOptions horizontalCentered="1"/>
  <pageMargins left="0.5" right="0.25" top="0.5" bottom="0.5" header="0.5" footer="0.25"/>
  <pageSetup scale="90" firstPageNumber="59" orientation="landscape" horizontalDpi="300" verticalDpi="300" r:id="rId1"/>
  <headerFooter alignWithMargins="0">
    <oddFooter>&amp;CPage &amp;P of &amp;N&amp;R&amp;D</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I27"/>
  <sheetViews>
    <sheetView workbookViewId="0">
      <selection activeCell="G7" sqref="G7"/>
    </sheetView>
  </sheetViews>
  <sheetFormatPr defaultColWidth="12" defaultRowHeight="10.199999999999999" x14ac:dyDescent="0.2"/>
  <cols>
    <col min="1" max="1" width="33.140625" customWidth="1"/>
    <col min="2" max="2" width="17.85546875" customWidth="1"/>
    <col min="3" max="3" width="23.28515625" bestFit="1" customWidth="1"/>
    <col min="4" max="5" width="17.85546875" customWidth="1"/>
    <col min="6" max="6" width="25.140625" bestFit="1" customWidth="1"/>
    <col min="7" max="9" width="17.85546875" customWidth="1"/>
  </cols>
  <sheetData>
    <row r="1" spans="1:9" x14ac:dyDescent="0.2">
      <c r="A1" t="s">
        <v>67</v>
      </c>
      <c r="B1" s="449">
        <f>District_Name</f>
        <v>0</v>
      </c>
      <c r="C1" t="s">
        <v>1257</v>
      </c>
      <c r="D1" s="50">
        <f>District_Code</f>
        <v>0</v>
      </c>
      <c r="I1" s="5"/>
    </row>
    <row r="2" spans="1:9" s="418" customFormat="1" ht="12.6" x14ac:dyDescent="0.25">
      <c r="A2" s="214" t="s">
        <v>1243</v>
      </c>
    </row>
    <row r="4" spans="1:9" x14ac:dyDescent="0.2">
      <c r="A4" s="11"/>
      <c r="B4" s="59"/>
      <c r="C4" s="59"/>
      <c r="D4" s="59" t="s">
        <v>1064</v>
      </c>
      <c r="E4" s="59" t="s">
        <v>1065</v>
      </c>
      <c r="F4" s="59" t="s">
        <v>1538</v>
      </c>
      <c r="G4" s="59"/>
      <c r="H4" s="38"/>
      <c r="I4" s="59"/>
    </row>
    <row r="5" spans="1:9" x14ac:dyDescent="0.2">
      <c r="A5" s="372" t="s">
        <v>929</v>
      </c>
      <c r="B5" s="372" t="s">
        <v>1235</v>
      </c>
      <c r="C5" s="372" t="s">
        <v>74</v>
      </c>
      <c r="D5" s="372" t="s">
        <v>1238</v>
      </c>
      <c r="E5" s="374" t="s">
        <v>1239</v>
      </c>
      <c r="F5" s="374" t="s">
        <v>368</v>
      </c>
      <c r="G5" s="372" t="s">
        <v>1236</v>
      </c>
      <c r="H5" s="372" t="s">
        <v>998</v>
      </c>
      <c r="I5" s="372" t="s">
        <v>927</v>
      </c>
    </row>
    <row r="6" spans="1:9" x14ac:dyDescent="0.2">
      <c r="A6" s="372"/>
      <c r="B6" s="372" t="s">
        <v>1237</v>
      </c>
      <c r="C6" s="372" t="s">
        <v>1512</v>
      </c>
      <c r="D6" s="372" t="s">
        <v>1240</v>
      </c>
      <c r="E6" s="372" t="s">
        <v>1241</v>
      </c>
      <c r="F6" s="372" t="s">
        <v>1539</v>
      </c>
      <c r="G6" s="372" t="s">
        <v>1703</v>
      </c>
      <c r="H6" s="372" t="s">
        <v>999</v>
      </c>
      <c r="I6" s="372" t="s">
        <v>932</v>
      </c>
    </row>
    <row r="7" spans="1:9" ht="10.8" thickBot="1" x14ac:dyDescent="0.25">
      <c r="A7" s="12"/>
      <c r="B7" s="373" t="s">
        <v>1163</v>
      </c>
      <c r="C7" s="373" t="s">
        <v>1163</v>
      </c>
      <c r="D7" s="373" t="s">
        <v>1163</v>
      </c>
      <c r="E7" s="373" t="s">
        <v>1163</v>
      </c>
      <c r="F7" s="373" t="s">
        <v>1163</v>
      </c>
      <c r="G7" s="373" t="s">
        <v>1164</v>
      </c>
      <c r="H7" s="373" t="s">
        <v>1000</v>
      </c>
      <c r="I7" s="373" t="s">
        <v>1242</v>
      </c>
    </row>
    <row r="8" spans="1:9" ht="10.8" thickTop="1" x14ac:dyDescent="0.2">
      <c r="A8" s="29" t="s">
        <v>1218</v>
      </c>
      <c r="B8" s="353"/>
      <c r="C8" s="353"/>
      <c r="D8" s="353">
        <f>CapResCapPrj!I48</f>
        <v>0</v>
      </c>
      <c r="E8" s="353"/>
      <c r="F8" s="353"/>
      <c r="G8" s="353">
        <f>PupilActCustodial!I32+'Trust&amp;Custodial'!I29</f>
        <v>0</v>
      </c>
      <c r="H8" s="353">
        <f>'Foundation Fund'!I29</f>
        <v>0</v>
      </c>
      <c r="I8" s="353">
        <f t="shared" ref="I8:I17" si="0">SUM(B8:H8)</f>
        <v>0</v>
      </c>
    </row>
    <row r="9" spans="1:9" x14ac:dyDescent="0.2">
      <c r="A9" s="29" t="s">
        <v>1219</v>
      </c>
      <c r="B9" s="353"/>
      <c r="C9" s="353"/>
      <c r="D9" s="353"/>
      <c r="E9" s="353"/>
      <c r="F9" s="353"/>
      <c r="G9" s="353"/>
      <c r="H9" s="353"/>
      <c r="I9" s="353">
        <f t="shared" si="0"/>
        <v>0</v>
      </c>
    </row>
    <row r="10" spans="1:9" ht="10.8" thickBot="1" x14ac:dyDescent="0.25">
      <c r="A10" s="28" t="s">
        <v>1220</v>
      </c>
      <c r="B10" s="12"/>
      <c r="C10" s="12"/>
      <c r="D10" s="12"/>
      <c r="E10" s="12"/>
      <c r="F10" s="12"/>
      <c r="G10" s="12"/>
      <c r="H10" s="12"/>
      <c r="I10" s="12">
        <f t="shared" si="0"/>
        <v>0</v>
      </c>
    </row>
    <row r="11" spans="1:9" ht="11.4" thickTop="1" thickBot="1" x14ac:dyDescent="0.25">
      <c r="A11" s="28" t="s">
        <v>1221</v>
      </c>
      <c r="B11" s="12">
        <f t="shared" ref="B11:H11" si="1">SUM(B8:B10)</f>
        <v>0</v>
      </c>
      <c r="C11" s="12">
        <f t="shared" si="1"/>
        <v>0</v>
      </c>
      <c r="D11" s="12">
        <f t="shared" si="1"/>
        <v>0</v>
      </c>
      <c r="E11" s="12">
        <f t="shared" si="1"/>
        <v>0</v>
      </c>
      <c r="F11" s="12">
        <f t="shared" ref="F11" si="2">SUM(F8:F10)</f>
        <v>0</v>
      </c>
      <c r="G11" s="12">
        <f t="shared" si="1"/>
        <v>0</v>
      </c>
      <c r="H11" s="12">
        <f t="shared" si="1"/>
        <v>0</v>
      </c>
      <c r="I11" s="12">
        <f t="shared" si="0"/>
        <v>0</v>
      </c>
    </row>
    <row r="12" spans="1:9" ht="10.8" thickTop="1" x14ac:dyDescent="0.2">
      <c r="A12" s="33" t="s">
        <v>1222</v>
      </c>
      <c r="B12" s="31"/>
      <c r="C12" s="31"/>
      <c r="D12" s="371">
        <f>BuildFund!I39+CapResCapPrj!I66</f>
        <v>0</v>
      </c>
      <c r="E12" s="371">
        <f>SpecBuild!I28</f>
        <v>0</v>
      </c>
      <c r="F12" s="371">
        <f>SCCTMSpRev!I66</f>
        <v>0</v>
      </c>
      <c r="G12" s="371">
        <f>PupilActCustodial!I46+'Trust&amp;Custodial'!I43</f>
        <v>0</v>
      </c>
      <c r="H12" s="371">
        <f>'Foundation Fund'!I43</f>
        <v>0</v>
      </c>
      <c r="I12" s="371">
        <f t="shared" si="0"/>
        <v>0</v>
      </c>
    </row>
    <row r="13" spans="1:9" x14ac:dyDescent="0.2">
      <c r="A13" s="29" t="s">
        <v>1223</v>
      </c>
      <c r="B13" s="353"/>
      <c r="C13" s="353"/>
      <c r="D13" s="353"/>
      <c r="E13" s="353"/>
      <c r="F13" s="353"/>
      <c r="G13" s="353"/>
      <c r="H13" s="353"/>
      <c r="I13" s="353">
        <f t="shared" si="0"/>
        <v>0</v>
      </c>
    </row>
    <row r="14" spans="1:9" x14ac:dyDescent="0.2">
      <c r="A14" s="29" t="s">
        <v>1224</v>
      </c>
      <c r="B14" s="353"/>
      <c r="C14" s="353"/>
      <c r="D14" s="353"/>
      <c r="E14" s="353"/>
      <c r="F14" s="353"/>
      <c r="G14" s="353"/>
      <c r="H14" s="353"/>
      <c r="I14" s="353">
        <f t="shared" si="0"/>
        <v>0</v>
      </c>
    </row>
    <row r="15" spans="1:9" x14ac:dyDescent="0.2">
      <c r="A15" s="29" t="s">
        <v>1225</v>
      </c>
      <c r="B15" s="353"/>
      <c r="C15" s="353"/>
      <c r="D15" s="353"/>
      <c r="E15" s="353"/>
      <c r="F15" s="353"/>
      <c r="G15" s="353"/>
      <c r="H15" s="353"/>
      <c r="I15" s="353">
        <f t="shared" si="0"/>
        <v>0</v>
      </c>
    </row>
    <row r="16" spans="1:9" x14ac:dyDescent="0.2">
      <c r="A16" s="29" t="s">
        <v>1226</v>
      </c>
      <c r="B16" s="353"/>
      <c r="C16" s="353"/>
      <c r="D16" s="353"/>
      <c r="E16" s="353"/>
      <c r="F16" s="353"/>
      <c r="G16" s="353"/>
      <c r="H16" s="353"/>
      <c r="I16" s="353">
        <f t="shared" si="0"/>
        <v>0</v>
      </c>
    </row>
    <row r="17" spans="1:9" ht="10.8" thickBot="1" x14ac:dyDescent="0.25">
      <c r="A17" s="28" t="s">
        <v>1227</v>
      </c>
      <c r="B17" s="12"/>
      <c r="C17" s="12"/>
      <c r="D17" s="12"/>
      <c r="E17" s="12"/>
      <c r="F17" s="12"/>
      <c r="G17" s="12"/>
      <c r="H17" s="12"/>
      <c r="I17" s="12">
        <f t="shared" si="0"/>
        <v>0</v>
      </c>
    </row>
    <row r="18" spans="1:9" ht="11.4" thickTop="1" thickBot="1" x14ac:dyDescent="0.25">
      <c r="A18" s="28" t="s">
        <v>1228</v>
      </c>
      <c r="B18" s="12">
        <f t="shared" ref="B18:I18" si="3">SUM(B12:B17)</f>
        <v>0</v>
      </c>
      <c r="C18" s="12">
        <f>SUM(C12:C17)</f>
        <v>0</v>
      </c>
      <c r="D18" s="12">
        <f t="shared" si="3"/>
        <v>0</v>
      </c>
      <c r="E18" s="12">
        <f t="shared" si="3"/>
        <v>0</v>
      </c>
      <c r="F18" s="12">
        <f t="shared" ref="F18" si="4">SUM(F12:F17)</f>
        <v>0</v>
      </c>
      <c r="G18" s="12">
        <f t="shared" si="3"/>
        <v>0</v>
      </c>
      <c r="H18" s="12">
        <f t="shared" si="3"/>
        <v>0</v>
      </c>
      <c r="I18" s="12">
        <f t="shared" si="3"/>
        <v>0</v>
      </c>
    </row>
    <row r="19" spans="1:9" ht="10.8" thickTop="1" x14ac:dyDescent="0.2">
      <c r="A19" s="29" t="s">
        <v>1229</v>
      </c>
      <c r="B19" s="353"/>
      <c r="C19" s="353"/>
      <c r="D19" s="353"/>
      <c r="E19" s="353"/>
      <c r="F19" s="353"/>
      <c r="G19" s="353"/>
      <c r="H19" s="353"/>
      <c r="I19" s="353">
        <f>SUM(B19:H19)</f>
        <v>0</v>
      </c>
    </row>
    <row r="20" spans="1:9" x14ac:dyDescent="0.2">
      <c r="A20" s="29" t="s">
        <v>1230</v>
      </c>
      <c r="B20" s="353">
        <f>BondRedm!I30+BondRedm!I31</f>
        <v>0</v>
      </c>
      <c r="C20" s="353">
        <f>COPDebt!I30+COPDebt!I31</f>
        <v>0</v>
      </c>
      <c r="D20" s="353"/>
      <c r="E20" s="353"/>
      <c r="F20" s="353"/>
      <c r="G20" s="353"/>
      <c r="H20" s="353"/>
      <c r="I20" s="353">
        <f>SUM(B20:H20)</f>
        <v>0</v>
      </c>
    </row>
    <row r="21" spans="1:9" ht="10.8" thickBot="1" x14ac:dyDescent="0.25">
      <c r="A21" s="28" t="s">
        <v>1244</v>
      </c>
      <c r="B21" s="12">
        <f>+BondRedm!I33+BondRedm!I32</f>
        <v>0</v>
      </c>
      <c r="C21" s="353">
        <f>COPDebt!I33+COPDebt!I32</f>
        <v>0</v>
      </c>
      <c r="D21" s="353">
        <f>CapResCapPrj!I74</f>
        <v>0</v>
      </c>
      <c r="E21" s="12"/>
      <c r="F21" s="12"/>
      <c r="G21" s="12"/>
      <c r="H21" s="12">
        <f>+Arbitrage!G28+Arbitrage!G25</f>
        <v>0</v>
      </c>
      <c r="I21" s="12">
        <f>SUM(B21:H21)</f>
        <v>0</v>
      </c>
    </row>
    <row r="22" spans="1:9" ht="11.4" thickTop="1" thickBot="1" x14ac:dyDescent="0.25">
      <c r="A22" s="35" t="s">
        <v>1232</v>
      </c>
      <c r="B22" s="370">
        <f t="shared" ref="B22:H22" si="5">SUM(B18:B21)+B11</f>
        <v>0</v>
      </c>
      <c r="C22" s="370">
        <f t="shared" si="5"/>
        <v>0</v>
      </c>
      <c r="D22" s="370">
        <f t="shared" si="5"/>
        <v>0</v>
      </c>
      <c r="E22" s="370">
        <f t="shared" si="5"/>
        <v>0</v>
      </c>
      <c r="F22" s="370">
        <f t="shared" ref="F22" si="6">SUM(F18:F21)+F11</f>
        <v>0</v>
      </c>
      <c r="G22" s="370">
        <f t="shared" si="5"/>
        <v>0</v>
      </c>
      <c r="H22" s="370">
        <f t="shared" si="5"/>
        <v>0</v>
      </c>
      <c r="I22" s="370">
        <f>SUM(B22:H22)</f>
        <v>0</v>
      </c>
    </row>
    <row r="23" spans="1:9" ht="10.8" thickTop="1" x14ac:dyDescent="0.2">
      <c r="A23" s="29" t="s">
        <v>1215</v>
      </c>
      <c r="B23" s="368">
        <f>'Page 1 - FY2025-26'!$C7</f>
        <v>0</v>
      </c>
      <c r="C23" s="368">
        <f>'Page 1 - FY2025-26'!$C7</f>
        <v>0</v>
      </c>
      <c r="D23" s="368">
        <f>'Page 1 - FY2025-26'!$C7</f>
        <v>0</v>
      </c>
      <c r="E23" s="368">
        <f>'Page 1 - FY2025-26'!$C7</f>
        <v>0</v>
      </c>
      <c r="F23" s="368">
        <f>'Page 1 - FY2025-26'!$C7</f>
        <v>0</v>
      </c>
      <c r="G23" s="368">
        <f>'Page 1 - FY2025-26'!$C7</f>
        <v>0</v>
      </c>
      <c r="H23" s="368">
        <f>'Page 1 - FY2025-26'!$C7</f>
        <v>0</v>
      </c>
      <c r="I23" s="368">
        <f>'Page 1 - FY2025-26'!$C7</f>
        <v>0</v>
      </c>
    </row>
    <row r="24" spans="1:9" ht="10.8" thickBot="1" x14ac:dyDescent="0.25">
      <c r="A24" s="29" t="s">
        <v>1233</v>
      </c>
      <c r="B24" s="353" t="e">
        <f t="shared" ref="B24:I24" si="7">B22/B23</f>
        <v>#DIV/0!</v>
      </c>
      <c r="C24" s="353" t="e">
        <f>C22/C23</f>
        <v>#DIV/0!</v>
      </c>
      <c r="D24" s="353" t="e">
        <f t="shared" si="7"/>
        <v>#DIV/0!</v>
      </c>
      <c r="E24" s="353" t="e">
        <f t="shared" si="7"/>
        <v>#DIV/0!</v>
      </c>
      <c r="F24" s="353" t="e">
        <f t="shared" ref="F24" si="8">F22/F23</f>
        <v>#DIV/0!</v>
      </c>
      <c r="G24" s="353" t="e">
        <f t="shared" si="7"/>
        <v>#DIV/0!</v>
      </c>
      <c r="H24" s="353" t="e">
        <f t="shared" si="7"/>
        <v>#DIV/0!</v>
      </c>
      <c r="I24" s="353" t="e">
        <f t="shared" si="7"/>
        <v>#DIV/0!</v>
      </c>
    </row>
    <row r="25" spans="1:9" ht="10.8" thickTop="1" x14ac:dyDescent="0.2">
      <c r="A25" s="36" t="s">
        <v>940</v>
      </c>
      <c r="B25" s="104" t="str">
        <f>+Arbitrage!D50</f>
        <v>Not Required</v>
      </c>
      <c r="C25" s="104" t="str">
        <f>+Arbitrage!D51</f>
        <v>Provide if required</v>
      </c>
      <c r="D25" s="364">
        <f>BuildFund!I43+CapResCapPrj!I80</f>
        <v>0</v>
      </c>
      <c r="E25" s="364">
        <f>SpecBuild!I32</f>
        <v>0</v>
      </c>
      <c r="F25" s="375">
        <f>SCCTMSpRev!I80</f>
        <v>0</v>
      </c>
      <c r="G25" s="104" t="s">
        <v>595</v>
      </c>
      <c r="H25" s="104" t="s">
        <v>595</v>
      </c>
      <c r="I25" s="375">
        <f>SUM(B25:H25)</f>
        <v>0</v>
      </c>
    </row>
    <row r="26" spans="1:9" ht="10.8" thickBot="1" x14ac:dyDescent="0.25">
      <c r="A26" s="28" t="s">
        <v>865</v>
      </c>
      <c r="B26" s="12">
        <f>BondRedm!I42</f>
        <v>0</v>
      </c>
      <c r="C26" s="12">
        <f>COPDebt!I42</f>
        <v>0</v>
      </c>
      <c r="D26" s="12">
        <f>BuildFund!I47-BuildFund!I43+CapResCapPrj!I84-CapResCapPrj!I80</f>
        <v>0</v>
      </c>
      <c r="E26" s="12">
        <f>SpecBuild!I36-SpecBuild!I32</f>
        <v>0</v>
      </c>
      <c r="F26" s="12">
        <f>SCCTMSpRev!I84-F25</f>
        <v>0</v>
      </c>
      <c r="G26" s="12">
        <f>PupilActCustodial!I55+'Trust&amp;Custodial'!I52</f>
        <v>0</v>
      </c>
      <c r="H26" s="12">
        <f>Arbitrage!G32+'Foundation Fund'!I52</f>
        <v>0</v>
      </c>
      <c r="I26" s="12">
        <f>SUM(B26:H26)</f>
        <v>0</v>
      </c>
    </row>
    <row r="27" spans="1:9" ht="10.8" thickTop="1" x14ac:dyDescent="0.2">
      <c r="A27" s="30" t="s">
        <v>1060</v>
      </c>
      <c r="B27" s="369"/>
      <c r="C27" s="369"/>
      <c r="D27" s="369"/>
      <c r="E27" s="369"/>
      <c r="F27" s="369"/>
      <c r="G27" s="369"/>
      <c r="H27" s="369">
        <f>Arbitrage!G35</f>
        <v>0</v>
      </c>
      <c r="I27" s="369">
        <f>SUM(B27:H27)</f>
        <v>0</v>
      </c>
    </row>
  </sheetData>
  <sheetProtection password="CB03" sheet="1" objects="1" scenarios="1" formatCells="0" formatColumns="0" formatRows="0"/>
  <sortState xmlns:xlrd2="http://schemas.microsoft.com/office/spreadsheetml/2017/richdata2" ref="A2:D2">
    <sortCondition ref="A1"/>
  </sortState>
  <phoneticPr fontId="12" type="noConversion"/>
  <printOptions horizontalCentered="1"/>
  <pageMargins left="0.5" right="0.25" top="0.5" bottom="0.5" header="0.5" footer="0.25"/>
  <pageSetup scale="90" firstPageNumber="60" orientation="landscape" horizontalDpi="300" verticalDpi="300" r:id="rId1"/>
  <headerFooter alignWithMargins="0">
    <oddFooter>&amp;CPage &amp;P of &amp;N&amp;R&amp;D</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AC198"/>
  <sheetViews>
    <sheetView zoomScaleNormal="100" workbookViewId="0">
      <pane xSplit="2" ySplit="2" topLeftCell="C3" activePane="bottomRight" state="frozen"/>
      <selection activeCell="G26" sqref="G26"/>
      <selection pane="topRight" activeCell="G26" sqref="G26"/>
      <selection pane="bottomLeft" activeCell="G26" sqref="G26"/>
      <selection pane="bottomRight" activeCell="A2" sqref="A2"/>
    </sheetView>
  </sheetViews>
  <sheetFormatPr defaultColWidth="9.28515625" defaultRowHeight="13.2" x14ac:dyDescent="0.25"/>
  <cols>
    <col min="1" max="1" width="47.7109375" style="355" customWidth="1"/>
    <col min="2" max="2" width="14" style="354" bestFit="1" customWidth="1"/>
    <col min="3" max="29" width="18.7109375" style="304" customWidth="1"/>
    <col min="30" max="16384" width="9.28515625" style="376"/>
  </cols>
  <sheetData>
    <row r="1" spans="1:29" ht="27" thickBot="1" x14ac:dyDescent="0.3">
      <c r="A1" s="377" t="s">
        <v>1714</v>
      </c>
      <c r="B1" s="378"/>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row>
    <row r="2" spans="1:29" s="355" customFormat="1" ht="106.2" thickBot="1" x14ac:dyDescent="0.3">
      <c r="A2" s="380" t="str">
        <f>District_Name&amp;CHAR(10)&amp;
"District Code: "&amp;District_Code&amp;CHAR(10)&amp;
Budget_Type&amp;" Budget"&amp;CHAR(10)&amp;
Budget_Type&amp;": "&amp;TEXT(Budget_Date,"m/d/yyyy")&amp;CHAR(10)&amp;CHAR(10)&amp;
"Budgeted Pupil Count: "&amp;TEXT(Pupil_Count,"#,###.0")</f>
        <v xml:space="preserve">
District Code: 
 Budget
: 1/0/1900
Budgeted Pupil Count: .0</v>
      </c>
      <c r="B2" s="381" t="s">
        <v>1540</v>
      </c>
      <c r="C2" s="382" t="s">
        <v>1436</v>
      </c>
      <c r="D2" s="383" t="s">
        <v>1437</v>
      </c>
      <c r="E2" s="383" t="s">
        <v>1438</v>
      </c>
      <c r="F2" s="383" t="s">
        <v>1704</v>
      </c>
      <c r="G2" s="383" t="s">
        <v>1439</v>
      </c>
      <c r="H2" s="383" t="s">
        <v>1440</v>
      </c>
      <c r="I2" s="383" t="s">
        <v>1541</v>
      </c>
      <c r="J2" s="383" t="s">
        <v>1441</v>
      </c>
      <c r="K2" s="383" t="s">
        <v>1442</v>
      </c>
      <c r="L2" s="383" t="s">
        <v>1443</v>
      </c>
      <c r="M2" s="383" t="s">
        <v>1705</v>
      </c>
      <c r="N2" s="383" t="s">
        <v>1444</v>
      </c>
      <c r="O2" s="383" t="s">
        <v>1445</v>
      </c>
      <c r="P2" s="383" t="s">
        <v>1446</v>
      </c>
      <c r="Q2" s="383" t="s">
        <v>1447</v>
      </c>
      <c r="R2" s="383" t="s">
        <v>1448</v>
      </c>
      <c r="S2" s="383" t="s">
        <v>1542</v>
      </c>
      <c r="T2" s="383" t="s">
        <v>1449</v>
      </c>
      <c r="U2" s="383" t="s">
        <v>1450</v>
      </c>
      <c r="V2" s="383" t="s">
        <v>1451</v>
      </c>
      <c r="W2" s="383" t="s">
        <v>1677</v>
      </c>
      <c r="X2" s="383" t="s">
        <v>1452</v>
      </c>
      <c r="Y2" s="383" t="s">
        <v>1678</v>
      </c>
      <c r="Z2" s="383" t="s">
        <v>1679</v>
      </c>
      <c r="AA2" s="383" t="s">
        <v>1453</v>
      </c>
      <c r="AB2" s="383" t="s">
        <v>1543</v>
      </c>
      <c r="AC2" s="384" t="s">
        <v>72</v>
      </c>
    </row>
    <row r="3" spans="1:29" s="355" customFormat="1" ht="26.4" x14ac:dyDescent="0.25">
      <c r="A3" s="385" t="s">
        <v>1577</v>
      </c>
      <c r="B3" s="399"/>
      <c r="C3" s="390">
        <f>GenFundREV!I4</f>
        <v>0</v>
      </c>
      <c r="D3" s="391">
        <f>CharterFundRev!I4</f>
        <v>0</v>
      </c>
      <c r="E3" s="391">
        <f>InsResv!I4</f>
        <v>0</v>
      </c>
      <c r="F3" s="391">
        <f>'CPP Fund'!I4</f>
        <v>0</v>
      </c>
      <c r="G3" s="391">
        <f>FoodServiceSRF!I4</f>
        <v>0</v>
      </c>
      <c r="H3" s="391">
        <f>GovGrants!I4</f>
        <v>0</v>
      </c>
      <c r="I3" s="391">
        <f>SCCTMSpRev!I4</f>
        <v>0</v>
      </c>
      <c r="J3" s="391">
        <f>PupActiv!I4</f>
        <v>0</v>
      </c>
      <c r="K3" s="391">
        <f>FullDayKOverride!I4</f>
        <v>0</v>
      </c>
      <c r="L3" s="391">
        <f>Transp!I4</f>
        <v>0</v>
      </c>
      <c r="M3" s="391">
        <f>OthSpecRev!I4</f>
        <v>0</v>
      </c>
      <c r="N3" s="391">
        <f>BondRedm!I4</f>
        <v>0</v>
      </c>
      <c r="O3" s="391">
        <f>COPDebt!I4</f>
        <v>0</v>
      </c>
      <c r="P3" s="391">
        <f>BuildFund!I4</f>
        <v>0</v>
      </c>
      <c r="Q3" s="391">
        <f>SpecBuild!I4</f>
        <v>0</v>
      </c>
      <c r="R3" s="391">
        <f>CapResCapPrj!I4</f>
        <v>0</v>
      </c>
      <c r="S3" s="391">
        <f>SCCTMCapRes!I4</f>
        <v>0</v>
      </c>
      <c r="T3" s="391">
        <f>OtherEnterprise!I4</f>
        <v>0</v>
      </c>
      <c r="U3" s="391">
        <f>OtherInternal!I4</f>
        <v>0</v>
      </c>
      <c r="V3" s="391">
        <f>RiskRelated!I4</f>
        <v>0</v>
      </c>
      <c r="W3" s="391">
        <f>'Trust&amp;Custodial'!I4</f>
        <v>0</v>
      </c>
      <c r="X3" s="391">
        <v>0</v>
      </c>
      <c r="Y3" s="391">
        <v>0</v>
      </c>
      <c r="Z3" s="391">
        <f>PupilActCustodial!I4</f>
        <v>0</v>
      </c>
      <c r="AA3" s="391">
        <f>'Foundation Fund'!I4</f>
        <v>0</v>
      </c>
      <c r="AB3" s="391">
        <f>Arbitrage!I12</f>
        <v>0</v>
      </c>
      <c r="AC3" s="388">
        <f>C3+D3+E3+F3+M3+G3+H3+J3+K3+L3+O3+P3+Q3+R3+T3+U3+V3+W3+X3+Y3+Z3+AB3+AA3+N3</f>
        <v>0</v>
      </c>
    </row>
    <row r="4" spans="1:29" s="355" customFormat="1" ht="1.95" customHeight="1" x14ac:dyDescent="0.25">
      <c r="A4" s="385"/>
      <c r="B4" s="400"/>
      <c r="C4" s="401"/>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3"/>
    </row>
    <row r="5" spans="1:29" s="304" customFormat="1" x14ac:dyDescent="0.25">
      <c r="A5" s="385" t="s">
        <v>936</v>
      </c>
      <c r="B5" s="378"/>
      <c r="C5" s="390"/>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88"/>
    </row>
    <row r="6" spans="1:29" s="304" customFormat="1" x14ac:dyDescent="0.25">
      <c r="A6" s="404" t="s">
        <v>867</v>
      </c>
      <c r="B6" s="405" t="s">
        <v>1454</v>
      </c>
      <c r="C6" s="390">
        <f>GenFundREV!I45</f>
        <v>0</v>
      </c>
      <c r="D6" s="391">
        <f>CharterFundRev!I45</f>
        <v>0</v>
      </c>
      <c r="E6" s="391">
        <f>SUM(InsResv!I6+InsResv!I7+InsResv!I8)</f>
        <v>0</v>
      </c>
      <c r="F6" s="391">
        <f>'CPP Fund'!I6</f>
        <v>0</v>
      </c>
      <c r="G6" s="391">
        <f>SUM(FoodServiceSRF!I6:I9)</f>
        <v>0</v>
      </c>
      <c r="H6" s="391">
        <f>SUM(GovGrants!I52:I61)</f>
        <v>0</v>
      </c>
      <c r="I6" s="391">
        <f>SUM(SCCTMSpRev!I6:I10)</f>
        <v>0</v>
      </c>
      <c r="J6" s="391">
        <f>SUM(PupActiv!I6:I8)</f>
        <v>0</v>
      </c>
      <c r="K6" s="391">
        <f>SUM(FullDayKOverride!I6:I13)</f>
        <v>0</v>
      </c>
      <c r="L6" s="391">
        <f>SUM(Transp!I6:I13)</f>
        <v>0</v>
      </c>
      <c r="M6" s="391">
        <f>SUM(OthSpecRev!I6+OthSpecRev!I7)</f>
        <v>0</v>
      </c>
      <c r="N6" s="391">
        <f>SUM(BondRedm!I6:I12)</f>
        <v>0</v>
      </c>
      <c r="O6" s="391">
        <f>SUM(COPDebt!I6:I12)</f>
        <v>0</v>
      </c>
      <c r="P6" s="391">
        <f>SUM(BuildFund!I6+BuildFund!I7)</f>
        <v>0</v>
      </c>
      <c r="Q6" s="391">
        <f>SUM(SpecBuild!I6:I9)</f>
        <v>0</v>
      </c>
      <c r="R6" s="391">
        <f>SUM(CapResCapPrj!I6:I10)</f>
        <v>0</v>
      </c>
      <c r="S6" s="391">
        <f>SUM(SCCTMCapRes!I6:I10)</f>
        <v>0</v>
      </c>
      <c r="T6" s="391">
        <f>SUM(OtherEnterprise!I6:I10)</f>
        <v>0</v>
      </c>
      <c r="U6" s="391">
        <f>SUM(OtherInternal!I6:I13)</f>
        <v>0</v>
      </c>
      <c r="V6" s="391">
        <f>SUM(RiskRelated!I6:I8)</f>
        <v>0</v>
      </c>
      <c r="W6" s="391">
        <f>'Trust&amp;Custodial'!I6</f>
        <v>0</v>
      </c>
      <c r="X6" s="391">
        <v>0</v>
      </c>
      <c r="Y6" s="391">
        <v>0</v>
      </c>
      <c r="Z6" s="391">
        <f>SUM(PupilActCustodial!I6:I8)</f>
        <v>0</v>
      </c>
      <c r="AA6" s="391">
        <f>'Foundation Fund'!I6</f>
        <v>0</v>
      </c>
      <c r="AB6" s="391">
        <f>SUM(Arbitrage!G15:G17)</f>
        <v>0</v>
      </c>
      <c r="AC6" s="388">
        <f>C6+D6+E6+F6+M6+G6+H6+J6+K6+L6+O6+P6+Q6+R6+T6+U6+V6+W6+X6+Y6+Z6+AB6+AA6+N6</f>
        <v>0</v>
      </c>
    </row>
    <row r="7" spans="1:29" s="304" customFormat="1" x14ac:dyDescent="0.25">
      <c r="A7" s="404" t="s">
        <v>870</v>
      </c>
      <c r="B7" s="405" t="s">
        <v>1455</v>
      </c>
      <c r="C7" s="390">
        <f>GenFundREV!I48</f>
        <v>0</v>
      </c>
      <c r="D7" s="391">
        <f>CharterFundRev!I48</f>
        <v>0</v>
      </c>
      <c r="E7" s="391">
        <v>0</v>
      </c>
      <c r="F7" s="391">
        <f>'CPP Fund'!I7</f>
        <v>0</v>
      </c>
      <c r="G7" s="391">
        <v>0</v>
      </c>
      <c r="H7" s="391"/>
      <c r="I7" s="391">
        <f>SCCTMSpRev!I11</f>
        <v>0</v>
      </c>
      <c r="J7" s="391">
        <f>PupActiv!I9</f>
        <v>0</v>
      </c>
      <c r="K7" s="391"/>
      <c r="L7" s="391"/>
      <c r="M7" s="391"/>
      <c r="N7" s="391">
        <f>BondRedm!I13</f>
        <v>0</v>
      </c>
      <c r="O7" s="391">
        <f>COPDebt!I13</f>
        <v>0</v>
      </c>
      <c r="P7" s="391"/>
      <c r="Q7" s="391"/>
      <c r="R7" s="391">
        <f>CapResCapPrj!I11</f>
        <v>0</v>
      </c>
      <c r="S7" s="391">
        <f>SCCTMCapRes!I11</f>
        <v>0</v>
      </c>
      <c r="T7" s="391"/>
      <c r="U7" s="391"/>
      <c r="V7" s="391"/>
      <c r="W7" s="391"/>
      <c r="X7" s="391">
        <v>0</v>
      </c>
      <c r="Y7" s="391">
        <v>0</v>
      </c>
      <c r="Z7" s="391"/>
      <c r="AA7" s="391"/>
      <c r="AB7" s="391"/>
      <c r="AC7" s="388">
        <f>C7+D7+E7+F7+M7+G7+H7+J7+K7+L7+O7+P7+Q7+R7+T7+U7+V7+W7+X7+Y7+Z7+AB7+AA7+N7</f>
        <v>0</v>
      </c>
    </row>
    <row r="8" spans="1:29" s="304" customFormat="1" x14ac:dyDescent="0.25">
      <c r="A8" s="404" t="s">
        <v>871</v>
      </c>
      <c r="B8" s="405" t="s">
        <v>1456</v>
      </c>
      <c r="C8" s="390">
        <f>GenFundREV!I76</f>
        <v>0</v>
      </c>
      <c r="D8" s="391">
        <f>CharterFundRev!I74</f>
        <v>0</v>
      </c>
      <c r="E8" s="391">
        <f>InsResv!I9</f>
        <v>0</v>
      </c>
      <c r="F8" s="391">
        <f>'CPP Fund'!I8</f>
        <v>0</v>
      </c>
      <c r="G8" s="391">
        <f>SUM(FoodServiceSRF!I10:I13)</f>
        <v>0</v>
      </c>
      <c r="H8" s="391">
        <f>SUM(GovGrants!I8:I19)</f>
        <v>0</v>
      </c>
      <c r="I8" s="391">
        <f>SUM(SCCTMSpRev!I12:I15)</f>
        <v>0</v>
      </c>
      <c r="J8" s="391">
        <f>PupActiv!I10</f>
        <v>0</v>
      </c>
      <c r="K8" s="391">
        <f>FullDayKOverride!I14</f>
        <v>0</v>
      </c>
      <c r="L8" s="391">
        <f>Transp!I14</f>
        <v>0</v>
      </c>
      <c r="M8" s="391">
        <f>OthSpecRev!I8</f>
        <v>0</v>
      </c>
      <c r="N8" s="391"/>
      <c r="O8" s="391"/>
      <c r="P8" s="391">
        <f>BuildFund!I8</f>
        <v>0</v>
      </c>
      <c r="Q8" s="391"/>
      <c r="R8" s="391">
        <f>SUM(CapResCapPrj!I12:I15)</f>
        <v>0</v>
      </c>
      <c r="S8" s="391">
        <f>SUM(SCCTMCapRes!I12:I15)</f>
        <v>0</v>
      </c>
      <c r="T8" s="391"/>
      <c r="U8" s="391"/>
      <c r="V8" s="391"/>
      <c r="W8" s="391"/>
      <c r="X8" s="391">
        <v>0</v>
      </c>
      <c r="Y8" s="391">
        <v>0</v>
      </c>
      <c r="Z8" s="391"/>
      <c r="AA8" s="391"/>
      <c r="AB8" s="391"/>
      <c r="AC8" s="388">
        <f>C8+D8+E8+F8+M8+G8+H8+J8+K8+L8+O8+P8+Q8+R8+T8+U8+V8+W8+X8+Y8+Z8+AB8+AA8+N8</f>
        <v>0</v>
      </c>
    </row>
    <row r="9" spans="1:29" s="304" customFormat="1" x14ac:dyDescent="0.25">
      <c r="A9" s="404" t="s">
        <v>872</v>
      </c>
      <c r="B9" s="405" t="s">
        <v>1457</v>
      </c>
      <c r="C9" s="390">
        <f>GenFundREV!I92</f>
        <v>0</v>
      </c>
      <c r="D9" s="391">
        <f>CharterFundRev!I89</f>
        <v>0</v>
      </c>
      <c r="E9" s="391">
        <v>0</v>
      </c>
      <c r="F9" s="391">
        <f>'CPP Fund'!I9</f>
        <v>0</v>
      </c>
      <c r="G9" s="391">
        <f>SUM(FoodServiceSRF!I14:I17)</f>
        <v>0</v>
      </c>
      <c r="H9" s="391">
        <f>SUM(GovGrants!I27:I46)</f>
        <v>0</v>
      </c>
      <c r="I9" s="391">
        <f>SCCTMSpRev!I16</f>
        <v>0</v>
      </c>
      <c r="J9" s="391">
        <f>PupActiv!I11</f>
        <v>0</v>
      </c>
      <c r="K9" s="391"/>
      <c r="L9" s="391"/>
      <c r="M9" s="391">
        <f>OthSpecRev!I9</f>
        <v>0</v>
      </c>
      <c r="N9" s="391"/>
      <c r="O9" s="391"/>
      <c r="P9" s="391">
        <f>BuildFund!I9</f>
        <v>0</v>
      </c>
      <c r="Q9" s="391"/>
      <c r="R9" s="391">
        <f>CapResCapPrj!I16</f>
        <v>0</v>
      </c>
      <c r="S9" s="391">
        <f>SCCTMCapRes!I16</f>
        <v>0</v>
      </c>
      <c r="T9" s="391"/>
      <c r="U9" s="391"/>
      <c r="V9" s="391"/>
      <c r="W9" s="391"/>
      <c r="X9" s="391">
        <v>0</v>
      </c>
      <c r="Y9" s="391">
        <v>0</v>
      </c>
      <c r="Z9" s="391"/>
      <c r="AA9" s="391"/>
      <c r="AB9" s="391"/>
      <c r="AC9" s="388">
        <f>C9+D9+E9+F9+M9+G9+H9+J9+K9+L9+O9+P9+Q9+R9+T9+U9+V9+W9+X9+Y9+Z9+AB9+AA9+N9</f>
        <v>0</v>
      </c>
    </row>
    <row r="10" spans="1:29" s="304" customFormat="1" x14ac:dyDescent="0.25">
      <c r="A10" s="392" t="s">
        <v>1384</v>
      </c>
      <c r="B10" s="393"/>
      <c r="C10" s="394">
        <f t="shared" ref="C10:AB10" si="0">SUM(C6:C9)</f>
        <v>0</v>
      </c>
      <c r="D10" s="395">
        <f t="shared" si="0"/>
        <v>0</v>
      </c>
      <c r="E10" s="395">
        <f t="shared" si="0"/>
        <v>0</v>
      </c>
      <c r="F10" s="395">
        <f t="shared" si="0"/>
        <v>0</v>
      </c>
      <c r="G10" s="395">
        <f t="shared" si="0"/>
        <v>0</v>
      </c>
      <c r="H10" s="395">
        <f t="shared" si="0"/>
        <v>0</v>
      </c>
      <c r="I10" s="395">
        <f t="shared" si="0"/>
        <v>0</v>
      </c>
      <c r="J10" s="395">
        <f t="shared" si="0"/>
        <v>0</v>
      </c>
      <c r="K10" s="395">
        <f t="shared" si="0"/>
        <v>0</v>
      </c>
      <c r="L10" s="395">
        <f t="shared" si="0"/>
        <v>0</v>
      </c>
      <c r="M10" s="395">
        <f t="shared" si="0"/>
        <v>0</v>
      </c>
      <c r="N10" s="395">
        <f t="shared" si="0"/>
        <v>0</v>
      </c>
      <c r="O10" s="395">
        <f t="shared" si="0"/>
        <v>0</v>
      </c>
      <c r="P10" s="395">
        <f t="shared" si="0"/>
        <v>0</v>
      </c>
      <c r="Q10" s="395">
        <f t="shared" si="0"/>
        <v>0</v>
      </c>
      <c r="R10" s="395">
        <f t="shared" si="0"/>
        <v>0</v>
      </c>
      <c r="S10" s="395">
        <f t="shared" si="0"/>
        <v>0</v>
      </c>
      <c r="T10" s="395">
        <f t="shared" si="0"/>
        <v>0</v>
      </c>
      <c r="U10" s="395">
        <f t="shared" si="0"/>
        <v>0</v>
      </c>
      <c r="V10" s="395">
        <f t="shared" si="0"/>
        <v>0</v>
      </c>
      <c r="W10" s="395">
        <f t="shared" si="0"/>
        <v>0</v>
      </c>
      <c r="X10" s="395">
        <f t="shared" si="0"/>
        <v>0</v>
      </c>
      <c r="Y10" s="395">
        <f t="shared" si="0"/>
        <v>0</v>
      </c>
      <c r="Z10" s="395">
        <f t="shared" si="0"/>
        <v>0</v>
      </c>
      <c r="AA10" s="395">
        <f t="shared" si="0"/>
        <v>0</v>
      </c>
      <c r="AB10" s="395">
        <f t="shared" si="0"/>
        <v>0</v>
      </c>
      <c r="AC10" s="396">
        <f>C10+D10+E10+F10+M10+G10+H10+J10+K10+L10+O10+P10+Q10+R10+T10+U10+V10+W10+X10+Y10+Z10+AB10+AA10+N10</f>
        <v>0</v>
      </c>
    </row>
    <row r="11" spans="1:29" s="304" customFormat="1" ht="1.95" customHeight="1" x14ac:dyDescent="0.25">
      <c r="A11" s="385"/>
      <c r="B11" s="378"/>
      <c r="C11" s="386"/>
      <c r="D11" s="387"/>
      <c r="E11" s="387"/>
      <c r="F11" s="387"/>
      <c r="G11" s="387"/>
      <c r="H11" s="387"/>
      <c r="I11" s="387"/>
      <c r="J11" s="387"/>
      <c r="K11" s="387"/>
      <c r="L11" s="387"/>
      <c r="M11" s="387"/>
      <c r="N11" s="387"/>
      <c r="O11" s="387"/>
      <c r="P11" s="387"/>
      <c r="Q11" s="387"/>
      <c r="R11" s="387"/>
      <c r="S11" s="387"/>
      <c r="T11" s="387"/>
      <c r="U11" s="387"/>
      <c r="V11" s="387"/>
      <c r="W11" s="387"/>
      <c r="X11" s="387"/>
      <c r="Y11" s="387"/>
      <c r="Z11" s="387"/>
      <c r="AA11" s="387"/>
      <c r="AB11" s="387"/>
      <c r="AC11" s="388"/>
    </row>
    <row r="12" spans="1:29" s="304" customFormat="1" ht="26.4" x14ac:dyDescent="0.25">
      <c r="A12" s="392" t="s">
        <v>1578</v>
      </c>
      <c r="B12" s="393"/>
      <c r="C12" s="394">
        <f t="shared" ref="C12:AB12" si="1">C3+C10</f>
        <v>0</v>
      </c>
      <c r="D12" s="395">
        <f t="shared" si="1"/>
        <v>0</v>
      </c>
      <c r="E12" s="395">
        <f t="shared" si="1"/>
        <v>0</v>
      </c>
      <c r="F12" s="395">
        <f t="shared" si="1"/>
        <v>0</v>
      </c>
      <c r="G12" s="395">
        <f t="shared" si="1"/>
        <v>0</v>
      </c>
      <c r="H12" s="395">
        <f t="shared" si="1"/>
        <v>0</v>
      </c>
      <c r="I12" s="395">
        <f t="shared" si="1"/>
        <v>0</v>
      </c>
      <c r="J12" s="395">
        <f t="shared" si="1"/>
        <v>0</v>
      </c>
      <c r="K12" s="395">
        <f t="shared" si="1"/>
        <v>0</v>
      </c>
      <c r="L12" s="395">
        <f t="shared" si="1"/>
        <v>0</v>
      </c>
      <c r="M12" s="395">
        <f t="shared" si="1"/>
        <v>0</v>
      </c>
      <c r="N12" s="395">
        <f t="shared" si="1"/>
        <v>0</v>
      </c>
      <c r="O12" s="395">
        <f t="shared" si="1"/>
        <v>0</v>
      </c>
      <c r="P12" s="395">
        <f t="shared" si="1"/>
        <v>0</v>
      </c>
      <c r="Q12" s="395">
        <f t="shared" si="1"/>
        <v>0</v>
      </c>
      <c r="R12" s="395">
        <f t="shared" si="1"/>
        <v>0</v>
      </c>
      <c r="S12" s="395">
        <f t="shared" si="1"/>
        <v>0</v>
      </c>
      <c r="T12" s="395">
        <f t="shared" si="1"/>
        <v>0</v>
      </c>
      <c r="U12" s="395">
        <f t="shared" si="1"/>
        <v>0</v>
      </c>
      <c r="V12" s="395">
        <f t="shared" si="1"/>
        <v>0</v>
      </c>
      <c r="W12" s="395">
        <f t="shared" si="1"/>
        <v>0</v>
      </c>
      <c r="X12" s="395">
        <f t="shared" si="1"/>
        <v>0</v>
      </c>
      <c r="Y12" s="395">
        <f t="shared" si="1"/>
        <v>0</v>
      </c>
      <c r="Z12" s="395">
        <f t="shared" si="1"/>
        <v>0</v>
      </c>
      <c r="AA12" s="395">
        <f t="shared" si="1"/>
        <v>0</v>
      </c>
      <c r="AB12" s="395">
        <f t="shared" si="1"/>
        <v>0</v>
      </c>
      <c r="AC12" s="396">
        <f>C12+D12+E12+F12+M12+G12+H12+J12+K12+L12+O12+P12+Q12+R12+T12+U12+V12+W12+X12+Y12+Z12+AB12+AA12+N12</f>
        <v>0</v>
      </c>
    </row>
    <row r="13" spans="1:29" s="304" customFormat="1" ht="1.95" customHeight="1" x14ac:dyDescent="0.25">
      <c r="A13" s="385" t="s">
        <v>1458</v>
      </c>
      <c r="B13" s="378"/>
      <c r="C13" s="386"/>
      <c r="D13" s="387"/>
      <c r="E13" s="387"/>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8"/>
    </row>
    <row r="14" spans="1:29" s="304" customFormat="1" ht="26.4" x14ac:dyDescent="0.25">
      <c r="A14" s="389" t="s">
        <v>1579</v>
      </c>
      <c r="B14" s="405" t="s">
        <v>1459</v>
      </c>
      <c r="C14" s="406">
        <f>-GenFundREV!I110</f>
        <v>0</v>
      </c>
      <c r="D14" s="407">
        <f>-CharterFundRev!I106</f>
        <v>0</v>
      </c>
      <c r="E14" s="407">
        <f>InsResv!I11</f>
        <v>0</v>
      </c>
      <c r="F14" s="407">
        <f>'CPP Fund'!I11</f>
        <v>0</v>
      </c>
      <c r="G14" s="407"/>
      <c r="H14" s="407"/>
      <c r="I14" s="407"/>
      <c r="J14" s="407"/>
      <c r="K14" s="407"/>
      <c r="L14" s="407"/>
      <c r="M14" s="407"/>
      <c r="N14" s="407"/>
      <c r="O14" s="407"/>
      <c r="P14" s="407"/>
      <c r="Q14" s="407"/>
      <c r="R14" s="407">
        <f>CapResCapPrj!I20</f>
        <v>0</v>
      </c>
      <c r="S14" s="407">
        <f>SCCTMCapRes!I20</f>
        <v>0</v>
      </c>
      <c r="T14" s="407"/>
      <c r="U14" s="407"/>
      <c r="V14" s="407"/>
      <c r="W14" s="407"/>
      <c r="X14" s="407">
        <v>0</v>
      </c>
      <c r="Y14" s="407">
        <v>0</v>
      </c>
      <c r="Z14" s="407"/>
      <c r="AA14" s="407"/>
      <c r="AB14" s="407">
        <f>Arbitrage!G19</f>
        <v>0</v>
      </c>
      <c r="AC14" s="388">
        <f>C14+D14+E14+F14+M14+G14+H14+J14+K14+L14+O14+P14+Q14+R14+T14+U14+V14+W14+X14+Y14+Z14+AB14+AA14+N14</f>
        <v>0</v>
      </c>
    </row>
    <row r="15" spans="1:29" s="304" customFormat="1" x14ac:dyDescent="0.25">
      <c r="A15" s="389" t="s">
        <v>1580</v>
      </c>
      <c r="B15" s="405" t="s">
        <v>1460</v>
      </c>
      <c r="C15" s="390">
        <f>GenFundREV!I95</f>
        <v>0</v>
      </c>
      <c r="D15" s="391">
        <f>CharterFundRev!I92</f>
        <v>0</v>
      </c>
      <c r="E15" s="391">
        <f>InsResv!I10</f>
        <v>0</v>
      </c>
      <c r="F15" s="391">
        <f>'CPP Fund'!I10</f>
        <v>0</v>
      </c>
      <c r="G15" s="391">
        <f>SUM(FoodServiceSRF!I18)</f>
        <v>0</v>
      </c>
      <c r="H15" s="391">
        <f>SUM(GovGrants!I69)</f>
        <v>0</v>
      </c>
      <c r="I15" s="391">
        <f>SCCTMSpRev!I17</f>
        <v>0</v>
      </c>
      <c r="J15" s="391">
        <f>PupActiv!I12</f>
        <v>0</v>
      </c>
      <c r="K15" s="391">
        <f>FullDayKOverride!I15</f>
        <v>0</v>
      </c>
      <c r="L15" s="391">
        <f>Transp!I15</f>
        <v>0</v>
      </c>
      <c r="M15" s="391">
        <f>OthSpecRev!I10</f>
        <v>0</v>
      </c>
      <c r="N15" s="391">
        <f>BondRedm!I17</f>
        <v>0</v>
      </c>
      <c r="O15" s="391">
        <f>COPDebt!I17</f>
        <v>0</v>
      </c>
      <c r="P15" s="391">
        <f>BuildFund!I13</f>
        <v>0</v>
      </c>
      <c r="Q15" s="391">
        <f>SpecBuild!I10</f>
        <v>0</v>
      </c>
      <c r="R15" s="391">
        <f>CapResCapPrj!I17</f>
        <v>0</v>
      </c>
      <c r="S15" s="391">
        <f>SCCTMCapRes!I17</f>
        <v>0</v>
      </c>
      <c r="T15" s="391">
        <f>OtherEnterprise!I11</f>
        <v>0</v>
      </c>
      <c r="U15" s="391">
        <f>OtherInternal!I14</f>
        <v>0</v>
      </c>
      <c r="V15" s="391">
        <f>RiskRelated!I9</f>
        <v>0</v>
      </c>
      <c r="W15" s="391">
        <f>'Trust&amp;Custodial'!I7</f>
        <v>0</v>
      </c>
      <c r="X15" s="391">
        <v>0</v>
      </c>
      <c r="Y15" s="391">
        <v>0</v>
      </c>
      <c r="Z15" s="391">
        <f>PupilActCustodial!I9</f>
        <v>0</v>
      </c>
      <c r="AA15" s="391">
        <f>'Foundation Fund'!I7</f>
        <v>0</v>
      </c>
      <c r="AB15" s="391">
        <f>Arbitrage!G20</f>
        <v>0</v>
      </c>
      <c r="AC15" s="388">
        <f>C15+D15+E15+F15+M15+G15+H15+J15+K15+L15+O15+P15+Q15+R15+T15+U15+V15+W15+X15+Y15+Z15+AB15+AA15+N15</f>
        <v>0</v>
      </c>
    </row>
    <row r="16" spans="1:29" s="304" customFormat="1" ht="39.6" x14ac:dyDescent="0.25">
      <c r="A16" s="389" t="s">
        <v>1461</v>
      </c>
      <c r="B16" s="405" t="s">
        <v>1462</v>
      </c>
      <c r="C16" s="390">
        <f>GenFundREV!I101-GenFundREV!I95</f>
        <v>0</v>
      </c>
      <c r="D16" s="391">
        <f>SUM(CharterFundRev!I93+CharterFundRev!I94+CharterFundRev!I95)</f>
        <v>0</v>
      </c>
      <c r="E16" s="391">
        <f>InsResv!I12</f>
        <v>0</v>
      </c>
      <c r="F16" s="391">
        <f>'CPP Fund'!I12</f>
        <v>0</v>
      </c>
      <c r="G16" s="391">
        <f>SUM(FoodServiceSRF!I19)</f>
        <v>0</v>
      </c>
      <c r="H16" s="391">
        <f>SUM(GovGrants!I73:I82)</f>
        <v>0</v>
      </c>
      <c r="I16" s="391">
        <f>SUM(SCCTMSpRev!I18:I20)</f>
        <v>0</v>
      </c>
      <c r="J16" s="391">
        <f>PupActiv!I13</f>
        <v>0</v>
      </c>
      <c r="K16" s="391">
        <f>FullDayKOverride!I16</f>
        <v>0</v>
      </c>
      <c r="L16" s="391">
        <f>Transp!I16</f>
        <v>0</v>
      </c>
      <c r="M16" s="391">
        <f>OthSpecRev!I11</f>
        <v>0</v>
      </c>
      <c r="N16" s="391">
        <f>SUM(BondRedm!I14+BondRedm!I15+BondRedm!I16+BondRedm!I18)</f>
        <v>0</v>
      </c>
      <c r="O16" s="391">
        <f>SUM(COPDebt!I14+COPDebt!I15+COPDebt!I16+COPDebt!I18)</f>
        <v>0</v>
      </c>
      <c r="P16" s="391">
        <f>SUM(BuildFund!I10+BuildFund!I11+BuildFund!I12+BuildFund!I14)</f>
        <v>0</v>
      </c>
      <c r="Q16" s="391">
        <f>SpecBuild!I11</f>
        <v>0</v>
      </c>
      <c r="R16" s="391">
        <f>SUM(CapResCapPrj!I18+CapResCapPrj!I19+CapResCapPrj!I21)</f>
        <v>0</v>
      </c>
      <c r="S16" s="391">
        <f>SUM(SCCTMCapRes!I18+SCCTMCapRes!I19+SCCTMCapRes!I21)</f>
        <v>0</v>
      </c>
      <c r="T16" s="391">
        <f>OtherEnterprise!I12</f>
        <v>0</v>
      </c>
      <c r="U16" s="391">
        <f>OtherInternal!I15</f>
        <v>0</v>
      </c>
      <c r="V16" s="391">
        <f>SUM(RiskRelated!I10)</f>
        <v>0</v>
      </c>
      <c r="W16" s="391">
        <f>'Trust&amp;Custodial'!I8</f>
        <v>0</v>
      </c>
      <c r="X16" s="391">
        <v>0</v>
      </c>
      <c r="Y16" s="391">
        <v>0</v>
      </c>
      <c r="Z16" s="391">
        <f>PupilActCustodial!I10</f>
        <v>0</v>
      </c>
      <c r="AA16" s="391">
        <f>'Foundation Fund'!I8</f>
        <v>0</v>
      </c>
      <c r="AB16" s="391">
        <f>Arbitrage!G18</f>
        <v>0</v>
      </c>
      <c r="AC16" s="388">
        <f>C16+D16+E16+F16+M16+G16+H16+J16+K16+L16+O16+P16+Q16+R16+T16+U16+V16+W16+X16+Y16+Z16+AB16+AA16+N16</f>
        <v>0</v>
      </c>
    </row>
    <row r="17" spans="1:29" s="304" customFormat="1" ht="1.95" customHeight="1" x14ac:dyDescent="0.25">
      <c r="A17" s="385"/>
      <c r="B17" s="378"/>
      <c r="C17" s="386"/>
      <c r="D17" s="387"/>
      <c r="E17" s="387"/>
      <c r="F17" s="387"/>
      <c r="G17" s="387"/>
      <c r="H17" s="387"/>
      <c r="I17" s="387"/>
      <c r="J17" s="387"/>
      <c r="K17" s="387"/>
      <c r="L17" s="387"/>
      <c r="M17" s="387"/>
      <c r="N17" s="387"/>
      <c r="O17" s="387"/>
      <c r="P17" s="387"/>
      <c r="Q17" s="387"/>
      <c r="R17" s="387"/>
      <c r="S17" s="387"/>
      <c r="T17" s="387"/>
      <c r="U17" s="387"/>
      <c r="V17" s="387"/>
      <c r="W17" s="387"/>
      <c r="X17" s="387"/>
      <c r="Y17" s="387"/>
      <c r="Z17" s="387"/>
      <c r="AA17" s="387"/>
      <c r="AB17" s="387"/>
      <c r="AC17" s="388"/>
    </row>
    <row r="18" spans="1:29" s="304" customFormat="1" ht="39.6" x14ac:dyDescent="0.25">
      <c r="A18" s="392" t="s">
        <v>1581</v>
      </c>
      <c r="B18" s="393"/>
      <c r="C18" s="394">
        <f t="shared" ref="C18:AB18" si="2">C12+C14+C15+C16</f>
        <v>0</v>
      </c>
      <c r="D18" s="395">
        <f t="shared" si="2"/>
        <v>0</v>
      </c>
      <c r="E18" s="395">
        <f t="shared" si="2"/>
        <v>0</v>
      </c>
      <c r="F18" s="395">
        <f t="shared" si="2"/>
        <v>0</v>
      </c>
      <c r="G18" s="395">
        <f t="shared" si="2"/>
        <v>0</v>
      </c>
      <c r="H18" s="395">
        <f t="shared" si="2"/>
        <v>0</v>
      </c>
      <c r="I18" s="395">
        <f t="shared" si="2"/>
        <v>0</v>
      </c>
      <c r="J18" s="395">
        <f t="shared" si="2"/>
        <v>0</v>
      </c>
      <c r="K18" s="395">
        <f t="shared" si="2"/>
        <v>0</v>
      </c>
      <c r="L18" s="395">
        <f t="shared" si="2"/>
        <v>0</v>
      </c>
      <c r="M18" s="395">
        <f t="shared" si="2"/>
        <v>0</v>
      </c>
      <c r="N18" s="395">
        <f t="shared" si="2"/>
        <v>0</v>
      </c>
      <c r="O18" s="395">
        <f t="shared" si="2"/>
        <v>0</v>
      </c>
      <c r="P18" s="395">
        <f t="shared" si="2"/>
        <v>0</v>
      </c>
      <c r="Q18" s="395">
        <f t="shared" si="2"/>
        <v>0</v>
      </c>
      <c r="R18" s="395">
        <f t="shared" si="2"/>
        <v>0</v>
      </c>
      <c r="S18" s="395">
        <f t="shared" si="2"/>
        <v>0</v>
      </c>
      <c r="T18" s="395">
        <f t="shared" si="2"/>
        <v>0</v>
      </c>
      <c r="U18" s="395">
        <f t="shared" si="2"/>
        <v>0</v>
      </c>
      <c r="V18" s="395">
        <f t="shared" si="2"/>
        <v>0</v>
      </c>
      <c r="W18" s="395">
        <f t="shared" si="2"/>
        <v>0</v>
      </c>
      <c r="X18" s="395">
        <f t="shared" si="2"/>
        <v>0</v>
      </c>
      <c r="Y18" s="395">
        <f t="shared" si="2"/>
        <v>0</v>
      </c>
      <c r="Z18" s="395">
        <f t="shared" si="2"/>
        <v>0</v>
      </c>
      <c r="AA18" s="395">
        <f t="shared" si="2"/>
        <v>0</v>
      </c>
      <c r="AB18" s="395">
        <f t="shared" si="2"/>
        <v>0</v>
      </c>
      <c r="AC18" s="396">
        <f>C18+D18+E18+F18+M18+G18+H18+J18+K18+L18+O18+P18+Q18+R18+T18+U18+V18+W18+X18+Y18+Z18+AB18+AA18+N18</f>
        <v>0</v>
      </c>
    </row>
    <row r="19" spans="1:29" s="304" customFormat="1" ht="1.95" customHeight="1" x14ac:dyDescent="0.25">
      <c r="A19" s="385"/>
      <c r="B19" s="378"/>
      <c r="C19" s="386"/>
      <c r="D19" s="387"/>
      <c r="E19" s="387"/>
      <c r="F19" s="387"/>
      <c r="G19" s="387"/>
      <c r="H19" s="387"/>
      <c r="I19" s="387"/>
      <c r="J19" s="387"/>
      <c r="K19" s="387"/>
      <c r="L19" s="387"/>
      <c r="M19" s="387"/>
      <c r="N19" s="387"/>
      <c r="O19" s="387"/>
      <c r="P19" s="387"/>
      <c r="Q19" s="387"/>
      <c r="R19" s="387"/>
      <c r="S19" s="387"/>
      <c r="T19" s="387"/>
      <c r="U19" s="387"/>
      <c r="V19" s="387"/>
      <c r="W19" s="387"/>
      <c r="X19" s="387"/>
      <c r="Y19" s="387"/>
      <c r="Z19" s="387"/>
      <c r="AA19" s="387"/>
      <c r="AB19" s="387"/>
      <c r="AC19" s="388"/>
    </row>
    <row r="20" spans="1:29" s="304" customFormat="1" x14ac:dyDescent="0.25">
      <c r="A20" s="385" t="s">
        <v>939</v>
      </c>
      <c r="B20" s="378"/>
      <c r="C20" s="386"/>
      <c r="D20" s="387"/>
      <c r="E20" s="387"/>
      <c r="F20" s="387"/>
      <c r="G20" s="387"/>
      <c r="H20" s="387"/>
      <c r="I20" s="387"/>
      <c r="J20" s="387"/>
      <c r="K20" s="387"/>
      <c r="L20" s="387"/>
      <c r="M20" s="387"/>
      <c r="N20" s="387"/>
      <c r="O20" s="387"/>
      <c r="P20" s="387"/>
      <c r="Q20" s="387"/>
      <c r="R20" s="387"/>
      <c r="S20" s="387"/>
      <c r="T20" s="387"/>
      <c r="U20" s="387"/>
      <c r="V20" s="387"/>
      <c r="W20" s="387"/>
      <c r="X20" s="387"/>
      <c r="Y20" s="387"/>
      <c r="Z20" s="387"/>
      <c r="AA20" s="387"/>
      <c r="AB20" s="387"/>
      <c r="AC20" s="388"/>
    </row>
    <row r="21" spans="1:29" s="304" customFormat="1" x14ac:dyDescent="0.25">
      <c r="A21" s="385" t="s">
        <v>1463</v>
      </c>
      <c r="B21" s="378"/>
      <c r="C21" s="386"/>
      <c r="D21" s="387"/>
      <c r="E21" s="387"/>
      <c r="F21" s="387"/>
      <c r="G21" s="387"/>
      <c r="H21" s="387"/>
      <c r="I21" s="387"/>
      <c r="J21" s="387"/>
      <c r="K21" s="387"/>
      <c r="L21" s="387"/>
      <c r="M21" s="387"/>
      <c r="N21" s="387"/>
      <c r="O21" s="387"/>
      <c r="P21" s="387"/>
      <c r="Q21" s="387"/>
      <c r="R21" s="387"/>
      <c r="S21" s="387"/>
      <c r="T21" s="387"/>
      <c r="U21" s="387"/>
      <c r="V21" s="387"/>
      <c r="W21" s="387"/>
      <c r="X21" s="387"/>
      <c r="Y21" s="387"/>
      <c r="Z21" s="387"/>
      <c r="AA21" s="387"/>
      <c r="AB21" s="387"/>
      <c r="AC21" s="388"/>
    </row>
    <row r="22" spans="1:29" s="304" customFormat="1" x14ac:dyDescent="0.25">
      <c r="A22" s="404" t="s">
        <v>1391</v>
      </c>
      <c r="B22" s="405" t="s">
        <v>1249</v>
      </c>
      <c r="C22" s="390">
        <f>SUM(GenFundExp!C$1074:C$1074)</f>
        <v>0</v>
      </c>
      <c r="D22" s="391">
        <f>CharterFundExp!C1074</f>
        <v>0</v>
      </c>
      <c r="E22" s="391"/>
      <c r="F22" s="391">
        <f>'CPP Fund'!I24+'CPP Fund'!I25</f>
        <v>0</v>
      </c>
      <c r="G22" s="391"/>
      <c r="H22" s="391">
        <f>GovGrants!I168-GovGrants!I164</f>
        <v>0</v>
      </c>
      <c r="I22" s="391">
        <f>SUM(SCCTMSpRev!I33:I33)</f>
        <v>0</v>
      </c>
      <c r="J22" s="391">
        <f>SUM(PupActiv!I27:I28)</f>
        <v>0</v>
      </c>
      <c r="K22" s="391">
        <f>FullDayKOverride!I23+FullDayKOverride!I24</f>
        <v>0</v>
      </c>
      <c r="L22" s="391"/>
      <c r="M22" s="391">
        <f>OthSpecRev!I23</f>
        <v>0</v>
      </c>
      <c r="N22" s="391"/>
      <c r="O22" s="391"/>
      <c r="P22" s="391"/>
      <c r="Q22" s="391">
        <f>SpecBuild!I19</f>
        <v>0</v>
      </c>
      <c r="R22" s="391">
        <f>CapResCapPrj!I33</f>
        <v>0</v>
      </c>
      <c r="S22" s="391">
        <f>SCCTMCapRes!I33</f>
        <v>0</v>
      </c>
      <c r="T22" s="391">
        <f>OtherEnterprise!I22</f>
        <v>0</v>
      </c>
      <c r="U22" s="391">
        <f>OtherInternal!I26</f>
        <v>0</v>
      </c>
      <c r="V22" s="391">
        <f>RiskRelated!I20</f>
        <v>0</v>
      </c>
      <c r="W22" s="391">
        <f>'Trust&amp;Custodial'!I19</f>
        <v>0</v>
      </c>
      <c r="X22" s="391"/>
      <c r="Y22" s="391"/>
      <c r="Z22" s="391">
        <f>'Trust&amp;Custodial'!I20</f>
        <v>0</v>
      </c>
      <c r="AA22" s="391">
        <f>'Foundation Fund'!I19</f>
        <v>0</v>
      </c>
      <c r="AB22" s="391">
        <f>SUM(Arbitrage!G25:G28)</f>
        <v>0</v>
      </c>
      <c r="AC22" s="388">
        <f t="shared" ref="AC22:AC28" si="3">C22+D22+E22+F22+M22+G22+H22+J22+K22+L22+O22+P22+Q22+R22+T22+U22+V22+W22+X22+Y22+Z22+AB22+AA22+N22</f>
        <v>0</v>
      </c>
    </row>
    <row r="23" spans="1:29" s="304" customFormat="1" x14ac:dyDescent="0.25">
      <c r="A23" s="404" t="s">
        <v>1706</v>
      </c>
      <c r="B23" s="405" t="s">
        <v>1250</v>
      </c>
      <c r="C23" s="390">
        <f>SUM(GenFundExp!C$1075:C$1075)</f>
        <v>0</v>
      </c>
      <c r="D23" s="391">
        <f>CharterFundExp!C1075</f>
        <v>0</v>
      </c>
      <c r="E23" s="391"/>
      <c r="F23" s="391">
        <f>'CPP Fund'!I26+'CPP Fund'!I27</f>
        <v>0</v>
      </c>
      <c r="G23" s="391"/>
      <c r="H23" s="391"/>
      <c r="I23" s="391">
        <f>SUM(SCCTMSpRev!I34:I34)</f>
        <v>0</v>
      </c>
      <c r="J23" s="391">
        <f>SUM(PupActiv!I29:I30)</f>
        <v>0</v>
      </c>
      <c r="K23" s="391">
        <f>FullDayKOverride!I25+FullDayKOverride!I26</f>
        <v>0</v>
      </c>
      <c r="L23" s="391"/>
      <c r="M23" s="391">
        <f>OthSpecRev!I24</f>
        <v>0</v>
      </c>
      <c r="N23" s="391"/>
      <c r="O23" s="391"/>
      <c r="P23" s="391"/>
      <c r="Q23" s="391"/>
      <c r="R23" s="391">
        <f>CapResCapPrj!I34</f>
        <v>0</v>
      </c>
      <c r="S23" s="391">
        <f>SCCTMCapRes!I34</f>
        <v>0</v>
      </c>
      <c r="T23" s="391">
        <f>OtherEnterprise!I23</f>
        <v>0</v>
      </c>
      <c r="U23" s="391">
        <f>OtherInternal!I27</f>
        <v>0</v>
      </c>
      <c r="V23" s="391">
        <f>RiskRelated!I21</f>
        <v>0</v>
      </c>
      <c r="W23" s="391">
        <f>'Trust&amp;Custodial'!I20</f>
        <v>0</v>
      </c>
      <c r="X23" s="391"/>
      <c r="Y23" s="391"/>
      <c r="Z23" s="391">
        <f>PupilActCustodial!I23</f>
        <v>0</v>
      </c>
      <c r="AA23" s="391">
        <f>'Foundation Fund'!I20</f>
        <v>0</v>
      </c>
      <c r="AB23" s="391"/>
      <c r="AC23" s="388">
        <f t="shared" si="3"/>
        <v>0</v>
      </c>
    </row>
    <row r="24" spans="1:29" s="304" customFormat="1" ht="26.4" x14ac:dyDescent="0.25">
      <c r="A24" s="404" t="s">
        <v>1394</v>
      </c>
      <c r="B24" s="405" t="s">
        <v>1464</v>
      </c>
      <c r="C24" s="390">
        <f>SUM(GenFundExp!C$1076:C$1096)</f>
        <v>0</v>
      </c>
      <c r="D24" s="391">
        <f>SUM(CharterFundExp!C1076:C1096)</f>
        <v>0</v>
      </c>
      <c r="E24" s="391"/>
      <c r="F24" s="391">
        <f>SUM('CPP Fund'!I28:I45)</f>
        <v>0</v>
      </c>
      <c r="G24" s="391"/>
      <c r="H24" s="391"/>
      <c r="I24" s="391">
        <f>SUM(SCCTMSpRev!I35:I37)</f>
        <v>0</v>
      </c>
      <c r="J24" s="391">
        <f>SUM(PupActiv!I31:I33)</f>
        <v>0</v>
      </c>
      <c r="K24" s="391">
        <f>SUM(FullDayKOverride!I27:I29)</f>
        <v>0</v>
      </c>
      <c r="L24" s="391"/>
      <c r="M24" s="391">
        <f>SUM(OthSpecRev!I25:I27)</f>
        <v>0</v>
      </c>
      <c r="N24" s="391"/>
      <c r="O24" s="391"/>
      <c r="P24" s="391"/>
      <c r="Q24" s="391">
        <f>SpecBuild!I20</f>
        <v>0</v>
      </c>
      <c r="R24" s="391">
        <f>SUM(CapResCapPrj!I35:I37)</f>
        <v>0</v>
      </c>
      <c r="S24" s="391">
        <f>SUM(SCCTMCapRes!I35:I37)</f>
        <v>0</v>
      </c>
      <c r="T24" s="391">
        <f>SUM(OtherEnterprise!I24:I26)</f>
        <v>0</v>
      </c>
      <c r="U24" s="391">
        <f>SUM(OtherInternal!I28:I30)</f>
        <v>0</v>
      </c>
      <c r="V24" s="391">
        <f>SUM(RiskRelated!I22:I24)</f>
        <v>0</v>
      </c>
      <c r="W24" s="391">
        <f>SUM('Trust&amp;Custodial'!I21+'Trust&amp;Custodial'!I22+'Trust&amp;Custodial'!I23)</f>
        <v>0</v>
      </c>
      <c r="X24" s="391"/>
      <c r="Y24" s="391"/>
      <c r="Z24" s="391">
        <f>SUM(PupilActCustodial!I24+PupilActCustodial!I25+PupilActCustodial!I26)</f>
        <v>0</v>
      </c>
      <c r="AA24" s="391">
        <f>SUM('Foundation Fund'!I21+'Foundation Fund'!I22+'Foundation Fund'!I23)</f>
        <v>0</v>
      </c>
      <c r="AB24" s="391"/>
      <c r="AC24" s="388">
        <f t="shared" si="3"/>
        <v>0</v>
      </c>
    </row>
    <row r="25" spans="1:29" s="304" customFormat="1" x14ac:dyDescent="0.25">
      <c r="A25" s="404" t="s">
        <v>1582</v>
      </c>
      <c r="B25" s="405" t="s">
        <v>1254</v>
      </c>
      <c r="C25" s="390">
        <f>SUM(GenFundExp!C$1097:C$1098)</f>
        <v>0</v>
      </c>
      <c r="D25" s="391">
        <f>CharterFundExp!C1097+CharterFundExp!C1098</f>
        <v>0</v>
      </c>
      <c r="E25" s="391"/>
      <c r="F25" s="391">
        <f>SUM('CPP Fund'!I46:I47)</f>
        <v>0</v>
      </c>
      <c r="G25" s="391"/>
      <c r="H25" s="391"/>
      <c r="I25" s="391">
        <f>SCCTMSpRev!I38</f>
        <v>0</v>
      </c>
      <c r="J25" s="391">
        <f>PupActiv!I34</f>
        <v>0</v>
      </c>
      <c r="K25" s="391">
        <f>FullDayKOverride!I30</f>
        <v>0</v>
      </c>
      <c r="L25" s="391"/>
      <c r="M25" s="391">
        <f>OthSpecRev!I28</f>
        <v>0</v>
      </c>
      <c r="N25" s="391"/>
      <c r="O25" s="391"/>
      <c r="P25" s="391"/>
      <c r="Q25" s="391">
        <f>SpecBuild!I21</f>
        <v>0</v>
      </c>
      <c r="R25" s="391">
        <f>CapResCapPrj!I38</f>
        <v>0</v>
      </c>
      <c r="S25" s="391">
        <f>SCCTMCapRes!I38</f>
        <v>0</v>
      </c>
      <c r="T25" s="391">
        <f>OtherEnterprise!I27</f>
        <v>0</v>
      </c>
      <c r="U25" s="391">
        <f>OtherInternal!I31</f>
        <v>0</v>
      </c>
      <c r="V25" s="391">
        <f>RiskRelated!I25</f>
        <v>0</v>
      </c>
      <c r="W25" s="391">
        <f>'Trust&amp;Custodial'!I24</f>
        <v>0</v>
      </c>
      <c r="X25" s="391"/>
      <c r="Y25" s="391"/>
      <c r="Z25" s="391">
        <f>PupilActCustodial!I27</f>
        <v>0</v>
      </c>
      <c r="AA25" s="391">
        <f>'Foundation Fund'!I24</f>
        <v>0</v>
      </c>
      <c r="AB25" s="391"/>
      <c r="AC25" s="388">
        <f t="shared" si="3"/>
        <v>0</v>
      </c>
    </row>
    <row r="26" spans="1:29" s="304" customFormat="1" x14ac:dyDescent="0.25">
      <c r="A26" s="404" t="s">
        <v>118</v>
      </c>
      <c r="B26" s="405" t="s">
        <v>1255</v>
      </c>
      <c r="C26" s="390">
        <f>SUM(GenFundExp!C$1099:C$1102)</f>
        <v>0</v>
      </c>
      <c r="D26" s="391">
        <f>CharterFundExp!C1099+CharterFundExp!C1100+CharterFundExp!C1101</f>
        <v>0</v>
      </c>
      <c r="E26" s="391"/>
      <c r="F26" s="391">
        <f>SUM('CPP Fund'!I48:I50)</f>
        <v>0</v>
      </c>
      <c r="G26" s="391"/>
      <c r="H26" s="391"/>
      <c r="I26" s="391">
        <f>SUM(SCCTMSpRev!I39:I45)</f>
        <v>0</v>
      </c>
      <c r="J26" s="391">
        <f>SUM(PupActiv!I35:I35)</f>
        <v>0</v>
      </c>
      <c r="K26" s="391">
        <f>SUM(FullDayKOverride!I31:I32)</f>
        <v>0</v>
      </c>
      <c r="L26" s="391"/>
      <c r="M26" s="391">
        <f>+OthSpecRev!I29</f>
        <v>0</v>
      </c>
      <c r="N26" s="391"/>
      <c r="O26" s="391"/>
      <c r="P26" s="391"/>
      <c r="Q26" s="391">
        <f>SUM(SpecBuild!I22:I25)</f>
        <v>0</v>
      </c>
      <c r="R26" s="391">
        <f>SUM(CapResCapPrj!I39:I45)</f>
        <v>0</v>
      </c>
      <c r="S26" s="391">
        <f>SUM(SCCTMCapRes!I39:I45)</f>
        <v>0</v>
      </c>
      <c r="T26" s="391">
        <f>SUM(OtherEnterprise!I28:I29)</f>
        <v>0</v>
      </c>
      <c r="U26" s="391">
        <f>SUM(OtherInternal!I32:I33)</f>
        <v>0</v>
      </c>
      <c r="V26" s="391">
        <f>SUM(RiskRelated!I26:I27)</f>
        <v>0</v>
      </c>
      <c r="W26" s="391">
        <f>SUM('Trust&amp;Custodial'!I25+'Trust&amp;Custodial'!I26)</f>
        <v>0</v>
      </c>
      <c r="X26" s="391"/>
      <c r="Y26" s="391"/>
      <c r="Z26" s="391">
        <f>SUM(PupilActCustodial!I28+PupilActCustodial!I29)</f>
        <v>0</v>
      </c>
      <c r="AA26" s="391">
        <f>SUM('Foundation Fund'!I25+'Foundation Fund'!I26)</f>
        <v>0</v>
      </c>
      <c r="AB26" s="391"/>
      <c r="AC26" s="388">
        <f t="shared" si="3"/>
        <v>0</v>
      </c>
    </row>
    <row r="27" spans="1:29" s="304" customFormat="1" x14ac:dyDescent="0.25">
      <c r="A27" s="404" t="s">
        <v>1067</v>
      </c>
      <c r="B27" s="405" t="s">
        <v>1465</v>
      </c>
      <c r="C27" s="390">
        <f>SUM(GenFundExp!C$1103:C$1106)</f>
        <v>0</v>
      </c>
      <c r="D27" s="391">
        <f>CharterFundExp!C1102+CharterFundExp!C1103+CharterFundExp!C1104+CharterFundExp!C1105</f>
        <v>0</v>
      </c>
      <c r="E27" s="391"/>
      <c r="F27" s="391">
        <f>SUM('CPP Fund'!I51:I54)</f>
        <v>0</v>
      </c>
      <c r="G27" s="391"/>
      <c r="H27" s="391"/>
      <c r="I27" s="391">
        <f>SCCTMSpRev!I46</f>
        <v>0</v>
      </c>
      <c r="J27" s="391">
        <f>PupActiv!I36</f>
        <v>0</v>
      </c>
      <c r="K27" s="391">
        <f>FullDayKOverride!I33</f>
        <v>0</v>
      </c>
      <c r="L27" s="391"/>
      <c r="M27" s="391">
        <f>SUM(OthSpecRev!I30)</f>
        <v>0</v>
      </c>
      <c r="N27" s="391"/>
      <c r="O27" s="391"/>
      <c r="P27" s="391"/>
      <c r="Q27" s="391">
        <f>SpecBuild!I26</f>
        <v>0</v>
      </c>
      <c r="R27" s="391">
        <f>CapResCapPrj!I46</f>
        <v>0</v>
      </c>
      <c r="S27" s="391">
        <f>SCCTMCapRes!I46</f>
        <v>0</v>
      </c>
      <c r="T27" s="391">
        <f>+OtherEnterprise!I30+OtherEnterprise!I31</f>
        <v>0</v>
      </c>
      <c r="U27" s="391">
        <f>SUM(OtherInternal!I34:I35)</f>
        <v>0</v>
      </c>
      <c r="V27" s="391">
        <f>+RiskRelated!I28+RiskRelated!I29</f>
        <v>0</v>
      </c>
      <c r="W27" s="391">
        <f>'Trust&amp;Custodial'!I27</f>
        <v>0</v>
      </c>
      <c r="X27" s="391"/>
      <c r="Y27" s="391"/>
      <c r="Z27" s="391">
        <f>PupilActCustodial!I30</f>
        <v>0</v>
      </c>
      <c r="AA27" s="391">
        <f>'Foundation Fund'!I27</f>
        <v>0</v>
      </c>
      <c r="AB27" s="391"/>
      <c r="AC27" s="388">
        <f t="shared" si="3"/>
        <v>0</v>
      </c>
    </row>
    <row r="28" spans="1:29" s="304" customFormat="1" x14ac:dyDescent="0.25">
      <c r="A28" s="408" t="s">
        <v>1583</v>
      </c>
      <c r="B28" s="393"/>
      <c r="C28" s="394">
        <f t="shared" ref="C28:AB28" si="4">SUM(C22:C27)</f>
        <v>0</v>
      </c>
      <c r="D28" s="395">
        <f t="shared" si="4"/>
        <v>0</v>
      </c>
      <c r="E28" s="395">
        <f t="shared" si="4"/>
        <v>0</v>
      </c>
      <c r="F28" s="395">
        <f t="shared" si="4"/>
        <v>0</v>
      </c>
      <c r="G28" s="395">
        <f t="shared" si="4"/>
        <v>0</v>
      </c>
      <c r="H28" s="395">
        <f t="shared" si="4"/>
        <v>0</v>
      </c>
      <c r="I28" s="395">
        <f t="shared" si="4"/>
        <v>0</v>
      </c>
      <c r="J28" s="395">
        <f t="shared" si="4"/>
        <v>0</v>
      </c>
      <c r="K28" s="395">
        <f t="shared" si="4"/>
        <v>0</v>
      </c>
      <c r="L28" s="395">
        <f t="shared" si="4"/>
        <v>0</v>
      </c>
      <c r="M28" s="395">
        <f t="shared" si="4"/>
        <v>0</v>
      </c>
      <c r="N28" s="395">
        <f t="shared" si="4"/>
        <v>0</v>
      </c>
      <c r="O28" s="395">
        <f t="shared" si="4"/>
        <v>0</v>
      </c>
      <c r="P28" s="395">
        <f t="shared" si="4"/>
        <v>0</v>
      </c>
      <c r="Q28" s="395">
        <f t="shared" si="4"/>
        <v>0</v>
      </c>
      <c r="R28" s="395">
        <f t="shared" si="4"/>
        <v>0</v>
      </c>
      <c r="S28" s="395">
        <f t="shared" si="4"/>
        <v>0</v>
      </c>
      <c r="T28" s="395">
        <f t="shared" si="4"/>
        <v>0</v>
      </c>
      <c r="U28" s="395">
        <f t="shared" si="4"/>
        <v>0</v>
      </c>
      <c r="V28" s="395">
        <f t="shared" si="4"/>
        <v>0</v>
      </c>
      <c r="W28" s="395">
        <f t="shared" si="4"/>
        <v>0</v>
      </c>
      <c r="X28" s="395">
        <f t="shared" si="4"/>
        <v>0</v>
      </c>
      <c r="Y28" s="395">
        <f t="shared" si="4"/>
        <v>0</v>
      </c>
      <c r="Z28" s="395">
        <f t="shared" si="4"/>
        <v>0</v>
      </c>
      <c r="AA28" s="395">
        <f t="shared" si="4"/>
        <v>0</v>
      </c>
      <c r="AB28" s="395">
        <f t="shared" si="4"/>
        <v>0</v>
      </c>
      <c r="AC28" s="396">
        <f t="shared" si="3"/>
        <v>0</v>
      </c>
    </row>
    <row r="29" spans="1:29" s="304" customFormat="1" x14ac:dyDescent="0.25">
      <c r="A29" s="385" t="s">
        <v>1466</v>
      </c>
      <c r="B29" s="378"/>
      <c r="C29" s="386"/>
      <c r="D29" s="387"/>
      <c r="E29" s="387"/>
      <c r="F29" s="387"/>
      <c r="G29" s="387"/>
      <c r="H29" s="387"/>
      <c r="I29" s="387"/>
      <c r="J29" s="387"/>
      <c r="K29" s="387"/>
      <c r="L29" s="387"/>
      <c r="M29" s="387"/>
      <c r="N29" s="387"/>
      <c r="O29" s="387"/>
      <c r="P29" s="387"/>
      <c r="Q29" s="387"/>
      <c r="R29" s="387"/>
      <c r="S29" s="387"/>
      <c r="T29" s="387"/>
      <c r="U29" s="387"/>
      <c r="V29" s="387"/>
      <c r="W29" s="387"/>
      <c r="X29" s="387"/>
      <c r="Y29" s="387"/>
      <c r="Z29" s="387"/>
      <c r="AA29" s="387"/>
      <c r="AB29" s="387"/>
      <c r="AC29" s="388"/>
    </row>
    <row r="30" spans="1:29" s="304" customFormat="1" x14ac:dyDescent="0.25">
      <c r="A30" s="385" t="s">
        <v>1467</v>
      </c>
      <c r="B30" s="378"/>
      <c r="C30" s="386"/>
      <c r="D30" s="387"/>
      <c r="E30" s="387"/>
      <c r="F30" s="387"/>
      <c r="G30" s="387"/>
      <c r="H30" s="387"/>
      <c r="I30" s="387"/>
      <c r="J30" s="387"/>
      <c r="K30" s="387"/>
      <c r="L30" s="387"/>
      <c r="M30" s="387"/>
      <c r="N30" s="387"/>
      <c r="O30" s="387"/>
      <c r="P30" s="387"/>
      <c r="Q30" s="387"/>
      <c r="R30" s="387"/>
      <c r="S30" s="387"/>
      <c r="T30" s="387"/>
      <c r="U30" s="387"/>
      <c r="V30" s="387"/>
      <c r="W30" s="387"/>
      <c r="X30" s="387"/>
      <c r="Y30" s="387"/>
      <c r="Z30" s="387"/>
      <c r="AA30" s="387"/>
      <c r="AB30" s="387"/>
      <c r="AC30" s="388"/>
    </row>
    <row r="31" spans="1:29" s="304" customFormat="1" x14ac:dyDescent="0.25">
      <c r="A31" s="404" t="s">
        <v>1391</v>
      </c>
      <c r="B31" s="405" t="s">
        <v>1249</v>
      </c>
      <c r="C31" s="390">
        <f>GenFundExp2!I6+GenFundExp2!I7</f>
        <v>0</v>
      </c>
      <c r="D31" s="391">
        <f>CharterFundExp2!I6+CharterFundExp2!I7</f>
        <v>0</v>
      </c>
      <c r="E31" s="391"/>
      <c r="F31" s="391">
        <f>'CPP Fund'!I74+'CPP Fund'!I75</f>
        <v>0</v>
      </c>
      <c r="G31" s="391"/>
      <c r="H31" s="391"/>
      <c r="I31" s="391">
        <f>SCCTMSpRev!I51</f>
        <v>0</v>
      </c>
      <c r="J31" s="391">
        <f>PupActiv!I41</f>
        <v>0</v>
      </c>
      <c r="K31" s="391"/>
      <c r="L31" s="391">
        <f>Transp!I24+Transp!I25</f>
        <v>0</v>
      </c>
      <c r="M31" s="391">
        <f>OthSpecRev!I35</f>
        <v>0</v>
      </c>
      <c r="N31" s="391"/>
      <c r="O31" s="391"/>
      <c r="P31" s="391"/>
      <c r="Q31" s="391"/>
      <c r="R31" s="391">
        <f>CapResCapPrj!I51</f>
        <v>0</v>
      </c>
      <c r="S31" s="391">
        <f>SCCTMCapRes!I51</f>
        <v>0</v>
      </c>
      <c r="T31" s="391"/>
      <c r="U31" s="391"/>
      <c r="V31" s="391"/>
      <c r="W31" s="391">
        <f>'Trust&amp;Custodial'!I32</f>
        <v>0</v>
      </c>
      <c r="X31" s="391"/>
      <c r="Y31" s="391"/>
      <c r="Z31" s="391">
        <f>PupilActCustodial!I35</f>
        <v>0</v>
      </c>
      <c r="AA31" s="391">
        <f>'Foundation Fund'!I32</f>
        <v>0</v>
      </c>
      <c r="AB31" s="391"/>
      <c r="AC31" s="388">
        <f t="shared" ref="AC31:AC37" si="5">C31+D31+E31+F31+M31+G31+H31+J31+K31+L31+O31+P31+Q31+R31+T31+U31+V31+W31+X31+Y31+Z31+AB31+AA31+N31</f>
        <v>0</v>
      </c>
    </row>
    <row r="32" spans="1:29" s="304" customFormat="1" x14ac:dyDescent="0.25">
      <c r="A32" s="404" t="s">
        <v>1706</v>
      </c>
      <c r="B32" s="405" t="s">
        <v>1250</v>
      </c>
      <c r="C32" s="390">
        <f>GenFundExp2!I8+GenFundExp2!I9</f>
        <v>0</v>
      </c>
      <c r="D32" s="391">
        <f>CharterFundExp2!I8+CharterFundExp2!I9</f>
        <v>0</v>
      </c>
      <c r="E32" s="391"/>
      <c r="F32" s="391">
        <f>'CPP Fund'!I76+'CPP Fund'!I77</f>
        <v>0</v>
      </c>
      <c r="G32" s="391"/>
      <c r="H32" s="391"/>
      <c r="I32" s="391">
        <f>SCCTMSpRev!I52</f>
        <v>0</v>
      </c>
      <c r="J32" s="391">
        <f>PupActiv!I42</f>
        <v>0</v>
      </c>
      <c r="K32" s="391"/>
      <c r="L32" s="391">
        <f>Transp!I26+Transp!I27</f>
        <v>0</v>
      </c>
      <c r="M32" s="391">
        <f>OthSpecRev!I36</f>
        <v>0</v>
      </c>
      <c r="N32" s="391"/>
      <c r="O32" s="391"/>
      <c r="P32" s="391"/>
      <c r="Q32" s="391"/>
      <c r="R32" s="391">
        <f>CapResCapPrj!I52</f>
        <v>0</v>
      </c>
      <c r="S32" s="391">
        <f>SCCTMCapRes!I52</f>
        <v>0</v>
      </c>
      <c r="T32" s="391"/>
      <c r="U32" s="391"/>
      <c r="V32" s="391"/>
      <c r="W32" s="391">
        <f>'Trust&amp;Custodial'!I33</f>
        <v>0</v>
      </c>
      <c r="X32" s="391"/>
      <c r="Y32" s="391"/>
      <c r="Z32" s="391">
        <f>PupilActCustodial!I36</f>
        <v>0</v>
      </c>
      <c r="AA32" s="391">
        <f>'Foundation Fund'!I33</f>
        <v>0</v>
      </c>
      <c r="AB32" s="391"/>
      <c r="AC32" s="388">
        <f t="shared" si="5"/>
        <v>0</v>
      </c>
    </row>
    <row r="33" spans="1:29" s="304" customFormat="1" ht="26.4" x14ac:dyDescent="0.25">
      <c r="A33" s="404" t="s">
        <v>1394</v>
      </c>
      <c r="B33" s="405" t="s">
        <v>1464</v>
      </c>
      <c r="C33" s="390">
        <f>SUM(GenFundExp2!I10:I28)</f>
        <v>0</v>
      </c>
      <c r="D33" s="391">
        <f>SUM(CharterFundExp2!I10:I28)</f>
        <v>0</v>
      </c>
      <c r="E33" s="391"/>
      <c r="F33" s="391">
        <f>SUM('CPP Fund'!I78:I95)</f>
        <v>0</v>
      </c>
      <c r="G33" s="391"/>
      <c r="H33" s="391"/>
      <c r="I33" s="391">
        <f>SUM(SCCTMSpRev!I53:I55)</f>
        <v>0</v>
      </c>
      <c r="J33" s="391">
        <f>SUM(PupActiv!I43:I45)</f>
        <v>0</v>
      </c>
      <c r="K33" s="391"/>
      <c r="L33" s="391">
        <f>SUM(Transp!I28:I30)</f>
        <v>0</v>
      </c>
      <c r="M33" s="391">
        <f>SUM(OthSpecRev!I37:I39)</f>
        <v>0</v>
      </c>
      <c r="N33" s="391"/>
      <c r="O33" s="391"/>
      <c r="P33" s="391"/>
      <c r="Q33" s="391"/>
      <c r="R33" s="391">
        <f>SUM(CapResCapPrj!I53:I55)</f>
        <v>0</v>
      </c>
      <c r="S33" s="391">
        <f>SUM(SCCTMCapRes!I53:I55)</f>
        <v>0</v>
      </c>
      <c r="T33" s="391"/>
      <c r="U33" s="391"/>
      <c r="V33" s="391"/>
      <c r="W33" s="391">
        <f>SUM('Trust&amp;Custodial'!I34+'Trust&amp;Custodial'!I35+'Trust&amp;Custodial'!I36)</f>
        <v>0</v>
      </c>
      <c r="X33" s="391"/>
      <c r="Y33" s="391"/>
      <c r="Z33" s="391">
        <f>SUM(PupilActCustodial!I37+PupilActCustodial!I38+PupilActCustodial!I39)</f>
        <v>0</v>
      </c>
      <c r="AA33" s="391">
        <f>SUM('Foundation Fund'!I34+'Foundation Fund'!I35+'Foundation Fund'!I36)</f>
        <v>0</v>
      </c>
      <c r="AB33" s="391"/>
      <c r="AC33" s="388">
        <f t="shared" si="5"/>
        <v>0</v>
      </c>
    </row>
    <row r="34" spans="1:29" s="304" customFormat="1" x14ac:dyDescent="0.25">
      <c r="A34" s="404" t="s">
        <v>1582</v>
      </c>
      <c r="B34" s="405" t="s">
        <v>1254</v>
      </c>
      <c r="C34" s="390">
        <f>SUM(GenFundExp2!I29+GenFundExp2!I30)</f>
        <v>0</v>
      </c>
      <c r="D34" s="391">
        <f>SUM(CharterFundExp2!I29+CharterFundExp2!I30)</f>
        <v>0</v>
      </c>
      <c r="E34" s="391"/>
      <c r="F34" s="391">
        <f>SUM('CPP Fund'!I96:I97)</f>
        <v>0</v>
      </c>
      <c r="G34" s="391"/>
      <c r="H34" s="391"/>
      <c r="I34" s="391">
        <f>SCCTMSpRev!I56</f>
        <v>0</v>
      </c>
      <c r="J34" s="391">
        <f>PupActiv!I46</f>
        <v>0</v>
      </c>
      <c r="K34" s="391"/>
      <c r="L34" s="391">
        <f>Transp!I31</f>
        <v>0</v>
      </c>
      <c r="M34" s="391">
        <f>SUM(OthSpecRev!I40)</f>
        <v>0</v>
      </c>
      <c r="N34" s="391"/>
      <c r="O34" s="391"/>
      <c r="P34" s="391"/>
      <c r="Q34" s="391"/>
      <c r="R34" s="391">
        <f>CapResCapPrj!I56</f>
        <v>0</v>
      </c>
      <c r="S34" s="391">
        <f>SCCTMCapRes!I56</f>
        <v>0</v>
      </c>
      <c r="T34" s="391"/>
      <c r="U34" s="391"/>
      <c r="V34" s="391"/>
      <c r="W34" s="391">
        <f>'Trust&amp;Custodial'!I37</f>
        <v>0</v>
      </c>
      <c r="X34" s="391"/>
      <c r="Y34" s="391"/>
      <c r="Z34" s="391">
        <f>PupilActCustodial!I40</f>
        <v>0</v>
      </c>
      <c r="AA34" s="391">
        <f>'Foundation Fund'!I37</f>
        <v>0</v>
      </c>
      <c r="AB34" s="391"/>
      <c r="AC34" s="388">
        <f t="shared" si="5"/>
        <v>0</v>
      </c>
    </row>
    <row r="35" spans="1:29" s="304" customFormat="1" x14ac:dyDescent="0.25">
      <c r="A35" s="404" t="s">
        <v>118</v>
      </c>
      <c r="B35" s="405" t="s">
        <v>1255</v>
      </c>
      <c r="C35" s="390">
        <f>SUM(GenFundExp2!I31+GenFundExp2!I32+GenFundExp2!I33)</f>
        <v>0</v>
      </c>
      <c r="D35" s="391">
        <f>SUM(CharterFundExp2!I31+CharterFundExp2!I32+CharterFundExp2!I33)</f>
        <v>0</v>
      </c>
      <c r="E35" s="391"/>
      <c r="F35" s="391">
        <f>SUM('CPP Fund'!I98:I101)</f>
        <v>0</v>
      </c>
      <c r="G35" s="391"/>
      <c r="H35" s="391"/>
      <c r="I35" s="391">
        <f>SUM(SCCTMSpRev!I57:I63)</f>
        <v>0</v>
      </c>
      <c r="J35" s="391">
        <f>SUM(PupActiv!I47:I47)</f>
        <v>0</v>
      </c>
      <c r="K35" s="391"/>
      <c r="L35" s="391">
        <f>SUM(Transp!I32:I33)</f>
        <v>0</v>
      </c>
      <c r="M35" s="391">
        <f>SUM(OthSpecRev!I41:I41)</f>
        <v>0</v>
      </c>
      <c r="N35" s="391"/>
      <c r="O35" s="391"/>
      <c r="P35" s="391"/>
      <c r="Q35" s="391"/>
      <c r="R35" s="391">
        <f>SUM(CapResCapPrj!I57:I63)</f>
        <v>0</v>
      </c>
      <c r="S35" s="391">
        <f>SUM(SCCTMCapRes!I57:I63)</f>
        <v>0</v>
      </c>
      <c r="T35" s="391"/>
      <c r="U35" s="391"/>
      <c r="V35" s="391"/>
      <c r="W35" s="391">
        <f>SUM('Trust&amp;Custodial'!I38+'Trust&amp;Custodial'!I39)</f>
        <v>0</v>
      </c>
      <c r="X35" s="391"/>
      <c r="Y35" s="391"/>
      <c r="Z35" s="391">
        <f>SUM(PupilActCustodial!I41+PupilActCustodial!I42)</f>
        <v>0</v>
      </c>
      <c r="AA35" s="391">
        <f>SUM('Foundation Fund'!I38+'Foundation Fund'!I39)</f>
        <v>0</v>
      </c>
      <c r="AB35" s="391"/>
      <c r="AC35" s="388">
        <f t="shared" si="5"/>
        <v>0</v>
      </c>
    </row>
    <row r="36" spans="1:29" s="304" customFormat="1" x14ac:dyDescent="0.25">
      <c r="A36" s="404" t="s">
        <v>1067</v>
      </c>
      <c r="B36" s="405" t="s">
        <v>1465</v>
      </c>
      <c r="C36" s="390">
        <f>SUM(GenFundExp2!I34+GenFundExp2!I35+GenFundExp2!I36+GenFundExp2!I37+GenFundExp2!I38+GenFundExp2!I39)</f>
        <v>0</v>
      </c>
      <c r="D36" s="391">
        <f>SUM(CharterFundExp2!I34+CharterFundExp2!I35+CharterFundExp2!I36+CharterFundExp2!I37+CharterFundExp2!I38+CharterFundExp2!I39)</f>
        <v>0</v>
      </c>
      <c r="E36" s="391"/>
      <c r="F36" s="391">
        <f>SUM('CPP Fund'!I102:I107)</f>
        <v>0</v>
      </c>
      <c r="G36" s="391"/>
      <c r="H36" s="391"/>
      <c r="I36" s="391">
        <f>SUM(SCCTMSpRev!I64:I64)</f>
        <v>0</v>
      </c>
      <c r="J36" s="391">
        <f>SUM(PupActiv!I49:I49)</f>
        <v>0</v>
      </c>
      <c r="K36" s="391"/>
      <c r="L36" s="391">
        <f>Transp!I34</f>
        <v>0</v>
      </c>
      <c r="M36" s="391">
        <f>OthSpecRev!I42</f>
        <v>0</v>
      </c>
      <c r="N36" s="391"/>
      <c r="O36" s="391"/>
      <c r="P36" s="391"/>
      <c r="Q36" s="391"/>
      <c r="R36" s="391">
        <f>CapResCapPrj!I64</f>
        <v>0</v>
      </c>
      <c r="S36" s="391">
        <f>SCCTMCapRes!I64</f>
        <v>0</v>
      </c>
      <c r="T36" s="391"/>
      <c r="U36" s="391"/>
      <c r="V36" s="391"/>
      <c r="W36" s="391">
        <f>SUM('Trust&amp;Custodial'!I40+'Trust&amp;Custodial'!I41)</f>
        <v>0</v>
      </c>
      <c r="X36" s="391"/>
      <c r="Y36" s="391"/>
      <c r="Z36" s="391">
        <f>SUM(PupilActCustodial!I43+PupilActCustodial!I44)</f>
        <v>0</v>
      </c>
      <c r="AA36" s="391">
        <f>SUM('Foundation Fund'!I40+'Foundation Fund'!I41)</f>
        <v>0</v>
      </c>
      <c r="AB36" s="391"/>
      <c r="AC36" s="388">
        <f t="shared" si="5"/>
        <v>0</v>
      </c>
    </row>
    <row r="37" spans="1:29" s="304" customFormat="1" x14ac:dyDescent="0.25">
      <c r="A37" s="408" t="s">
        <v>1584</v>
      </c>
      <c r="B37" s="393"/>
      <c r="C37" s="394">
        <f t="shared" ref="C37:AB37" si="6">SUM(C31:C36)</f>
        <v>0</v>
      </c>
      <c r="D37" s="395">
        <f t="shared" si="6"/>
        <v>0</v>
      </c>
      <c r="E37" s="395">
        <f t="shared" si="6"/>
        <v>0</v>
      </c>
      <c r="F37" s="395">
        <f t="shared" si="6"/>
        <v>0</v>
      </c>
      <c r="G37" s="395">
        <f t="shared" si="6"/>
        <v>0</v>
      </c>
      <c r="H37" s="395">
        <f t="shared" si="6"/>
        <v>0</v>
      </c>
      <c r="I37" s="395">
        <f t="shared" si="6"/>
        <v>0</v>
      </c>
      <c r="J37" s="395">
        <f t="shared" si="6"/>
        <v>0</v>
      </c>
      <c r="K37" s="395">
        <f t="shared" si="6"/>
        <v>0</v>
      </c>
      <c r="L37" s="395">
        <f t="shared" si="6"/>
        <v>0</v>
      </c>
      <c r="M37" s="395">
        <f t="shared" si="6"/>
        <v>0</v>
      </c>
      <c r="N37" s="395">
        <f t="shared" si="6"/>
        <v>0</v>
      </c>
      <c r="O37" s="395">
        <f t="shared" si="6"/>
        <v>0</v>
      </c>
      <c r="P37" s="395">
        <f t="shared" si="6"/>
        <v>0</v>
      </c>
      <c r="Q37" s="395">
        <f t="shared" si="6"/>
        <v>0</v>
      </c>
      <c r="R37" s="395">
        <f t="shared" si="6"/>
        <v>0</v>
      </c>
      <c r="S37" s="395">
        <f t="shared" si="6"/>
        <v>0</v>
      </c>
      <c r="T37" s="395">
        <f t="shared" si="6"/>
        <v>0</v>
      </c>
      <c r="U37" s="395">
        <f t="shared" si="6"/>
        <v>0</v>
      </c>
      <c r="V37" s="395">
        <f t="shared" si="6"/>
        <v>0</v>
      </c>
      <c r="W37" s="395">
        <f t="shared" si="6"/>
        <v>0</v>
      </c>
      <c r="X37" s="395">
        <f t="shared" si="6"/>
        <v>0</v>
      </c>
      <c r="Y37" s="395">
        <f t="shared" si="6"/>
        <v>0</v>
      </c>
      <c r="Z37" s="395">
        <f t="shared" si="6"/>
        <v>0</v>
      </c>
      <c r="AA37" s="395">
        <f t="shared" si="6"/>
        <v>0</v>
      </c>
      <c r="AB37" s="395">
        <f t="shared" si="6"/>
        <v>0</v>
      </c>
      <c r="AC37" s="396">
        <f t="shared" si="5"/>
        <v>0</v>
      </c>
    </row>
    <row r="38" spans="1:29" s="304" customFormat="1" ht="1.95" customHeight="1" x14ac:dyDescent="0.25">
      <c r="A38" s="385"/>
      <c r="B38" s="378"/>
      <c r="C38" s="386"/>
      <c r="D38" s="387"/>
      <c r="E38" s="387"/>
      <c r="F38" s="387"/>
      <c r="G38" s="387"/>
      <c r="H38" s="387"/>
      <c r="I38" s="387"/>
      <c r="J38" s="387"/>
      <c r="K38" s="387"/>
      <c r="L38" s="387"/>
      <c r="M38" s="387"/>
      <c r="N38" s="387"/>
      <c r="O38" s="387"/>
      <c r="P38" s="387"/>
      <c r="Q38" s="387"/>
      <c r="R38" s="387"/>
      <c r="S38" s="387"/>
      <c r="T38" s="387"/>
      <c r="U38" s="387"/>
      <c r="V38" s="387"/>
      <c r="W38" s="387"/>
      <c r="X38" s="387"/>
      <c r="Y38" s="387"/>
      <c r="Z38" s="387"/>
      <c r="AA38" s="387"/>
      <c r="AB38" s="387"/>
      <c r="AC38" s="388"/>
    </row>
    <row r="39" spans="1:29" s="304" customFormat="1" x14ac:dyDescent="0.25">
      <c r="A39" s="385" t="s">
        <v>1468</v>
      </c>
      <c r="B39" s="378"/>
      <c r="C39" s="386"/>
      <c r="D39" s="387"/>
      <c r="E39" s="387"/>
      <c r="F39" s="387"/>
      <c r="G39" s="387"/>
      <c r="H39" s="387"/>
      <c r="I39" s="387"/>
      <c r="J39" s="387"/>
      <c r="K39" s="387"/>
      <c r="L39" s="387"/>
      <c r="M39" s="387"/>
      <c r="N39" s="387"/>
      <c r="O39" s="387"/>
      <c r="P39" s="387"/>
      <c r="Q39" s="387"/>
      <c r="R39" s="387"/>
      <c r="S39" s="387"/>
      <c r="T39" s="387"/>
      <c r="U39" s="387"/>
      <c r="V39" s="387"/>
      <c r="W39" s="387"/>
      <c r="X39" s="387"/>
      <c r="Y39" s="387"/>
      <c r="Z39" s="387"/>
      <c r="AA39" s="387"/>
      <c r="AB39" s="387"/>
      <c r="AC39" s="388"/>
    </row>
    <row r="40" spans="1:29" s="304" customFormat="1" x14ac:dyDescent="0.25">
      <c r="A40" s="404" t="s">
        <v>1391</v>
      </c>
      <c r="B40" s="405" t="s">
        <v>1249</v>
      </c>
      <c r="C40" s="390">
        <f>SUM(GenFundExp2!I43+GenFundExp2!I44+GenFundExp2!I80+GenFundExp2!I81)</f>
        <v>0</v>
      </c>
      <c r="D40" s="391">
        <f>SUM(CharterFundExp2!I43+CharterFundExp2!I44+CharterFundExp2!I80+CharterFundExp2!I81)</f>
        <v>0</v>
      </c>
      <c r="E40" s="391"/>
      <c r="F40" s="391"/>
      <c r="G40" s="391"/>
      <c r="H40" s="391"/>
      <c r="I40" s="391"/>
      <c r="J40" s="391"/>
      <c r="K40" s="391"/>
      <c r="L40" s="391"/>
      <c r="M40" s="391"/>
      <c r="N40" s="391"/>
      <c r="O40" s="391"/>
      <c r="P40" s="391"/>
      <c r="Q40" s="391"/>
      <c r="R40" s="391"/>
      <c r="S40" s="391"/>
      <c r="T40" s="391"/>
      <c r="U40" s="391"/>
      <c r="V40" s="391"/>
      <c r="W40" s="391"/>
      <c r="X40" s="391"/>
      <c r="Y40" s="391"/>
      <c r="Z40" s="391"/>
      <c r="AA40" s="391"/>
      <c r="AB40" s="391"/>
      <c r="AC40" s="388">
        <f t="shared" ref="AC40:AC46" si="7">C40+D40+E40+F40+M40+G40+H40+J40+K40+L40+O40+P40+Q40+R40+T40+U40+V40+W40+X40+Y40+Z40+AB40+AA40+N40</f>
        <v>0</v>
      </c>
    </row>
    <row r="41" spans="1:29" s="304" customFormat="1" x14ac:dyDescent="0.25">
      <c r="A41" s="404" t="s">
        <v>1706</v>
      </c>
      <c r="B41" s="405" t="s">
        <v>1250</v>
      </c>
      <c r="C41" s="390">
        <f>SUM(GenFundExp2!I45+GenFundExp2!I46+GenFundExp2!I82+GenFundExp2!I83)</f>
        <v>0</v>
      </c>
      <c r="D41" s="391">
        <f>SUM(CharterFundExp2!I45+CharterFundExp2!I46+CharterFundExp2!I82+CharterFundExp2!I83)</f>
        <v>0</v>
      </c>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88">
        <f t="shared" si="7"/>
        <v>0</v>
      </c>
    </row>
    <row r="42" spans="1:29" s="304" customFormat="1" ht="26.4" x14ac:dyDescent="0.25">
      <c r="A42" s="404" t="s">
        <v>1394</v>
      </c>
      <c r="B42" s="405" t="s">
        <v>1464</v>
      </c>
      <c r="C42" s="390">
        <f>SUM(GenFundExp2!I47:I65)+SUM(GenFundExp2!I84:I102)</f>
        <v>0</v>
      </c>
      <c r="D42" s="391">
        <f>SUM(CharterFundExp2!I47:I65)+SUM(CharterFundExp2!I84:I102)</f>
        <v>0</v>
      </c>
      <c r="E42" s="391"/>
      <c r="F42" s="391"/>
      <c r="G42" s="391"/>
      <c r="H42" s="391"/>
      <c r="I42" s="391"/>
      <c r="J42" s="391"/>
      <c r="K42" s="391"/>
      <c r="L42" s="391"/>
      <c r="M42" s="391"/>
      <c r="N42" s="391"/>
      <c r="O42" s="391"/>
      <c r="P42" s="391"/>
      <c r="Q42" s="391"/>
      <c r="R42" s="391"/>
      <c r="S42" s="391"/>
      <c r="T42" s="391"/>
      <c r="U42" s="391"/>
      <c r="V42" s="391"/>
      <c r="W42" s="391"/>
      <c r="X42" s="391"/>
      <c r="Y42" s="391"/>
      <c r="Z42" s="391"/>
      <c r="AA42" s="391"/>
      <c r="AB42" s="391"/>
      <c r="AC42" s="388">
        <f t="shared" si="7"/>
        <v>0</v>
      </c>
    </row>
    <row r="43" spans="1:29" s="304" customFormat="1" x14ac:dyDescent="0.25">
      <c r="A43" s="404" t="s">
        <v>1582</v>
      </c>
      <c r="B43" s="405" t="s">
        <v>1254</v>
      </c>
      <c r="C43" s="390">
        <f>SUM(GenFundExp2!I66+GenFundExp2!I67+GenFundExp2!I103+GenFundExp2!I104)</f>
        <v>0</v>
      </c>
      <c r="D43" s="391">
        <f>SUM(CharterFundExp2!I66+CharterFundExp2!I67+CharterFundExp2!I103+CharterFundExp2!I104)</f>
        <v>0</v>
      </c>
      <c r="E43" s="391"/>
      <c r="F43" s="391"/>
      <c r="G43" s="391"/>
      <c r="H43" s="391"/>
      <c r="I43" s="391"/>
      <c r="J43" s="391"/>
      <c r="K43" s="391"/>
      <c r="L43" s="391"/>
      <c r="M43" s="391"/>
      <c r="N43" s="391"/>
      <c r="O43" s="391"/>
      <c r="P43" s="391"/>
      <c r="Q43" s="391"/>
      <c r="R43" s="391"/>
      <c r="S43" s="391"/>
      <c r="T43" s="391"/>
      <c r="U43" s="391"/>
      <c r="V43" s="391"/>
      <c r="W43" s="391"/>
      <c r="X43" s="391"/>
      <c r="Y43" s="391"/>
      <c r="Z43" s="391"/>
      <c r="AA43" s="391"/>
      <c r="AB43" s="391"/>
      <c r="AC43" s="388">
        <f t="shared" si="7"/>
        <v>0</v>
      </c>
    </row>
    <row r="44" spans="1:29" s="304" customFormat="1" x14ac:dyDescent="0.25">
      <c r="A44" s="404" t="s">
        <v>118</v>
      </c>
      <c r="B44" s="405" t="s">
        <v>1255</v>
      </c>
      <c r="C44" s="390">
        <f>SUM(GenFundExp2!I68+GenFundExp2!I69+GenFundExp2!I70+GenFundExp2!I105+GenFundExp2!I106+GenFundExp2!I107)</f>
        <v>0</v>
      </c>
      <c r="D44" s="391">
        <f>SUM(CharterFundExp2!I68+CharterFundExp2!I69+CharterFundExp2!I70+CharterFundExp2!I105+CharterFundExp2!I106+CharterFundExp2!I107)</f>
        <v>0</v>
      </c>
      <c r="E44" s="391"/>
      <c r="F44" s="391"/>
      <c r="G44" s="391"/>
      <c r="H44" s="391"/>
      <c r="I44" s="391"/>
      <c r="J44" s="391"/>
      <c r="K44" s="391"/>
      <c r="L44" s="391"/>
      <c r="M44" s="391"/>
      <c r="N44" s="391"/>
      <c r="O44" s="391"/>
      <c r="P44" s="391"/>
      <c r="Q44" s="391"/>
      <c r="R44" s="391"/>
      <c r="S44" s="391"/>
      <c r="T44" s="391"/>
      <c r="U44" s="391"/>
      <c r="V44" s="391"/>
      <c r="W44" s="391"/>
      <c r="X44" s="391"/>
      <c r="Y44" s="391"/>
      <c r="Z44" s="391"/>
      <c r="AA44" s="391"/>
      <c r="AB44" s="391"/>
      <c r="AC44" s="388">
        <f t="shared" si="7"/>
        <v>0</v>
      </c>
    </row>
    <row r="45" spans="1:29" s="304" customFormat="1" x14ac:dyDescent="0.25">
      <c r="A45" s="404" t="s">
        <v>1067</v>
      </c>
      <c r="B45" s="405" t="s">
        <v>1465</v>
      </c>
      <c r="C45" s="390">
        <f>SUM(GenFundExp2!I71+GenFundExp2!I72+GenFundExp2!I73+GenFundExp2!I74+GenFundExp2!I75+GenFundExp2!I76+GenFundExp2!I108+GenFundExp2!I109+GenFundExp2!I110+GenFundExp2!I111+GenFundExp2!I112+GenFundExp2!I113)</f>
        <v>0</v>
      </c>
      <c r="D45" s="391">
        <f>SUM(CharterFundExp2!I71+CharterFundExp2!I72+CharterFundExp2!I73+CharterFundExp2!I74+CharterFundExp2!I75+CharterFundExp2!I76+CharterFundExp2!I108+CharterFundExp2!I109+CharterFundExp2!I110+CharterFundExp2!I111+CharterFundExp2!I112+CharterFundExp2!I113)</f>
        <v>0</v>
      </c>
      <c r="E45" s="391"/>
      <c r="F45" s="391"/>
      <c r="G45" s="391"/>
      <c r="H45" s="391"/>
      <c r="I45" s="391"/>
      <c r="J45" s="391"/>
      <c r="K45" s="391"/>
      <c r="L45" s="391"/>
      <c r="M45" s="391"/>
      <c r="N45" s="391"/>
      <c r="O45" s="391"/>
      <c r="P45" s="391"/>
      <c r="Q45" s="391"/>
      <c r="R45" s="391"/>
      <c r="S45" s="391"/>
      <c r="T45" s="391"/>
      <c r="U45" s="391"/>
      <c r="V45" s="391"/>
      <c r="W45" s="391"/>
      <c r="X45" s="391"/>
      <c r="Y45" s="391"/>
      <c r="Z45" s="391"/>
      <c r="AA45" s="391"/>
      <c r="AB45" s="391"/>
      <c r="AC45" s="388">
        <f t="shared" si="7"/>
        <v>0</v>
      </c>
    </row>
    <row r="46" spans="1:29" s="304" customFormat="1" x14ac:dyDescent="0.25">
      <c r="A46" s="408" t="s">
        <v>1585</v>
      </c>
      <c r="B46" s="393"/>
      <c r="C46" s="394">
        <f t="shared" ref="C46:AB46" si="8">SUM(C40:C45)</f>
        <v>0</v>
      </c>
      <c r="D46" s="395">
        <f t="shared" si="8"/>
        <v>0</v>
      </c>
      <c r="E46" s="395">
        <f t="shared" si="8"/>
        <v>0</v>
      </c>
      <c r="F46" s="395">
        <f t="shared" si="8"/>
        <v>0</v>
      </c>
      <c r="G46" s="395">
        <f t="shared" si="8"/>
        <v>0</v>
      </c>
      <c r="H46" s="395">
        <f t="shared" si="8"/>
        <v>0</v>
      </c>
      <c r="I46" s="395">
        <f t="shared" si="8"/>
        <v>0</v>
      </c>
      <c r="J46" s="395">
        <f t="shared" si="8"/>
        <v>0</v>
      </c>
      <c r="K46" s="395">
        <f t="shared" si="8"/>
        <v>0</v>
      </c>
      <c r="L46" s="395">
        <f t="shared" si="8"/>
        <v>0</v>
      </c>
      <c r="M46" s="395">
        <f t="shared" si="8"/>
        <v>0</v>
      </c>
      <c r="N46" s="395">
        <f t="shared" si="8"/>
        <v>0</v>
      </c>
      <c r="O46" s="395">
        <f t="shared" si="8"/>
        <v>0</v>
      </c>
      <c r="P46" s="395">
        <f t="shared" si="8"/>
        <v>0</v>
      </c>
      <c r="Q46" s="395">
        <f t="shared" si="8"/>
        <v>0</v>
      </c>
      <c r="R46" s="395">
        <f t="shared" si="8"/>
        <v>0</v>
      </c>
      <c r="S46" s="395">
        <f t="shared" si="8"/>
        <v>0</v>
      </c>
      <c r="T46" s="395">
        <f t="shared" si="8"/>
        <v>0</v>
      </c>
      <c r="U46" s="395">
        <f t="shared" si="8"/>
        <v>0</v>
      </c>
      <c r="V46" s="395">
        <f t="shared" si="8"/>
        <v>0</v>
      </c>
      <c r="W46" s="395">
        <f t="shared" si="8"/>
        <v>0</v>
      </c>
      <c r="X46" s="395">
        <f t="shared" si="8"/>
        <v>0</v>
      </c>
      <c r="Y46" s="395">
        <f t="shared" si="8"/>
        <v>0</v>
      </c>
      <c r="Z46" s="395">
        <f t="shared" si="8"/>
        <v>0</v>
      </c>
      <c r="AA46" s="395">
        <f t="shared" si="8"/>
        <v>0</v>
      </c>
      <c r="AB46" s="395">
        <f t="shared" si="8"/>
        <v>0</v>
      </c>
      <c r="AC46" s="396">
        <f t="shared" si="7"/>
        <v>0</v>
      </c>
    </row>
    <row r="47" spans="1:29" s="304" customFormat="1" ht="1.95" customHeight="1" x14ac:dyDescent="0.25">
      <c r="A47" s="385"/>
      <c r="B47" s="378"/>
      <c r="C47" s="386"/>
      <c r="D47" s="387"/>
      <c r="E47" s="387"/>
      <c r="F47" s="387"/>
      <c r="G47" s="387"/>
      <c r="H47" s="387"/>
      <c r="I47" s="387"/>
      <c r="J47" s="387"/>
      <c r="K47" s="387"/>
      <c r="L47" s="387"/>
      <c r="M47" s="387"/>
      <c r="N47" s="387"/>
      <c r="O47" s="387"/>
      <c r="P47" s="387"/>
      <c r="Q47" s="387"/>
      <c r="R47" s="387"/>
      <c r="S47" s="387"/>
      <c r="T47" s="387"/>
      <c r="U47" s="387"/>
      <c r="V47" s="387"/>
      <c r="W47" s="387"/>
      <c r="X47" s="387"/>
      <c r="Y47" s="387"/>
      <c r="Z47" s="387"/>
      <c r="AA47" s="387"/>
      <c r="AB47" s="387"/>
      <c r="AC47" s="388"/>
    </row>
    <row r="48" spans="1:29" s="304" customFormat="1" ht="26.4" x14ac:dyDescent="0.25">
      <c r="A48" s="385" t="s">
        <v>1527</v>
      </c>
      <c r="B48" s="378"/>
      <c r="C48" s="386"/>
      <c r="D48" s="387"/>
      <c r="E48" s="387"/>
      <c r="F48" s="387"/>
      <c r="G48" s="387"/>
      <c r="H48" s="387"/>
      <c r="I48" s="387"/>
      <c r="J48" s="387"/>
      <c r="K48" s="387"/>
      <c r="L48" s="387"/>
      <c r="M48" s="387"/>
      <c r="N48" s="387"/>
      <c r="O48" s="387"/>
      <c r="P48" s="387"/>
      <c r="Q48" s="387"/>
      <c r="R48" s="387"/>
      <c r="S48" s="387"/>
      <c r="T48" s="387"/>
      <c r="U48" s="387"/>
      <c r="V48" s="387"/>
      <c r="W48" s="387"/>
      <c r="X48" s="387"/>
      <c r="Y48" s="387"/>
      <c r="Z48" s="387"/>
      <c r="AA48" s="387"/>
      <c r="AB48" s="387"/>
      <c r="AC48" s="388"/>
    </row>
    <row r="49" spans="1:29" s="304" customFormat="1" x14ac:dyDescent="0.25">
      <c r="A49" s="404" t="s">
        <v>1391</v>
      </c>
      <c r="B49" s="405" t="s">
        <v>1249</v>
      </c>
      <c r="C49" s="390">
        <f>SUM(GenFundExp2!I117+GenFundExp2!I118)+SUM(GenFundExp2!I148+GenFundExp2!I149)+SUM(GenFundExp2!I179+GenFundExp2!I180)</f>
        <v>0</v>
      </c>
      <c r="D49" s="391">
        <f>SUM(CharterFundExp2!I117+CharterFundExp2!I118)+SUM(CharterFundExp2!I148+CharterFundExp2!I149)+SUM(CharterFundExp2!I179+CharterFundExp2!I180)</f>
        <v>0</v>
      </c>
      <c r="E49" s="391"/>
      <c r="F49" s="391"/>
      <c r="G49" s="391"/>
      <c r="H49" s="391"/>
      <c r="I49" s="391"/>
      <c r="J49" s="391"/>
      <c r="K49" s="391"/>
      <c r="L49" s="391"/>
      <c r="M49" s="391"/>
      <c r="N49" s="391"/>
      <c r="O49" s="391"/>
      <c r="P49" s="391"/>
      <c r="Q49" s="391"/>
      <c r="R49" s="391"/>
      <c r="S49" s="391"/>
      <c r="T49" s="391"/>
      <c r="U49" s="391"/>
      <c r="V49" s="391"/>
      <c r="W49" s="391"/>
      <c r="X49" s="391"/>
      <c r="Y49" s="391"/>
      <c r="Z49" s="391"/>
      <c r="AA49" s="391"/>
      <c r="AB49" s="391"/>
      <c r="AC49" s="388">
        <f t="shared" ref="AC49:AC55" si="9">C49+D49+E49+F49+M49+G49+H49+J49+K49+L49+O49+P49+Q49+R49+T49+U49+V49+W49+X49+Y49+Z49+AB49+AA49+N49</f>
        <v>0</v>
      </c>
    </row>
    <row r="50" spans="1:29" s="304" customFormat="1" x14ac:dyDescent="0.25">
      <c r="A50" s="404" t="s">
        <v>1706</v>
      </c>
      <c r="B50" s="405" t="s">
        <v>1250</v>
      </c>
      <c r="C50" s="390">
        <f>SUM(GenFundExp2!I119+GenFundExp2!I120)+SUM(GenFundExp2!I150+GenFundExp2!I151)+SUM(GenFundExp2!I181+GenFundExp2!I182)</f>
        <v>0</v>
      </c>
      <c r="D50" s="391">
        <f>SUM(CharterFundExp2!I119+CharterFundExp2!I120)+SUM(CharterFundExp2!I150+CharterFundExp2!I151)+SUM(CharterFundExp2!I181+CharterFundExp2!I182)</f>
        <v>0</v>
      </c>
      <c r="E50" s="391"/>
      <c r="F50" s="391"/>
      <c r="G50" s="391"/>
      <c r="H50" s="391"/>
      <c r="I50" s="391"/>
      <c r="J50" s="391"/>
      <c r="K50" s="391"/>
      <c r="L50" s="391"/>
      <c r="M50" s="391"/>
      <c r="N50" s="391"/>
      <c r="O50" s="391"/>
      <c r="P50" s="391"/>
      <c r="Q50" s="391"/>
      <c r="R50" s="391"/>
      <c r="S50" s="391"/>
      <c r="T50" s="391"/>
      <c r="U50" s="391"/>
      <c r="V50" s="391"/>
      <c r="W50" s="391"/>
      <c r="X50" s="391"/>
      <c r="Y50" s="391"/>
      <c r="Z50" s="391"/>
      <c r="AA50" s="391"/>
      <c r="AB50" s="391"/>
      <c r="AC50" s="388">
        <f t="shared" si="9"/>
        <v>0</v>
      </c>
    </row>
    <row r="51" spans="1:29" s="304" customFormat="1" ht="26.4" x14ac:dyDescent="0.25">
      <c r="A51" s="404" t="s">
        <v>1394</v>
      </c>
      <c r="B51" s="405" t="s">
        <v>1464</v>
      </c>
      <c r="C51" s="390">
        <f>SUM(GenFundExp2!I121:I133)+SUM(GenFundExp2!I152:I164)+SUM(GenFundExp2!I183:I195)</f>
        <v>0</v>
      </c>
      <c r="D51" s="391">
        <f>SUM(CharterFundExp2!I121:I133)+SUM(CharterFundExp2!I152:I164)+SUM(CharterFundExp2!I183:I195)</f>
        <v>0</v>
      </c>
      <c r="E51" s="391"/>
      <c r="F51" s="391"/>
      <c r="G51" s="391"/>
      <c r="H51" s="391"/>
      <c r="I51" s="391"/>
      <c r="J51" s="391"/>
      <c r="K51" s="391"/>
      <c r="L51" s="391"/>
      <c r="M51" s="391"/>
      <c r="N51" s="391"/>
      <c r="O51" s="391"/>
      <c r="P51" s="391"/>
      <c r="Q51" s="391"/>
      <c r="R51" s="391"/>
      <c r="S51" s="391"/>
      <c r="T51" s="391"/>
      <c r="U51" s="391"/>
      <c r="V51" s="391"/>
      <c r="W51" s="391"/>
      <c r="X51" s="391"/>
      <c r="Y51" s="391"/>
      <c r="Z51" s="391"/>
      <c r="AA51" s="391"/>
      <c r="AB51" s="391"/>
      <c r="AC51" s="388">
        <f t="shared" si="9"/>
        <v>0</v>
      </c>
    </row>
    <row r="52" spans="1:29" s="304" customFormat="1" x14ac:dyDescent="0.25">
      <c r="A52" s="404" t="s">
        <v>1582</v>
      </c>
      <c r="B52" s="405" t="s">
        <v>1254</v>
      </c>
      <c r="C52" s="390">
        <f>SUM(GenFundExp2!I134:I135)+SUM(GenFundExp2!I165:I166)+SUM(GenFundExp2!I196:I197)</f>
        <v>0</v>
      </c>
      <c r="D52" s="391">
        <f>SUM(CharterFundExp2!I134:I135)+SUM(CharterFundExp2!I165:I166)+SUM(CharterFundExp2!I196:I197)</f>
        <v>0</v>
      </c>
      <c r="E52" s="391"/>
      <c r="F52" s="391"/>
      <c r="G52" s="391"/>
      <c r="H52" s="391"/>
      <c r="I52" s="391"/>
      <c r="J52" s="391"/>
      <c r="K52" s="391"/>
      <c r="L52" s="391"/>
      <c r="M52" s="391"/>
      <c r="N52" s="391"/>
      <c r="O52" s="391"/>
      <c r="P52" s="391"/>
      <c r="Q52" s="391"/>
      <c r="R52" s="391"/>
      <c r="S52" s="391"/>
      <c r="T52" s="391"/>
      <c r="U52" s="391"/>
      <c r="V52" s="391"/>
      <c r="W52" s="391"/>
      <c r="X52" s="391"/>
      <c r="Y52" s="391"/>
      <c r="Z52" s="391"/>
      <c r="AA52" s="391"/>
      <c r="AB52" s="391"/>
      <c r="AC52" s="388">
        <f t="shared" si="9"/>
        <v>0</v>
      </c>
    </row>
    <row r="53" spans="1:29" s="304" customFormat="1" x14ac:dyDescent="0.25">
      <c r="A53" s="404" t="s">
        <v>118</v>
      </c>
      <c r="B53" s="405" t="s">
        <v>1255</v>
      </c>
      <c r="C53" s="390">
        <f>SUM(GenFundExp2!I136:I138)+SUM(GenFundExp2!I167:I169)+SUM(GenFundExp2!I198:I200)</f>
        <v>0</v>
      </c>
      <c r="D53" s="391">
        <f>SUM(CharterFundExp2!I136:I138)+SUM(CharterFundExp2!I167:I169)+SUM(CharterFundExp2!I198:I200)</f>
        <v>0</v>
      </c>
      <c r="E53" s="391"/>
      <c r="F53" s="391"/>
      <c r="G53" s="391"/>
      <c r="H53" s="391"/>
      <c r="I53" s="391"/>
      <c r="J53" s="391"/>
      <c r="K53" s="391"/>
      <c r="L53" s="391"/>
      <c r="M53" s="391"/>
      <c r="N53" s="391"/>
      <c r="O53" s="391"/>
      <c r="P53" s="391"/>
      <c r="Q53" s="391"/>
      <c r="R53" s="391"/>
      <c r="S53" s="391"/>
      <c r="T53" s="391"/>
      <c r="U53" s="391"/>
      <c r="V53" s="391"/>
      <c r="W53" s="391"/>
      <c r="X53" s="391"/>
      <c r="Y53" s="391"/>
      <c r="Z53" s="391"/>
      <c r="AA53" s="391"/>
      <c r="AB53" s="391"/>
      <c r="AC53" s="388">
        <f t="shared" si="9"/>
        <v>0</v>
      </c>
    </row>
    <row r="54" spans="1:29" s="304" customFormat="1" x14ac:dyDescent="0.25">
      <c r="A54" s="404" t="s">
        <v>1067</v>
      </c>
      <c r="B54" s="405" t="s">
        <v>1465</v>
      </c>
      <c r="C54" s="390">
        <f>SUM(GenFundExp2!I139:I144)+SUM(GenFundExp2!I170:I175)+SUM(GenFundExp2!I201:I206)</f>
        <v>0</v>
      </c>
      <c r="D54" s="391">
        <f>SUM(CharterFundExp2!I139:I144)+SUM(CharterFundExp2!I170:I175)+SUM(CharterFundExp2!I201:I206)</f>
        <v>0</v>
      </c>
      <c r="E54" s="391"/>
      <c r="F54" s="391"/>
      <c r="G54" s="391"/>
      <c r="H54" s="391"/>
      <c r="I54" s="391"/>
      <c r="J54" s="391"/>
      <c r="K54" s="391"/>
      <c r="L54" s="391"/>
      <c r="M54" s="391"/>
      <c r="N54" s="391"/>
      <c r="O54" s="391"/>
      <c r="P54" s="391"/>
      <c r="Q54" s="391"/>
      <c r="R54" s="391"/>
      <c r="S54" s="391"/>
      <c r="T54" s="391"/>
      <c r="U54" s="391"/>
      <c r="V54" s="391"/>
      <c r="W54" s="391"/>
      <c r="X54" s="391"/>
      <c r="Y54" s="391"/>
      <c r="Z54" s="391"/>
      <c r="AA54" s="391"/>
      <c r="AB54" s="391"/>
      <c r="AC54" s="388">
        <f t="shared" si="9"/>
        <v>0</v>
      </c>
    </row>
    <row r="55" spans="1:29" s="304" customFormat="1" x14ac:dyDescent="0.25">
      <c r="A55" s="408" t="s">
        <v>1586</v>
      </c>
      <c r="B55" s="393"/>
      <c r="C55" s="394">
        <f t="shared" ref="C55:AB55" si="10">SUM(C49:C54)</f>
        <v>0</v>
      </c>
      <c r="D55" s="395">
        <f t="shared" si="10"/>
        <v>0</v>
      </c>
      <c r="E55" s="395">
        <f t="shared" si="10"/>
        <v>0</v>
      </c>
      <c r="F55" s="395">
        <f t="shared" si="10"/>
        <v>0</v>
      </c>
      <c r="G55" s="395">
        <f t="shared" si="10"/>
        <v>0</v>
      </c>
      <c r="H55" s="395">
        <f t="shared" si="10"/>
        <v>0</v>
      </c>
      <c r="I55" s="395">
        <f t="shared" si="10"/>
        <v>0</v>
      </c>
      <c r="J55" s="395">
        <f t="shared" si="10"/>
        <v>0</v>
      </c>
      <c r="K55" s="395">
        <f t="shared" si="10"/>
        <v>0</v>
      </c>
      <c r="L55" s="395">
        <f t="shared" si="10"/>
        <v>0</v>
      </c>
      <c r="M55" s="395">
        <f t="shared" si="10"/>
        <v>0</v>
      </c>
      <c r="N55" s="395">
        <f t="shared" si="10"/>
        <v>0</v>
      </c>
      <c r="O55" s="395">
        <f t="shared" si="10"/>
        <v>0</v>
      </c>
      <c r="P55" s="395">
        <f t="shared" si="10"/>
        <v>0</v>
      </c>
      <c r="Q55" s="395">
        <f t="shared" si="10"/>
        <v>0</v>
      </c>
      <c r="R55" s="395">
        <f t="shared" si="10"/>
        <v>0</v>
      </c>
      <c r="S55" s="395">
        <f t="shared" si="10"/>
        <v>0</v>
      </c>
      <c r="T55" s="395">
        <f t="shared" si="10"/>
        <v>0</v>
      </c>
      <c r="U55" s="395">
        <f t="shared" si="10"/>
        <v>0</v>
      </c>
      <c r="V55" s="395">
        <f t="shared" si="10"/>
        <v>0</v>
      </c>
      <c r="W55" s="395">
        <f t="shared" si="10"/>
        <v>0</v>
      </c>
      <c r="X55" s="395">
        <f t="shared" si="10"/>
        <v>0</v>
      </c>
      <c r="Y55" s="395">
        <f t="shared" si="10"/>
        <v>0</v>
      </c>
      <c r="Z55" s="395">
        <f t="shared" si="10"/>
        <v>0</v>
      </c>
      <c r="AA55" s="395">
        <f t="shared" si="10"/>
        <v>0</v>
      </c>
      <c r="AB55" s="395">
        <f t="shared" si="10"/>
        <v>0</v>
      </c>
      <c r="AC55" s="396">
        <f t="shared" si="9"/>
        <v>0</v>
      </c>
    </row>
    <row r="56" spans="1:29" s="304" customFormat="1" ht="1.95" customHeight="1" x14ac:dyDescent="0.25">
      <c r="A56" s="385"/>
      <c r="B56" s="378"/>
      <c r="C56" s="386"/>
      <c r="D56" s="387"/>
      <c r="E56" s="387"/>
      <c r="F56" s="387"/>
      <c r="G56" s="387"/>
      <c r="H56" s="387"/>
      <c r="I56" s="387"/>
      <c r="J56" s="387"/>
      <c r="K56" s="387"/>
      <c r="L56" s="387"/>
      <c r="M56" s="387"/>
      <c r="N56" s="387"/>
      <c r="O56" s="387"/>
      <c r="P56" s="387"/>
      <c r="Q56" s="387"/>
      <c r="R56" s="387"/>
      <c r="S56" s="387"/>
      <c r="T56" s="387"/>
      <c r="U56" s="387"/>
      <c r="V56" s="387"/>
      <c r="W56" s="387"/>
      <c r="X56" s="387"/>
      <c r="Y56" s="387"/>
      <c r="Z56" s="387"/>
      <c r="AA56" s="387"/>
      <c r="AB56" s="387"/>
      <c r="AC56" s="388"/>
    </row>
    <row r="57" spans="1:29" s="304" customFormat="1" x14ac:dyDescent="0.25">
      <c r="A57" s="385" t="s">
        <v>1469</v>
      </c>
      <c r="B57" s="378"/>
      <c r="C57" s="386"/>
      <c r="D57" s="387"/>
      <c r="E57" s="387"/>
      <c r="F57" s="387"/>
      <c r="G57" s="387"/>
      <c r="H57" s="387"/>
      <c r="I57" s="387"/>
      <c r="J57" s="387"/>
      <c r="K57" s="387"/>
      <c r="L57" s="387"/>
      <c r="M57" s="387"/>
      <c r="N57" s="387"/>
      <c r="O57" s="387"/>
      <c r="P57" s="387"/>
      <c r="Q57" s="387"/>
      <c r="R57" s="387"/>
      <c r="S57" s="387"/>
      <c r="T57" s="387"/>
      <c r="U57" s="387"/>
      <c r="V57" s="387"/>
      <c r="W57" s="387"/>
      <c r="X57" s="387"/>
      <c r="Y57" s="387"/>
      <c r="Z57" s="387"/>
      <c r="AA57" s="387"/>
      <c r="AB57" s="387"/>
      <c r="AC57" s="388"/>
    </row>
    <row r="58" spans="1:29" s="304" customFormat="1" x14ac:dyDescent="0.25">
      <c r="A58" s="404" t="s">
        <v>1391</v>
      </c>
      <c r="B58" s="405" t="s">
        <v>1249</v>
      </c>
      <c r="C58" s="390">
        <f>SUM(GenFundExp2!I210+GenFundExp2!I211)</f>
        <v>0</v>
      </c>
      <c r="D58" s="391">
        <f>SUM(CharterFundExp2!I210+CharterFundExp2!I211)</f>
        <v>0</v>
      </c>
      <c r="E58" s="391"/>
      <c r="F58" s="391"/>
      <c r="G58" s="391"/>
      <c r="H58" s="391"/>
      <c r="I58" s="391"/>
      <c r="J58" s="391"/>
      <c r="K58" s="391"/>
      <c r="L58" s="391"/>
      <c r="M58" s="391"/>
      <c r="N58" s="391"/>
      <c r="O58" s="391"/>
      <c r="P58" s="391"/>
      <c r="Q58" s="391"/>
      <c r="R58" s="391"/>
      <c r="S58" s="391"/>
      <c r="T58" s="391"/>
      <c r="U58" s="391"/>
      <c r="V58" s="391"/>
      <c r="W58" s="391"/>
      <c r="X58" s="391"/>
      <c r="Y58" s="391"/>
      <c r="Z58" s="391"/>
      <c r="AA58" s="391"/>
      <c r="AB58" s="391"/>
      <c r="AC58" s="388">
        <f t="shared" ref="AC58:AC64" si="11">C58+D58+E58+F58+M58+G58+H58+J58+K58+L58+O58+P58+Q58+R58+T58+U58+V58+W58+X58+Y58+Z58+AB58+AA58+N58</f>
        <v>0</v>
      </c>
    </row>
    <row r="59" spans="1:29" s="304" customFormat="1" x14ac:dyDescent="0.25">
      <c r="A59" s="404" t="s">
        <v>1706</v>
      </c>
      <c r="B59" s="405" t="s">
        <v>1250</v>
      </c>
      <c r="C59" s="390">
        <f>SUM(GenFundExp2!I212+GenFundExp2!I213)</f>
        <v>0</v>
      </c>
      <c r="D59" s="391">
        <f>SUM(CharterFundExp2!I212+CharterFundExp2!I213)</f>
        <v>0</v>
      </c>
      <c r="E59" s="391"/>
      <c r="F59" s="391"/>
      <c r="G59" s="391"/>
      <c r="H59" s="391"/>
      <c r="I59" s="391"/>
      <c r="J59" s="391"/>
      <c r="K59" s="391"/>
      <c r="L59" s="391"/>
      <c r="M59" s="391"/>
      <c r="N59" s="391"/>
      <c r="O59" s="391"/>
      <c r="P59" s="391"/>
      <c r="Q59" s="391"/>
      <c r="R59" s="391"/>
      <c r="S59" s="391"/>
      <c r="T59" s="391"/>
      <c r="U59" s="391"/>
      <c r="V59" s="391"/>
      <c r="W59" s="391"/>
      <c r="X59" s="391"/>
      <c r="Y59" s="391"/>
      <c r="Z59" s="391"/>
      <c r="AA59" s="391"/>
      <c r="AB59" s="391"/>
      <c r="AC59" s="388">
        <f t="shared" si="11"/>
        <v>0</v>
      </c>
    </row>
    <row r="60" spans="1:29" s="304" customFormat="1" ht="26.4" x14ac:dyDescent="0.25">
      <c r="A60" s="404" t="s">
        <v>1394</v>
      </c>
      <c r="B60" s="405" t="s">
        <v>1464</v>
      </c>
      <c r="C60" s="390">
        <f>SUM(GenFundExp2!I214:I233)</f>
        <v>0</v>
      </c>
      <c r="D60" s="391">
        <f>SUM(CharterFundExp2!I214:I233)</f>
        <v>0</v>
      </c>
      <c r="E60" s="391"/>
      <c r="F60" s="391"/>
      <c r="G60" s="391"/>
      <c r="H60" s="391"/>
      <c r="I60" s="391"/>
      <c r="J60" s="391"/>
      <c r="K60" s="391"/>
      <c r="L60" s="391"/>
      <c r="M60" s="391"/>
      <c r="N60" s="391"/>
      <c r="O60" s="391"/>
      <c r="P60" s="391"/>
      <c r="Q60" s="391"/>
      <c r="R60" s="391"/>
      <c r="S60" s="391"/>
      <c r="T60" s="391"/>
      <c r="U60" s="391"/>
      <c r="V60" s="391"/>
      <c r="W60" s="391"/>
      <c r="X60" s="391"/>
      <c r="Y60" s="391"/>
      <c r="Z60" s="391"/>
      <c r="AA60" s="391"/>
      <c r="AB60" s="391"/>
      <c r="AC60" s="388">
        <f t="shared" si="11"/>
        <v>0</v>
      </c>
    </row>
    <row r="61" spans="1:29" s="304" customFormat="1" x14ac:dyDescent="0.25">
      <c r="A61" s="404" t="s">
        <v>1582</v>
      </c>
      <c r="B61" s="405" t="s">
        <v>1254</v>
      </c>
      <c r="C61" s="390">
        <f>SUM(GenFundExp2!I234:I235)</f>
        <v>0</v>
      </c>
      <c r="D61" s="391">
        <f>SUM(CharterFundExp2!I234:I235)</f>
        <v>0</v>
      </c>
      <c r="E61" s="391"/>
      <c r="F61" s="391"/>
      <c r="G61" s="391"/>
      <c r="H61" s="391"/>
      <c r="I61" s="391"/>
      <c r="J61" s="391"/>
      <c r="K61" s="391"/>
      <c r="L61" s="391"/>
      <c r="M61" s="391"/>
      <c r="N61" s="391"/>
      <c r="O61" s="391"/>
      <c r="P61" s="391"/>
      <c r="Q61" s="391"/>
      <c r="R61" s="391"/>
      <c r="S61" s="391"/>
      <c r="T61" s="391"/>
      <c r="U61" s="391"/>
      <c r="V61" s="391"/>
      <c r="W61" s="391"/>
      <c r="X61" s="391"/>
      <c r="Y61" s="391"/>
      <c r="Z61" s="391"/>
      <c r="AA61" s="391"/>
      <c r="AB61" s="391"/>
      <c r="AC61" s="388">
        <f t="shared" si="11"/>
        <v>0</v>
      </c>
    </row>
    <row r="62" spans="1:29" s="304" customFormat="1" x14ac:dyDescent="0.25">
      <c r="A62" s="404" t="s">
        <v>118</v>
      </c>
      <c r="B62" s="405" t="s">
        <v>1255</v>
      </c>
      <c r="C62" s="390">
        <f>SUM(GenFundExp2!I236:I238)</f>
        <v>0</v>
      </c>
      <c r="D62" s="391">
        <f>SUM(CharterFundExp2!I236:I238)</f>
        <v>0</v>
      </c>
      <c r="E62" s="391"/>
      <c r="F62" s="391"/>
      <c r="G62" s="391"/>
      <c r="H62" s="391"/>
      <c r="I62" s="391"/>
      <c r="J62" s="391"/>
      <c r="K62" s="391"/>
      <c r="L62" s="391"/>
      <c r="M62" s="391"/>
      <c r="N62" s="391"/>
      <c r="O62" s="391"/>
      <c r="P62" s="391"/>
      <c r="Q62" s="391"/>
      <c r="R62" s="391"/>
      <c r="S62" s="391"/>
      <c r="T62" s="391"/>
      <c r="U62" s="391"/>
      <c r="V62" s="391"/>
      <c r="W62" s="391"/>
      <c r="X62" s="391"/>
      <c r="Y62" s="391"/>
      <c r="Z62" s="391"/>
      <c r="AA62" s="391"/>
      <c r="AB62" s="391"/>
      <c r="AC62" s="388">
        <f t="shared" si="11"/>
        <v>0</v>
      </c>
    </row>
    <row r="63" spans="1:29" s="304" customFormat="1" x14ac:dyDescent="0.25">
      <c r="A63" s="404" t="s">
        <v>1067</v>
      </c>
      <c r="B63" s="405" t="s">
        <v>1465</v>
      </c>
      <c r="C63" s="390">
        <f>SUM(GenFundExp2!I239:I244)</f>
        <v>0</v>
      </c>
      <c r="D63" s="391">
        <f>SUM(CharterFundExp2!I239:I244)</f>
        <v>0</v>
      </c>
      <c r="E63" s="391"/>
      <c r="F63" s="391"/>
      <c r="G63" s="391"/>
      <c r="H63" s="391"/>
      <c r="I63" s="391"/>
      <c r="J63" s="391"/>
      <c r="K63" s="391"/>
      <c r="L63" s="391"/>
      <c r="M63" s="391"/>
      <c r="N63" s="391"/>
      <c r="O63" s="391"/>
      <c r="P63" s="391"/>
      <c r="Q63" s="391"/>
      <c r="R63" s="391"/>
      <c r="S63" s="391"/>
      <c r="T63" s="391"/>
      <c r="U63" s="391"/>
      <c r="V63" s="391"/>
      <c r="W63" s="391"/>
      <c r="X63" s="391"/>
      <c r="Y63" s="391"/>
      <c r="Z63" s="391"/>
      <c r="AA63" s="391"/>
      <c r="AB63" s="391"/>
      <c r="AC63" s="388">
        <f t="shared" si="11"/>
        <v>0</v>
      </c>
    </row>
    <row r="64" spans="1:29" s="304" customFormat="1" x14ac:dyDescent="0.25">
      <c r="A64" s="408" t="s">
        <v>1586</v>
      </c>
      <c r="B64" s="393"/>
      <c r="C64" s="394">
        <f t="shared" ref="C64:AB64" si="12">SUM(C58:C63)</f>
        <v>0</v>
      </c>
      <c r="D64" s="395">
        <f t="shared" si="12"/>
        <v>0</v>
      </c>
      <c r="E64" s="395">
        <f t="shared" si="12"/>
        <v>0</v>
      </c>
      <c r="F64" s="395">
        <f t="shared" si="12"/>
        <v>0</v>
      </c>
      <c r="G64" s="395">
        <f t="shared" si="12"/>
        <v>0</v>
      </c>
      <c r="H64" s="395">
        <f t="shared" si="12"/>
        <v>0</v>
      </c>
      <c r="I64" s="395">
        <f t="shared" si="12"/>
        <v>0</v>
      </c>
      <c r="J64" s="395">
        <f t="shared" si="12"/>
        <v>0</v>
      </c>
      <c r="K64" s="395">
        <f t="shared" si="12"/>
        <v>0</v>
      </c>
      <c r="L64" s="395">
        <f t="shared" si="12"/>
        <v>0</v>
      </c>
      <c r="M64" s="395">
        <f t="shared" si="12"/>
        <v>0</v>
      </c>
      <c r="N64" s="395">
        <f t="shared" si="12"/>
        <v>0</v>
      </c>
      <c r="O64" s="395">
        <f t="shared" si="12"/>
        <v>0</v>
      </c>
      <c r="P64" s="395">
        <f t="shared" si="12"/>
        <v>0</v>
      </c>
      <c r="Q64" s="395">
        <f t="shared" si="12"/>
        <v>0</v>
      </c>
      <c r="R64" s="395">
        <f t="shared" si="12"/>
        <v>0</v>
      </c>
      <c r="S64" s="395">
        <f t="shared" si="12"/>
        <v>0</v>
      </c>
      <c r="T64" s="395">
        <f t="shared" si="12"/>
        <v>0</v>
      </c>
      <c r="U64" s="395">
        <f t="shared" si="12"/>
        <v>0</v>
      </c>
      <c r="V64" s="395">
        <f t="shared" si="12"/>
        <v>0</v>
      </c>
      <c r="W64" s="395">
        <f t="shared" si="12"/>
        <v>0</v>
      </c>
      <c r="X64" s="395">
        <f t="shared" si="12"/>
        <v>0</v>
      </c>
      <c r="Y64" s="395">
        <f t="shared" si="12"/>
        <v>0</v>
      </c>
      <c r="Z64" s="395">
        <f t="shared" si="12"/>
        <v>0</v>
      </c>
      <c r="AA64" s="395">
        <f t="shared" si="12"/>
        <v>0</v>
      </c>
      <c r="AB64" s="395">
        <f t="shared" si="12"/>
        <v>0</v>
      </c>
      <c r="AC64" s="396">
        <f t="shared" si="11"/>
        <v>0</v>
      </c>
    </row>
    <row r="65" spans="1:29" s="304" customFormat="1" ht="1.95" customHeight="1" x14ac:dyDescent="0.25">
      <c r="A65" s="385"/>
      <c r="B65" s="378"/>
      <c r="C65" s="386"/>
      <c r="D65" s="387"/>
      <c r="E65" s="387"/>
      <c r="F65" s="387"/>
      <c r="G65" s="387"/>
      <c r="H65" s="387"/>
      <c r="I65" s="387"/>
      <c r="J65" s="387"/>
      <c r="K65" s="387"/>
      <c r="L65" s="387"/>
      <c r="M65" s="387"/>
      <c r="N65" s="387"/>
      <c r="O65" s="387"/>
      <c r="P65" s="387"/>
      <c r="Q65" s="387"/>
      <c r="R65" s="387"/>
      <c r="S65" s="387"/>
      <c r="T65" s="387"/>
      <c r="U65" s="387"/>
      <c r="V65" s="387"/>
      <c r="W65" s="387"/>
      <c r="X65" s="387"/>
      <c r="Y65" s="387"/>
      <c r="Z65" s="387"/>
      <c r="AA65" s="387"/>
      <c r="AB65" s="387"/>
      <c r="AC65" s="388"/>
    </row>
    <row r="66" spans="1:29" s="304" customFormat="1" ht="26.4" x14ac:dyDescent="0.25">
      <c r="A66" s="385" t="s">
        <v>1528</v>
      </c>
      <c r="B66" s="378"/>
      <c r="C66" s="386"/>
      <c r="D66" s="387"/>
      <c r="E66" s="387"/>
      <c r="F66" s="387"/>
      <c r="G66" s="387"/>
      <c r="H66" s="387"/>
      <c r="I66" s="387"/>
      <c r="J66" s="387"/>
      <c r="K66" s="387"/>
      <c r="L66" s="387"/>
      <c r="M66" s="387"/>
      <c r="N66" s="387"/>
      <c r="O66" s="387"/>
      <c r="P66" s="387"/>
      <c r="Q66" s="387"/>
      <c r="R66" s="387"/>
      <c r="S66" s="387"/>
      <c r="T66" s="387"/>
      <c r="U66" s="387"/>
      <c r="V66" s="387"/>
      <c r="W66" s="387"/>
      <c r="X66" s="387"/>
      <c r="Y66" s="387"/>
      <c r="Z66" s="387"/>
      <c r="AA66" s="387"/>
      <c r="AB66" s="387"/>
      <c r="AC66" s="388"/>
    </row>
    <row r="67" spans="1:29" s="304" customFormat="1" x14ac:dyDescent="0.25">
      <c r="A67" s="404" t="s">
        <v>1391</v>
      </c>
      <c r="B67" s="405" t="s">
        <v>1249</v>
      </c>
      <c r="C67" s="390">
        <f>SUM(GenFundExp2!I248+GenFundExp2!I249)+SUM(GenFundExp2!I279+GenFundExp2!I280)</f>
        <v>0</v>
      </c>
      <c r="D67" s="391">
        <f>SUM(CharterFundExp2!I248+CharterFundExp2!I249)+SUM(CharterFundExp2!I279+CharterFundExp2!I280)</f>
        <v>0</v>
      </c>
      <c r="E67" s="391"/>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88">
        <f t="shared" ref="AC67:AC73" si="13">C67+D67+E67+F67+M67+G67+H67+J67+K67+L67+O67+P67+Q67+R67+T67+U67+V67+W67+X67+Y67+Z67+AB67+AA67+N67</f>
        <v>0</v>
      </c>
    </row>
    <row r="68" spans="1:29" s="304" customFormat="1" x14ac:dyDescent="0.25">
      <c r="A68" s="404" t="s">
        <v>1706</v>
      </c>
      <c r="B68" s="405" t="s">
        <v>1250</v>
      </c>
      <c r="C68" s="390">
        <f>SUM(GenFundExp2!I250+GenFundExp2!I251)+SUM(GenFundExp2!I281+GenFundExp2!I282)</f>
        <v>0</v>
      </c>
      <c r="D68" s="391">
        <f>SUM(CharterFundExp2!I250+CharterFundExp2!I251)+SUM(CharterFundExp2!I281+CharterFundExp2!I282)</f>
        <v>0</v>
      </c>
      <c r="E68" s="391"/>
      <c r="F68" s="391"/>
      <c r="G68" s="391"/>
      <c r="H68" s="391"/>
      <c r="I68" s="391"/>
      <c r="J68" s="391"/>
      <c r="K68" s="391"/>
      <c r="L68" s="391"/>
      <c r="M68" s="391"/>
      <c r="N68" s="391"/>
      <c r="O68" s="391"/>
      <c r="P68" s="391"/>
      <c r="Q68" s="391"/>
      <c r="R68" s="391"/>
      <c r="S68" s="391"/>
      <c r="T68" s="391"/>
      <c r="U68" s="391"/>
      <c r="V68" s="391"/>
      <c r="W68" s="391"/>
      <c r="X68" s="391"/>
      <c r="Y68" s="391"/>
      <c r="Z68" s="391"/>
      <c r="AA68" s="391"/>
      <c r="AB68" s="391"/>
      <c r="AC68" s="388">
        <f t="shared" si="13"/>
        <v>0</v>
      </c>
    </row>
    <row r="69" spans="1:29" s="304" customFormat="1" ht="26.4" x14ac:dyDescent="0.25">
      <c r="A69" s="404" t="s">
        <v>1394</v>
      </c>
      <c r="B69" s="405" t="s">
        <v>1464</v>
      </c>
      <c r="C69" s="390">
        <f>SUM(GenFundExp2!I252:I264)+SUM(GenFundExp2!I283:I295)</f>
        <v>0</v>
      </c>
      <c r="D69" s="391">
        <f>SUM(CharterFundExp2!I252:I264)+SUM(CharterFundExp2!I283:I295)</f>
        <v>0</v>
      </c>
      <c r="E69" s="391"/>
      <c r="F69" s="391"/>
      <c r="G69" s="391"/>
      <c r="H69" s="391"/>
      <c r="I69" s="391"/>
      <c r="J69" s="391"/>
      <c r="K69" s="391"/>
      <c r="L69" s="391"/>
      <c r="M69" s="391"/>
      <c r="N69" s="391"/>
      <c r="O69" s="391"/>
      <c r="P69" s="391"/>
      <c r="Q69" s="391"/>
      <c r="R69" s="391"/>
      <c r="S69" s="391"/>
      <c r="T69" s="391"/>
      <c r="U69" s="391"/>
      <c r="V69" s="391"/>
      <c r="W69" s="391"/>
      <c r="X69" s="391"/>
      <c r="Y69" s="391"/>
      <c r="Z69" s="391"/>
      <c r="AA69" s="391"/>
      <c r="AB69" s="391"/>
      <c r="AC69" s="388">
        <f t="shared" si="13"/>
        <v>0</v>
      </c>
    </row>
    <row r="70" spans="1:29" s="304" customFormat="1" x14ac:dyDescent="0.25">
      <c r="A70" s="404" t="s">
        <v>1582</v>
      </c>
      <c r="B70" s="405" t="s">
        <v>1254</v>
      </c>
      <c r="C70" s="390">
        <f>SUM(GenFundExp2!I265:I266)+SUM(GenFundExp2!I296:I297)</f>
        <v>0</v>
      </c>
      <c r="D70" s="391">
        <f>SUM(CharterFundExp2!I265:I266)+SUM(CharterFundExp2!I296:I297)</f>
        <v>0</v>
      </c>
      <c r="E70" s="391"/>
      <c r="F70" s="391"/>
      <c r="G70" s="391"/>
      <c r="H70" s="391"/>
      <c r="I70" s="391"/>
      <c r="J70" s="391"/>
      <c r="K70" s="391"/>
      <c r="L70" s="391"/>
      <c r="M70" s="391"/>
      <c r="N70" s="391"/>
      <c r="O70" s="391"/>
      <c r="P70" s="391"/>
      <c r="Q70" s="391"/>
      <c r="R70" s="391"/>
      <c r="S70" s="391"/>
      <c r="T70" s="391"/>
      <c r="U70" s="391"/>
      <c r="V70" s="391"/>
      <c r="W70" s="391"/>
      <c r="X70" s="391"/>
      <c r="Y70" s="391"/>
      <c r="Z70" s="391"/>
      <c r="AA70" s="391"/>
      <c r="AB70" s="391"/>
      <c r="AC70" s="388">
        <f t="shared" si="13"/>
        <v>0</v>
      </c>
    </row>
    <row r="71" spans="1:29" s="304" customFormat="1" x14ac:dyDescent="0.25">
      <c r="A71" s="404" t="s">
        <v>118</v>
      </c>
      <c r="B71" s="405" t="s">
        <v>1255</v>
      </c>
      <c r="C71" s="390">
        <f>SUM(GenFundExp2!I267:I269)+SUM(GenFundExp2!I298:I300)</f>
        <v>0</v>
      </c>
      <c r="D71" s="391">
        <f>SUM(CharterFundExp2!I267:I269)+SUM(CharterFundExp2!I298:I300)</f>
        <v>0</v>
      </c>
      <c r="E71" s="391"/>
      <c r="F71" s="391"/>
      <c r="G71" s="391"/>
      <c r="H71" s="391"/>
      <c r="I71" s="391"/>
      <c r="J71" s="391"/>
      <c r="K71" s="391"/>
      <c r="L71" s="391"/>
      <c r="M71" s="391"/>
      <c r="N71" s="391"/>
      <c r="O71" s="391"/>
      <c r="P71" s="391"/>
      <c r="Q71" s="391"/>
      <c r="R71" s="391"/>
      <c r="S71" s="391"/>
      <c r="T71" s="391"/>
      <c r="U71" s="391"/>
      <c r="V71" s="391"/>
      <c r="W71" s="391"/>
      <c r="X71" s="391"/>
      <c r="Y71" s="391"/>
      <c r="Z71" s="391"/>
      <c r="AA71" s="391"/>
      <c r="AB71" s="391"/>
      <c r="AC71" s="388">
        <f t="shared" si="13"/>
        <v>0</v>
      </c>
    </row>
    <row r="72" spans="1:29" s="304" customFormat="1" x14ac:dyDescent="0.25">
      <c r="A72" s="404" t="s">
        <v>1067</v>
      </c>
      <c r="B72" s="405" t="s">
        <v>1465</v>
      </c>
      <c r="C72" s="390">
        <f>SUM(GenFundExp2!I270:I275)+SUM(GenFundExp2!I301:I306)</f>
        <v>0</v>
      </c>
      <c r="D72" s="391">
        <f>SUM(CharterFundExp2!I270:I275)+SUM(CharterFundExp2!I301:I306)</f>
        <v>0</v>
      </c>
      <c r="E72" s="391"/>
      <c r="F72" s="391"/>
      <c r="G72" s="391"/>
      <c r="H72" s="391"/>
      <c r="I72" s="391"/>
      <c r="J72" s="391"/>
      <c r="K72" s="391"/>
      <c r="L72" s="391"/>
      <c r="M72" s="391"/>
      <c r="N72" s="391"/>
      <c r="O72" s="391"/>
      <c r="P72" s="391"/>
      <c r="Q72" s="391"/>
      <c r="R72" s="391"/>
      <c r="S72" s="391"/>
      <c r="T72" s="391"/>
      <c r="U72" s="391"/>
      <c r="V72" s="391"/>
      <c r="W72" s="391"/>
      <c r="X72" s="391"/>
      <c r="Y72" s="391"/>
      <c r="Z72" s="391"/>
      <c r="AA72" s="391"/>
      <c r="AB72" s="391"/>
      <c r="AC72" s="388">
        <f t="shared" si="13"/>
        <v>0</v>
      </c>
    </row>
    <row r="73" spans="1:29" s="304" customFormat="1" x14ac:dyDescent="0.25">
      <c r="A73" s="408" t="s">
        <v>1587</v>
      </c>
      <c r="B73" s="393"/>
      <c r="C73" s="394">
        <f t="shared" ref="C73:AB73" si="14">SUM(C67:C72)</f>
        <v>0</v>
      </c>
      <c r="D73" s="395">
        <f t="shared" si="14"/>
        <v>0</v>
      </c>
      <c r="E73" s="395">
        <f t="shared" si="14"/>
        <v>0</v>
      </c>
      <c r="F73" s="395">
        <f t="shared" si="14"/>
        <v>0</v>
      </c>
      <c r="G73" s="395">
        <f t="shared" si="14"/>
        <v>0</v>
      </c>
      <c r="H73" s="395">
        <f t="shared" si="14"/>
        <v>0</v>
      </c>
      <c r="I73" s="395">
        <f t="shared" si="14"/>
        <v>0</v>
      </c>
      <c r="J73" s="395">
        <f t="shared" si="14"/>
        <v>0</v>
      </c>
      <c r="K73" s="395">
        <f t="shared" si="14"/>
        <v>0</v>
      </c>
      <c r="L73" s="395">
        <f t="shared" si="14"/>
        <v>0</v>
      </c>
      <c r="M73" s="395">
        <f t="shared" si="14"/>
        <v>0</v>
      </c>
      <c r="N73" s="395">
        <f t="shared" si="14"/>
        <v>0</v>
      </c>
      <c r="O73" s="395">
        <f t="shared" si="14"/>
        <v>0</v>
      </c>
      <c r="P73" s="395">
        <f t="shared" si="14"/>
        <v>0</v>
      </c>
      <c r="Q73" s="395">
        <f t="shared" si="14"/>
        <v>0</v>
      </c>
      <c r="R73" s="395">
        <f t="shared" si="14"/>
        <v>0</v>
      </c>
      <c r="S73" s="395">
        <f t="shared" si="14"/>
        <v>0</v>
      </c>
      <c r="T73" s="395">
        <f t="shared" si="14"/>
        <v>0</v>
      </c>
      <c r="U73" s="395">
        <f t="shared" si="14"/>
        <v>0</v>
      </c>
      <c r="V73" s="395">
        <f t="shared" si="14"/>
        <v>0</v>
      </c>
      <c r="W73" s="395">
        <f t="shared" si="14"/>
        <v>0</v>
      </c>
      <c r="X73" s="395">
        <f t="shared" si="14"/>
        <v>0</v>
      </c>
      <c r="Y73" s="395">
        <f t="shared" si="14"/>
        <v>0</v>
      </c>
      <c r="Z73" s="395">
        <f t="shared" si="14"/>
        <v>0</v>
      </c>
      <c r="AA73" s="395">
        <f t="shared" si="14"/>
        <v>0</v>
      </c>
      <c r="AB73" s="395">
        <f t="shared" si="14"/>
        <v>0</v>
      </c>
      <c r="AC73" s="396">
        <f t="shared" si="13"/>
        <v>0</v>
      </c>
    </row>
    <row r="74" spans="1:29" s="304" customFormat="1" ht="26.4" x14ac:dyDescent="0.25">
      <c r="A74" s="385" t="s">
        <v>1470</v>
      </c>
      <c r="B74" s="378"/>
      <c r="C74" s="386"/>
      <c r="D74" s="387"/>
      <c r="E74" s="387"/>
      <c r="F74" s="387"/>
      <c r="G74" s="387"/>
      <c r="H74" s="387"/>
      <c r="I74" s="387"/>
      <c r="J74" s="387"/>
      <c r="K74" s="387"/>
      <c r="L74" s="387"/>
      <c r="M74" s="387"/>
      <c r="N74" s="387"/>
      <c r="O74" s="387"/>
      <c r="P74" s="387"/>
      <c r="Q74" s="387"/>
      <c r="R74" s="387"/>
      <c r="S74" s="387"/>
      <c r="T74" s="387"/>
      <c r="U74" s="387"/>
      <c r="V74" s="387"/>
      <c r="W74" s="387"/>
      <c r="X74" s="387"/>
      <c r="Y74" s="387"/>
      <c r="Z74" s="387"/>
      <c r="AA74" s="387"/>
      <c r="AB74" s="387"/>
      <c r="AC74" s="388"/>
    </row>
    <row r="75" spans="1:29" s="304" customFormat="1" x14ac:dyDescent="0.25">
      <c r="A75" s="404" t="s">
        <v>1391</v>
      </c>
      <c r="B75" s="405" t="s">
        <v>1249</v>
      </c>
      <c r="C75" s="390">
        <f>SUM(GenFundExp2!I310+GenFundExp2!I311)</f>
        <v>0</v>
      </c>
      <c r="D75" s="391">
        <f>SUM(CharterFundExp2!I310+CharterFundExp2!I311)</f>
        <v>0</v>
      </c>
      <c r="E75" s="391"/>
      <c r="F75" s="391"/>
      <c r="G75" s="391"/>
      <c r="H75" s="391"/>
      <c r="I75" s="391"/>
      <c r="J75" s="391"/>
      <c r="K75" s="391"/>
      <c r="L75" s="391"/>
      <c r="M75" s="391"/>
      <c r="N75" s="391"/>
      <c r="O75" s="391"/>
      <c r="P75" s="391"/>
      <c r="Q75" s="391"/>
      <c r="R75" s="391"/>
      <c r="S75" s="391"/>
      <c r="T75" s="391"/>
      <c r="U75" s="391"/>
      <c r="V75" s="391"/>
      <c r="W75" s="391"/>
      <c r="X75" s="391"/>
      <c r="Y75" s="391"/>
      <c r="Z75" s="391"/>
      <c r="AA75" s="391"/>
      <c r="AB75" s="391"/>
      <c r="AC75" s="388">
        <f t="shared" ref="AC75:AC81" si="15">C75+D75+E75+F75+M75+G75+H75+J75+K75+L75+O75+P75+Q75+R75+T75+U75+V75+W75+X75+Y75+Z75+AB75+AA75+N75</f>
        <v>0</v>
      </c>
    </row>
    <row r="76" spans="1:29" s="304" customFormat="1" x14ac:dyDescent="0.25">
      <c r="A76" s="404" t="s">
        <v>1706</v>
      </c>
      <c r="B76" s="405" t="s">
        <v>1250</v>
      </c>
      <c r="C76" s="390">
        <f>SUM(GenFundExp2!I312+GenFundExp2!I313)</f>
        <v>0</v>
      </c>
      <c r="D76" s="391">
        <f>SUM(CharterFundExp2!I312+CharterFundExp2!I313)</f>
        <v>0</v>
      </c>
      <c r="E76" s="391"/>
      <c r="F76" s="391"/>
      <c r="G76" s="391"/>
      <c r="H76" s="391"/>
      <c r="I76" s="391"/>
      <c r="J76" s="391"/>
      <c r="K76" s="391"/>
      <c r="L76" s="391"/>
      <c r="M76" s="391"/>
      <c r="N76" s="391"/>
      <c r="O76" s="391"/>
      <c r="P76" s="391"/>
      <c r="Q76" s="391"/>
      <c r="R76" s="391"/>
      <c r="S76" s="391"/>
      <c r="T76" s="391"/>
      <c r="U76" s="391"/>
      <c r="V76" s="391"/>
      <c r="W76" s="391"/>
      <c r="X76" s="391"/>
      <c r="Y76" s="391"/>
      <c r="Z76" s="391"/>
      <c r="AA76" s="391"/>
      <c r="AB76" s="391"/>
      <c r="AC76" s="388">
        <f t="shared" si="15"/>
        <v>0</v>
      </c>
    </row>
    <row r="77" spans="1:29" s="304" customFormat="1" ht="26.4" x14ac:dyDescent="0.25">
      <c r="A77" s="404" t="s">
        <v>1394</v>
      </c>
      <c r="B77" s="405" t="s">
        <v>1464</v>
      </c>
      <c r="C77" s="390">
        <f>SUM(GenFundExp2!I314:I326)</f>
        <v>0</v>
      </c>
      <c r="D77" s="391">
        <f>SUM(CharterFundExp2!I314:I326)</f>
        <v>0</v>
      </c>
      <c r="E77" s="391">
        <f>SUM(InsResv!I22+InsResv!I23+InsResv!I24+InsResv!I25)</f>
        <v>0</v>
      </c>
      <c r="F77" s="391"/>
      <c r="G77" s="391"/>
      <c r="H77" s="391"/>
      <c r="I77" s="391"/>
      <c r="J77" s="391"/>
      <c r="K77" s="391"/>
      <c r="L77" s="391"/>
      <c r="M77" s="391"/>
      <c r="N77" s="391"/>
      <c r="O77" s="391"/>
      <c r="P77" s="391"/>
      <c r="Q77" s="391"/>
      <c r="R77" s="391"/>
      <c r="S77" s="391"/>
      <c r="T77" s="391"/>
      <c r="U77" s="391"/>
      <c r="V77" s="391"/>
      <c r="W77" s="391"/>
      <c r="X77" s="391"/>
      <c r="Y77" s="391"/>
      <c r="Z77" s="391"/>
      <c r="AA77" s="391"/>
      <c r="AB77" s="391"/>
      <c r="AC77" s="388">
        <f t="shared" si="15"/>
        <v>0</v>
      </c>
    </row>
    <row r="78" spans="1:29" s="304" customFormat="1" x14ac:dyDescent="0.25">
      <c r="A78" s="404" t="s">
        <v>1582</v>
      </c>
      <c r="B78" s="405" t="s">
        <v>1254</v>
      </c>
      <c r="C78" s="390">
        <f>SUM(GenFundExp2!I327:I328)</f>
        <v>0</v>
      </c>
      <c r="D78" s="391">
        <f>SUM(CharterFundExp2!I327:I328)</f>
        <v>0</v>
      </c>
      <c r="E78" s="391"/>
      <c r="F78" s="391"/>
      <c r="G78" s="391"/>
      <c r="H78" s="391"/>
      <c r="I78" s="391"/>
      <c r="J78" s="391"/>
      <c r="K78" s="391"/>
      <c r="L78" s="391"/>
      <c r="M78" s="391"/>
      <c r="N78" s="391"/>
      <c r="O78" s="391"/>
      <c r="P78" s="391"/>
      <c r="Q78" s="391"/>
      <c r="R78" s="391"/>
      <c r="S78" s="391"/>
      <c r="T78" s="391"/>
      <c r="U78" s="391"/>
      <c r="V78" s="391"/>
      <c r="W78" s="391"/>
      <c r="X78" s="391"/>
      <c r="Y78" s="391"/>
      <c r="Z78" s="391"/>
      <c r="AA78" s="391"/>
      <c r="AB78" s="391"/>
      <c r="AC78" s="388">
        <f t="shared" si="15"/>
        <v>0</v>
      </c>
    </row>
    <row r="79" spans="1:29" s="304" customFormat="1" x14ac:dyDescent="0.25">
      <c r="A79" s="404" t="s">
        <v>118</v>
      </c>
      <c r="B79" s="405" t="s">
        <v>1255</v>
      </c>
      <c r="C79" s="390">
        <f>SUM(GenFundExp2!I329:I332)</f>
        <v>0</v>
      </c>
      <c r="D79" s="391">
        <f>SUM(CharterFundExp2!I329:I332)</f>
        <v>0</v>
      </c>
      <c r="E79" s="391"/>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388">
        <f t="shared" si="15"/>
        <v>0</v>
      </c>
    </row>
    <row r="80" spans="1:29" s="304" customFormat="1" x14ac:dyDescent="0.25">
      <c r="A80" s="404" t="s">
        <v>1067</v>
      </c>
      <c r="B80" s="405" t="s">
        <v>1465</v>
      </c>
      <c r="C80" s="390">
        <f>SUM(GenFundExp2!I333:I338)</f>
        <v>0</v>
      </c>
      <c r="D80" s="391">
        <f>SUM(CharterFundExp2!I333:I338)</f>
        <v>0</v>
      </c>
      <c r="E80" s="391">
        <f>InsResv!I34</f>
        <v>0</v>
      </c>
      <c r="F80" s="391"/>
      <c r="G80" s="391"/>
      <c r="H80" s="391"/>
      <c r="I80" s="391"/>
      <c r="J80" s="391"/>
      <c r="K80" s="391"/>
      <c r="L80" s="391"/>
      <c r="M80" s="391"/>
      <c r="N80" s="391"/>
      <c r="O80" s="391"/>
      <c r="P80" s="391"/>
      <c r="Q80" s="391"/>
      <c r="R80" s="391"/>
      <c r="S80" s="391"/>
      <c r="T80" s="391"/>
      <c r="U80" s="391"/>
      <c r="V80" s="391"/>
      <c r="W80" s="391"/>
      <c r="X80" s="391"/>
      <c r="Y80" s="391"/>
      <c r="Z80" s="391"/>
      <c r="AA80" s="391"/>
      <c r="AB80" s="391"/>
      <c r="AC80" s="388">
        <f t="shared" si="15"/>
        <v>0</v>
      </c>
    </row>
    <row r="81" spans="1:29" s="304" customFormat="1" x14ac:dyDescent="0.25">
      <c r="A81" s="408" t="s">
        <v>1588</v>
      </c>
      <c r="B81" s="393"/>
      <c r="C81" s="394">
        <f t="shared" ref="C81:AB81" si="16">SUM(C75:C80)</f>
        <v>0</v>
      </c>
      <c r="D81" s="395">
        <f t="shared" si="16"/>
        <v>0</v>
      </c>
      <c r="E81" s="395">
        <f t="shared" si="16"/>
        <v>0</v>
      </c>
      <c r="F81" s="395">
        <f t="shared" si="16"/>
        <v>0</v>
      </c>
      <c r="G81" s="395">
        <f t="shared" si="16"/>
        <v>0</v>
      </c>
      <c r="H81" s="395">
        <f t="shared" si="16"/>
        <v>0</v>
      </c>
      <c r="I81" s="395">
        <f t="shared" si="16"/>
        <v>0</v>
      </c>
      <c r="J81" s="395">
        <f t="shared" si="16"/>
        <v>0</v>
      </c>
      <c r="K81" s="395">
        <f t="shared" si="16"/>
        <v>0</v>
      </c>
      <c r="L81" s="395">
        <f t="shared" si="16"/>
        <v>0</v>
      </c>
      <c r="M81" s="395">
        <f t="shared" si="16"/>
        <v>0</v>
      </c>
      <c r="N81" s="395">
        <f t="shared" si="16"/>
        <v>0</v>
      </c>
      <c r="O81" s="395">
        <f t="shared" si="16"/>
        <v>0</v>
      </c>
      <c r="P81" s="395">
        <f t="shared" si="16"/>
        <v>0</v>
      </c>
      <c r="Q81" s="395">
        <f t="shared" si="16"/>
        <v>0</v>
      </c>
      <c r="R81" s="395">
        <f t="shared" si="16"/>
        <v>0</v>
      </c>
      <c r="S81" s="395">
        <f t="shared" si="16"/>
        <v>0</v>
      </c>
      <c r="T81" s="395">
        <f t="shared" si="16"/>
        <v>0</v>
      </c>
      <c r="U81" s="395">
        <f t="shared" si="16"/>
        <v>0</v>
      </c>
      <c r="V81" s="395">
        <f t="shared" si="16"/>
        <v>0</v>
      </c>
      <c r="W81" s="395">
        <f t="shared" si="16"/>
        <v>0</v>
      </c>
      <c r="X81" s="395">
        <f t="shared" si="16"/>
        <v>0</v>
      </c>
      <c r="Y81" s="395">
        <f t="shared" si="16"/>
        <v>0</v>
      </c>
      <c r="Z81" s="395">
        <f t="shared" si="16"/>
        <v>0</v>
      </c>
      <c r="AA81" s="395">
        <f t="shared" si="16"/>
        <v>0</v>
      </c>
      <c r="AB81" s="395">
        <f t="shared" si="16"/>
        <v>0</v>
      </c>
      <c r="AC81" s="396">
        <f t="shared" si="15"/>
        <v>0</v>
      </c>
    </row>
    <row r="82" spans="1:29" s="304" customFormat="1" ht="1.95" customHeight="1" x14ac:dyDescent="0.25">
      <c r="A82" s="385"/>
      <c r="B82" s="378"/>
      <c r="C82" s="386"/>
      <c r="D82" s="387"/>
      <c r="E82" s="387"/>
      <c r="F82" s="387"/>
      <c r="G82" s="387"/>
      <c r="H82" s="387"/>
      <c r="I82" s="387"/>
      <c r="J82" s="387"/>
      <c r="K82" s="387"/>
      <c r="L82" s="387"/>
      <c r="M82" s="387"/>
      <c r="N82" s="387"/>
      <c r="O82" s="387"/>
      <c r="P82" s="387"/>
      <c r="Q82" s="387"/>
      <c r="R82" s="387"/>
      <c r="S82" s="387"/>
      <c r="T82" s="387"/>
      <c r="U82" s="387"/>
      <c r="V82" s="387"/>
      <c r="W82" s="387"/>
      <c r="X82" s="387"/>
      <c r="Y82" s="387"/>
      <c r="Z82" s="387"/>
      <c r="AA82" s="387"/>
      <c r="AB82" s="387"/>
      <c r="AC82" s="388"/>
    </row>
    <row r="83" spans="1:29" s="304" customFormat="1" x14ac:dyDescent="0.25">
      <c r="A83" s="385" t="s">
        <v>1471</v>
      </c>
      <c r="B83" s="378"/>
      <c r="C83" s="386"/>
      <c r="D83" s="387"/>
      <c r="E83" s="387"/>
      <c r="F83" s="387"/>
      <c r="G83" s="387"/>
      <c r="H83" s="387"/>
      <c r="I83" s="387"/>
      <c r="J83" s="387"/>
      <c r="K83" s="387"/>
      <c r="L83" s="387"/>
      <c r="M83" s="387"/>
      <c r="N83" s="387"/>
      <c r="O83" s="387"/>
      <c r="P83" s="387"/>
      <c r="Q83" s="387"/>
      <c r="R83" s="387"/>
      <c r="S83" s="387"/>
      <c r="T83" s="387"/>
      <c r="U83" s="387"/>
      <c r="V83" s="387"/>
      <c r="W83" s="387"/>
      <c r="X83" s="387"/>
      <c r="Y83" s="387"/>
      <c r="Z83" s="387"/>
      <c r="AA83" s="387"/>
      <c r="AB83" s="387"/>
      <c r="AC83" s="388"/>
    </row>
    <row r="84" spans="1:29" s="304" customFormat="1" x14ac:dyDescent="0.25">
      <c r="A84" s="404" t="s">
        <v>1391</v>
      </c>
      <c r="B84" s="405" t="s">
        <v>1249</v>
      </c>
      <c r="C84" s="390">
        <f>SUM(GenFundExp2!I342+GenFundExp2!I343)</f>
        <v>0</v>
      </c>
      <c r="D84" s="391">
        <f>SUM(CharterFundExp2!I342+CharterFundExp2!I343)</f>
        <v>0</v>
      </c>
      <c r="E84" s="391"/>
      <c r="F84" s="391"/>
      <c r="G84" s="391"/>
      <c r="H84" s="391"/>
      <c r="I84" s="391"/>
      <c r="J84" s="391"/>
      <c r="K84" s="391"/>
      <c r="L84" s="391"/>
      <c r="M84" s="391"/>
      <c r="N84" s="391"/>
      <c r="O84" s="391"/>
      <c r="P84" s="391"/>
      <c r="Q84" s="391"/>
      <c r="R84" s="391"/>
      <c r="S84" s="391"/>
      <c r="T84" s="391"/>
      <c r="U84" s="391"/>
      <c r="V84" s="391"/>
      <c r="W84" s="391"/>
      <c r="X84" s="391"/>
      <c r="Y84" s="391"/>
      <c r="Z84" s="391"/>
      <c r="AA84" s="391"/>
      <c r="AB84" s="391"/>
      <c r="AC84" s="388">
        <f t="shared" ref="AC84:AC90" si="17">C84+D84+E84+F84+M84+G84+H84+J84+K84+L84+O84+P84+Q84+R84+T84+U84+V84+W84+X84+Y84+Z84+AB84+AA84+N84</f>
        <v>0</v>
      </c>
    </row>
    <row r="85" spans="1:29" s="304" customFormat="1" x14ac:dyDescent="0.25">
      <c r="A85" s="404" t="s">
        <v>1706</v>
      </c>
      <c r="B85" s="405" t="s">
        <v>1250</v>
      </c>
      <c r="C85" s="390">
        <f>SUM(GenFundExp2!I344+GenFundExp2!I345)</f>
        <v>0</v>
      </c>
      <c r="D85" s="391">
        <f>SUM(CharterFundExp2!I344+CharterFundExp2!I345)</f>
        <v>0</v>
      </c>
      <c r="E85" s="391"/>
      <c r="F85" s="391"/>
      <c r="G85" s="391"/>
      <c r="H85" s="391"/>
      <c r="I85" s="391"/>
      <c r="J85" s="391"/>
      <c r="K85" s="391"/>
      <c r="L85" s="391"/>
      <c r="M85" s="391"/>
      <c r="N85" s="391"/>
      <c r="O85" s="391"/>
      <c r="P85" s="391"/>
      <c r="Q85" s="391"/>
      <c r="R85" s="391"/>
      <c r="S85" s="391"/>
      <c r="T85" s="391"/>
      <c r="U85" s="391"/>
      <c r="V85" s="391"/>
      <c r="W85" s="391"/>
      <c r="X85" s="391"/>
      <c r="Y85" s="391"/>
      <c r="Z85" s="391"/>
      <c r="AA85" s="391"/>
      <c r="AB85" s="391"/>
      <c r="AC85" s="388">
        <f t="shared" si="17"/>
        <v>0</v>
      </c>
    </row>
    <row r="86" spans="1:29" s="304" customFormat="1" ht="26.4" x14ac:dyDescent="0.25">
      <c r="A86" s="404" t="s">
        <v>1394</v>
      </c>
      <c r="B86" s="405" t="s">
        <v>1464</v>
      </c>
      <c r="C86" s="390">
        <f>SUM(GenFundExp2!I346:I365)</f>
        <v>0</v>
      </c>
      <c r="D86" s="391">
        <f>SUM(CharterFundExp2!I346:I365)</f>
        <v>0</v>
      </c>
      <c r="E86" s="391">
        <f>SUM(InsResv!I26)</f>
        <v>0</v>
      </c>
      <c r="F86" s="391"/>
      <c r="G86" s="391"/>
      <c r="H86" s="391"/>
      <c r="I86" s="391"/>
      <c r="J86" s="391"/>
      <c r="K86" s="391"/>
      <c r="L86" s="391"/>
      <c r="M86" s="391"/>
      <c r="N86" s="391"/>
      <c r="O86" s="391"/>
      <c r="P86" s="391"/>
      <c r="Q86" s="391"/>
      <c r="R86" s="391"/>
      <c r="S86" s="391"/>
      <c r="T86" s="391"/>
      <c r="U86" s="391"/>
      <c r="V86" s="391"/>
      <c r="W86" s="391"/>
      <c r="X86" s="391"/>
      <c r="Y86" s="391"/>
      <c r="Z86" s="391"/>
      <c r="AA86" s="391"/>
      <c r="AB86" s="391"/>
      <c r="AC86" s="388">
        <f t="shared" si="17"/>
        <v>0</v>
      </c>
    </row>
    <row r="87" spans="1:29" s="304" customFormat="1" x14ac:dyDescent="0.25">
      <c r="A87" s="404" t="s">
        <v>1582</v>
      </c>
      <c r="B87" s="405" t="s">
        <v>1254</v>
      </c>
      <c r="C87" s="390">
        <f>SUM(GenFundExp2!I366:I367)</f>
        <v>0</v>
      </c>
      <c r="D87" s="391">
        <f>SUM(CharterFundExp2!I366:I367)</f>
        <v>0</v>
      </c>
      <c r="E87" s="391"/>
      <c r="F87" s="391"/>
      <c r="G87" s="391"/>
      <c r="H87" s="391"/>
      <c r="I87" s="391"/>
      <c r="J87" s="391"/>
      <c r="K87" s="391"/>
      <c r="L87" s="391"/>
      <c r="M87" s="391"/>
      <c r="N87" s="391"/>
      <c r="O87" s="391"/>
      <c r="P87" s="391"/>
      <c r="Q87" s="391"/>
      <c r="R87" s="391"/>
      <c r="S87" s="391"/>
      <c r="T87" s="391"/>
      <c r="U87" s="391"/>
      <c r="V87" s="391"/>
      <c r="W87" s="391"/>
      <c r="X87" s="391"/>
      <c r="Y87" s="391"/>
      <c r="Z87" s="391"/>
      <c r="AA87" s="391"/>
      <c r="AB87" s="391"/>
      <c r="AC87" s="388">
        <f t="shared" si="17"/>
        <v>0</v>
      </c>
    </row>
    <row r="88" spans="1:29" s="304" customFormat="1" x14ac:dyDescent="0.25">
      <c r="A88" s="404" t="s">
        <v>118</v>
      </c>
      <c r="B88" s="405" t="s">
        <v>1255</v>
      </c>
      <c r="C88" s="390">
        <f>SUM(GenFundExp2!I368:I371)</f>
        <v>0</v>
      </c>
      <c r="D88" s="391">
        <f>SUM(CharterFundExp2!I368:I371)</f>
        <v>0</v>
      </c>
      <c r="E88" s="391"/>
      <c r="F88" s="391"/>
      <c r="G88" s="391"/>
      <c r="H88" s="391"/>
      <c r="I88" s="391"/>
      <c r="J88" s="391"/>
      <c r="K88" s="391"/>
      <c r="L88" s="391"/>
      <c r="M88" s="391"/>
      <c r="N88" s="391"/>
      <c r="O88" s="391"/>
      <c r="P88" s="391"/>
      <c r="Q88" s="391"/>
      <c r="R88" s="391"/>
      <c r="S88" s="391"/>
      <c r="T88" s="391"/>
      <c r="U88" s="391"/>
      <c r="V88" s="391"/>
      <c r="W88" s="391"/>
      <c r="X88" s="391"/>
      <c r="Y88" s="391"/>
      <c r="Z88" s="391"/>
      <c r="AA88" s="391"/>
      <c r="AB88" s="391"/>
      <c r="AC88" s="388">
        <f t="shared" si="17"/>
        <v>0</v>
      </c>
    </row>
    <row r="89" spans="1:29" s="304" customFormat="1" x14ac:dyDescent="0.25">
      <c r="A89" s="404" t="s">
        <v>1067</v>
      </c>
      <c r="B89" s="405" t="s">
        <v>1465</v>
      </c>
      <c r="C89" s="390">
        <f>SUM(GenFundExp2!I372:I377)</f>
        <v>0</v>
      </c>
      <c r="D89" s="391">
        <f>SUM(CharterFundExp2!I372:I377)</f>
        <v>0</v>
      </c>
      <c r="E89" s="391"/>
      <c r="F89" s="391"/>
      <c r="G89" s="391"/>
      <c r="H89" s="391"/>
      <c r="I89" s="391"/>
      <c r="J89" s="391"/>
      <c r="K89" s="391"/>
      <c r="L89" s="391"/>
      <c r="M89" s="391"/>
      <c r="N89" s="391"/>
      <c r="O89" s="391"/>
      <c r="P89" s="391"/>
      <c r="Q89" s="391"/>
      <c r="R89" s="391"/>
      <c r="S89" s="391"/>
      <c r="T89" s="391"/>
      <c r="U89" s="391"/>
      <c r="V89" s="391"/>
      <c r="W89" s="391"/>
      <c r="X89" s="391"/>
      <c r="Y89" s="391"/>
      <c r="Z89" s="391"/>
      <c r="AA89" s="391"/>
      <c r="AB89" s="391"/>
      <c r="AC89" s="388">
        <f t="shared" si="17"/>
        <v>0</v>
      </c>
    </row>
    <row r="90" spans="1:29" s="304" customFormat="1" x14ac:dyDescent="0.25">
      <c r="A90" s="408" t="s">
        <v>1589</v>
      </c>
      <c r="B90" s="393"/>
      <c r="C90" s="394">
        <f t="shared" ref="C90:AB90" si="18">SUM(C84:C89)</f>
        <v>0</v>
      </c>
      <c r="D90" s="395">
        <f t="shared" si="18"/>
        <v>0</v>
      </c>
      <c r="E90" s="395">
        <f t="shared" si="18"/>
        <v>0</v>
      </c>
      <c r="F90" s="395">
        <f t="shared" si="18"/>
        <v>0</v>
      </c>
      <c r="G90" s="395">
        <f t="shared" si="18"/>
        <v>0</v>
      </c>
      <c r="H90" s="395">
        <f t="shared" si="18"/>
        <v>0</v>
      </c>
      <c r="I90" s="395">
        <f t="shared" si="18"/>
        <v>0</v>
      </c>
      <c r="J90" s="395">
        <f t="shared" si="18"/>
        <v>0</v>
      </c>
      <c r="K90" s="395">
        <f t="shared" si="18"/>
        <v>0</v>
      </c>
      <c r="L90" s="395">
        <f t="shared" si="18"/>
        <v>0</v>
      </c>
      <c r="M90" s="395">
        <f t="shared" si="18"/>
        <v>0</v>
      </c>
      <c r="N90" s="395">
        <f t="shared" si="18"/>
        <v>0</v>
      </c>
      <c r="O90" s="395">
        <f t="shared" si="18"/>
        <v>0</v>
      </c>
      <c r="P90" s="395">
        <f t="shared" si="18"/>
        <v>0</v>
      </c>
      <c r="Q90" s="395">
        <f t="shared" si="18"/>
        <v>0</v>
      </c>
      <c r="R90" s="395">
        <f t="shared" si="18"/>
        <v>0</v>
      </c>
      <c r="S90" s="395">
        <f t="shared" si="18"/>
        <v>0</v>
      </c>
      <c r="T90" s="395">
        <f t="shared" si="18"/>
        <v>0</v>
      </c>
      <c r="U90" s="395">
        <f t="shared" si="18"/>
        <v>0</v>
      </c>
      <c r="V90" s="395">
        <f t="shared" si="18"/>
        <v>0</v>
      </c>
      <c r="W90" s="395">
        <f t="shared" si="18"/>
        <v>0</v>
      </c>
      <c r="X90" s="395">
        <f t="shared" si="18"/>
        <v>0</v>
      </c>
      <c r="Y90" s="395">
        <f t="shared" si="18"/>
        <v>0</v>
      </c>
      <c r="Z90" s="395">
        <f t="shared" si="18"/>
        <v>0</v>
      </c>
      <c r="AA90" s="395">
        <f t="shared" si="18"/>
        <v>0</v>
      </c>
      <c r="AB90" s="395">
        <f t="shared" si="18"/>
        <v>0</v>
      </c>
      <c r="AC90" s="396">
        <f t="shared" si="17"/>
        <v>0</v>
      </c>
    </row>
    <row r="91" spans="1:29" s="304" customFormat="1" ht="1.95" customHeight="1" x14ac:dyDescent="0.25">
      <c r="A91" s="385"/>
      <c r="B91" s="378"/>
      <c r="C91" s="386"/>
      <c r="D91" s="387"/>
      <c r="E91" s="387"/>
      <c r="F91" s="387"/>
      <c r="G91" s="387"/>
      <c r="H91" s="387"/>
      <c r="I91" s="387"/>
      <c r="J91" s="387"/>
      <c r="K91" s="387"/>
      <c r="L91" s="387"/>
      <c r="M91" s="387"/>
      <c r="N91" s="387"/>
      <c r="O91" s="387"/>
      <c r="P91" s="387"/>
      <c r="Q91" s="387"/>
      <c r="R91" s="387"/>
      <c r="S91" s="387"/>
      <c r="T91" s="387"/>
      <c r="U91" s="387"/>
      <c r="V91" s="387"/>
      <c r="W91" s="387"/>
      <c r="X91" s="387"/>
      <c r="Y91" s="387"/>
      <c r="Z91" s="387"/>
      <c r="AA91" s="387"/>
      <c r="AB91" s="387"/>
      <c r="AC91" s="388"/>
    </row>
    <row r="92" spans="1:29" s="304" customFormat="1" ht="26.4" x14ac:dyDescent="0.25">
      <c r="A92" s="385" t="s">
        <v>1529</v>
      </c>
      <c r="B92" s="378"/>
      <c r="C92" s="386"/>
      <c r="D92" s="387"/>
      <c r="E92" s="387"/>
      <c r="F92" s="387"/>
      <c r="G92" s="387"/>
      <c r="H92" s="387"/>
      <c r="I92" s="387"/>
      <c r="J92" s="387"/>
      <c r="K92" s="387"/>
      <c r="L92" s="387"/>
      <c r="M92" s="387"/>
      <c r="N92" s="387"/>
      <c r="O92" s="387"/>
      <c r="P92" s="387"/>
      <c r="Q92" s="387"/>
      <c r="R92" s="387"/>
      <c r="S92" s="387"/>
      <c r="T92" s="387"/>
      <c r="U92" s="387"/>
      <c r="V92" s="387"/>
      <c r="W92" s="387"/>
      <c r="X92" s="387"/>
      <c r="Y92" s="387"/>
      <c r="Z92" s="387"/>
      <c r="AA92" s="387"/>
      <c r="AB92" s="387"/>
      <c r="AC92" s="388"/>
    </row>
    <row r="93" spans="1:29" s="304" customFormat="1" x14ac:dyDescent="0.25">
      <c r="A93" s="404" t="s">
        <v>1391</v>
      </c>
      <c r="B93" s="405" t="s">
        <v>1249</v>
      </c>
      <c r="C93" s="390">
        <f>SUM(GenFundExp2!I381+GenFundExp2!I382)+SUM(GenFundExp2!I412+GenFundExp2!I413)</f>
        <v>0</v>
      </c>
      <c r="D93" s="391">
        <f>SUM(CharterFundExp2!I381+CharterFundExp2!I382)+SUM(CharterFundExp2!I412+CharterFundExp2!I413)</f>
        <v>0</v>
      </c>
      <c r="E93" s="391"/>
      <c r="F93" s="391"/>
      <c r="G93" s="391"/>
      <c r="H93" s="391"/>
      <c r="I93" s="391"/>
      <c r="J93" s="391"/>
      <c r="K93" s="391"/>
      <c r="L93" s="391"/>
      <c r="M93" s="391"/>
      <c r="N93" s="391"/>
      <c r="O93" s="391"/>
      <c r="P93" s="391"/>
      <c r="Q93" s="391"/>
      <c r="R93" s="391"/>
      <c r="S93" s="391"/>
      <c r="T93" s="391"/>
      <c r="U93" s="391"/>
      <c r="V93" s="391"/>
      <c r="W93" s="391"/>
      <c r="X93" s="391"/>
      <c r="Y93" s="391"/>
      <c r="Z93" s="391"/>
      <c r="AA93" s="391"/>
      <c r="AB93" s="391"/>
      <c r="AC93" s="388">
        <f t="shared" ref="AC93:AC99" si="19">C93+D93+E93+F93+M93+G93+H93+J93+K93+L93+O93+P93+Q93+R93+T93+U93+V93+W93+X93+Y93+Z93+AB93+AA93+N93</f>
        <v>0</v>
      </c>
    </row>
    <row r="94" spans="1:29" s="304" customFormat="1" x14ac:dyDescent="0.25">
      <c r="A94" s="404" t="s">
        <v>1706</v>
      </c>
      <c r="B94" s="405" t="s">
        <v>1250</v>
      </c>
      <c r="C94" s="390">
        <f>SUM(GenFundExp2!I383+GenFundExp2!I384)+SUM(GenFundExp2!I414+GenFundExp2!I415)</f>
        <v>0</v>
      </c>
      <c r="D94" s="391">
        <f>SUM(CharterFundExp2!I383+CharterFundExp2!I384)+SUM(CharterFundExp2!I414+CharterFundExp2!I415)</f>
        <v>0</v>
      </c>
      <c r="E94" s="391"/>
      <c r="F94" s="391"/>
      <c r="G94" s="391"/>
      <c r="H94" s="391"/>
      <c r="I94" s="391"/>
      <c r="J94" s="391"/>
      <c r="K94" s="391"/>
      <c r="L94" s="391"/>
      <c r="M94" s="391"/>
      <c r="N94" s="391"/>
      <c r="O94" s="391"/>
      <c r="P94" s="391"/>
      <c r="Q94" s="391"/>
      <c r="R94" s="391"/>
      <c r="S94" s="391"/>
      <c r="T94" s="391"/>
      <c r="U94" s="391"/>
      <c r="V94" s="391"/>
      <c r="W94" s="391"/>
      <c r="X94" s="391"/>
      <c r="Y94" s="391"/>
      <c r="Z94" s="391"/>
      <c r="AA94" s="391"/>
      <c r="AB94" s="391"/>
      <c r="AC94" s="388">
        <f t="shared" si="19"/>
        <v>0</v>
      </c>
    </row>
    <row r="95" spans="1:29" s="304" customFormat="1" ht="26.4" x14ac:dyDescent="0.25">
      <c r="A95" s="404" t="s">
        <v>1394</v>
      </c>
      <c r="B95" s="405" t="s">
        <v>1464</v>
      </c>
      <c r="C95" s="390">
        <f>SUM(GenFundExp2!I385:I397)+SUM(GenFundExp2!I416:I428)</f>
        <v>0</v>
      </c>
      <c r="D95" s="391">
        <f>SUM(CharterFundExp2!I385:I397)+SUM(CharterFundExp2!I416:I428)</f>
        <v>0</v>
      </c>
      <c r="E95" s="391">
        <f>SUM(InsResv!I28+InsResv!I30+InsResv!I31+InsResv!I32+InsResv!I29)</f>
        <v>0</v>
      </c>
      <c r="F95" s="391"/>
      <c r="G95" s="391"/>
      <c r="H95" s="391"/>
      <c r="I95" s="391"/>
      <c r="J95" s="391"/>
      <c r="K95" s="391"/>
      <c r="L95" s="391"/>
      <c r="M95" s="391"/>
      <c r="N95" s="391"/>
      <c r="O95" s="391"/>
      <c r="P95" s="391"/>
      <c r="Q95" s="391"/>
      <c r="R95" s="391"/>
      <c r="S95" s="391"/>
      <c r="T95" s="391"/>
      <c r="U95" s="391"/>
      <c r="V95" s="391"/>
      <c r="W95" s="391"/>
      <c r="X95" s="391"/>
      <c r="Y95" s="391"/>
      <c r="Z95" s="391"/>
      <c r="AA95" s="391"/>
      <c r="AB95" s="391"/>
      <c r="AC95" s="388">
        <f t="shared" si="19"/>
        <v>0</v>
      </c>
    </row>
    <row r="96" spans="1:29" s="304" customFormat="1" x14ac:dyDescent="0.25">
      <c r="A96" s="404" t="s">
        <v>1582</v>
      </c>
      <c r="B96" s="405" t="s">
        <v>1254</v>
      </c>
      <c r="C96" s="390">
        <f>SUM(GenFundExp2!I398:I399)+SUM(GenFundExp2!I429:I430)</f>
        <v>0</v>
      </c>
      <c r="D96" s="391">
        <f>SUM(CharterFundExp2!I398:I399)+SUM(CharterFundExp2!I429:I430)</f>
        <v>0</v>
      </c>
      <c r="E96" s="391"/>
      <c r="F96" s="391"/>
      <c r="G96" s="391"/>
      <c r="H96" s="391"/>
      <c r="I96" s="391"/>
      <c r="J96" s="391"/>
      <c r="K96" s="391"/>
      <c r="L96" s="391"/>
      <c r="M96" s="391"/>
      <c r="N96" s="391"/>
      <c r="O96" s="391"/>
      <c r="P96" s="391"/>
      <c r="Q96" s="391"/>
      <c r="R96" s="391"/>
      <c r="S96" s="391"/>
      <c r="T96" s="391"/>
      <c r="U96" s="391"/>
      <c r="V96" s="391"/>
      <c r="W96" s="391"/>
      <c r="X96" s="391"/>
      <c r="Y96" s="391"/>
      <c r="Z96" s="391"/>
      <c r="AA96" s="391"/>
      <c r="AB96" s="391"/>
      <c r="AC96" s="388">
        <f t="shared" si="19"/>
        <v>0</v>
      </c>
    </row>
    <row r="97" spans="1:29" s="304" customFormat="1" x14ac:dyDescent="0.25">
      <c r="A97" s="404" t="s">
        <v>118</v>
      </c>
      <c r="B97" s="405" t="s">
        <v>1255</v>
      </c>
      <c r="C97" s="390">
        <f>SUM(GenFundExp2!I400:I402)+SUM(GenFundExp2!I431:I433)</f>
        <v>0</v>
      </c>
      <c r="D97" s="391">
        <f>SUM(CharterFundExp2!I400:I402)+SUM(CharterFundExp2!I431:I433)</f>
        <v>0</v>
      </c>
      <c r="E97" s="391"/>
      <c r="F97" s="391"/>
      <c r="G97" s="391"/>
      <c r="H97" s="391"/>
      <c r="I97" s="391"/>
      <c r="J97" s="391"/>
      <c r="K97" s="391"/>
      <c r="L97" s="391"/>
      <c r="M97" s="391"/>
      <c r="N97" s="391"/>
      <c r="O97" s="391"/>
      <c r="P97" s="391"/>
      <c r="Q97" s="391"/>
      <c r="R97" s="391"/>
      <c r="S97" s="391"/>
      <c r="T97" s="391"/>
      <c r="U97" s="391"/>
      <c r="V97" s="391"/>
      <c r="W97" s="391"/>
      <c r="X97" s="391"/>
      <c r="Y97" s="391"/>
      <c r="Z97" s="391"/>
      <c r="AA97" s="391"/>
      <c r="AB97" s="391"/>
      <c r="AC97" s="388">
        <f t="shared" si="19"/>
        <v>0</v>
      </c>
    </row>
    <row r="98" spans="1:29" s="304" customFormat="1" x14ac:dyDescent="0.25">
      <c r="A98" s="404" t="s">
        <v>1067</v>
      </c>
      <c r="B98" s="405" t="s">
        <v>1465</v>
      </c>
      <c r="C98" s="390">
        <f>SUM(GenFundExp2!I403:I408)+SUM(GenFundExp2!I434:I439)</f>
        <v>0</v>
      </c>
      <c r="D98" s="391">
        <f>SUM(CharterFundExp2!I403:I408)+SUM(CharterFundExp2!I434:I439)</f>
        <v>0</v>
      </c>
      <c r="E98" s="391"/>
      <c r="F98" s="391"/>
      <c r="G98" s="391"/>
      <c r="H98" s="391"/>
      <c r="I98" s="391"/>
      <c r="J98" s="391"/>
      <c r="K98" s="391"/>
      <c r="L98" s="391"/>
      <c r="M98" s="391"/>
      <c r="N98" s="391"/>
      <c r="O98" s="391"/>
      <c r="P98" s="391"/>
      <c r="Q98" s="391"/>
      <c r="R98" s="391"/>
      <c r="S98" s="391"/>
      <c r="T98" s="391"/>
      <c r="U98" s="391"/>
      <c r="V98" s="391"/>
      <c r="W98" s="391"/>
      <c r="X98" s="391"/>
      <c r="Y98" s="391"/>
      <c r="Z98" s="391"/>
      <c r="AA98" s="391"/>
      <c r="AB98" s="391"/>
      <c r="AC98" s="388">
        <f t="shared" si="19"/>
        <v>0</v>
      </c>
    </row>
    <row r="99" spans="1:29" s="304" customFormat="1" x14ac:dyDescent="0.25">
      <c r="A99" s="408" t="s">
        <v>1590</v>
      </c>
      <c r="B99" s="393"/>
      <c r="C99" s="394">
        <f t="shared" ref="C99:AB99" si="20">SUM(C93:C98)</f>
        <v>0</v>
      </c>
      <c r="D99" s="395">
        <f t="shared" si="20"/>
        <v>0</v>
      </c>
      <c r="E99" s="395">
        <f t="shared" si="20"/>
        <v>0</v>
      </c>
      <c r="F99" s="395">
        <f t="shared" si="20"/>
        <v>0</v>
      </c>
      <c r="G99" s="395">
        <f t="shared" si="20"/>
        <v>0</v>
      </c>
      <c r="H99" s="395">
        <f t="shared" si="20"/>
        <v>0</v>
      </c>
      <c r="I99" s="395">
        <f t="shared" si="20"/>
        <v>0</v>
      </c>
      <c r="J99" s="395">
        <f t="shared" si="20"/>
        <v>0</v>
      </c>
      <c r="K99" s="395">
        <f t="shared" si="20"/>
        <v>0</v>
      </c>
      <c r="L99" s="395">
        <f t="shared" si="20"/>
        <v>0</v>
      </c>
      <c r="M99" s="395">
        <f t="shared" si="20"/>
        <v>0</v>
      </c>
      <c r="N99" s="395">
        <f t="shared" si="20"/>
        <v>0</v>
      </c>
      <c r="O99" s="395">
        <f t="shared" si="20"/>
        <v>0</v>
      </c>
      <c r="P99" s="395">
        <f t="shared" si="20"/>
        <v>0</v>
      </c>
      <c r="Q99" s="395">
        <f t="shared" si="20"/>
        <v>0</v>
      </c>
      <c r="R99" s="395">
        <f t="shared" si="20"/>
        <v>0</v>
      </c>
      <c r="S99" s="395">
        <f t="shared" si="20"/>
        <v>0</v>
      </c>
      <c r="T99" s="395">
        <f t="shared" si="20"/>
        <v>0</v>
      </c>
      <c r="U99" s="395">
        <f t="shared" si="20"/>
        <v>0</v>
      </c>
      <c r="V99" s="395">
        <f t="shared" si="20"/>
        <v>0</v>
      </c>
      <c r="W99" s="395">
        <f t="shared" si="20"/>
        <v>0</v>
      </c>
      <c r="X99" s="395">
        <f t="shared" si="20"/>
        <v>0</v>
      </c>
      <c r="Y99" s="395">
        <f t="shared" si="20"/>
        <v>0</v>
      </c>
      <c r="Z99" s="395">
        <f t="shared" si="20"/>
        <v>0</v>
      </c>
      <c r="AA99" s="395">
        <f t="shared" si="20"/>
        <v>0</v>
      </c>
      <c r="AB99" s="395">
        <f t="shared" si="20"/>
        <v>0</v>
      </c>
      <c r="AC99" s="396">
        <f t="shared" si="19"/>
        <v>0</v>
      </c>
    </row>
    <row r="100" spans="1:29" s="304" customFormat="1" ht="1.95" customHeight="1" x14ac:dyDescent="0.25">
      <c r="A100" s="385"/>
      <c r="B100" s="378"/>
      <c r="C100" s="386"/>
      <c r="D100" s="387"/>
      <c r="E100" s="387"/>
      <c r="F100" s="387"/>
      <c r="G100" s="387"/>
      <c r="H100" s="387"/>
      <c r="I100" s="387"/>
      <c r="J100" s="387"/>
      <c r="K100" s="387"/>
      <c r="L100" s="387"/>
      <c r="M100" s="387"/>
      <c r="N100" s="387"/>
      <c r="O100" s="387"/>
      <c r="P100" s="387"/>
      <c r="Q100" s="387"/>
      <c r="R100" s="387"/>
      <c r="S100" s="387"/>
      <c r="T100" s="387"/>
      <c r="U100" s="387"/>
      <c r="V100" s="387"/>
      <c r="W100" s="387"/>
      <c r="X100" s="387"/>
      <c r="Y100" s="387"/>
      <c r="Z100" s="387"/>
      <c r="AA100" s="387"/>
      <c r="AB100" s="387"/>
      <c r="AC100" s="388"/>
    </row>
    <row r="101" spans="1:29" s="304" customFormat="1" x14ac:dyDescent="0.25">
      <c r="A101" s="385" t="s">
        <v>1472</v>
      </c>
      <c r="B101" s="378"/>
      <c r="C101" s="386"/>
      <c r="D101" s="387"/>
      <c r="E101" s="387"/>
      <c r="F101" s="387"/>
      <c r="G101" s="387"/>
      <c r="H101" s="387"/>
      <c r="I101" s="387"/>
      <c r="J101" s="387"/>
      <c r="K101" s="387"/>
      <c r="L101" s="387"/>
      <c r="M101" s="387"/>
      <c r="N101" s="387"/>
      <c r="O101" s="387"/>
      <c r="P101" s="387"/>
      <c r="Q101" s="387"/>
      <c r="R101" s="387"/>
      <c r="S101" s="387"/>
      <c r="T101" s="387"/>
      <c r="U101" s="387"/>
      <c r="V101" s="387"/>
      <c r="W101" s="387"/>
      <c r="X101" s="387"/>
      <c r="Y101" s="387"/>
      <c r="Z101" s="387"/>
      <c r="AA101" s="387"/>
      <c r="AB101" s="387"/>
      <c r="AC101" s="388"/>
    </row>
    <row r="102" spans="1:29" s="304" customFormat="1" x14ac:dyDescent="0.25">
      <c r="A102" s="404" t="s">
        <v>1391</v>
      </c>
      <c r="B102" s="405" t="s">
        <v>1249</v>
      </c>
      <c r="C102" s="390">
        <f>SUM(GenFundExp2!I443+GenFundExp2!I444)</f>
        <v>0</v>
      </c>
      <c r="D102" s="391">
        <f>SUM(CharterFundExp2!I443+CharterFundExp2!I444)</f>
        <v>0</v>
      </c>
      <c r="E102" s="391"/>
      <c r="F102" s="391"/>
      <c r="G102" s="391"/>
      <c r="H102" s="391"/>
      <c r="I102" s="391"/>
      <c r="J102" s="391"/>
      <c r="K102" s="391"/>
      <c r="L102" s="391"/>
      <c r="M102" s="391"/>
      <c r="N102" s="391"/>
      <c r="O102" s="391"/>
      <c r="P102" s="391"/>
      <c r="Q102" s="391"/>
      <c r="R102" s="391"/>
      <c r="S102" s="391"/>
      <c r="T102" s="391"/>
      <c r="U102" s="391"/>
      <c r="V102" s="391"/>
      <c r="W102" s="391"/>
      <c r="X102" s="391"/>
      <c r="Y102" s="391"/>
      <c r="Z102" s="391"/>
      <c r="AA102" s="391"/>
      <c r="AB102" s="391"/>
      <c r="AC102" s="388">
        <f t="shared" ref="AC102:AC108" si="21">C102+D102+E102+F102+M102+G102+H102+J102+K102+L102+O102+P102+Q102+R102+T102+U102+V102+W102+X102+Y102+Z102+AB102+AA102+N102</f>
        <v>0</v>
      </c>
    </row>
    <row r="103" spans="1:29" s="304" customFormat="1" x14ac:dyDescent="0.25">
      <c r="A103" s="404" t="s">
        <v>1706</v>
      </c>
      <c r="B103" s="405" t="s">
        <v>1250</v>
      </c>
      <c r="C103" s="390">
        <f>SUM(GenFundExp2!I445+GenFundExp2!I446)</f>
        <v>0</v>
      </c>
      <c r="D103" s="391">
        <f>SUM(CharterFundExp2!I445+CharterFundExp2!I446)</f>
        <v>0</v>
      </c>
      <c r="E103" s="391"/>
      <c r="F103" s="391"/>
      <c r="G103" s="391"/>
      <c r="H103" s="391"/>
      <c r="I103" s="391"/>
      <c r="J103" s="391"/>
      <c r="K103" s="391"/>
      <c r="L103" s="391"/>
      <c r="M103" s="391"/>
      <c r="N103" s="391"/>
      <c r="O103" s="391"/>
      <c r="P103" s="391"/>
      <c r="Q103" s="391"/>
      <c r="R103" s="391"/>
      <c r="S103" s="391"/>
      <c r="T103" s="391"/>
      <c r="U103" s="391"/>
      <c r="V103" s="391"/>
      <c r="W103" s="391"/>
      <c r="X103" s="391"/>
      <c r="Y103" s="391"/>
      <c r="Z103" s="391"/>
      <c r="AA103" s="391"/>
      <c r="AB103" s="391"/>
      <c r="AC103" s="388">
        <f t="shared" si="21"/>
        <v>0</v>
      </c>
    </row>
    <row r="104" spans="1:29" s="304" customFormat="1" ht="26.4" x14ac:dyDescent="0.25">
      <c r="A104" s="404" t="s">
        <v>1394</v>
      </c>
      <c r="B104" s="405" t="s">
        <v>1464</v>
      </c>
      <c r="C104" s="390">
        <f>SUM(GenFundExp2!I447:I458)</f>
        <v>0</v>
      </c>
      <c r="D104" s="391">
        <f>SUM(CharterFundExp2!I447:I458)</f>
        <v>0</v>
      </c>
      <c r="E104" s="391"/>
      <c r="F104" s="391"/>
      <c r="G104" s="391"/>
      <c r="H104" s="391"/>
      <c r="I104" s="391"/>
      <c r="J104" s="391"/>
      <c r="K104" s="391"/>
      <c r="L104" s="391"/>
      <c r="M104" s="391"/>
      <c r="N104" s="391"/>
      <c r="O104" s="391"/>
      <c r="P104" s="391"/>
      <c r="Q104" s="391"/>
      <c r="R104" s="391"/>
      <c r="S104" s="391"/>
      <c r="T104" s="391"/>
      <c r="U104" s="391"/>
      <c r="V104" s="391"/>
      <c r="W104" s="391"/>
      <c r="X104" s="391"/>
      <c r="Y104" s="391"/>
      <c r="Z104" s="391"/>
      <c r="AA104" s="391"/>
      <c r="AB104" s="391"/>
      <c r="AC104" s="388">
        <f t="shared" si="21"/>
        <v>0</v>
      </c>
    </row>
    <row r="105" spans="1:29" s="304" customFormat="1" x14ac:dyDescent="0.25">
      <c r="A105" s="404" t="s">
        <v>1582</v>
      </c>
      <c r="B105" s="405" t="s">
        <v>1254</v>
      </c>
      <c r="C105" s="390">
        <f>SUM(GenFundExp2!I459:I460)</f>
        <v>0</v>
      </c>
      <c r="D105" s="391">
        <f>SUM(CharterFundExp2!I459:I460)</f>
        <v>0</v>
      </c>
      <c r="E105" s="391"/>
      <c r="F105" s="391"/>
      <c r="G105" s="391"/>
      <c r="H105" s="391"/>
      <c r="I105" s="391"/>
      <c r="J105" s="391"/>
      <c r="K105" s="391"/>
      <c r="L105" s="391"/>
      <c r="M105" s="391"/>
      <c r="N105" s="391"/>
      <c r="O105" s="391"/>
      <c r="P105" s="391"/>
      <c r="Q105" s="391"/>
      <c r="R105" s="391"/>
      <c r="S105" s="391"/>
      <c r="T105" s="391"/>
      <c r="U105" s="391"/>
      <c r="V105" s="391"/>
      <c r="W105" s="391"/>
      <c r="X105" s="391"/>
      <c r="Y105" s="391"/>
      <c r="Z105" s="391"/>
      <c r="AA105" s="391"/>
      <c r="AB105" s="391"/>
      <c r="AC105" s="388">
        <f t="shared" si="21"/>
        <v>0</v>
      </c>
    </row>
    <row r="106" spans="1:29" s="304" customFormat="1" x14ac:dyDescent="0.25">
      <c r="A106" s="404" t="s">
        <v>118</v>
      </c>
      <c r="B106" s="405" t="s">
        <v>1255</v>
      </c>
      <c r="C106" s="390">
        <f>SUM(GenFundExp2!I461:I463)</f>
        <v>0</v>
      </c>
      <c r="D106" s="391">
        <f>SUM(CharterFundExp2!I461:I463)</f>
        <v>0</v>
      </c>
      <c r="E106" s="391"/>
      <c r="F106" s="391"/>
      <c r="G106" s="391"/>
      <c r="H106" s="391"/>
      <c r="I106" s="391"/>
      <c r="J106" s="391"/>
      <c r="K106" s="391"/>
      <c r="L106" s="391"/>
      <c r="M106" s="391"/>
      <c r="N106" s="391"/>
      <c r="O106" s="391"/>
      <c r="P106" s="391"/>
      <c r="Q106" s="391"/>
      <c r="R106" s="391"/>
      <c r="S106" s="391"/>
      <c r="T106" s="391"/>
      <c r="U106" s="391"/>
      <c r="V106" s="391"/>
      <c r="W106" s="391"/>
      <c r="X106" s="391"/>
      <c r="Y106" s="391"/>
      <c r="Z106" s="391"/>
      <c r="AA106" s="391"/>
      <c r="AB106" s="391"/>
      <c r="AC106" s="388">
        <f t="shared" si="21"/>
        <v>0</v>
      </c>
    </row>
    <row r="107" spans="1:29" s="304" customFormat="1" x14ac:dyDescent="0.25">
      <c r="A107" s="404" t="s">
        <v>1067</v>
      </c>
      <c r="B107" s="405" t="s">
        <v>1465</v>
      </c>
      <c r="C107" s="390">
        <f>SUM(GenFundExp2!I464:I469)</f>
        <v>0</v>
      </c>
      <c r="D107" s="391">
        <f>SUM(CharterFundExp2!I464:I469)</f>
        <v>0</v>
      </c>
      <c r="E107" s="391"/>
      <c r="F107" s="391"/>
      <c r="G107" s="391"/>
      <c r="H107" s="391"/>
      <c r="I107" s="391"/>
      <c r="J107" s="391"/>
      <c r="K107" s="391"/>
      <c r="L107" s="391"/>
      <c r="M107" s="391"/>
      <c r="N107" s="391"/>
      <c r="O107" s="391"/>
      <c r="P107" s="391"/>
      <c r="Q107" s="391"/>
      <c r="R107" s="391"/>
      <c r="S107" s="391"/>
      <c r="T107" s="391"/>
      <c r="U107" s="391"/>
      <c r="V107" s="391"/>
      <c r="W107" s="391"/>
      <c r="X107" s="391"/>
      <c r="Y107" s="391"/>
      <c r="Z107" s="391"/>
      <c r="AA107" s="391"/>
      <c r="AB107" s="391"/>
      <c r="AC107" s="388">
        <f t="shared" si="21"/>
        <v>0</v>
      </c>
    </row>
    <row r="108" spans="1:29" s="304" customFormat="1" x14ac:dyDescent="0.25">
      <c r="A108" s="408" t="s">
        <v>1591</v>
      </c>
      <c r="B108" s="393"/>
      <c r="C108" s="394">
        <f t="shared" ref="C108:AB108" si="22">SUM(C102:C107)</f>
        <v>0</v>
      </c>
      <c r="D108" s="395">
        <f t="shared" si="22"/>
        <v>0</v>
      </c>
      <c r="E108" s="395">
        <f t="shared" si="22"/>
        <v>0</v>
      </c>
      <c r="F108" s="395">
        <f t="shared" si="22"/>
        <v>0</v>
      </c>
      <c r="G108" s="395">
        <f t="shared" si="22"/>
        <v>0</v>
      </c>
      <c r="H108" s="395">
        <f t="shared" si="22"/>
        <v>0</v>
      </c>
      <c r="I108" s="395">
        <f t="shared" si="22"/>
        <v>0</v>
      </c>
      <c r="J108" s="395">
        <f t="shared" si="22"/>
        <v>0</v>
      </c>
      <c r="K108" s="395">
        <f t="shared" si="22"/>
        <v>0</v>
      </c>
      <c r="L108" s="395">
        <f t="shared" si="22"/>
        <v>0</v>
      </c>
      <c r="M108" s="395">
        <f t="shared" si="22"/>
        <v>0</v>
      </c>
      <c r="N108" s="395">
        <f t="shared" si="22"/>
        <v>0</v>
      </c>
      <c r="O108" s="395">
        <f t="shared" si="22"/>
        <v>0</v>
      </c>
      <c r="P108" s="395">
        <f t="shared" si="22"/>
        <v>0</v>
      </c>
      <c r="Q108" s="395">
        <f t="shared" si="22"/>
        <v>0</v>
      </c>
      <c r="R108" s="395">
        <f t="shared" si="22"/>
        <v>0</v>
      </c>
      <c r="S108" s="395">
        <f t="shared" si="22"/>
        <v>0</v>
      </c>
      <c r="T108" s="395">
        <f t="shared" si="22"/>
        <v>0</v>
      </c>
      <c r="U108" s="395">
        <f t="shared" si="22"/>
        <v>0</v>
      </c>
      <c r="V108" s="395">
        <f t="shared" si="22"/>
        <v>0</v>
      </c>
      <c r="W108" s="395">
        <f t="shared" si="22"/>
        <v>0</v>
      </c>
      <c r="X108" s="395">
        <f t="shared" si="22"/>
        <v>0</v>
      </c>
      <c r="Y108" s="395">
        <f t="shared" si="22"/>
        <v>0</v>
      </c>
      <c r="Z108" s="395">
        <f t="shared" si="22"/>
        <v>0</v>
      </c>
      <c r="AA108" s="395">
        <f t="shared" si="22"/>
        <v>0</v>
      </c>
      <c r="AB108" s="395">
        <f t="shared" si="22"/>
        <v>0</v>
      </c>
      <c r="AC108" s="396">
        <f t="shared" si="21"/>
        <v>0</v>
      </c>
    </row>
    <row r="109" spans="1:29" s="304" customFormat="1" ht="1.95" customHeight="1" x14ac:dyDescent="0.25">
      <c r="A109" s="385"/>
      <c r="B109" s="378"/>
      <c r="C109" s="386"/>
      <c r="D109" s="387"/>
      <c r="E109" s="387"/>
      <c r="F109" s="387"/>
      <c r="G109" s="387"/>
      <c r="H109" s="387"/>
      <c r="I109" s="387"/>
      <c r="J109" s="387"/>
      <c r="K109" s="387"/>
      <c r="L109" s="387"/>
      <c r="M109" s="387"/>
      <c r="N109" s="387"/>
      <c r="O109" s="387"/>
      <c r="P109" s="387"/>
      <c r="Q109" s="387"/>
      <c r="R109" s="387"/>
      <c r="S109" s="387"/>
      <c r="T109" s="387"/>
      <c r="U109" s="387"/>
      <c r="V109" s="387"/>
      <c r="W109" s="387"/>
      <c r="X109" s="387"/>
      <c r="Y109" s="387"/>
      <c r="Z109" s="387"/>
      <c r="AA109" s="387"/>
      <c r="AB109" s="387"/>
      <c r="AC109" s="388"/>
    </row>
    <row r="110" spans="1:29" s="304" customFormat="1" ht="26.4" x14ac:dyDescent="0.25">
      <c r="A110" s="385" t="s">
        <v>1473</v>
      </c>
      <c r="B110" s="378"/>
      <c r="C110" s="386"/>
      <c r="D110" s="387"/>
      <c r="E110" s="387"/>
      <c r="F110" s="387"/>
      <c r="G110" s="387"/>
      <c r="H110" s="387"/>
      <c r="I110" s="387"/>
      <c r="J110" s="387"/>
      <c r="K110" s="387"/>
      <c r="L110" s="387"/>
      <c r="M110" s="387"/>
      <c r="N110" s="387"/>
      <c r="O110" s="387"/>
      <c r="P110" s="387"/>
      <c r="Q110" s="387"/>
      <c r="R110" s="387"/>
      <c r="S110" s="387"/>
      <c r="T110" s="387"/>
      <c r="U110" s="387"/>
      <c r="V110" s="387"/>
      <c r="W110" s="387"/>
      <c r="X110" s="387"/>
      <c r="Y110" s="387"/>
      <c r="Z110" s="387"/>
      <c r="AA110" s="387"/>
      <c r="AB110" s="387"/>
      <c r="AC110" s="388"/>
    </row>
    <row r="111" spans="1:29" s="304" customFormat="1" x14ac:dyDescent="0.25">
      <c r="A111" s="404" t="s">
        <v>1391</v>
      </c>
      <c r="B111" s="405" t="s">
        <v>1249</v>
      </c>
      <c r="C111" s="390">
        <f>SUM(GenFundExp2!I473+GenFundExp2!I474)</f>
        <v>0</v>
      </c>
      <c r="D111" s="391">
        <f>SUM(CharterFundExp2!I473+CharterFundExp2!I474)</f>
        <v>0</v>
      </c>
      <c r="E111" s="391"/>
      <c r="F111" s="391"/>
      <c r="G111" s="391">
        <f>+FoodServiceSRF!I35+FoodServiceSRF!I34</f>
        <v>0</v>
      </c>
      <c r="H111" s="391"/>
      <c r="I111" s="391"/>
      <c r="J111" s="391"/>
      <c r="K111" s="391"/>
      <c r="L111" s="391"/>
      <c r="M111" s="391"/>
      <c r="N111" s="391"/>
      <c r="O111" s="391"/>
      <c r="P111" s="391"/>
      <c r="Q111" s="391"/>
      <c r="R111" s="391"/>
      <c r="S111" s="391"/>
      <c r="T111" s="391"/>
      <c r="U111" s="391"/>
      <c r="V111" s="391"/>
      <c r="W111" s="391"/>
      <c r="X111" s="391"/>
      <c r="Y111" s="391"/>
      <c r="Z111" s="391"/>
      <c r="AA111" s="391"/>
      <c r="AB111" s="391"/>
      <c r="AC111" s="388">
        <f t="shared" ref="AC111:AC117" si="23">C111+D111+E111+F111+M111+G111+H111+J111+K111+L111+O111+P111+Q111+R111+T111+U111+V111+W111+X111+Y111+Z111+AB111+AA111+N111</f>
        <v>0</v>
      </c>
    </row>
    <row r="112" spans="1:29" s="304" customFormat="1" x14ac:dyDescent="0.25">
      <c r="A112" s="404" t="s">
        <v>1706</v>
      </c>
      <c r="B112" s="405" t="s">
        <v>1250</v>
      </c>
      <c r="C112" s="390">
        <f>SUM(GenFundExp2!I475+GenFundExp2!I476)</f>
        <v>0</v>
      </c>
      <c r="D112" s="391">
        <f>SUM(CharterFundExp2!I475+CharterFundExp2!I476)</f>
        <v>0</v>
      </c>
      <c r="E112" s="391"/>
      <c r="F112" s="391"/>
      <c r="G112" s="391">
        <f>+FoodServiceSRF!I37+FoodServiceSRF!I36</f>
        <v>0</v>
      </c>
      <c r="H112" s="391"/>
      <c r="I112" s="391"/>
      <c r="J112" s="391"/>
      <c r="K112" s="391"/>
      <c r="L112" s="391"/>
      <c r="M112" s="391"/>
      <c r="N112" s="391"/>
      <c r="O112" s="391"/>
      <c r="P112" s="391"/>
      <c r="Q112" s="391"/>
      <c r="R112" s="391"/>
      <c r="S112" s="391"/>
      <c r="T112" s="391"/>
      <c r="U112" s="391"/>
      <c r="V112" s="391"/>
      <c r="W112" s="391"/>
      <c r="X112" s="391"/>
      <c r="Y112" s="391"/>
      <c r="Z112" s="391"/>
      <c r="AA112" s="391"/>
      <c r="AB112" s="391"/>
      <c r="AC112" s="388">
        <f t="shared" si="23"/>
        <v>0</v>
      </c>
    </row>
    <row r="113" spans="1:29" s="304" customFormat="1" ht="26.4" x14ac:dyDescent="0.25">
      <c r="A113" s="404" t="s">
        <v>1394</v>
      </c>
      <c r="B113" s="405" t="s">
        <v>1464</v>
      </c>
      <c r="C113" s="390">
        <f>SUM(GenFundExp2!I477:I488)</f>
        <v>0</v>
      </c>
      <c r="D113" s="391">
        <f>SUM(CharterFundExp2!I477:I488)</f>
        <v>0</v>
      </c>
      <c r="E113" s="391">
        <f>SUM(InsResv!I27)</f>
        <v>0</v>
      </c>
      <c r="F113" s="391"/>
      <c r="G113" s="391">
        <f>+FoodServiceSRF!I38</f>
        <v>0</v>
      </c>
      <c r="H113" s="391"/>
      <c r="I113" s="391"/>
      <c r="J113" s="391"/>
      <c r="K113" s="391"/>
      <c r="L113" s="391"/>
      <c r="M113" s="391"/>
      <c r="N113" s="391"/>
      <c r="O113" s="391"/>
      <c r="P113" s="391"/>
      <c r="Q113" s="391"/>
      <c r="R113" s="391"/>
      <c r="S113" s="391"/>
      <c r="T113" s="391"/>
      <c r="U113" s="391"/>
      <c r="V113" s="391"/>
      <c r="W113" s="391"/>
      <c r="X113" s="391"/>
      <c r="Y113" s="391"/>
      <c r="Z113" s="391"/>
      <c r="AA113" s="391"/>
      <c r="AB113" s="391"/>
      <c r="AC113" s="388">
        <f t="shared" si="23"/>
        <v>0</v>
      </c>
    </row>
    <row r="114" spans="1:29" s="304" customFormat="1" x14ac:dyDescent="0.25">
      <c r="A114" s="404" t="s">
        <v>1582</v>
      </c>
      <c r="B114" s="405" t="s">
        <v>1254</v>
      </c>
      <c r="C114" s="390">
        <f>SUM(GenFundExp2!I489:I491)</f>
        <v>0</v>
      </c>
      <c r="D114" s="391">
        <f>SUM(CharterFundExp2!I489:I491)</f>
        <v>0</v>
      </c>
      <c r="E114" s="391"/>
      <c r="F114" s="391"/>
      <c r="G114" s="391">
        <f>+FoodServiceSRF!I39+FoodServiceSRF!I41+FoodServiceSRF!I40+FoodServiceSRF!I42</f>
        <v>0</v>
      </c>
      <c r="H114" s="391"/>
      <c r="I114" s="391"/>
      <c r="J114" s="391"/>
      <c r="K114" s="391"/>
      <c r="L114" s="391"/>
      <c r="M114" s="391"/>
      <c r="N114" s="391"/>
      <c r="O114" s="391"/>
      <c r="P114" s="391"/>
      <c r="Q114" s="391"/>
      <c r="R114" s="391"/>
      <c r="S114" s="391"/>
      <c r="T114" s="391"/>
      <c r="U114" s="391"/>
      <c r="V114" s="391"/>
      <c r="W114" s="391"/>
      <c r="X114" s="391"/>
      <c r="Y114" s="391"/>
      <c r="Z114" s="391"/>
      <c r="AA114" s="391"/>
      <c r="AB114" s="391"/>
      <c r="AC114" s="388">
        <f t="shared" si="23"/>
        <v>0</v>
      </c>
    </row>
    <row r="115" spans="1:29" s="304" customFormat="1" x14ac:dyDescent="0.25">
      <c r="A115" s="404" t="s">
        <v>118</v>
      </c>
      <c r="B115" s="405" t="s">
        <v>1255</v>
      </c>
      <c r="C115" s="390">
        <f>SUM(GenFundExp2!I492:I494)</f>
        <v>0</v>
      </c>
      <c r="D115" s="391">
        <f>SUM(CharterFundExp2!I492:I494)</f>
        <v>0</v>
      </c>
      <c r="E115" s="391"/>
      <c r="F115" s="391"/>
      <c r="G115" s="391">
        <f>+FoodServiceSRF!I43</f>
        <v>0</v>
      </c>
      <c r="H115" s="391"/>
      <c r="I115" s="391"/>
      <c r="J115" s="391"/>
      <c r="K115" s="391"/>
      <c r="L115" s="391"/>
      <c r="M115" s="391"/>
      <c r="N115" s="391"/>
      <c r="O115" s="391"/>
      <c r="P115" s="391"/>
      <c r="Q115" s="391"/>
      <c r="R115" s="391"/>
      <c r="S115" s="391"/>
      <c r="T115" s="391"/>
      <c r="U115" s="391"/>
      <c r="V115" s="391"/>
      <c r="W115" s="391"/>
      <c r="X115" s="391"/>
      <c r="Y115" s="391"/>
      <c r="Z115" s="391"/>
      <c r="AA115" s="391"/>
      <c r="AB115" s="391"/>
      <c r="AC115" s="388">
        <f t="shared" si="23"/>
        <v>0</v>
      </c>
    </row>
    <row r="116" spans="1:29" s="304" customFormat="1" x14ac:dyDescent="0.25">
      <c r="A116" s="404" t="s">
        <v>1067</v>
      </c>
      <c r="B116" s="405" t="s">
        <v>1465</v>
      </c>
      <c r="C116" s="390">
        <f>SUM(GenFundExp2!I495:I500)</f>
        <v>0</v>
      </c>
      <c r="D116" s="391">
        <f>SUM(CharterFundExp2!I495:I500)</f>
        <v>0</v>
      </c>
      <c r="E116" s="391"/>
      <c r="F116" s="391"/>
      <c r="G116" s="391">
        <f>+FoodServiceSRF!I44+FoodServiceSRF!I46</f>
        <v>0</v>
      </c>
      <c r="H116" s="391"/>
      <c r="I116" s="391"/>
      <c r="J116" s="391"/>
      <c r="K116" s="391"/>
      <c r="L116" s="391"/>
      <c r="M116" s="391"/>
      <c r="N116" s="391"/>
      <c r="O116" s="391"/>
      <c r="P116" s="391"/>
      <c r="Q116" s="391"/>
      <c r="R116" s="391"/>
      <c r="S116" s="391"/>
      <c r="T116" s="391"/>
      <c r="U116" s="391"/>
      <c r="V116" s="391"/>
      <c r="W116" s="391"/>
      <c r="X116" s="391"/>
      <c r="Y116" s="391"/>
      <c r="Z116" s="391"/>
      <c r="AA116" s="391"/>
      <c r="AB116" s="391"/>
      <c r="AC116" s="388">
        <f t="shared" si="23"/>
        <v>0</v>
      </c>
    </row>
    <row r="117" spans="1:29" s="304" customFormat="1" x14ac:dyDescent="0.25">
      <c r="A117" s="408" t="s">
        <v>1591</v>
      </c>
      <c r="B117" s="393"/>
      <c r="C117" s="394">
        <f t="shared" ref="C117:AB117" si="24">SUM(C111:C116)</f>
        <v>0</v>
      </c>
      <c r="D117" s="395">
        <f t="shared" si="24"/>
        <v>0</v>
      </c>
      <c r="E117" s="395">
        <f t="shared" si="24"/>
        <v>0</v>
      </c>
      <c r="F117" s="395">
        <f t="shared" si="24"/>
        <v>0</v>
      </c>
      <c r="G117" s="395">
        <f t="shared" si="24"/>
        <v>0</v>
      </c>
      <c r="H117" s="395">
        <f t="shared" si="24"/>
        <v>0</v>
      </c>
      <c r="I117" s="395">
        <f t="shared" si="24"/>
        <v>0</v>
      </c>
      <c r="J117" s="395">
        <f t="shared" si="24"/>
        <v>0</v>
      </c>
      <c r="K117" s="395">
        <f t="shared" si="24"/>
        <v>0</v>
      </c>
      <c r="L117" s="395">
        <f t="shared" si="24"/>
        <v>0</v>
      </c>
      <c r="M117" s="395">
        <f t="shared" si="24"/>
        <v>0</v>
      </c>
      <c r="N117" s="395">
        <f t="shared" si="24"/>
        <v>0</v>
      </c>
      <c r="O117" s="395">
        <f t="shared" si="24"/>
        <v>0</v>
      </c>
      <c r="P117" s="395">
        <f t="shared" si="24"/>
        <v>0</v>
      </c>
      <c r="Q117" s="395">
        <f t="shared" si="24"/>
        <v>0</v>
      </c>
      <c r="R117" s="395">
        <f t="shared" si="24"/>
        <v>0</v>
      </c>
      <c r="S117" s="395">
        <f t="shared" si="24"/>
        <v>0</v>
      </c>
      <c r="T117" s="395">
        <f t="shared" si="24"/>
        <v>0</v>
      </c>
      <c r="U117" s="395">
        <f t="shared" si="24"/>
        <v>0</v>
      </c>
      <c r="V117" s="395">
        <f t="shared" si="24"/>
        <v>0</v>
      </c>
      <c r="W117" s="395">
        <f t="shared" si="24"/>
        <v>0</v>
      </c>
      <c r="X117" s="395">
        <f t="shared" si="24"/>
        <v>0</v>
      </c>
      <c r="Y117" s="395">
        <f t="shared" si="24"/>
        <v>0</v>
      </c>
      <c r="Z117" s="395">
        <f t="shared" si="24"/>
        <v>0</v>
      </c>
      <c r="AA117" s="395">
        <f t="shared" si="24"/>
        <v>0</v>
      </c>
      <c r="AB117" s="395">
        <f t="shared" si="24"/>
        <v>0</v>
      </c>
      <c r="AC117" s="396">
        <f t="shared" si="23"/>
        <v>0</v>
      </c>
    </row>
    <row r="118" spans="1:29" s="304" customFormat="1" x14ac:dyDescent="0.25">
      <c r="A118" s="385" t="s">
        <v>1592</v>
      </c>
      <c r="B118" s="378"/>
      <c r="C118" s="386"/>
      <c r="D118" s="387"/>
      <c r="E118" s="387"/>
      <c r="F118" s="387"/>
      <c r="G118" s="387"/>
      <c r="H118" s="387"/>
      <c r="I118" s="387"/>
      <c r="J118" s="387"/>
      <c r="K118" s="387"/>
      <c r="L118" s="387"/>
      <c r="M118" s="387"/>
      <c r="N118" s="387"/>
      <c r="O118" s="387"/>
      <c r="P118" s="387"/>
      <c r="Q118" s="387"/>
      <c r="R118" s="387"/>
      <c r="S118" s="387"/>
      <c r="T118" s="387"/>
      <c r="U118" s="387"/>
      <c r="V118" s="387"/>
      <c r="W118" s="387"/>
      <c r="X118" s="387"/>
      <c r="Y118" s="387"/>
      <c r="Z118" s="387"/>
      <c r="AA118" s="387"/>
      <c r="AB118" s="387"/>
      <c r="AC118" s="388"/>
    </row>
    <row r="119" spans="1:29" s="304" customFormat="1" x14ac:dyDescent="0.25">
      <c r="A119" s="404" t="s">
        <v>1391</v>
      </c>
      <c r="B119" s="405" t="s">
        <v>1249</v>
      </c>
      <c r="C119" s="390">
        <f>SUM(GenFundExp2!I504+GenFundExp2!I505+GenFundExp2!I527+GenFundExp2!I528)</f>
        <v>0</v>
      </c>
      <c r="D119" s="391">
        <f>SUM(CharterFundExp2!I504+CharterFundExp2!I505+CharterFundExp2!I527+CharterFundExp2!I528)</f>
        <v>0</v>
      </c>
      <c r="E119" s="391"/>
      <c r="F119" s="391"/>
      <c r="G119" s="391"/>
      <c r="H119" s="391"/>
      <c r="I119" s="391"/>
      <c r="J119" s="391"/>
      <c r="K119" s="391"/>
      <c r="L119" s="391"/>
      <c r="M119" s="391"/>
      <c r="N119" s="391"/>
      <c r="O119" s="391"/>
      <c r="P119" s="391"/>
      <c r="Q119" s="391"/>
      <c r="R119" s="391"/>
      <c r="S119" s="391"/>
      <c r="T119" s="391"/>
      <c r="U119" s="391"/>
      <c r="V119" s="391"/>
      <c r="W119" s="391"/>
      <c r="X119" s="391"/>
      <c r="Y119" s="391"/>
      <c r="Z119" s="391"/>
      <c r="AA119" s="391"/>
      <c r="AB119" s="391"/>
      <c r="AC119" s="388">
        <f t="shared" ref="AC119:AC125" si="25">C119+D119+E119+F119+M119+G119+H119+J119+K119+L119+O119+P119+Q119+R119+T119+U119+V119+W119+X119+Y119+Z119+AB119+AA119+N119</f>
        <v>0</v>
      </c>
    </row>
    <row r="120" spans="1:29" s="304" customFormat="1" x14ac:dyDescent="0.25">
      <c r="A120" s="404" t="s">
        <v>1706</v>
      </c>
      <c r="B120" s="405" t="s">
        <v>1250</v>
      </c>
      <c r="C120" s="390">
        <f>SUM(GenFundExp2!I506+GenFundExp2!I507+GenFundExp2!I529+GenFundExp2!I530)</f>
        <v>0</v>
      </c>
      <c r="D120" s="391">
        <f>SUM(CharterFundExp2!I506+CharterFundExp2!I507+CharterFundExp2!I529+CharterFundExp2!I530)</f>
        <v>0</v>
      </c>
      <c r="E120" s="391"/>
      <c r="F120" s="391"/>
      <c r="G120" s="391"/>
      <c r="H120" s="391"/>
      <c r="I120" s="391"/>
      <c r="J120" s="391"/>
      <c r="K120" s="391"/>
      <c r="L120" s="391"/>
      <c r="M120" s="391"/>
      <c r="N120" s="391"/>
      <c r="O120" s="391"/>
      <c r="P120" s="391"/>
      <c r="Q120" s="391"/>
      <c r="R120" s="391"/>
      <c r="S120" s="391"/>
      <c r="T120" s="391"/>
      <c r="U120" s="391"/>
      <c r="V120" s="391"/>
      <c r="W120" s="391"/>
      <c r="X120" s="391"/>
      <c r="Y120" s="391"/>
      <c r="Z120" s="391"/>
      <c r="AA120" s="391"/>
      <c r="AB120" s="391"/>
      <c r="AC120" s="388">
        <f t="shared" si="25"/>
        <v>0</v>
      </c>
    </row>
    <row r="121" spans="1:29" s="304" customFormat="1" ht="26.4" x14ac:dyDescent="0.25">
      <c r="A121" s="404" t="s">
        <v>1394</v>
      </c>
      <c r="B121" s="405" t="s">
        <v>1464</v>
      </c>
      <c r="C121" s="390">
        <f>SUM(GenFundExp2!I508:I514)+SUM(GenFundExp2!I531:I537)</f>
        <v>0</v>
      </c>
      <c r="D121" s="391">
        <f>SUM(CharterFundExp2!I508:I514)+SUM(CharterFundExp2!I531:I537)</f>
        <v>0</v>
      </c>
      <c r="E121" s="391"/>
      <c r="F121" s="391"/>
      <c r="G121" s="391"/>
      <c r="H121" s="391"/>
      <c r="I121" s="391"/>
      <c r="J121" s="391"/>
      <c r="K121" s="391"/>
      <c r="L121" s="391"/>
      <c r="M121" s="391"/>
      <c r="N121" s="391"/>
      <c r="O121" s="391"/>
      <c r="P121" s="391"/>
      <c r="Q121" s="391"/>
      <c r="R121" s="391"/>
      <c r="S121" s="391"/>
      <c r="T121" s="391"/>
      <c r="U121" s="391"/>
      <c r="V121" s="391"/>
      <c r="W121" s="391"/>
      <c r="X121" s="391"/>
      <c r="Y121" s="391"/>
      <c r="Z121" s="391"/>
      <c r="AA121" s="391"/>
      <c r="AB121" s="391"/>
      <c r="AC121" s="388">
        <f t="shared" si="25"/>
        <v>0</v>
      </c>
    </row>
    <row r="122" spans="1:29" s="304" customFormat="1" x14ac:dyDescent="0.25">
      <c r="A122" s="404" t="s">
        <v>1582</v>
      </c>
      <c r="B122" s="405" t="s">
        <v>1254</v>
      </c>
      <c r="C122" s="390">
        <f>SUM(GenFundExp2!I515+GenFundExp2!I516+GenFundExp2!I538+GenFundExp2!I539)</f>
        <v>0</v>
      </c>
      <c r="D122" s="391">
        <f>SUM(CharterFundExp2!I515+CharterFundExp2!I516+CharterFundExp2!I538+CharterFundExp2!I539)</f>
        <v>0</v>
      </c>
      <c r="E122" s="391"/>
      <c r="F122" s="391"/>
      <c r="G122" s="391"/>
      <c r="H122" s="391"/>
      <c r="I122" s="391"/>
      <c r="J122" s="391"/>
      <c r="K122" s="391"/>
      <c r="L122" s="391"/>
      <c r="M122" s="391"/>
      <c r="N122" s="391"/>
      <c r="O122" s="391"/>
      <c r="P122" s="391"/>
      <c r="Q122" s="391"/>
      <c r="R122" s="391"/>
      <c r="S122" s="391"/>
      <c r="T122" s="391"/>
      <c r="U122" s="391"/>
      <c r="V122" s="391"/>
      <c r="W122" s="391"/>
      <c r="X122" s="391"/>
      <c r="Y122" s="391"/>
      <c r="Z122" s="391"/>
      <c r="AA122" s="391"/>
      <c r="AB122" s="391"/>
      <c r="AC122" s="388">
        <f t="shared" si="25"/>
        <v>0</v>
      </c>
    </row>
    <row r="123" spans="1:29" s="304" customFormat="1" x14ac:dyDescent="0.25">
      <c r="A123" s="404" t="s">
        <v>118</v>
      </c>
      <c r="B123" s="405" t="s">
        <v>1255</v>
      </c>
      <c r="C123" s="390">
        <f>SUM(GenFundExp2!I517+GenFundExp2!I518+GenFundExp2!I519+GenFundExp2!I540+GenFundExp2!I541+GenFundExp2!I542)</f>
        <v>0</v>
      </c>
      <c r="D123" s="391">
        <f>SUM(CharterFundExp2!I517+CharterFundExp2!I518+CharterFundExp2!I519+CharterFundExp2!I540+CharterFundExp2!I541+CharterFundExp2!I542)</f>
        <v>0</v>
      </c>
      <c r="E123" s="391"/>
      <c r="F123" s="391"/>
      <c r="G123" s="391"/>
      <c r="H123" s="391"/>
      <c r="I123" s="391"/>
      <c r="J123" s="391"/>
      <c r="K123" s="391"/>
      <c r="L123" s="391"/>
      <c r="M123" s="391"/>
      <c r="N123" s="391"/>
      <c r="O123" s="391"/>
      <c r="P123" s="391"/>
      <c r="Q123" s="391"/>
      <c r="R123" s="391"/>
      <c r="S123" s="391"/>
      <c r="T123" s="391"/>
      <c r="U123" s="391"/>
      <c r="V123" s="391"/>
      <c r="W123" s="391"/>
      <c r="X123" s="391"/>
      <c r="Y123" s="391"/>
      <c r="Z123" s="391"/>
      <c r="AA123" s="391"/>
      <c r="AB123" s="391"/>
      <c r="AC123" s="388">
        <f t="shared" si="25"/>
        <v>0</v>
      </c>
    </row>
    <row r="124" spans="1:29" s="304" customFormat="1" x14ac:dyDescent="0.25">
      <c r="A124" s="404" t="s">
        <v>1067</v>
      </c>
      <c r="B124" s="405" t="s">
        <v>1465</v>
      </c>
      <c r="C124" s="390">
        <f>SUM(GenFundExp2!I520+GenFundExp2!I521+GenFundExp2!I522+GenFundExp2!I523+GenFundExp2!I543+GenFundExp2!I544+GenFundExp2!I545+GenFundExp2!I546)</f>
        <v>0</v>
      </c>
      <c r="D124" s="391">
        <f>SUM(CharterFundExp2!I520+CharterFundExp2!I521+CharterFundExp2!I522+CharterFundExp2!I523+CharterFundExp2!I543+CharterFundExp2!I544+CharterFundExp2!I545+CharterFundExp2!I546)</f>
        <v>0</v>
      </c>
      <c r="E124" s="391"/>
      <c r="F124" s="391"/>
      <c r="G124" s="391"/>
      <c r="H124" s="391"/>
      <c r="I124" s="391"/>
      <c r="J124" s="391"/>
      <c r="K124" s="391"/>
      <c r="L124" s="391"/>
      <c r="M124" s="391"/>
      <c r="N124" s="391"/>
      <c r="O124" s="391"/>
      <c r="P124" s="391"/>
      <c r="Q124" s="391"/>
      <c r="R124" s="391"/>
      <c r="S124" s="391"/>
      <c r="T124" s="391"/>
      <c r="U124" s="391"/>
      <c r="V124" s="391"/>
      <c r="W124" s="391"/>
      <c r="X124" s="391"/>
      <c r="Y124" s="391"/>
      <c r="Z124" s="391"/>
      <c r="AA124" s="391"/>
      <c r="AB124" s="391"/>
      <c r="AC124" s="388">
        <f t="shared" si="25"/>
        <v>0</v>
      </c>
    </row>
    <row r="125" spans="1:29" s="304" customFormat="1" x14ac:dyDescent="0.25">
      <c r="A125" s="408" t="s">
        <v>1593</v>
      </c>
      <c r="B125" s="393"/>
      <c r="C125" s="394">
        <f t="shared" ref="C125:AB125" si="26">SUM(C119:C124)</f>
        <v>0</v>
      </c>
      <c r="D125" s="395">
        <f t="shared" si="26"/>
        <v>0</v>
      </c>
      <c r="E125" s="395">
        <f t="shared" si="26"/>
        <v>0</v>
      </c>
      <c r="F125" s="395">
        <f t="shared" si="26"/>
        <v>0</v>
      </c>
      <c r="G125" s="395">
        <f t="shared" si="26"/>
        <v>0</v>
      </c>
      <c r="H125" s="395">
        <f t="shared" si="26"/>
        <v>0</v>
      </c>
      <c r="I125" s="395">
        <f t="shared" si="26"/>
        <v>0</v>
      </c>
      <c r="J125" s="395">
        <f t="shared" si="26"/>
        <v>0</v>
      </c>
      <c r="K125" s="395">
        <f t="shared" si="26"/>
        <v>0</v>
      </c>
      <c r="L125" s="395">
        <f t="shared" si="26"/>
        <v>0</v>
      </c>
      <c r="M125" s="395">
        <f t="shared" si="26"/>
        <v>0</v>
      </c>
      <c r="N125" s="395">
        <f t="shared" si="26"/>
        <v>0</v>
      </c>
      <c r="O125" s="395">
        <f t="shared" si="26"/>
        <v>0</v>
      </c>
      <c r="P125" s="395">
        <f t="shared" si="26"/>
        <v>0</v>
      </c>
      <c r="Q125" s="395">
        <f t="shared" si="26"/>
        <v>0</v>
      </c>
      <c r="R125" s="395">
        <f t="shared" si="26"/>
        <v>0</v>
      </c>
      <c r="S125" s="395">
        <f t="shared" si="26"/>
        <v>0</v>
      </c>
      <c r="T125" s="395">
        <f t="shared" si="26"/>
        <v>0</v>
      </c>
      <c r="U125" s="395">
        <f t="shared" si="26"/>
        <v>0</v>
      </c>
      <c r="V125" s="395">
        <f t="shared" si="26"/>
        <v>0</v>
      </c>
      <c r="W125" s="395">
        <f t="shared" si="26"/>
        <v>0</v>
      </c>
      <c r="X125" s="395">
        <f t="shared" si="26"/>
        <v>0</v>
      </c>
      <c r="Y125" s="395">
        <f t="shared" si="26"/>
        <v>0</v>
      </c>
      <c r="Z125" s="395">
        <f t="shared" si="26"/>
        <v>0</v>
      </c>
      <c r="AA125" s="395">
        <f t="shared" si="26"/>
        <v>0</v>
      </c>
      <c r="AB125" s="395">
        <f t="shared" si="26"/>
        <v>0</v>
      </c>
      <c r="AC125" s="396">
        <f t="shared" si="25"/>
        <v>0</v>
      </c>
    </row>
    <row r="126" spans="1:29" s="304" customFormat="1" ht="1.95" customHeight="1" x14ac:dyDescent="0.25">
      <c r="A126" s="385"/>
      <c r="B126" s="378"/>
      <c r="C126" s="386"/>
      <c r="D126" s="387"/>
      <c r="E126" s="387"/>
      <c r="F126" s="387"/>
      <c r="G126" s="387"/>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8"/>
    </row>
    <row r="127" spans="1:29" s="304" customFormat="1" x14ac:dyDescent="0.25">
      <c r="A127" s="385" t="s">
        <v>1474</v>
      </c>
      <c r="B127" s="378"/>
      <c r="C127" s="386"/>
      <c r="D127" s="387"/>
      <c r="E127" s="387"/>
      <c r="F127" s="387"/>
      <c r="G127" s="387"/>
      <c r="H127" s="387"/>
      <c r="I127" s="387"/>
      <c r="J127" s="387"/>
      <c r="K127" s="387"/>
      <c r="L127" s="387"/>
      <c r="M127" s="387"/>
      <c r="N127" s="387"/>
      <c r="O127" s="387"/>
      <c r="P127" s="387"/>
      <c r="Q127" s="387"/>
      <c r="R127" s="387"/>
      <c r="S127" s="387"/>
      <c r="T127" s="387"/>
      <c r="U127" s="387"/>
      <c r="V127" s="387"/>
      <c r="W127" s="387"/>
      <c r="X127" s="387"/>
      <c r="Y127" s="387"/>
      <c r="Z127" s="387"/>
      <c r="AA127" s="387"/>
      <c r="AB127" s="387"/>
      <c r="AC127" s="388"/>
    </row>
    <row r="128" spans="1:29" s="304" customFormat="1" x14ac:dyDescent="0.25">
      <c r="A128" s="404" t="s">
        <v>1391</v>
      </c>
      <c r="B128" s="405" t="s">
        <v>1249</v>
      </c>
      <c r="C128" s="390">
        <f>SUM(GenFundExp2!I550+GenFundExp2!I551)</f>
        <v>0</v>
      </c>
      <c r="D128" s="391">
        <f>SUM(CharterFundExp2!I550+CharterFundExp2!I551)</f>
        <v>0</v>
      </c>
      <c r="E128" s="391"/>
      <c r="F128" s="391"/>
      <c r="G128" s="391"/>
      <c r="H128" s="391"/>
      <c r="I128" s="391"/>
      <c r="J128" s="391"/>
      <c r="K128" s="391"/>
      <c r="L128" s="391"/>
      <c r="M128" s="391"/>
      <c r="N128" s="391"/>
      <c r="O128" s="391"/>
      <c r="P128" s="391"/>
      <c r="Q128" s="391"/>
      <c r="R128" s="391"/>
      <c r="S128" s="391"/>
      <c r="T128" s="391"/>
      <c r="U128" s="391"/>
      <c r="V128" s="391"/>
      <c r="W128" s="391"/>
      <c r="X128" s="391"/>
      <c r="Y128" s="391"/>
      <c r="Z128" s="391"/>
      <c r="AA128" s="391"/>
      <c r="AB128" s="391"/>
      <c r="AC128" s="388">
        <f t="shared" ref="AC128:AC134" si="27">C128+D128+E128+F128+M128+G128+H128+J128+K128+L128+O128+P128+Q128+R128+T128+U128+V128+W128+X128+Y128+Z128+AB128+AA128+N128</f>
        <v>0</v>
      </c>
    </row>
    <row r="129" spans="1:29" s="304" customFormat="1" x14ac:dyDescent="0.25">
      <c r="A129" s="404" t="s">
        <v>1706</v>
      </c>
      <c r="B129" s="405" t="s">
        <v>1250</v>
      </c>
      <c r="C129" s="390">
        <f>SUM(GenFundExp2!I552+GenFundExp2!I553)</f>
        <v>0</v>
      </c>
      <c r="D129" s="391">
        <f>SUM(CharterFundExp2!I552+CharterFundExp2!I553)</f>
        <v>0</v>
      </c>
      <c r="E129" s="391"/>
      <c r="F129" s="391"/>
      <c r="G129" s="391"/>
      <c r="H129" s="391"/>
      <c r="I129" s="391"/>
      <c r="J129" s="391"/>
      <c r="K129" s="391"/>
      <c r="L129" s="391"/>
      <c r="M129" s="391"/>
      <c r="N129" s="391"/>
      <c r="O129" s="391"/>
      <c r="P129" s="391"/>
      <c r="Q129" s="391"/>
      <c r="R129" s="391"/>
      <c r="S129" s="391"/>
      <c r="T129" s="391"/>
      <c r="U129" s="391"/>
      <c r="V129" s="391"/>
      <c r="W129" s="391"/>
      <c r="X129" s="391"/>
      <c r="Y129" s="391"/>
      <c r="Z129" s="391"/>
      <c r="AA129" s="391"/>
      <c r="AB129" s="391"/>
      <c r="AC129" s="388">
        <f t="shared" si="27"/>
        <v>0</v>
      </c>
    </row>
    <row r="130" spans="1:29" s="304" customFormat="1" ht="26.4" x14ac:dyDescent="0.25">
      <c r="A130" s="404" t="s">
        <v>1394</v>
      </c>
      <c r="B130" s="405" t="s">
        <v>1464</v>
      </c>
      <c r="C130" s="390">
        <f>SUM(GenFundExp2!I554:I565)</f>
        <v>0</v>
      </c>
      <c r="D130" s="391">
        <f>SUM(CharterFundExp2!I554:I565)</f>
        <v>0</v>
      </c>
      <c r="E130" s="391"/>
      <c r="F130" s="391"/>
      <c r="G130" s="391"/>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88">
        <f t="shared" si="27"/>
        <v>0</v>
      </c>
    </row>
    <row r="131" spans="1:29" s="304" customFormat="1" x14ac:dyDescent="0.25">
      <c r="A131" s="404" t="s">
        <v>1582</v>
      </c>
      <c r="B131" s="405" t="s">
        <v>1254</v>
      </c>
      <c r="C131" s="390">
        <f>SUM(GenFundExp2!I566:I567)</f>
        <v>0</v>
      </c>
      <c r="D131" s="391">
        <f>SUM(CharterFundExp2!I566:I567)</f>
        <v>0</v>
      </c>
      <c r="E131" s="391"/>
      <c r="F131" s="391"/>
      <c r="G131" s="391"/>
      <c r="H131" s="391"/>
      <c r="I131" s="391"/>
      <c r="J131" s="391"/>
      <c r="K131" s="391"/>
      <c r="L131" s="391"/>
      <c r="M131" s="391"/>
      <c r="N131" s="391"/>
      <c r="O131" s="391"/>
      <c r="P131" s="391"/>
      <c r="Q131" s="391"/>
      <c r="R131" s="391"/>
      <c r="S131" s="391"/>
      <c r="T131" s="391"/>
      <c r="U131" s="391"/>
      <c r="V131" s="391"/>
      <c r="W131" s="391"/>
      <c r="X131" s="391"/>
      <c r="Y131" s="391"/>
      <c r="Z131" s="391"/>
      <c r="AA131" s="391"/>
      <c r="AB131" s="391"/>
      <c r="AC131" s="388">
        <f t="shared" si="27"/>
        <v>0</v>
      </c>
    </row>
    <row r="132" spans="1:29" s="304" customFormat="1" x14ac:dyDescent="0.25">
      <c r="A132" s="404" t="s">
        <v>118</v>
      </c>
      <c r="B132" s="405" t="s">
        <v>1255</v>
      </c>
      <c r="C132" s="390">
        <f>SUM(GenFundExp2!I568:I571)</f>
        <v>0</v>
      </c>
      <c r="D132" s="391">
        <f>SUM(CharterFundExp2!I568:I571)</f>
        <v>0</v>
      </c>
      <c r="E132" s="391"/>
      <c r="F132" s="391"/>
      <c r="G132" s="391"/>
      <c r="H132" s="391"/>
      <c r="I132" s="391"/>
      <c r="J132" s="391"/>
      <c r="K132" s="391"/>
      <c r="L132" s="391"/>
      <c r="M132" s="391"/>
      <c r="N132" s="391"/>
      <c r="O132" s="391"/>
      <c r="P132" s="391"/>
      <c r="Q132" s="391"/>
      <c r="R132" s="391"/>
      <c r="S132" s="391"/>
      <c r="T132" s="391"/>
      <c r="U132" s="391"/>
      <c r="V132" s="391"/>
      <c r="W132" s="391"/>
      <c r="X132" s="391"/>
      <c r="Y132" s="391"/>
      <c r="Z132" s="391"/>
      <c r="AA132" s="391"/>
      <c r="AB132" s="391"/>
      <c r="AC132" s="388">
        <f t="shared" si="27"/>
        <v>0</v>
      </c>
    </row>
    <row r="133" spans="1:29" s="304" customFormat="1" x14ac:dyDescent="0.25">
      <c r="A133" s="404" t="s">
        <v>1067</v>
      </c>
      <c r="B133" s="405" t="s">
        <v>1465</v>
      </c>
      <c r="C133" s="390">
        <f>SUM(GenFundExp2!I572:I577)</f>
        <v>0</v>
      </c>
      <c r="D133" s="391">
        <f>SUM(CharterFundExp2!I572:I577)</f>
        <v>0</v>
      </c>
      <c r="E133" s="391"/>
      <c r="F133" s="391"/>
      <c r="G133" s="391"/>
      <c r="H133" s="391"/>
      <c r="I133" s="391"/>
      <c r="J133" s="391"/>
      <c r="K133" s="391"/>
      <c r="L133" s="391"/>
      <c r="M133" s="391"/>
      <c r="N133" s="391"/>
      <c r="O133" s="391"/>
      <c r="P133" s="391"/>
      <c r="Q133" s="391"/>
      <c r="R133" s="391"/>
      <c r="S133" s="391"/>
      <c r="T133" s="391"/>
      <c r="U133" s="391"/>
      <c r="V133" s="391"/>
      <c r="W133" s="391"/>
      <c r="X133" s="391"/>
      <c r="Y133" s="391"/>
      <c r="Z133" s="391"/>
      <c r="AA133" s="391"/>
      <c r="AB133" s="391"/>
      <c r="AC133" s="388">
        <f t="shared" si="27"/>
        <v>0</v>
      </c>
    </row>
    <row r="134" spans="1:29" s="304" customFormat="1" x14ac:dyDescent="0.25">
      <c r="A134" s="408" t="s">
        <v>1594</v>
      </c>
      <c r="B134" s="393"/>
      <c r="C134" s="394">
        <f t="shared" ref="C134:AB134" si="28">SUM(C128:C133)</f>
        <v>0</v>
      </c>
      <c r="D134" s="395">
        <f t="shared" si="28"/>
        <v>0</v>
      </c>
      <c r="E134" s="395">
        <f t="shared" si="28"/>
        <v>0</v>
      </c>
      <c r="F134" s="395">
        <f t="shared" si="28"/>
        <v>0</v>
      </c>
      <c r="G134" s="395">
        <f t="shared" si="28"/>
        <v>0</v>
      </c>
      <c r="H134" s="395">
        <f t="shared" si="28"/>
        <v>0</v>
      </c>
      <c r="I134" s="395">
        <f t="shared" si="28"/>
        <v>0</v>
      </c>
      <c r="J134" s="395">
        <f t="shared" si="28"/>
        <v>0</v>
      </c>
      <c r="K134" s="395">
        <f t="shared" si="28"/>
        <v>0</v>
      </c>
      <c r="L134" s="395">
        <f t="shared" si="28"/>
        <v>0</v>
      </c>
      <c r="M134" s="395">
        <f t="shared" si="28"/>
        <v>0</v>
      </c>
      <c r="N134" s="395">
        <f t="shared" si="28"/>
        <v>0</v>
      </c>
      <c r="O134" s="395">
        <f t="shared" si="28"/>
        <v>0</v>
      </c>
      <c r="P134" s="395">
        <f t="shared" si="28"/>
        <v>0</v>
      </c>
      <c r="Q134" s="395">
        <f t="shared" si="28"/>
        <v>0</v>
      </c>
      <c r="R134" s="395">
        <f t="shared" si="28"/>
        <v>0</v>
      </c>
      <c r="S134" s="395">
        <f t="shared" si="28"/>
        <v>0</v>
      </c>
      <c r="T134" s="395">
        <f t="shared" si="28"/>
        <v>0</v>
      </c>
      <c r="U134" s="395">
        <f t="shared" si="28"/>
        <v>0</v>
      </c>
      <c r="V134" s="395">
        <f t="shared" si="28"/>
        <v>0</v>
      </c>
      <c r="W134" s="395">
        <f t="shared" si="28"/>
        <v>0</v>
      </c>
      <c r="X134" s="395">
        <f t="shared" si="28"/>
        <v>0</v>
      </c>
      <c r="Y134" s="395">
        <f t="shared" si="28"/>
        <v>0</v>
      </c>
      <c r="Z134" s="395">
        <f t="shared" si="28"/>
        <v>0</v>
      </c>
      <c r="AA134" s="395">
        <f t="shared" si="28"/>
        <v>0</v>
      </c>
      <c r="AB134" s="395">
        <f t="shared" si="28"/>
        <v>0</v>
      </c>
      <c r="AC134" s="396">
        <f t="shared" si="27"/>
        <v>0</v>
      </c>
    </row>
    <row r="135" spans="1:29" s="304" customFormat="1" ht="1.95" customHeight="1" x14ac:dyDescent="0.25">
      <c r="A135" s="385"/>
      <c r="B135" s="378"/>
      <c r="C135" s="386"/>
      <c r="D135" s="387"/>
      <c r="E135" s="387"/>
      <c r="F135" s="387"/>
      <c r="G135" s="387"/>
      <c r="H135" s="387"/>
      <c r="I135" s="387"/>
      <c r="J135" s="387"/>
      <c r="K135" s="387"/>
      <c r="L135" s="387"/>
      <c r="M135" s="387"/>
      <c r="N135" s="387"/>
      <c r="O135" s="387"/>
      <c r="P135" s="387"/>
      <c r="Q135" s="387"/>
      <c r="R135" s="387"/>
      <c r="S135" s="387"/>
      <c r="T135" s="387"/>
      <c r="U135" s="387"/>
      <c r="V135" s="387"/>
      <c r="W135" s="387"/>
      <c r="X135" s="387"/>
      <c r="Y135" s="387"/>
      <c r="Z135" s="387"/>
      <c r="AA135" s="387"/>
      <c r="AB135" s="387"/>
      <c r="AC135" s="388"/>
    </row>
    <row r="136" spans="1:29" s="304" customFormat="1" x14ac:dyDescent="0.25">
      <c r="A136" s="385" t="s">
        <v>1475</v>
      </c>
      <c r="B136" s="378"/>
      <c r="C136" s="386"/>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row>
    <row r="137" spans="1:29" s="304" customFormat="1" x14ac:dyDescent="0.25">
      <c r="A137" s="404" t="s">
        <v>1391</v>
      </c>
      <c r="B137" s="405" t="s">
        <v>1249</v>
      </c>
      <c r="C137" s="390">
        <f>SUM(GenFundExp2!I581+GenFundExp2!I582)</f>
        <v>0</v>
      </c>
      <c r="D137" s="391">
        <f>SUM(CharterFundExp2!I581+CharterFundExp2!I582)</f>
        <v>0</v>
      </c>
      <c r="E137" s="391"/>
      <c r="F137" s="391"/>
      <c r="G137" s="391"/>
      <c r="H137" s="391"/>
      <c r="I137" s="391"/>
      <c r="J137" s="391"/>
      <c r="K137" s="391"/>
      <c r="L137" s="391"/>
      <c r="M137" s="391"/>
      <c r="N137" s="391"/>
      <c r="O137" s="391"/>
      <c r="P137" s="391"/>
      <c r="Q137" s="391"/>
      <c r="R137" s="391"/>
      <c r="S137" s="391"/>
      <c r="T137" s="391"/>
      <c r="U137" s="391"/>
      <c r="V137" s="391"/>
      <c r="W137" s="391"/>
      <c r="X137" s="391"/>
      <c r="Y137" s="391"/>
      <c r="Z137" s="391"/>
      <c r="AA137" s="391"/>
      <c r="AB137" s="391"/>
      <c r="AC137" s="388">
        <f t="shared" ref="AC137:AC143" si="29">C137+D137+E137+F137+M137+G137+H137+J137+K137+L137+O137+P137+Q137+R137+T137+U137+V137+W137+X137+Y137+Z137+AB137+AA137+N137</f>
        <v>0</v>
      </c>
    </row>
    <row r="138" spans="1:29" s="304" customFormat="1" x14ac:dyDescent="0.25">
      <c r="A138" s="404" t="s">
        <v>1706</v>
      </c>
      <c r="B138" s="405" t="s">
        <v>1250</v>
      </c>
      <c r="C138" s="390">
        <f>SUM(GenFundExp2!I583+GenFundExp2!I584)</f>
        <v>0</v>
      </c>
      <c r="D138" s="391">
        <f>SUM(CharterFundExp2!I583+CharterFundExp2!I584)</f>
        <v>0</v>
      </c>
      <c r="E138" s="391"/>
      <c r="F138" s="391"/>
      <c r="G138" s="391"/>
      <c r="H138" s="391"/>
      <c r="I138" s="391"/>
      <c r="J138" s="391"/>
      <c r="K138" s="391"/>
      <c r="L138" s="391"/>
      <c r="M138" s="391"/>
      <c r="N138" s="391"/>
      <c r="O138" s="391"/>
      <c r="P138" s="391"/>
      <c r="Q138" s="391"/>
      <c r="R138" s="391"/>
      <c r="S138" s="391"/>
      <c r="T138" s="391"/>
      <c r="U138" s="391"/>
      <c r="V138" s="391"/>
      <c r="W138" s="391"/>
      <c r="X138" s="391"/>
      <c r="Y138" s="391"/>
      <c r="Z138" s="391"/>
      <c r="AA138" s="391"/>
      <c r="AB138" s="391"/>
      <c r="AC138" s="388">
        <f t="shared" si="29"/>
        <v>0</v>
      </c>
    </row>
    <row r="139" spans="1:29" s="304" customFormat="1" ht="26.4" x14ac:dyDescent="0.25">
      <c r="A139" s="404" t="s">
        <v>1394</v>
      </c>
      <c r="B139" s="405" t="s">
        <v>1464</v>
      </c>
      <c r="C139" s="390">
        <f>SUM(GenFundExp2!I585:I597)</f>
        <v>0</v>
      </c>
      <c r="D139" s="391">
        <f>SUM(CharterFundExp2!I585:I597)</f>
        <v>0</v>
      </c>
      <c r="E139" s="391"/>
      <c r="F139" s="391"/>
      <c r="G139" s="391"/>
      <c r="H139" s="391"/>
      <c r="I139" s="391"/>
      <c r="J139" s="391"/>
      <c r="K139" s="391"/>
      <c r="L139" s="391"/>
      <c r="M139" s="391"/>
      <c r="N139" s="391"/>
      <c r="O139" s="391"/>
      <c r="P139" s="391"/>
      <c r="Q139" s="391"/>
      <c r="R139" s="391"/>
      <c r="S139" s="391"/>
      <c r="T139" s="391"/>
      <c r="U139" s="391"/>
      <c r="V139" s="391"/>
      <c r="W139" s="391"/>
      <c r="X139" s="391"/>
      <c r="Y139" s="391"/>
      <c r="Z139" s="391"/>
      <c r="AA139" s="391"/>
      <c r="AB139" s="391"/>
      <c r="AC139" s="388">
        <f t="shared" si="29"/>
        <v>0</v>
      </c>
    </row>
    <row r="140" spans="1:29" s="304" customFormat="1" x14ac:dyDescent="0.25">
      <c r="A140" s="404" t="s">
        <v>1582</v>
      </c>
      <c r="B140" s="405" t="s">
        <v>1254</v>
      </c>
      <c r="C140" s="390">
        <f>SUM(GenFundExp2!I598:I599)</f>
        <v>0</v>
      </c>
      <c r="D140" s="391">
        <f>SUM(CharterFundExp2!I598:I599)</f>
        <v>0</v>
      </c>
      <c r="E140" s="391"/>
      <c r="F140" s="391"/>
      <c r="G140" s="391"/>
      <c r="H140" s="391"/>
      <c r="I140" s="391"/>
      <c r="J140" s="391"/>
      <c r="K140" s="391"/>
      <c r="L140" s="391"/>
      <c r="M140" s="391"/>
      <c r="N140" s="391"/>
      <c r="O140" s="391"/>
      <c r="P140" s="391"/>
      <c r="Q140" s="391"/>
      <c r="R140" s="391"/>
      <c r="S140" s="391"/>
      <c r="T140" s="391"/>
      <c r="U140" s="391"/>
      <c r="V140" s="391"/>
      <c r="W140" s="391"/>
      <c r="X140" s="391"/>
      <c r="Y140" s="391"/>
      <c r="Z140" s="391"/>
      <c r="AA140" s="391"/>
      <c r="AB140" s="391"/>
      <c r="AC140" s="388">
        <f t="shared" si="29"/>
        <v>0</v>
      </c>
    </row>
    <row r="141" spans="1:29" s="304" customFormat="1" x14ac:dyDescent="0.25">
      <c r="A141" s="404" t="s">
        <v>118</v>
      </c>
      <c r="B141" s="405" t="s">
        <v>1255</v>
      </c>
      <c r="C141" s="390">
        <f>SUM(GenFundExp2!I600:I602)</f>
        <v>0</v>
      </c>
      <c r="D141" s="391">
        <f>SUM(CharterFundExp2!I600:I602)</f>
        <v>0</v>
      </c>
      <c r="E141" s="391"/>
      <c r="F141" s="391"/>
      <c r="G141" s="391"/>
      <c r="H141" s="391"/>
      <c r="I141" s="391"/>
      <c r="J141" s="391"/>
      <c r="K141" s="391"/>
      <c r="L141" s="391"/>
      <c r="M141" s="391"/>
      <c r="N141" s="391"/>
      <c r="O141" s="391"/>
      <c r="P141" s="391"/>
      <c r="Q141" s="391"/>
      <c r="R141" s="391"/>
      <c r="S141" s="391"/>
      <c r="T141" s="391"/>
      <c r="U141" s="391"/>
      <c r="V141" s="391"/>
      <c r="W141" s="391"/>
      <c r="X141" s="391"/>
      <c r="Y141" s="391"/>
      <c r="Z141" s="391"/>
      <c r="AA141" s="391"/>
      <c r="AB141" s="391"/>
      <c r="AC141" s="388">
        <f t="shared" si="29"/>
        <v>0</v>
      </c>
    </row>
    <row r="142" spans="1:29" s="304" customFormat="1" x14ac:dyDescent="0.25">
      <c r="A142" s="404" t="s">
        <v>1067</v>
      </c>
      <c r="B142" s="405" t="s">
        <v>1465</v>
      </c>
      <c r="C142" s="390">
        <f>SUM(GenFundExp2!I603:I608)</f>
        <v>0</v>
      </c>
      <c r="D142" s="391">
        <f>SUM(CharterFundExp2!I603:I608)</f>
        <v>0</v>
      </c>
      <c r="E142" s="391"/>
      <c r="F142" s="391"/>
      <c r="G142" s="391"/>
      <c r="H142" s="391"/>
      <c r="I142" s="391"/>
      <c r="J142" s="391"/>
      <c r="K142" s="391"/>
      <c r="L142" s="391"/>
      <c r="M142" s="391"/>
      <c r="N142" s="391"/>
      <c r="O142" s="391"/>
      <c r="P142" s="391"/>
      <c r="Q142" s="391"/>
      <c r="R142" s="391"/>
      <c r="S142" s="391"/>
      <c r="T142" s="391"/>
      <c r="U142" s="391"/>
      <c r="V142" s="391"/>
      <c r="W142" s="391"/>
      <c r="X142" s="391"/>
      <c r="Y142" s="391"/>
      <c r="Z142" s="391"/>
      <c r="AA142" s="391"/>
      <c r="AB142" s="391"/>
      <c r="AC142" s="388">
        <f t="shared" si="29"/>
        <v>0</v>
      </c>
    </row>
    <row r="143" spans="1:29" s="304" customFormat="1" x14ac:dyDescent="0.25">
      <c r="A143" s="408" t="s">
        <v>1595</v>
      </c>
      <c r="B143" s="393"/>
      <c r="C143" s="394">
        <f t="shared" ref="C143:AB143" si="30">SUM(C137:C142)</f>
        <v>0</v>
      </c>
      <c r="D143" s="395">
        <f t="shared" si="30"/>
        <v>0</v>
      </c>
      <c r="E143" s="395">
        <f t="shared" si="30"/>
        <v>0</v>
      </c>
      <c r="F143" s="395">
        <f t="shared" si="30"/>
        <v>0</v>
      </c>
      <c r="G143" s="395">
        <f t="shared" si="30"/>
        <v>0</v>
      </c>
      <c r="H143" s="395">
        <f t="shared" si="30"/>
        <v>0</v>
      </c>
      <c r="I143" s="395">
        <f t="shared" si="30"/>
        <v>0</v>
      </c>
      <c r="J143" s="395">
        <f t="shared" si="30"/>
        <v>0</v>
      </c>
      <c r="K143" s="395">
        <f t="shared" si="30"/>
        <v>0</v>
      </c>
      <c r="L143" s="395">
        <f t="shared" si="30"/>
        <v>0</v>
      </c>
      <c r="M143" s="395">
        <f t="shared" si="30"/>
        <v>0</v>
      </c>
      <c r="N143" s="395">
        <f t="shared" si="30"/>
        <v>0</v>
      </c>
      <c r="O143" s="395">
        <f t="shared" si="30"/>
        <v>0</v>
      </c>
      <c r="P143" s="395">
        <f t="shared" si="30"/>
        <v>0</v>
      </c>
      <c r="Q143" s="395">
        <f t="shared" si="30"/>
        <v>0</v>
      </c>
      <c r="R143" s="395">
        <f t="shared" si="30"/>
        <v>0</v>
      </c>
      <c r="S143" s="395">
        <f t="shared" si="30"/>
        <v>0</v>
      </c>
      <c r="T143" s="395">
        <f t="shared" si="30"/>
        <v>0</v>
      </c>
      <c r="U143" s="395">
        <f t="shared" si="30"/>
        <v>0</v>
      </c>
      <c r="V143" s="395">
        <f t="shared" si="30"/>
        <v>0</v>
      </c>
      <c r="W143" s="395">
        <f t="shared" si="30"/>
        <v>0</v>
      </c>
      <c r="X143" s="395">
        <f t="shared" si="30"/>
        <v>0</v>
      </c>
      <c r="Y143" s="395">
        <f t="shared" si="30"/>
        <v>0</v>
      </c>
      <c r="Z143" s="395">
        <f t="shared" si="30"/>
        <v>0</v>
      </c>
      <c r="AA143" s="395">
        <f t="shared" si="30"/>
        <v>0</v>
      </c>
      <c r="AB143" s="395">
        <f t="shared" si="30"/>
        <v>0</v>
      </c>
      <c r="AC143" s="396">
        <f t="shared" si="29"/>
        <v>0</v>
      </c>
    </row>
    <row r="144" spans="1:29" s="304" customFormat="1" ht="1.95" customHeight="1" x14ac:dyDescent="0.25">
      <c r="A144" s="385"/>
      <c r="B144" s="378"/>
      <c r="C144" s="386"/>
      <c r="D144" s="387"/>
      <c r="E144" s="387"/>
      <c r="F144" s="387"/>
      <c r="G144" s="387"/>
      <c r="H144" s="387"/>
      <c r="I144" s="387"/>
      <c r="J144" s="387"/>
      <c r="K144" s="387"/>
      <c r="L144" s="387"/>
      <c r="M144" s="387"/>
      <c r="N144" s="387"/>
      <c r="O144" s="387"/>
      <c r="P144" s="387"/>
      <c r="Q144" s="387"/>
      <c r="R144" s="387"/>
      <c r="S144" s="387"/>
      <c r="T144" s="387"/>
      <c r="U144" s="387"/>
      <c r="V144" s="387"/>
      <c r="W144" s="387"/>
      <c r="X144" s="387"/>
      <c r="Y144" s="387"/>
      <c r="Z144" s="387"/>
      <c r="AA144" s="387"/>
      <c r="AB144" s="387"/>
      <c r="AC144" s="388"/>
    </row>
    <row r="145" spans="1:29" s="304" customFormat="1" x14ac:dyDescent="0.25">
      <c r="A145" s="408" t="s">
        <v>1596</v>
      </c>
      <c r="B145" s="393"/>
      <c r="C145" s="394">
        <f t="shared" ref="C145:AB145" si="31">SUM(C134+C125+C117+C108+C99+C90+C81+C73+C64+C55+C46+C37+C143)</f>
        <v>0</v>
      </c>
      <c r="D145" s="395">
        <f t="shared" si="31"/>
        <v>0</v>
      </c>
      <c r="E145" s="395">
        <f t="shared" si="31"/>
        <v>0</v>
      </c>
      <c r="F145" s="395">
        <f t="shared" si="31"/>
        <v>0</v>
      </c>
      <c r="G145" s="395">
        <f t="shared" si="31"/>
        <v>0</v>
      </c>
      <c r="H145" s="395">
        <f t="shared" si="31"/>
        <v>0</v>
      </c>
      <c r="I145" s="395">
        <f t="shared" si="31"/>
        <v>0</v>
      </c>
      <c r="J145" s="395">
        <f t="shared" si="31"/>
        <v>0</v>
      </c>
      <c r="K145" s="395">
        <f t="shared" si="31"/>
        <v>0</v>
      </c>
      <c r="L145" s="395">
        <f t="shared" si="31"/>
        <v>0</v>
      </c>
      <c r="M145" s="395">
        <f t="shared" si="31"/>
        <v>0</v>
      </c>
      <c r="N145" s="395">
        <f t="shared" si="31"/>
        <v>0</v>
      </c>
      <c r="O145" s="395">
        <f t="shared" si="31"/>
        <v>0</v>
      </c>
      <c r="P145" s="395">
        <f t="shared" si="31"/>
        <v>0</v>
      </c>
      <c r="Q145" s="395">
        <f t="shared" si="31"/>
        <v>0</v>
      </c>
      <c r="R145" s="395">
        <f t="shared" si="31"/>
        <v>0</v>
      </c>
      <c r="S145" s="395">
        <f t="shared" si="31"/>
        <v>0</v>
      </c>
      <c r="T145" s="395">
        <f t="shared" si="31"/>
        <v>0</v>
      </c>
      <c r="U145" s="395">
        <f t="shared" si="31"/>
        <v>0</v>
      </c>
      <c r="V145" s="395">
        <f t="shared" si="31"/>
        <v>0</v>
      </c>
      <c r="W145" s="395">
        <f t="shared" si="31"/>
        <v>0</v>
      </c>
      <c r="X145" s="395">
        <f t="shared" si="31"/>
        <v>0</v>
      </c>
      <c r="Y145" s="395">
        <f t="shared" si="31"/>
        <v>0</v>
      </c>
      <c r="Z145" s="395">
        <f t="shared" si="31"/>
        <v>0</v>
      </c>
      <c r="AA145" s="395">
        <f t="shared" si="31"/>
        <v>0</v>
      </c>
      <c r="AB145" s="395">
        <f t="shared" si="31"/>
        <v>0</v>
      </c>
      <c r="AC145" s="396">
        <f>C145+D145+E145+F145+M145+G145+H145+J145+K145+L145+O145+P145+Q145+R145+T145+U145+V145+W145+X145+Y145+Z145+AB145+AA145+N145</f>
        <v>0</v>
      </c>
    </row>
    <row r="146" spans="1:29" s="304" customFormat="1" ht="1.95" customHeight="1" x14ac:dyDescent="0.25">
      <c r="A146" s="385"/>
      <c r="B146" s="378"/>
      <c r="C146" s="386"/>
      <c r="D146" s="387"/>
      <c r="E146" s="387"/>
      <c r="F146" s="387"/>
      <c r="G146" s="387"/>
      <c r="H146" s="387"/>
      <c r="I146" s="387"/>
      <c r="J146" s="387"/>
      <c r="K146" s="387"/>
      <c r="L146" s="387"/>
      <c r="M146" s="387"/>
      <c r="N146" s="387"/>
      <c r="O146" s="387"/>
      <c r="P146" s="387"/>
      <c r="Q146" s="387"/>
      <c r="R146" s="387"/>
      <c r="S146" s="387"/>
      <c r="T146" s="387"/>
      <c r="U146" s="387"/>
      <c r="V146" s="387"/>
      <c r="W146" s="387"/>
      <c r="X146" s="387"/>
      <c r="Y146" s="387"/>
      <c r="Z146" s="387"/>
      <c r="AA146" s="387"/>
      <c r="AB146" s="387"/>
      <c r="AC146" s="388"/>
    </row>
    <row r="147" spans="1:29" s="304" customFormat="1" x14ac:dyDescent="0.25">
      <c r="A147" s="385" t="s">
        <v>1476</v>
      </c>
      <c r="B147" s="378"/>
      <c r="C147" s="386"/>
      <c r="D147" s="387"/>
      <c r="E147" s="387"/>
      <c r="F147" s="387"/>
      <c r="G147" s="387"/>
      <c r="H147" s="387"/>
      <c r="I147" s="387"/>
      <c r="J147" s="387"/>
      <c r="K147" s="387"/>
      <c r="L147" s="387"/>
      <c r="M147" s="387"/>
      <c r="N147" s="387"/>
      <c r="O147" s="387"/>
      <c r="P147" s="387"/>
      <c r="Q147" s="387"/>
      <c r="R147" s="387"/>
      <c r="S147" s="387"/>
      <c r="T147" s="387"/>
      <c r="U147" s="387"/>
      <c r="V147" s="387"/>
      <c r="W147" s="387"/>
      <c r="X147" s="387"/>
      <c r="Y147" s="387"/>
      <c r="Z147" s="387"/>
      <c r="AA147" s="387"/>
      <c r="AB147" s="387"/>
      <c r="AC147" s="388"/>
    </row>
    <row r="148" spans="1:29" s="304" customFormat="1" x14ac:dyDescent="0.25">
      <c r="A148" s="404" t="s">
        <v>1391</v>
      </c>
      <c r="B148" s="405" t="s">
        <v>1249</v>
      </c>
      <c r="C148" s="390">
        <f>SUM(GenFundExp2!I612+GenFundExp2!I613)</f>
        <v>0</v>
      </c>
      <c r="D148" s="391">
        <f>SUM(CharterFundExp2!I612+CharterFundExp2!I613)</f>
        <v>0</v>
      </c>
      <c r="E148" s="391"/>
      <c r="F148" s="391"/>
      <c r="G148" s="391"/>
      <c r="H148" s="391"/>
      <c r="I148" s="391"/>
      <c r="J148" s="391"/>
      <c r="K148" s="391"/>
      <c r="L148" s="391"/>
      <c r="M148" s="391"/>
      <c r="N148" s="391"/>
      <c r="O148" s="391"/>
      <c r="P148" s="391">
        <f>BuildFund!I24</f>
        <v>0</v>
      </c>
      <c r="Q148" s="391"/>
      <c r="R148" s="391"/>
      <c r="S148" s="391"/>
      <c r="T148" s="391"/>
      <c r="U148" s="391"/>
      <c r="V148" s="391"/>
      <c r="W148" s="391"/>
      <c r="X148" s="391"/>
      <c r="Y148" s="391"/>
      <c r="Z148" s="391"/>
      <c r="AA148" s="391"/>
      <c r="AB148" s="391"/>
      <c r="AC148" s="388">
        <f t="shared" ref="AC148:AC154" si="32">C148+D148+E148+F148+M148+G148+H148+J148+K148+L148+O148+P148+Q148+R148+T148+U148+V148+W148+X148+Y148+Z148+AB148+AA148+N148</f>
        <v>0</v>
      </c>
    </row>
    <row r="149" spans="1:29" s="304" customFormat="1" x14ac:dyDescent="0.25">
      <c r="A149" s="404" t="s">
        <v>1706</v>
      </c>
      <c r="B149" s="405" t="s">
        <v>1250</v>
      </c>
      <c r="C149" s="390">
        <f>SUM(GenFundExp2!I614+GenFundExp2!I615)</f>
        <v>0</v>
      </c>
      <c r="D149" s="391">
        <f>SUM(CharterFundExp2!I614+CharterFundExp2!I615)</f>
        <v>0</v>
      </c>
      <c r="E149" s="391"/>
      <c r="F149" s="391"/>
      <c r="G149" s="391"/>
      <c r="H149" s="391"/>
      <c r="I149" s="391"/>
      <c r="J149" s="391"/>
      <c r="K149" s="391"/>
      <c r="L149" s="391"/>
      <c r="M149" s="391"/>
      <c r="N149" s="391"/>
      <c r="O149" s="391"/>
      <c r="P149" s="391"/>
      <c r="Q149" s="391"/>
      <c r="R149" s="391"/>
      <c r="S149" s="391"/>
      <c r="T149" s="391"/>
      <c r="U149" s="391"/>
      <c r="V149" s="391"/>
      <c r="W149" s="391"/>
      <c r="X149" s="391"/>
      <c r="Y149" s="391"/>
      <c r="Z149" s="391"/>
      <c r="AA149" s="391"/>
      <c r="AB149" s="391"/>
      <c r="AC149" s="388">
        <f t="shared" si="32"/>
        <v>0</v>
      </c>
    </row>
    <row r="150" spans="1:29" s="304" customFormat="1" ht="26.4" x14ac:dyDescent="0.25">
      <c r="A150" s="404" t="s">
        <v>1394</v>
      </c>
      <c r="B150" s="405" t="s">
        <v>1464</v>
      </c>
      <c r="C150" s="390">
        <f>SUM(GenFundExp2!I616:I626)</f>
        <v>0</v>
      </c>
      <c r="D150" s="391">
        <f>SUM(CharterFundExp2!I616:I626)</f>
        <v>0</v>
      </c>
      <c r="E150" s="391"/>
      <c r="F150" s="391"/>
      <c r="G150" s="391"/>
      <c r="H150" s="391"/>
      <c r="I150" s="391"/>
      <c r="J150" s="391"/>
      <c r="K150" s="391"/>
      <c r="L150" s="391"/>
      <c r="M150" s="391"/>
      <c r="N150" s="391"/>
      <c r="O150" s="391"/>
      <c r="P150" s="391">
        <f>SUM(BuildFund!I25)</f>
        <v>0</v>
      </c>
      <c r="Q150" s="391"/>
      <c r="R150" s="391"/>
      <c r="S150" s="391"/>
      <c r="T150" s="391"/>
      <c r="U150" s="391"/>
      <c r="V150" s="391"/>
      <c r="W150" s="391"/>
      <c r="X150" s="391"/>
      <c r="Y150" s="391"/>
      <c r="Z150" s="391"/>
      <c r="AA150" s="391"/>
      <c r="AB150" s="391"/>
      <c r="AC150" s="388">
        <f t="shared" si="32"/>
        <v>0</v>
      </c>
    </row>
    <row r="151" spans="1:29" s="304" customFormat="1" x14ac:dyDescent="0.25">
      <c r="A151" s="404" t="s">
        <v>1582</v>
      </c>
      <c r="B151" s="405" t="s">
        <v>1254</v>
      </c>
      <c r="C151" s="390">
        <f>SUM(GenFundExp2!I627:I628)</f>
        <v>0</v>
      </c>
      <c r="D151" s="391">
        <f>SUM(CharterFundExp2!I627:I628)</f>
        <v>0</v>
      </c>
      <c r="E151" s="391"/>
      <c r="F151" s="391"/>
      <c r="G151" s="391"/>
      <c r="H151" s="391"/>
      <c r="I151" s="391"/>
      <c r="J151" s="391"/>
      <c r="K151" s="391"/>
      <c r="L151" s="391"/>
      <c r="M151" s="391"/>
      <c r="N151" s="391"/>
      <c r="O151" s="391"/>
      <c r="P151" s="391">
        <f>BuildFund!I26</f>
        <v>0</v>
      </c>
      <c r="Q151" s="391"/>
      <c r="R151" s="391"/>
      <c r="S151" s="391"/>
      <c r="T151" s="391"/>
      <c r="U151" s="391"/>
      <c r="V151" s="391"/>
      <c r="W151" s="391"/>
      <c r="X151" s="391"/>
      <c r="Y151" s="391"/>
      <c r="Z151" s="391"/>
      <c r="AA151" s="391"/>
      <c r="AB151" s="391"/>
      <c r="AC151" s="388">
        <f t="shared" si="32"/>
        <v>0</v>
      </c>
    </row>
    <row r="152" spans="1:29" s="304" customFormat="1" x14ac:dyDescent="0.25">
      <c r="A152" s="404" t="s">
        <v>118</v>
      </c>
      <c r="B152" s="405" t="s">
        <v>1255</v>
      </c>
      <c r="C152" s="390">
        <f>SUM(GenFundExp2!I629:I637)</f>
        <v>0</v>
      </c>
      <c r="D152" s="391">
        <f>SUM(CharterFundExp2!I629:I637)</f>
        <v>0</v>
      </c>
      <c r="E152" s="391"/>
      <c r="F152" s="391"/>
      <c r="G152" s="391"/>
      <c r="H152" s="391"/>
      <c r="I152" s="391"/>
      <c r="J152" s="391"/>
      <c r="K152" s="391"/>
      <c r="L152" s="391"/>
      <c r="M152" s="391"/>
      <c r="N152" s="391"/>
      <c r="O152" s="391"/>
      <c r="P152" s="391">
        <f>SUM(BuildFund!I27:I34)</f>
        <v>0</v>
      </c>
      <c r="Q152" s="391"/>
      <c r="R152" s="391"/>
      <c r="S152" s="391"/>
      <c r="T152" s="391"/>
      <c r="U152" s="391"/>
      <c r="V152" s="391"/>
      <c r="W152" s="391"/>
      <c r="X152" s="391"/>
      <c r="Y152" s="391"/>
      <c r="Z152" s="391"/>
      <c r="AA152" s="391"/>
      <c r="AB152" s="391"/>
      <c r="AC152" s="388">
        <f t="shared" si="32"/>
        <v>0</v>
      </c>
    </row>
    <row r="153" spans="1:29" s="304" customFormat="1" x14ac:dyDescent="0.25">
      <c r="A153" s="404" t="s">
        <v>1067</v>
      </c>
      <c r="B153" s="405" t="s">
        <v>1465</v>
      </c>
      <c r="C153" s="390">
        <f>SUM(GenFundExp2!I638:I641)</f>
        <v>0</v>
      </c>
      <c r="D153" s="391">
        <f>SUM(CharterFundExp2!I638:I641)</f>
        <v>0</v>
      </c>
      <c r="E153" s="391"/>
      <c r="F153" s="391"/>
      <c r="G153" s="391"/>
      <c r="H153" s="391"/>
      <c r="I153" s="391"/>
      <c r="J153" s="391"/>
      <c r="K153" s="391"/>
      <c r="L153" s="391"/>
      <c r="M153" s="391"/>
      <c r="N153" s="391"/>
      <c r="O153" s="391"/>
      <c r="P153" s="391">
        <f>SUM(BuildFund!I35+BuildFund!I36+BuildFund!I37)</f>
        <v>0</v>
      </c>
      <c r="Q153" s="391"/>
      <c r="R153" s="391"/>
      <c r="S153" s="391"/>
      <c r="T153" s="391"/>
      <c r="U153" s="391"/>
      <c r="V153" s="391"/>
      <c r="W153" s="391"/>
      <c r="X153" s="391"/>
      <c r="Y153" s="391"/>
      <c r="Z153" s="391"/>
      <c r="AA153" s="391"/>
      <c r="AB153" s="391"/>
      <c r="AC153" s="388">
        <f t="shared" si="32"/>
        <v>0</v>
      </c>
    </row>
    <row r="154" spans="1:29" s="304" customFormat="1" x14ac:dyDescent="0.25">
      <c r="A154" s="408" t="s">
        <v>1597</v>
      </c>
      <c r="B154" s="393"/>
      <c r="C154" s="394">
        <f t="shared" ref="C154:AB154" si="33">SUM(C148:C153)</f>
        <v>0</v>
      </c>
      <c r="D154" s="395">
        <f t="shared" si="33"/>
        <v>0</v>
      </c>
      <c r="E154" s="395">
        <f t="shared" si="33"/>
        <v>0</v>
      </c>
      <c r="F154" s="395">
        <f t="shared" si="33"/>
        <v>0</v>
      </c>
      <c r="G154" s="395">
        <f t="shared" si="33"/>
        <v>0</v>
      </c>
      <c r="H154" s="395">
        <f t="shared" si="33"/>
        <v>0</v>
      </c>
      <c r="I154" s="395">
        <f t="shared" si="33"/>
        <v>0</v>
      </c>
      <c r="J154" s="395">
        <f t="shared" si="33"/>
        <v>0</v>
      </c>
      <c r="K154" s="395">
        <f t="shared" si="33"/>
        <v>0</v>
      </c>
      <c r="L154" s="395">
        <f t="shared" si="33"/>
        <v>0</v>
      </c>
      <c r="M154" s="395">
        <f t="shared" si="33"/>
        <v>0</v>
      </c>
      <c r="N154" s="395">
        <f t="shared" si="33"/>
        <v>0</v>
      </c>
      <c r="O154" s="395">
        <f t="shared" si="33"/>
        <v>0</v>
      </c>
      <c r="P154" s="395">
        <f t="shared" si="33"/>
        <v>0</v>
      </c>
      <c r="Q154" s="395">
        <f t="shared" si="33"/>
        <v>0</v>
      </c>
      <c r="R154" s="395">
        <f t="shared" si="33"/>
        <v>0</v>
      </c>
      <c r="S154" s="395">
        <f t="shared" si="33"/>
        <v>0</v>
      </c>
      <c r="T154" s="395">
        <f t="shared" si="33"/>
        <v>0</v>
      </c>
      <c r="U154" s="395">
        <f t="shared" si="33"/>
        <v>0</v>
      </c>
      <c r="V154" s="395">
        <f t="shared" si="33"/>
        <v>0</v>
      </c>
      <c r="W154" s="395">
        <f t="shared" si="33"/>
        <v>0</v>
      </c>
      <c r="X154" s="395">
        <f t="shared" si="33"/>
        <v>0</v>
      </c>
      <c r="Y154" s="395">
        <f t="shared" si="33"/>
        <v>0</v>
      </c>
      <c r="Z154" s="395">
        <f t="shared" si="33"/>
        <v>0</v>
      </c>
      <c r="AA154" s="395">
        <f t="shared" si="33"/>
        <v>0</v>
      </c>
      <c r="AB154" s="395">
        <f t="shared" si="33"/>
        <v>0</v>
      </c>
      <c r="AC154" s="396">
        <f t="shared" si="32"/>
        <v>0</v>
      </c>
    </row>
    <row r="155" spans="1:29" s="304" customFormat="1" ht="1.95" customHeight="1" x14ac:dyDescent="0.25">
      <c r="A155" s="385"/>
      <c r="B155" s="378"/>
      <c r="C155" s="386"/>
      <c r="D155" s="387"/>
      <c r="E155" s="387"/>
      <c r="F155" s="387"/>
      <c r="G155" s="387"/>
      <c r="H155" s="387"/>
      <c r="I155" s="387"/>
      <c r="J155" s="387"/>
      <c r="K155" s="387"/>
      <c r="L155" s="387"/>
      <c r="M155" s="387"/>
      <c r="N155" s="387"/>
      <c r="O155" s="387"/>
      <c r="P155" s="387"/>
      <c r="Q155" s="387"/>
      <c r="R155" s="387"/>
      <c r="S155" s="387"/>
      <c r="T155" s="387"/>
      <c r="U155" s="387"/>
      <c r="V155" s="387"/>
      <c r="W155" s="387"/>
      <c r="X155" s="387"/>
      <c r="Y155" s="387"/>
      <c r="Z155" s="387"/>
      <c r="AA155" s="387"/>
      <c r="AB155" s="387"/>
      <c r="AC155" s="388"/>
    </row>
    <row r="156" spans="1:29" s="304" customFormat="1" ht="39.6" x14ac:dyDescent="0.25">
      <c r="A156" s="385" t="s">
        <v>1477</v>
      </c>
      <c r="B156" s="378"/>
      <c r="C156" s="386"/>
      <c r="D156" s="387"/>
      <c r="E156" s="387"/>
      <c r="F156" s="387"/>
      <c r="G156" s="387"/>
      <c r="H156" s="387"/>
      <c r="I156" s="387"/>
      <c r="J156" s="387"/>
      <c r="K156" s="387"/>
      <c r="L156" s="387"/>
      <c r="M156" s="387"/>
      <c r="N156" s="387"/>
      <c r="O156" s="387"/>
      <c r="P156" s="387"/>
      <c r="Q156" s="387"/>
      <c r="R156" s="387"/>
      <c r="S156" s="387"/>
      <c r="T156" s="387"/>
      <c r="U156" s="387"/>
      <c r="V156" s="387"/>
      <c r="W156" s="387"/>
      <c r="X156" s="387"/>
      <c r="Y156" s="387"/>
      <c r="Z156" s="387"/>
      <c r="AA156" s="387"/>
      <c r="AB156" s="387"/>
      <c r="AC156" s="388"/>
    </row>
    <row r="157" spans="1:29" s="304" customFormat="1" x14ac:dyDescent="0.25">
      <c r="A157" s="404" t="s">
        <v>1391</v>
      </c>
      <c r="B157" s="405" t="s">
        <v>1249</v>
      </c>
      <c r="C157" s="409"/>
      <c r="D157" s="410"/>
      <c r="E157" s="410"/>
      <c r="F157" s="410"/>
      <c r="G157" s="410"/>
      <c r="H157" s="410"/>
      <c r="I157" s="410"/>
      <c r="J157" s="410"/>
      <c r="K157" s="410"/>
      <c r="L157" s="410"/>
      <c r="M157" s="410"/>
      <c r="N157" s="410"/>
      <c r="O157" s="410"/>
      <c r="P157" s="410"/>
      <c r="Q157" s="410"/>
      <c r="R157" s="410"/>
      <c r="S157" s="410"/>
      <c r="T157" s="410"/>
      <c r="U157" s="410"/>
      <c r="V157" s="410"/>
      <c r="W157" s="410"/>
      <c r="X157" s="410"/>
      <c r="Y157" s="410"/>
      <c r="Z157" s="410"/>
      <c r="AA157" s="410"/>
      <c r="AB157" s="410"/>
      <c r="AC157" s="411">
        <f t="shared" ref="AC157:AC163" si="34">C157+D157+E157+F157+M157+G157+H157+J157+K157+L157+O157+P157+Q157+R157+T157+U157+V157+W157+X157+Y157+Z157+AB157+AA157+N157</f>
        <v>0</v>
      </c>
    </row>
    <row r="158" spans="1:29" s="304" customFormat="1" x14ac:dyDescent="0.25">
      <c r="A158" s="404" t="s">
        <v>1706</v>
      </c>
      <c r="B158" s="405" t="s">
        <v>1250</v>
      </c>
      <c r="C158" s="409"/>
      <c r="D158" s="410"/>
      <c r="E158" s="410"/>
      <c r="F158" s="410"/>
      <c r="G158" s="410"/>
      <c r="H158" s="410"/>
      <c r="I158" s="410"/>
      <c r="J158" s="410"/>
      <c r="K158" s="410"/>
      <c r="L158" s="410"/>
      <c r="M158" s="410"/>
      <c r="N158" s="410"/>
      <c r="O158" s="410"/>
      <c r="P158" s="410"/>
      <c r="Q158" s="410"/>
      <c r="R158" s="410"/>
      <c r="S158" s="410"/>
      <c r="T158" s="410"/>
      <c r="U158" s="410"/>
      <c r="V158" s="410"/>
      <c r="W158" s="410"/>
      <c r="X158" s="410"/>
      <c r="Y158" s="410"/>
      <c r="Z158" s="410"/>
      <c r="AA158" s="410"/>
      <c r="AB158" s="410"/>
      <c r="AC158" s="411">
        <f t="shared" si="34"/>
        <v>0</v>
      </c>
    </row>
    <row r="159" spans="1:29" s="304" customFormat="1" ht="26.4" x14ac:dyDescent="0.25">
      <c r="A159" s="404" t="s">
        <v>1394</v>
      </c>
      <c r="B159" s="405" t="s">
        <v>1464</v>
      </c>
      <c r="C159" s="409"/>
      <c r="D159" s="410"/>
      <c r="E159" s="410"/>
      <c r="F159" s="410"/>
      <c r="G159" s="410"/>
      <c r="H159" s="410"/>
      <c r="I159" s="410"/>
      <c r="J159" s="410"/>
      <c r="K159" s="410"/>
      <c r="L159" s="410"/>
      <c r="M159" s="410"/>
      <c r="N159" s="410"/>
      <c r="O159" s="410"/>
      <c r="P159" s="410"/>
      <c r="Q159" s="410"/>
      <c r="R159" s="410"/>
      <c r="S159" s="410"/>
      <c r="T159" s="410"/>
      <c r="U159" s="410"/>
      <c r="V159" s="410"/>
      <c r="W159" s="410"/>
      <c r="X159" s="410"/>
      <c r="Y159" s="410"/>
      <c r="Z159" s="410"/>
      <c r="AA159" s="410"/>
      <c r="AB159" s="410"/>
      <c r="AC159" s="411">
        <f t="shared" si="34"/>
        <v>0</v>
      </c>
    </row>
    <row r="160" spans="1:29" s="304" customFormat="1" x14ac:dyDescent="0.25">
      <c r="A160" s="404" t="s">
        <v>1582</v>
      </c>
      <c r="B160" s="405" t="s">
        <v>1254</v>
      </c>
      <c r="C160" s="409"/>
      <c r="D160" s="410"/>
      <c r="E160" s="410"/>
      <c r="F160" s="410"/>
      <c r="G160" s="410"/>
      <c r="H160" s="410"/>
      <c r="I160" s="410"/>
      <c r="J160" s="410"/>
      <c r="K160" s="410"/>
      <c r="L160" s="410"/>
      <c r="M160" s="410"/>
      <c r="N160" s="410"/>
      <c r="O160" s="410"/>
      <c r="P160" s="410"/>
      <c r="Q160" s="410"/>
      <c r="R160" s="410"/>
      <c r="S160" s="410"/>
      <c r="T160" s="410"/>
      <c r="U160" s="410"/>
      <c r="V160" s="410"/>
      <c r="W160" s="410"/>
      <c r="X160" s="410"/>
      <c r="Y160" s="410"/>
      <c r="Z160" s="410"/>
      <c r="AA160" s="410"/>
      <c r="AB160" s="410"/>
      <c r="AC160" s="411">
        <f t="shared" si="34"/>
        <v>0</v>
      </c>
    </row>
    <row r="161" spans="1:29" s="304" customFormat="1" x14ac:dyDescent="0.25">
      <c r="A161" s="404" t="s">
        <v>118</v>
      </c>
      <c r="B161" s="405" t="s">
        <v>1255</v>
      </c>
      <c r="C161" s="409"/>
      <c r="D161" s="410"/>
      <c r="E161" s="410"/>
      <c r="F161" s="410"/>
      <c r="G161" s="410"/>
      <c r="H161" s="410"/>
      <c r="I161" s="410"/>
      <c r="J161" s="410"/>
      <c r="K161" s="410"/>
      <c r="L161" s="410"/>
      <c r="M161" s="410"/>
      <c r="N161" s="410"/>
      <c r="O161" s="410"/>
      <c r="P161" s="410"/>
      <c r="Q161" s="410"/>
      <c r="R161" s="410"/>
      <c r="S161" s="410"/>
      <c r="T161" s="410"/>
      <c r="U161" s="410"/>
      <c r="V161" s="410"/>
      <c r="W161" s="410"/>
      <c r="X161" s="410"/>
      <c r="Y161" s="410"/>
      <c r="Z161" s="410"/>
      <c r="AA161" s="410"/>
      <c r="AB161" s="410"/>
      <c r="AC161" s="411">
        <f t="shared" si="34"/>
        <v>0</v>
      </c>
    </row>
    <row r="162" spans="1:29" s="304" customFormat="1" x14ac:dyDescent="0.25">
      <c r="A162" s="404" t="s">
        <v>1067</v>
      </c>
      <c r="B162" s="405" t="s">
        <v>1465</v>
      </c>
      <c r="C162" s="390">
        <f>SUM(GenFundExp2!I649+GenFundExp2!I651+GenFundExp2!I652+GenFundExp2!I654)</f>
        <v>0</v>
      </c>
      <c r="D162" s="391">
        <f>SUM(CharterFundExp2!I649+CharterFundExp2!I651+CharterFundExp2!I652+CharterFundExp2!I654)</f>
        <v>0</v>
      </c>
      <c r="E162" s="391">
        <f>+InsResv!I33</f>
        <v>0</v>
      </c>
      <c r="F162" s="391">
        <f>'CPP Fund'!I111+'CPP Fund'!I112</f>
        <v>0</v>
      </c>
      <c r="G162" s="391">
        <f>SUM(FoodServiceSRF!I45)</f>
        <v>0</v>
      </c>
      <c r="H162" s="391">
        <f>+GovGrants!I164</f>
        <v>0</v>
      </c>
      <c r="I162" s="391">
        <f>+SCCTMSpRev!I48</f>
        <v>0</v>
      </c>
      <c r="J162" s="391">
        <f>+PupActiv!I48</f>
        <v>0</v>
      </c>
      <c r="K162" s="391"/>
      <c r="L162" s="391"/>
      <c r="M162" s="391">
        <f>SUM(OthSpecRev!I47:I50)</f>
        <v>0</v>
      </c>
      <c r="N162" s="391">
        <f>SUM(BondRedm!I30:I33)</f>
        <v>0</v>
      </c>
      <c r="O162" s="391">
        <f>SUM(COPDebt!I30:I33)</f>
        <v>0</v>
      </c>
      <c r="P162" s="391"/>
      <c r="Q162" s="391"/>
      <c r="R162" s="391">
        <f>SUM(CapResCapPrj!I69:I72)</f>
        <v>0</v>
      </c>
      <c r="S162" s="391">
        <f>SUM(SCCTMCapRes!I69:I72)</f>
        <v>0</v>
      </c>
      <c r="T162" s="391"/>
      <c r="U162" s="391"/>
      <c r="V162" s="391"/>
      <c r="W162" s="391"/>
      <c r="X162" s="391"/>
      <c r="Y162" s="391"/>
      <c r="Z162" s="391"/>
      <c r="AA162" s="391"/>
      <c r="AB162" s="391"/>
      <c r="AC162" s="388">
        <f t="shared" si="34"/>
        <v>0</v>
      </c>
    </row>
    <row r="163" spans="1:29" s="304" customFormat="1" x14ac:dyDescent="0.25">
      <c r="A163" s="408" t="s">
        <v>1598</v>
      </c>
      <c r="B163" s="393"/>
      <c r="C163" s="394">
        <f t="shared" ref="C163:AB163" si="35">SUM(C157:C162)</f>
        <v>0</v>
      </c>
      <c r="D163" s="395">
        <f t="shared" si="35"/>
        <v>0</v>
      </c>
      <c r="E163" s="395">
        <f t="shared" si="35"/>
        <v>0</v>
      </c>
      <c r="F163" s="395">
        <f t="shared" si="35"/>
        <v>0</v>
      </c>
      <c r="G163" s="395">
        <f t="shared" si="35"/>
        <v>0</v>
      </c>
      <c r="H163" s="395">
        <f t="shared" si="35"/>
        <v>0</v>
      </c>
      <c r="I163" s="395">
        <f t="shared" si="35"/>
        <v>0</v>
      </c>
      <c r="J163" s="395">
        <f t="shared" si="35"/>
        <v>0</v>
      </c>
      <c r="K163" s="395">
        <f t="shared" si="35"/>
        <v>0</v>
      </c>
      <c r="L163" s="395">
        <f t="shared" si="35"/>
        <v>0</v>
      </c>
      <c r="M163" s="395">
        <f t="shared" si="35"/>
        <v>0</v>
      </c>
      <c r="N163" s="395">
        <f t="shared" si="35"/>
        <v>0</v>
      </c>
      <c r="O163" s="395">
        <f t="shared" si="35"/>
        <v>0</v>
      </c>
      <c r="P163" s="395">
        <f t="shared" si="35"/>
        <v>0</v>
      </c>
      <c r="Q163" s="395">
        <f t="shared" si="35"/>
        <v>0</v>
      </c>
      <c r="R163" s="395">
        <f t="shared" si="35"/>
        <v>0</v>
      </c>
      <c r="S163" s="395">
        <f t="shared" si="35"/>
        <v>0</v>
      </c>
      <c r="T163" s="395">
        <f t="shared" si="35"/>
        <v>0</v>
      </c>
      <c r="U163" s="395">
        <f t="shared" si="35"/>
        <v>0</v>
      </c>
      <c r="V163" s="395">
        <f t="shared" si="35"/>
        <v>0</v>
      </c>
      <c r="W163" s="395">
        <f t="shared" si="35"/>
        <v>0</v>
      </c>
      <c r="X163" s="395">
        <f t="shared" si="35"/>
        <v>0</v>
      </c>
      <c r="Y163" s="395">
        <f t="shared" si="35"/>
        <v>0</v>
      </c>
      <c r="Z163" s="395">
        <f t="shared" si="35"/>
        <v>0</v>
      </c>
      <c r="AA163" s="395">
        <f t="shared" si="35"/>
        <v>0</v>
      </c>
      <c r="AB163" s="395">
        <f t="shared" si="35"/>
        <v>0</v>
      </c>
      <c r="AC163" s="396">
        <f t="shared" si="34"/>
        <v>0</v>
      </c>
    </row>
    <row r="164" spans="1:29" s="304" customFormat="1" ht="1.95" customHeight="1" x14ac:dyDescent="0.25">
      <c r="A164" s="385"/>
      <c r="B164" s="378"/>
      <c r="C164" s="386"/>
      <c r="D164" s="387"/>
      <c r="E164" s="387"/>
      <c r="F164" s="387"/>
      <c r="G164" s="387"/>
      <c r="H164" s="387"/>
      <c r="I164" s="387"/>
      <c r="J164" s="387"/>
      <c r="K164" s="387"/>
      <c r="L164" s="387"/>
      <c r="M164" s="387"/>
      <c r="N164" s="387"/>
      <c r="O164" s="387"/>
      <c r="P164" s="387"/>
      <c r="Q164" s="387"/>
      <c r="R164" s="387"/>
      <c r="S164" s="387"/>
      <c r="T164" s="387"/>
      <c r="U164" s="387"/>
      <c r="V164" s="387"/>
      <c r="W164" s="387"/>
      <c r="X164" s="387"/>
      <c r="Y164" s="387"/>
      <c r="Z164" s="387"/>
      <c r="AA164" s="387"/>
      <c r="AB164" s="387"/>
      <c r="AC164" s="388"/>
    </row>
    <row r="165" spans="1:29" s="304" customFormat="1" x14ac:dyDescent="0.25">
      <c r="A165" s="392" t="s">
        <v>1398</v>
      </c>
      <c r="B165" s="393"/>
      <c r="C165" s="394">
        <f t="shared" ref="C165:AB165" si="36">SUM(C145+C28+C163+C154)</f>
        <v>0</v>
      </c>
      <c r="D165" s="395">
        <f t="shared" si="36"/>
        <v>0</v>
      </c>
      <c r="E165" s="395">
        <f t="shared" si="36"/>
        <v>0</v>
      </c>
      <c r="F165" s="395">
        <f t="shared" si="36"/>
        <v>0</v>
      </c>
      <c r="G165" s="395">
        <f t="shared" si="36"/>
        <v>0</v>
      </c>
      <c r="H165" s="395">
        <f t="shared" si="36"/>
        <v>0</v>
      </c>
      <c r="I165" s="395">
        <f t="shared" si="36"/>
        <v>0</v>
      </c>
      <c r="J165" s="395">
        <f t="shared" si="36"/>
        <v>0</v>
      </c>
      <c r="K165" s="395">
        <f t="shared" si="36"/>
        <v>0</v>
      </c>
      <c r="L165" s="395">
        <f t="shared" si="36"/>
        <v>0</v>
      </c>
      <c r="M165" s="395">
        <f t="shared" si="36"/>
        <v>0</v>
      </c>
      <c r="N165" s="395">
        <f t="shared" si="36"/>
        <v>0</v>
      </c>
      <c r="O165" s="395">
        <f t="shared" si="36"/>
        <v>0</v>
      </c>
      <c r="P165" s="395">
        <f t="shared" si="36"/>
        <v>0</v>
      </c>
      <c r="Q165" s="395">
        <f t="shared" si="36"/>
        <v>0</v>
      </c>
      <c r="R165" s="395">
        <f t="shared" si="36"/>
        <v>0</v>
      </c>
      <c r="S165" s="395">
        <f t="shared" si="36"/>
        <v>0</v>
      </c>
      <c r="T165" s="395">
        <f t="shared" si="36"/>
        <v>0</v>
      </c>
      <c r="U165" s="395">
        <f t="shared" si="36"/>
        <v>0</v>
      </c>
      <c r="V165" s="395">
        <f t="shared" si="36"/>
        <v>0</v>
      </c>
      <c r="W165" s="395">
        <f t="shared" si="36"/>
        <v>0</v>
      </c>
      <c r="X165" s="395">
        <f t="shared" si="36"/>
        <v>0</v>
      </c>
      <c r="Y165" s="395">
        <f t="shared" si="36"/>
        <v>0</v>
      </c>
      <c r="Z165" s="395">
        <f t="shared" si="36"/>
        <v>0</v>
      </c>
      <c r="AA165" s="395">
        <f t="shared" si="36"/>
        <v>0</v>
      </c>
      <c r="AB165" s="395">
        <f t="shared" si="36"/>
        <v>0</v>
      </c>
      <c r="AC165" s="396">
        <f>C165+D165+E165+F165+M165+G165+H165+J165+K165+L165+O165+P165+Q165+R165+T165+U165+V165+W165+X165+Y165+Z165+AB165+AA165+N165</f>
        <v>0</v>
      </c>
    </row>
    <row r="166" spans="1:29" s="304" customFormat="1" ht="1.95" customHeight="1" x14ac:dyDescent="0.25">
      <c r="A166" s="385"/>
      <c r="B166" s="378"/>
      <c r="C166" s="386"/>
      <c r="D166" s="387"/>
      <c r="E166" s="387"/>
      <c r="F166" s="387"/>
      <c r="G166" s="387"/>
      <c r="H166" s="387"/>
      <c r="I166" s="387"/>
      <c r="J166" s="387"/>
      <c r="K166" s="387"/>
      <c r="L166" s="387"/>
      <c r="M166" s="387"/>
      <c r="N166" s="387"/>
      <c r="O166" s="387"/>
      <c r="P166" s="387"/>
      <c r="Q166" s="387"/>
      <c r="R166" s="387"/>
      <c r="S166" s="387"/>
      <c r="T166" s="387"/>
      <c r="U166" s="387"/>
      <c r="V166" s="387"/>
      <c r="W166" s="387"/>
      <c r="X166" s="387"/>
      <c r="Y166" s="387"/>
      <c r="Z166" s="387"/>
      <c r="AA166" s="387"/>
      <c r="AB166" s="387"/>
      <c r="AC166" s="388"/>
    </row>
    <row r="167" spans="1:29" s="304" customFormat="1" x14ac:dyDescent="0.25">
      <c r="A167" s="385" t="s">
        <v>584</v>
      </c>
      <c r="B167" s="378"/>
      <c r="C167" s="386"/>
      <c r="D167" s="387"/>
      <c r="E167" s="387"/>
      <c r="F167" s="387"/>
      <c r="G167" s="387"/>
      <c r="H167" s="387"/>
      <c r="I167" s="387"/>
      <c r="J167" s="387"/>
      <c r="K167" s="387"/>
      <c r="L167" s="387"/>
      <c r="M167" s="387"/>
      <c r="N167" s="387"/>
      <c r="O167" s="387"/>
      <c r="P167" s="387"/>
      <c r="Q167" s="387"/>
      <c r="R167" s="387"/>
      <c r="S167" s="387"/>
      <c r="T167" s="387"/>
      <c r="U167" s="387"/>
      <c r="V167" s="387"/>
      <c r="W167" s="387"/>
      <c r="X167" s="387"/>
      <c r="Y167" s="387"/>
      <c r="Z167" s="387"/>
      <c r="AA167" s="387"/>
      <c r="AB167" s="387"/>
      <c r="AC167" s="388"/>
    </row>
    <row r="168" spans="1:29" s="304" customFormat="1" x14ac:dyDescent="0.25">
      <c r="A168" s="389" t="s">
        <v>1599</v>
      </c>
      <c r="B168" s="378" t="s">
        <v>1478</v>
      </c>
      <c r="C168" s="390">
        <f>GenFundExp2!I665</f>
        <v>0</v>
      </c>
      <c r="D168" s="391">
        <f>CharterFundExp2!I664</f>
        <v>0</v>
      </c>
      <c r="E168" s="391">
        <f>InsResv!I43</f>
        <v>0</v>
      </c>
      <c r="F168" s="391">
        <f>'CPP Fund'!I122</f>
        <v>0</v>
      </c>
      <c r="G168" s="391">
        <f>FoodServiceSRF!I77</f>
        <v>0</v>
      </c>
      <c r="H168" s="391">
        <f>GovGrants!I176</f>
        <v>0</v>
      </c>
      <c r="I168" s="391">
        <f>SCCTMSpRev!I83</f>
        <v>0</v>
      </c>
      <c r="J168" s="391">
        <f>PupActiv!I60</f>
        <v>0</v>
      </c>
      <c r="K168" s="391">
        <f>FullDayKOverride!I42</f>
        <v>0</v>
      </c>
      <c r="L168" s="391">
        <f>Transp!I43</f>
        <v>0</v>
      </c>
      <c r="M168" s="391">
        <f>OthSpecRev!I61</f>
        <v>0</v>
      </c>
      <c r="N168" s="391">
        <f>BondRedm!I41</f>
        <v>0</v>
      </c>
      <c r="O168" s="391">
        <f>COPDebt!I41</f>
        <v>0</v>
      </c>
      <c r="P168" s="391">
        <f>BuildFund!I46</f>
        <v>0</v>
      </c>
      <c r="Q168" s="391">
        <f>SpecBuild!I35</f>
        <v>0</v>
      </c>
      <c r="R168" s="391">
        <f>CapResCapPrj!I83</f>
        <v>0</v>
      </c>
      <c r="S168" s="391">
        <f>SCCTMCapRes!I83</f>
        <v>0</v>
      </c>
      <c r="T168" s="391">
        <f>OtherEnterprise!I40</f>
        <v>0</v>
      </c>
      <c r="U168" s="391">
        <f>OtherInternal!I44</f>
        <v>0</v>
      </c>
      <c r="V168" s="391">
        <f>RiskRelated!I38</f>
        <v>0</v>
      </c>
      <c r="W168" s="391">
        <f>'Trust&amp;Custodial'!I51</f>
        <v>0</v>
      </c>
      <c r="X168" s="391"/>
      <c r="Y168" s="391"/>
      <c r="Z168" s="391">
        <f>PupilActCustodial!I54</f>
        <v>0</v>
      </c>
      <c r="AA168" s="391">
        <f>'Foundation Fund'!I51</f>
        <v>0</v>
      </c>
      <c r="AB168" s="391">
        <f>Arbitrage!G32</f>
        <v>0</v>
      </c>
      <c r="AC168" s="388">
        <f t="shared" ref="AC168:AC174" si="37">C168+D168+E168+F168+M168+G168+H168+J168+K168+L168+O168+P168+Q168+R168+T168+U168+V168+W168+X168+Y168+Z168+AB168+AA168+N168</f>
        <v>0</v>
      </c>
    </row>
    <row r="169" spans="1:29" s="304" customFormat="1" x14ac:dyDescent="0.25">
      <c r="A169" s="389" t="s">
        <v>1600</v>
      </c>
      <c r="B169" s="378" t="s">
        <v>1478</v>
      </c>
      <c r="C169" s="390">
        <f>GenFundExp2!I664</f>
        <v>0</v>
      </c>
      <c r="D169" s="391">
        <f>CharterFundExp2!I663</f>
        <v>0</v>
      </c>
      <c r="E169" s="391">
        <f>InsResv!I42</f>
        <v>0</v>
      </c>
      <c r="F169" s="391">
        <f>'CPP Fund'!I121</f>
        <v>0</v>
      </c>
      <c r="G169" s="391">
        <f>FoodServiceSRF!I76</f>
        <v>0</v>
      </c>
      <c r="H169" s="391">
        <f>GovGrants!I175</f>
        <v>0</v>
      </c>
      <c r="I169" s="391">
        <f>SCCTMSpRev!I82</f>
        <v>0</v>
      </c>
      <c r="J169" s="391">
        <f>PupActiv!I59</f>
        <v>0</v>
      </c>
      <c r="K169" s="391">
        <f>FullDayKOverride!I41</f>
        <v>0</v>
      </c>
      <c r="L169" s="391">
        <f>Transp!I42</f>
        <v>0</v>
      </c>
      <c r="M169" s="391">
        <f>OthSpecRev!I60</f>
        <v>0</v>
      </c>
      <c r="N169" s="391">
        <f>BondRedm!I40</f>
        <v>0</v>
      </c>
      <c r="O169" s="391">
        <f>COPDebt!I40</f>
        <v>0</v>
      </c>
      <c r="P169" s="391">
        <f>BuildFund!I45</f>
        <v>0</v>
      </c>
      <c r="Q169" s="391">
        <f>SpecBuild!I34</f>
        <v>0</v>
      </c>
      <c r="R169" s="391">
        <f>CapResCapPrj!I82</f>
        <v>0</v>
      </c>
      <c r="S169" s="391">
        <f>SCCTMCapRes!I82</f>
        <v>0</v>
      </c>
      <c r="T169" s="391">
        <f>OtherEnterprise!I39</f>
        <v>0</v>
      </c>
      <c r="U169" s="391">
        <f>OtherInternal!I43</f>
        <v>0</v>
      </c>
      <c r="V169" s="391">
        <f>RiskRelated!I37</f>
        <v>0</v>
      </c>
      <c r="W169" s="391">
        <f>'Trust&amp;Custodial'!I50</f>
        <v>0</v>
      </c>
      <c r="X169" s="391"/>
      <c r="Y169" s="391"/>
      <c r="Z169" s="391">
        <f>PupilActCustodial!I53</f>
        <v>0</v>
      </c>
      <c r="AA169" s="391">
        <f>'Foundation Fund'!I50</f>
        <v>0</v>
      </c>
      <c r="AB169" s="391"/>
      <c r="AC169" s="388">
        <f t="shared" si="37"/>
        <v>0</v>
      </c>
    </row>
    <row r="170" spans="1:29" s="304" customFormat="1" x14ac:dyDescent="0.25">
      <c r="A170" s="389" t="s">
        <v>1601</v>
      </c>
      <c r="B170" s="378" t="s">
        <v>1478</v>
      </c>
      <c r="C170" s="390">
        <f>GenFundExp2!I660</f>
        <v>0</v>
      </c>
      <c r="D170" s="391">
        <f>CharterFundExp2!I660</f>
        <v>0</v>
      </c>
      <c r="E170" s="391">
        <f>InsResv!I39</f>
        <v>0</v>
      </c>
      <c r="F170" s="391">
        <f>'CPP Fund'!I118</f>
        <v>0</v>
      </c>
      <c r="G170" s="391">
        <f>FoodServiceSRF!I73</f>
        <v>0</v>
      </c>
      <c r="H170" s="391">
        <f>GovGrants!I172</f>
        <v>0</v>
      </c>
      <c r="I170" s="391">
        <f>SCCTMSpRev!I79</f>
        <v>0</v>
      </c>
      <c r="J170" s="391">
        <f>PupActiv!I56</f>
        <v>0</v>
      </c>
      <c r="K170" s="391">
        <f>FullDayKOverride!I38</f>
        <v>0</v>
      </c>
      <c r="L170" s="391">
        <f>Transp!I39</f>
        <v>0</v>
      </c>
      <c r="M170" s="391">
        <f>OthSpecRev!I57</f>
        <v>0</v>
      </c>
      <c r="N170" s="391">
        <f>BondRedm!I38</f>
        <v>0</v>
      </c>
      <c r="O170" s="391">
        <f>COPDebt!I38</f>
        <v>0</v>
      </c>
      <c r="P170" s="391">
        <f>BuildFund!I42</f>
        <v>0</v>
      </c>
      <c r="Q170" s="391">
        <f>SpecBuild!I31</f>
        <v>0</v>
      </c>
      <c r="R170" s="391">
        <f>CapResCapPrj!I79</f>
        <v>0</v>
      </c>
      <c r="S170" s="391">
        <f>SCCTMCapRes!I79</f>
        <v>0</v>
      </c>
      <c r="T170" s="391">
        <f>OtherEnterprise!I36</f>
        <v>0</v>
      </c>
      <c r="U170" s="391">
        <f>OtherInternal!I40</f>
        <v>0</v>
      </c>
      <c r="V170" s="391">
        <f>RiskRelated!I34</f>
        <v>0</v>
      </c>
      <c r="W170" s="391">
        <f>'Trust&amp;Custodial'!I48</f>
        <v>0</v>
      </c>
      <c r="X170" s="391"/>
      <c r="Y170" s="391"/>
      <c r="Z170" s="391">
        <f>PupilActCustodial!I51</f>
        <v>0</v>
      </c>
      <c r="AA170" s="391">
        <f>'Foundation Fund'!I48</f>
        <v>0</v>
      </c>
      <c r="AB170" s="391"/>
      <c r="AC170" s="388">
        <f t="shared" si="37"/>
        <v>0</v>
      </c>
    </row>
    <row r="171" spans="1:29" s="304" customFormat="1" x14ac:dyDescent="0.25">
      <c r="A171" s="389" t="s">
        <v>1602</v>
      </c>
      <c r="B171" s="378" t="s">
        <v>1478</v>
      </c>
      <c r="C171" s="390">
        <f>GenFundExp2!I662</f>
        <v>0</v>
      </c>
      <c r="D171" s="391"/>
      <c r="E171" s="391"/>
      <c r="F171" s="391"/>
      <c r="G171" s="391"/>
      <c r="H171" s="391"/>
      <c r="I171" s="391"/>
      <c r="J171" s="391"/>
      <c r="K171" s="391"/>
      <c r="L171" s="391"/>
      <c r="M171" s="391"/>
      <c r="N171" s="391"/>
      <c r="O171" s="391"/>
      <c r="P171" s="391"/>
      <c r="Q171" s="391"/>
      <c r="R171" s="391"/>
      <c r="S171" s="391"/>
      <c r="T171" s="391"/>
      <c r="U171" s="391"/>
      <c r="V171" s="391"/>
      <c r="W171" s="391"/>
      <c r="X171" s="391"/>
      <c r="Y171" s="391"/>
      <c r="Z171" s="391"/>
      <c r="AA171" s="391"/>
      <c r="AB171" s="391"/>
      <c r="AC171" s="388">
        <f t="shared" si="37"/>
        <v>0</v>
      </c>
    </row>
    <row r="172" spans="1:29" s="304" customFormat="1" x14ac:dyDescent="0.25">
      <c r="A172" s="389" t="s">
        <v>1603</v>
      </c>
      <c r="B172" s="378" t="s">
        <v>1478</v>
      </c>
      <c r="C172" s="390">
        <f>GenFundExp2!I661</f>
        <v>0</v>
      </c>
      <c r="D172" s="391">
        <f>CharterFundExp2!I661</f>
        <v>0</v>
      </c>
      <c r="E172" s="391">
        <f>InsResv!I40</f>
        <v>0</v>
      </c>
      <c r="F172" s="391">
        <f>'CPP Fund'!I119</f>
        <v>0</v>
      </c>
      <c r="G172" s="391">
        <f>FoodServiceSRF!I74</f>
        <v>0</v>
      </c>
      <c r="H172" s="391">
        <f>GovGrants!I173</f>
        <v>0</v>
      </c>
      <c r="I172" s="391">
        <f>SCCTMSpRev!I80</f>
        <v>0</v>
      </c>
      <c r="J172" s="391">
        <f>PupActiv!I57</f>
        <v>0</v>
      </c>
      <c r="K172" s="391">
        <f>FullDayKOverride!I39</f>
        <v>0</v>
      </c>
      <c r="L172" s="391">
        <f>Transp!I40</f>
        <v>0</v>
      </c>
      <c r="M172" s="391">
        <f>OthSpecRev!I58</f>
        <v>0</v>
      </c>
      <c r="N172" s="391"/>
      <c r="O172" s="391"/>
      <c r="P172" s="391">
        <f>BuildFund!I43</f>
        <v>0</v>
      </c>
      <c r="Q172" s="391">
        <f>SpecBuild!I32</f>
        <v>0</v>
      </c>
      <c r="R172" s="391">
        <f>CapResCapPrj!I80</f>
        <v>0</v>
      </c>
      <c r="S172" s="391">
        <f>SCCTMCapRes!I80</f>
        <v>0</v>
      </c>
      <c r="T172" s="391">
        <f>OtherEnterprise!I37</f>
        <v>0</v>
      </c>
      <c r="U172" s="391">
        <f>OtherInternal!I41</f>
        <v>0</v>
      </c>
      <c r="V172" s="391">
        <f>RiskRelated!I35</f>
        <v>0</v>
      </c>
      <c r="W172" s="391"/>
      <c r="X172" s="391"/>
      <c r="Y172" s="391"/>
      <c r="Z172" s="391"/>
      <c r="AA172" s="391"/>
      <c r="AB172" s="391"/>
      <c r="AC172" s="388">
        <f t="shared" si="37"/>
        <v>0</v>
      </c>
    </row>
    <row r="173" spans="1:29" s="304" customFormat="1" ht="26.4" x14ac:dyDescent="0.25">
      <c r="A173" s="389" t="s">
        <v>1604</v>
      </c>
      <c r="B173" s="378" t="s">
        <v>1478</v>
      </c>
      <c r="C173" s="390">
        <f>GenFundExp2!I663</f>
        <v>0</v>
      </c>
      <c r="D173" s="391">
        <f>CharterFundExp2!I662</f>
        <v>0</v>
      </c>
      <c r="E173" s="391">
        <f>InsResv!I41</f>
        <v>0</v>
      </c>
      <c r="F173" s="391">
        <f>'CPP Fund'!I120</f>
        <v>0</v>
      </c>
      <c r="G173" s="391">
        <f>FoodServiceSRF!I75</f>
        <v>0</v>
      </c>
      <c r="H173" s="391">
        <f>GovGrants!I174</f>
        <v>0</v>
      </c>
      <c r="I173" s="391">
        <f>SCCTMSpRev!I81</f>
        <v>0</v>
      </c>
      <c r="J173" s="391">
        <f>PupActiv!I58</f>
        <v>0</v>
      </c>
      <c r="K173" s="391">
        <f>FullDayKOverride!I40</f>
        <v>0</v>
      </c>
      <c r="L173" s="391">
        <f>Transp!I41</f>
        <v>0</v>
      </c>
      <c r="M173" s="391">
        <f>OthSpecRev!I59</f>
        <v>0</v>
      </c>
      <c r="N173" s="391">
        <f>BondRedm!I39</f>
        <v>0</v>
      </c>
      <c r="O173" s="391">
        <f>COPDebt!I39</f>
        <v>0</v>
      </c>
      <c r="P173" s="391">
        <f>BuildFund!I44</f>
        <v>0</v>
      </c>
      <c r="Q173" s="391">
        <f>SpecBuild!I33</f>
        <v>0</v>
      </c>
      <c r="R173" s="391">
        <f>CapResCapPrj!I81</f>
        <v>0</v>
      </c>
      <c r="S173" s="391">
        <f>SCCTMCapRes!I81</f>
        <v>0</v>
      </c>
      <c r="T173" s="391">
        <f>OtherEnterprise!I38</f>
        <v>0</v>
      </c>
      <c r="U173" s="391">
        <f>OtherInternal!I42</f>
        <v>0</v>
      </c>
      <c r="V173" s="391">
        <f>RiskRelated!I36</f>
        <v>0</v>
      </c>
      <c r="W173" s="391">
        <f>'Trust&amp;Custodial'!I49</f>
        <v>0</v>
      </c>
      <c r="X173" s="391"/>
      <c r="Y173" s="391"/>
      <c r="Z173" s="391">
        <f>PupilActCustodial!I52</f>
        <v>0</v>
      </c>
      <c r="AA173" s="391">
        <f>'Foundation Fund'!I49</f>
        <v>0</v>
      </c>
      <c r="AB173" s="391"/>
      <c r="AC173" s="388">
        <f t="shared" si="37"/>
        <v>0</v>
      </c>
    </row>
    <row r="174" spans="1:29" s="304" customFormat="1" x14ac:dyDescent="0.25">
      <c r="A174" s="392" t="s">
        <v>1617</v>
      </c>
      <c r="B174" s="393"/>
      <c r="C174" s="394">
        <f t="shared" ref="C174:AB174" si="38">SUM(C168:C173)</f>
        <v>0</v>
      </c>
      <c r="D174" s="395">
        <f t="shared" si="38"/>
        <v>0</v>
      </c>
      <c r="E174" s="395">
        <f t="shared" si="38"/>
        <v>0</v>
      </c>
      <c r="F174" s="395">
        <f t="shared" si="38"/>
        <v>0</v>
      </c>
      <c r="G174" s="395">
        <f t="shared" si="38"/>
        <v>0</v>
      </c>
      <c r="H174" s="395">
        <f t="shared" si="38"/>
        <v>0</v>
      </c>
      <c r="I174" s="395">
        <f t="shared" si="38"/>
        <v>0</v>
      </c>
      <c r="J174" s="395">
        <f t="shared" si="38"/>
        <v>0</v>
      </c>
      <c r="K174" s="395">
        <f t="shared" si="38"/>
        <v>0</v>
      </c>
      <c r="L174" s="395">
        <f t="shared" si="38"/>
        <v>0</v>
      </c>
      <c r="M174" s="395">
        <f t="shared" si="38"/>
        <v>0</v>
      </c>
      <c r="N174" s="395">
        <f t="shared" si="38"/>
        <v>0</v>
      </c>
      <c r="O174" s="395">
        <f t="shared" si="38"/>
        <v>0</v>
      </c>
      <c r="P174" s="395">
        <f t="shared" si="38"/>
        <v>0</v>
      </c>
      <c r="Q174" s="395">
        <f t="shared" si="38"/>
        <v>0</v>
      </c>
      <c r="R174" s="395">
        <f t="shared" si="38"/>
        <v>0</v>
      </c>
      <c r="S174" s="395">
        <f t="shared" si="38"/>
        <v>0</v>
      </c>
      <c r="T174" s="395">
        <f t="shared" si="38"/>
        <v>0</v>
      </c>
      <c r="U174" s="395">
        <f t="shared" si="38"/>
        <v>0</v>
      </c>
      <c r="V174" s="395">
        <f t="shared" si="38"/>
        <v>0</v>
      </c>
      <c r="W174" s="395">
        <f t="shared" si="38"/>
        <v>0</v>
      </c>
      <c r="X174" s="395">
        <f t="shared" si="38"/>
        <v>0</v>
      </c>
      <c r="Y174" s="395">
        <f t="shared" si="38"/>
        <v>0</v>
      </c>
      <c r="Z174" s="395">
        <f t="shared" si="38"/>
        <v>0</v>
      </c>
      <c r="AA174" s="395">
        <f t="shared" si="38"/>
        <v>0</v>
      </c>
      <c r="AB174" s="395">
        <f t="shared" si="38"/>
        <v>0</v>
      </c>
      <c r="AC174" s="396">
        <f t="shared" si="37"/>
        <v>0</v>
      </c>
    </row>
    <row r="175" spans="1:29" s="304" customFormat="1" ht="1.95" customHeight="1" x14ac:dyDescent="0.25">
      <c r="A175" s="385"/>
      <c r="B175" s="378"/>
      <c r="C175" s="386"/>
      <c r="D175" s="387"/>
      <c r="E175" s="387"/>
      <c r="F175" s="387"/>
      <c r="G175" s="387"/>
      <c r="H175" s="387"/>
      <c r="I175" s="387"/>
      <c r="J175" s="387"/>
      <c r="K175" s="387"/>
      <c r="L175" s="387"/>
      <c r="M175" s="387"/>
      <c r="N175" s="387"/>
      <c r="O175" s="387"/>
      <c r="P175" s="387"/>
      <c r="Q175" s="387"/>
      <c r="R175" s="387"/>
      <c r="S175" s="387"/>
      <c r="T175" s="387"/>
      <c r="U175" s="387"/>
      <c r="V175" s="387"/>
      <c r="W175" s="387"/>
      <c r="X175" s="387"/>
      <c r="Y175" s="387"/>
      <c r="Z175" s="387"/>
      <c r="AA175" s="387"/>
      <c r="AB175" s="387"/>
      <c r="AC175" s="388"/>
    </row>
    <row r="176" spans="1:29" s="304" customFormat="1" x14ac:dyDescent="0.25">
      <c r="A176" s="392" t="s">
        <v>1605</v>
      </c>
      <c r="B176" s="393"/>
      <c r="C176" s="394">
        <f t="shared" ref="C176:AB176" si="39">C165+C174</f>
        <v>0</v>
      </c>
      <c r="D176" s="395">
        <f t="shared" si="39"/>
        <v>0</v>
      </c>
      <c r="E176" s="395">
        <f t="shared" si="39"/>
        <v>0</v>
      </c>
      <c r="F176" s="395">
        <f t="shared" si="39"/>
        <v>0</v>
      </c>
      <c r="G176" s="395">
        <f t="shared" si="39"/>
        <v>0</v>
      </c>
      <c r="H176" s="395">
        <f t="shared" si="39"/>
        <v>0</v>
      </c>
      <c r="I176" s="395">
        <f t="shared" si="39"/>
        <v>0</v>
      </c>
      <c r="J176" s="395">
        <f t="shared" si="39"/>
        <v>0</v>
      </c>
      <c r="K176" s="395">
        <f t="shared" si="39"/>
        <v>0</v>
      </c>
      <c r="L176" s="395">
        <f t="shared" si="39"/>
        <v>0</v>
      </c>
      <c r="M176" s="395">
        <f t="shared" si="39"/>
        <v>0</v>
      </c>
      <c r="N176" s="395">
        <f t="shared" si="39"/>
        <v>0</v>
      </c>
      <c r="O176" s="395">
        <f t="shared" si="39"/>
        <v>0</v>
      </c>
      <c r="P176" s="395">
        <f t="shared" si="39"/>
        <v>0</v>
      </c>
      <c r="Q176" s="395">
        <f t="shared" si="39"/>
        <v>0</v>
      </c>
      <c r="R176" s="395">
        <f t="shared" si="39"/>
        <v>0</v>
      </c>
      <c r="S176" s="395">
        <f t="shared" si="39"/>
        <v>0</v>
      </c>
      <c r="T176" s="395">
        <f t="shared" si="39"/>
        <v>0</v>
      </c>
      <c r="U176" s="395">
        <f t="shared" si="39"/>
        <v>0</v>
      </c>
      <c r="V176" s="395">
        <f t="shared" si="39"/>
        <v>0</v>
      </c>
      <c r="W176" s="395">
        <f t="shared" si="39"/>
        <v>0</v>
      </c>
      <c r="X176" s="395">
        <f t="shared" si="39"/>
        <v>0</v>
      </c>
      <c r="Y176" s="395">
        <f t="shared" si="39"/>
        <v>0</v>
      </c>
      <c r="Z176" s="395">
        <f t="shared" si="39"/>
        <v>0</v>
      </c>
      <c r="AA176" s="395">
        <f t="shared" si="39"/>
        <v>0</v>
      </c>
      <c r="AB176" s="395">
        <f t="shared" si="39"/>
        <v>0</v>
      </c>
      <c r="AC176" s="396">
        <f>C176+D176+E176+F176+M176+G176+H176+J176+K176+L176+O176+P176+Q176+R176+T176+U176+V176+W176+X176+Y176+Z176+AB176+AA176+N176</f>
        <v>0</v>
      </c>
    </row>
    <row r="177" spans="1:29" s="304" customFormat="1" ht="1.95" customHeight="1" x14ac:dyDescent="0.25">
      <c r="A177" s="385"/>
      <c r="B177" s="378"/>
      <c r="C177" s="386"/>
      <c r="D177" s="387"/>
      <c r="E177" s="387"/>
      <c r="F177" s="387"/>
      <c r="G177" s="387"/>
      <c r="H177" s="387"/>
      <c r="I177" s="387"/>
      <c r="J177" s="387"/>
      <c r="K177" s="387"/>
      <c r="L177" s="387"/>
      <c r="M177" s="387"/>
      <c r="N177" s="387"/>
      <c r="O177" s="387"/>
      <c r="P177" s="387"/>
      <c r="Q177" s="387"/>
      <c r="R177" s="387"/>
      <c r="S177" s="387"/>
      <c r="T177" s="387"/>
      <c r="U177" s="387"/>
      <c r="V177" s="387"/>
      <c r="W177" s="387"/>
      <c r="X177" s="387"/>
      <c r="Y177" s="387"/>
      <c r="Z177" s="387"/>
      <c r="AA177" s="387"/>
      <c r="AB177" s="387"/>
      <c r="AC177" s="388"/>
    </row>
    <row r="178" spans="1:29" s="304" customFormat="1" x14ac:dyDescent="0.25">
      <c r="A178" s="385" t="s">
        <v>1544</v>
      </c>
      <c r="B178" s="378"/>
      <c r="C178" s="386"/>
      <c r="D178" s="387"/>
      <c r="E178" s="387"/>
      <c r="F178" s="387"/>
      <c r="G178" s="387"/>
      <c r="H178" s="387"/>
      <c r="I178" s="387"/>
      <c r="J178" s="387"/>
      <c r="K178" s="387"/>
      <c r="L178" s="387"/>
      <c r="M178" s="387"/>
      <c r="N178" s="387"/>
      <c r="O178" s="387"/>
      <c r="P178" s="387"/>
      <c r="Q178" s="387"/>
      <c r="R178" s="387"/>
      <c r="S178" s="387"/>
      <c r="T178" s="387"/>
      <c r="U178" s="387"/>
      <c r="V178" s="387"/>
      <c r="W178" s="387"/>
      <c r="X178" s="387"/>
      <c r="Y178" s="387"/>
      <c r="Z178" s="387"/>
      <c r="AA178" s="387"/>
      <c r="AB178" s="387"/>
      <c r="AC178" s="388"/>
    </row>
    <row r="179" spans="1:29" s="304" customFormat="1" x14ac:dyDescent="0.25">
      <c r="A179" s="389" t="s">
        <v>1545</v>
      </c>
      <c r="B179" s="378" t="s">
        <v>1546</v>
      </c>
      <c r="C179" s="390">
        <f>GenFundExp2!I672</f>
        <v>0</v>
      </c>
      <c r="D179" s="391">
        <f>CharterFundExp2!I671</f>
        <v>0</v>
      </c>
      <c r="E179" s="391">
        <v>0</v>
      </c>
      <c r="F179" s="391">
        <v>0</v>
      </c>
      <c r="G179" s="391">
        <v>0</v>
      </c>
      <c r="H179" s="391">
        <v>0</v>
      </c>
      <c r="I179" s="391">
        <v>0</v>
      </c>
      <c r="J179" s="391">
        <v>0</v>
      </c>
      <c r="K179" s="391">
        <v>0</v>
      </c>
      <c r="L179" s="391">
        <v>0</v>
      </c>
      <c r="M179" s="391">
        <v>0</v>
      </c>
      <c r="N179" s="391">
        <v>0</v>
      </c>
      <c r="O179" s="391">
        <v>0</v>
      </c>
      <c r="P179" s="391">
        <v>0</v>
      </c>
      <c r="Q179" s="391">
        <v>0</v>
      </c>
      <c r="R179" s="391">
        <v>0</v>
      </c>
      <c r="S179" s="391">
        <v>0</v>
      </c>
      <c r="T179" s="391">
        <v>0</v>
      </c>
      <c r="U179" s="391">
        <v>0</v>
      </c>
      <c r="V179" s="391">
        <v>0</v>
      </c>
      <c r="W179" s="391">
        <v>0</v>
      </c>
      <c r="X179" s="391">
        <v>0</v>
      </c>
      <c r="Y179" s="391">
        <v>0</v>
      </c>
      <c r="Z179" s="391">
        <v>0</v>
      </c>
      <c r="AA179" s="391">
        <v>0</v>
      </c>
      <c r="AB179" s="391">
        <v>0</v>
      </c>
      <c r="AC179" s="388">
        <f t="shared" ref="AC179:AC194" si="40">C179+D179+E179+F179+M179+G179+H179+I179+J179+K179+L179+N179+P179+Q179+R179+S179+T179+U179+V179+W179+X179+Y179+Z179+AB179+AA179+O179</f>
        <v>0</v>
      </c>
    </row>
    <row r="180" spans="1:29" s="304" customFormat="1" x14ac:dyDescent="0.25">
      <c r="A180" s="389" t="s">
        <v>1547</v>
      </c>
      <c r="B180" s="378" t="s">
        <v>1548</v>
      </c>
      <c r="C180" s="390">
        <f>GenFundExp2!I673</f>
        <v>0</v>
      </c>
      <c r="D180" s="391">
        <f>CharterFundExp2!I672</f>
        <v>0</v>
      </c>
      <c r="E180" s="391">
        <v>0</v>
      </c>
      <c r="F180" s="391">
        <v>0</v>
      </c>
      <c r="G180" s="391">
        <v>0</v>
      </c>
      <c r="H180" s="391">
        <v>0</v>
      </c>
      <c r="I180" s="391">
        <v>0</v>
      </c>
      <c r="J180" s="391">
        <v>0</v>
      </c>
      <c r="K180" s="391">
        <v>0</v>
      </c>
      <c r="L180" s="391">
        <v>0</v>
      </c>
      <c r="M180" s="391">
        <v>0</v>
      </c>
      <c r="N180" s="391">
        <v>0</v>
      </c>
      <c r="O180" s="391">
        <v>0</v>
      </c>
      <c r="P180" s="391">
        <v>0</v>
      </c>
      <c r="Q180" s="391">
        <v>0</v>
      </c>
      <c r="R180" s="391">
        <v>0</v>
      </c>
      <c r="S180" s="391">
        <v>0</v>
      </c>
      <c r="T180" s="391">
        <v>0</v>
      </c>
      <c r="U180" s="391">
        <v>0</v>
      </c>
      <c r="V180" s="391">
        <v>0</v>
      </c>
      <c r="W180" s="391">
        <v>0</v>
      </c>
      <c r="X180" s="391">
        <v>0</v>
      </c>
      <c r="Y180" s="391">
        <v>0</v>
      </c>
      <c r="Z180" s="391">
        <v>0</v>
      </c>
      <c r="AA180" s="391">
        <v>0</v>
      </c>
      <c r="AB180" s="391">
        <v>0</v>
      </c>
      <c r="AC180" s="388">
        <f t="shared" si="40"/>
        <v>0</v>
      </c>
    </row>
    <row r="181" spans="1:29" s="304" customFormat="1" x14ac:dyDescent="0.25">
      <c r="A181" s="389" t="s">
        <v>1549</v>
      </c>
      <c r="B181" s="378" t="s">
        <v>1550</v>
      </c>
      <c r="C181" s="390">
        <f>GenFundExp2!I674</f>
        <v>0</v>
      </c>
      <c r="D181" s="391">
        <f>CharterFundExp2!I673</f>
        <v>0</v>
      </c>
      <c r="E181" s="391">
        <v>0</v>
      </c>
      <c r="F181" s="391">
        <v>0</v>
      </c>
      <c r="G181" s="391">
        <v>0</v>
      </c>
      <c r="H181" s="391">
        <v>0</v>
      </c>
      <c r="I181" s="391">
        <v>0</v>
      </c>
      <c r="J181" s="391">
        <v>0</v>
      </c>
      <c r="K181" s="391">
        <v>0</v>
      </c>
      <c r="L181" s="391">
        <v>0</v>
      </c>
      <c r="M181" s="391">
        <v>0</v>
      </c>
      <c r="N181" s="391">
        <v>0</v>
      </c>
      <c r="O181" s="391">
        <v>0</v>
      </c>
      <c r="P181" s="391">
        <v>0</v>
      </c>
      <c r="Q181" s="391">
        <v>0</v>
      </c>
      <c r="R181" s="391">
        <v>0</v>
      </c>
      <c r="S181" s="391">
        <v>0</v>
      </c>
      <c r="T181" s="391">
        <v>0</v>
      </c>
      <c r="U181" s="391">
        <v>0</v>
      </c>
      <c r="V181" s="391">
        <v>0</v>
      </c>
      <c r="W181" s="391">
        <v>0</v>
      </c>
      <c r="X181" s="391">
        <v>0</v>
      </c>
      <c r="Y181" s="391">
        <v>0</v>
      </c>
      <c r="Z181" s="391">
        <v>0</v>
      </c>
      <c r="AA181" s="391">
        <v>0</v>
      </c>
      <c r="AB181" s="391">
        <v>0</v>
      </c>
      <c r="AC181" s="388">
        <f t="shared" si="40"/>
        <v>0</v>
      </c>
    </row>
    <row r="182" spans="1:29" s="304" customFormat="1" x14ac:dyDescent="0.25">
      <c r="A182" s="389" t="s">
        <v>1551</v>
      </c>
      <c r="B182" s="378" t="s">
        <v>1552</v>
      </c>
      <c r="C182" s="390">
        <f>GenFundExp2!I675</f>
        <v>0</v>
      </c>
      <c r="D182" s="391">
        <f>CharterFundExp2!I674</f>
        <v>0</v>
      </c>
      <c r="E182" s="391">
        <v>0</v>
      </c>
      <c r="F182" s="391">
        <v>0</v>
      </c>
      <c r="G182" s="391">
        <v>0</v>
      </c>
      <c r="H182" s="391">
        <v>0</v>
      </c>
      <c r="I182" s="391">
        <v>0</v>
      </c>
      <c r="J182" s="391">
        <v>0</v>
      </c>
      <c r="K182" s="391">
        <v>0</v>
      </c>
      <c r="L182" s="391">
        <v>0</v>
      </c>
      <c r="M182" s="391">
        <v>0</v>
      </c>
      <c r="N182" s="391">
        <v>0</v>
      </c>
      <c r="O182" s="391">
        <v>0</v>
      </c>
      <c r="P182" s="391">
        <v>0</v>
      </c>
      <c r="Q182" s="391">
        <v>0</v>
      </c>
      <c r="R182" s="391">
        <v>0</v>
      </c>
      <c r="S182" s="391">
        <v>0</v>
      </c>
      <c r="T182" s="391">
        <v>0</v>
      </c>
      <c r="U182" s="391">
        <v>0</v>
      </c>
      <c r="V182" s="391">
        <v>0</v>
      </c>
      <c r="W182" s="391">
        <v>0</v>
      </c>
      <c r="X182" s="391">
        <v>0</v>
      </c>
      <c r="Y182" s="391">
        <v>0</v>
      </c>
      <c r="Z182" s="391">
        <v>0</v>
      </c>
      <c r="AA182" s="391">
        <v>0</v>
      </c>
      <c r="AB182" s="391">
        <v>0</v>
      </c>
      <c r="AC182" s="388">
        <f t="shared" si="40"/>
        <v>0</v>
      </c>
    </row>
    <row r="183" spans="1:29" s="304" customFormat="1" ht="26.4" x14ac:dyDescent="0.25">
      <c r="A183" s="389" t="s">
        <v>1553</v>
      </c>
      <c r="B183" s="378" t="s">
        <v>1554</v>
      </c>
      <c r="C183" s="390">
        <f>GenFundExp2!I676</f>
        <v>0</v>
      </c>
      <c r="D183" s="391">
        <f>CharterFundExp2!I675</f>
        <v>0</v>
      </c>
      <c r="E183" s="391">
        <v>0</v>
      </c>
      <c r="F183" s="391">
        <v>0</v>
      </c>
      <c r="G183" s="391">
        <v>0</v>
      </c>
      <c r="H183" s="391">
        <v>0</v>
      </c>
      <c r="I183" s="391">
        <v>0</v>
      </c>
      <c r="J183" s="391">
        <v>0</v>
      </c>
      <c r="K183" s="391">
        <v>0</v>
      </c>
      <c r="L183" s="391">
        <v>0</v>
      </c>
      <c r="M183" s="391">
        <v>0</v>
      </c>
      <c r="N183" s="391">
        <v>0</v>
      </c>
      <c r="O183" s="391">
        <v>0</v>
      </c>
      <c r="P183" s="391">
        <v>0</v>
      </c>
      <c r="Q183" s="391">
        <v>0</v>
      </c>
      <c r="R183" s="391">
        <v>0</v>
      </c>
      <c r="S183" s="391">
        <v>0</v>
      </c>
      <c r="T183" s="391">
        <v>0</v>
      </c>
      <c r="U183" s="391">
        <v>0</v>
      </c>
      <c r="V183" s="391">
        <v>0</v>
      </c>
      <c r="W183" s="391">
        <v>0</v>
      </c>
      <c r="X183" s="391">
        <v>0</v>
      </c>
      <c r="Y183" s="391">
        <v>0</v>
      </c>
      <c r="Z183" s="391">
        <v>0</v>
      </c>
      <c r="AA183" s="391">
        <v>0</v>
      </c>
      <c r="AB183" s="391">
        <v>0</v>
      </c>
      <c r="AC183" s="388">
        <f t="shared" si="40"/>
        <v>0</v>
      </c>
    </row>
    <row r="184" spans="1:29" s="304" customFormat="1" ht="26.4" x14ac:dyDescent="0.25">
      <c r="A184" s="389" t="s">
        <v>1555</v>
      </c>
      <c r="B184" s="378" t="s">
        <v>1556</v>
      </c>
      <c r="C184" s="390">
        <f>GenFundExp2!I677</f>
        <v>0</v>
      </c>
      <c r="D184" s="391">
        <f>CharterFundExp2!I676</f>
        <v>0</v>
      </c>
      <c r="E184" s="391">
        <v>0</v>
      </c>
      <c r="F184" s="391">
        <v>0</v>
      </c>
      <c r="G184" s="391">
        <v>0</v>
      </c>
      <c r="H184" s="391">
        <v>0</v>
      </c>
      <c r="I184" s="391">
        <v>0</v>
      </c>
      <c r="J184" s="391">
        <v>0</v>
      </c>
      <c r="K184" s="391">
        <v>0</v>
      </c>
      <c r="L184" s="391">
        <v>0</v>
      </c>
      <c r="M184" s="391">
        <v>0</v>
      </c>
      <c r="N184" s="391">
        <v>0</v>
      </c>
      <c r="O184" s="391">
        <v>0</v>
      </c>
      <c r="P184" s="391">
        <v>0</v>
      </c>
      <c r="Q184" s="391">
        <v>0</v>
      </c>
      <c r="R184" s="391">
        <v>0</v>
      </c>
      <c r="S184" s="391">
        <v>0</v>
      </c>
      <c r="T184" s="391">
        <v>0</v>
      </c>
      <c r="U184" s="391">
        <v>0</v>
      </c>
      <c r="V184" s="391">
        <v>0</v>
      </c>
      <c r="W184" s="391">
        <v>0</v>
      </c>
      <c r="X184" s="391">
        <v>0</v>
      </c>
      <c r="Y184" s="391">
        <v>0</v>
      </c>
      <c r="Z184" s="391">
        <v>0</v>
      </c>
      <c r="AA184" s="391">
        <v>0</v>
      </c>
      <c r="AB184" s="391">
        <v>0</v>
      </c>
      <c r="AC184" s="388">
        <f t="shared" si="40"/>
        <v>0</v>
      </c>
    </row>
    <row r="185" spans="1:29" s="304" customFormat="1" ht="26.4" x14ac:dyDescent="0.25">
      <c r="A185" s="389" t="s">
        <v>1557</v>
      </c>
      <c r="B185" s="378" t="s">
        <v>1558</v>
      </c>
      <c r="C185" s="390">
        <f>GenFundExp2!I678</f>
        <v>0</v>
      </c>
      <c r="D185" s="391">
        <f>CharterFundExp2!I677</f>
        <v>0</v>
      </c>
      <c r="E185" s="391">
        <v>0</v>
      </c>
      <c r="F185" s="391">
        <v>0</v>
      </c>
      <c r="G185" s="391">
        <v>0</v>
      </c>
      <c r="H185" s="391">
        <v>0</v>
      </c>
      <c r="I185" s="391">
        <v>0</v>
      </c>
      <c r="J185" s="391">
        <v>0</v>
      </c>
      <c r="K185" s="391">
        <v>0</v>
      </c>
      <c r="L185" s="391">
        <v>0</v>
      </c>
      <c r="M185" s="391">
        <v>0</v>
      </c>
      <c r="N185" s="391">
        <v>0</v>
      </c>
      <c r="O185" s="391">
        <v>0</v>
      </c>
      <c r="P185" s="391">
        <v>0</v>
      </c>
      <c r="Q185" s="391">
        <v>0</v>
      </c>
      <c r="R185" s="391">
        <v>0</v>
      </c>
      <c r="S185" s="391">
        <v>0</v>
      </c>
      <c r="T185" s="391">
        <v>0</v>
      </c>
      <c r="U185" s="391">
        <v>0</v>
      </c>
      <c r="V185" s="391">
        <v>0</v>
      </c>
      <c r="W185" s="391">
        <v>0</v>
      </c>
      <c r="X185" s="391">
        <v>0</v>
      </c>
      <c r="Y185" s="391">
        <v>0</v>
      </c>
      <c r="Z185" s="391">
        <v>0</v>
      </c>
      <c r="AA185" s="391">
        <v>0</v>
      </c>
      <c r="AB185" s="391">
        <v>0</v>
      </c>
      <c r="AC185" s="388">
        <f t="shared" si="40"/>
        <v>0</v>
      </c>
    </row>
    <row r="186" spans="1:29" s="304" customFormat="1" x14ac:dyDescent="0.25">
      <c r="A186" s="389" t="s">
        <v>1559</v>
      </c>
      <c r="B186" s="378" t="s">
        <v>1560</v>
      </c>
      <c r="C186" s="390">
        <f>GenFundExp2!I679</f>
        <v>0</v>
      </c>
      <c r="D186" s="391">
        <f>CharterFundExp2!I678</f>
        <v>0</v>
      </c>
      <c r="E186" s="391">
        <v>0</v>
      </c>
      <c r="F186" s="391">
        <v>0</v>
      </c>
      <c r="G186" s="391">
        <v>0</v>
      </c>
      <c r="H186" s="391">
        <v>0</v>
      </c>
      <c r="I186" s="391">
        <v>0</v>
      </c>
      <c r="J186" s="391">
        <v>0</v>
      </c>
      <c r="K186" s="391">
        <v>0</v>
      </c>
      <c r="L186" s="391">
        <v>0</v>
      </c>
      <c r="M186" s="391">
        <v>0</v>
      </c>
      <c r="N186" s="391">
        <v>0</v>
      </c>
      <c r="O186" s="391">
        <v>0</v>
      </c>
      <c r="P186" s="391">
        <v>0</v>
      </c>
      <c r="Q186" s="391">
        <v>0</v>
      </c>
      <c r="R186" s="391">
        <v>0</v>
      </c>
      <c r="S186" s="391">
        <v>0</v>
      </c>
      <c r="T186" s="391">
        <v>0</v>
      </c>
      <c r="U186" s="391">
        <v>0</v>
      </c>
      <c r="V186" s="391">
        <v>0</v>
      </c>
      <c r="W186" s="391">
        <v>0</v>
      </c>
      <c r="X186" s="391">
        <v>0</v>
      </c>
      <c r="Y186" s="391">
        <v>0</v>
      </c>
      <c r="Z186" s="391">
        <v>0</v>
      </c>
      <c r="AA186" s="391">
        <v>0</v>
      </c>
      <c r="AB186" s="391">
        <v>0</v>
      </c>
      <c r="AC186" s="388">
        <f t="shared" si="40"/>
        <v>0</v>
      </c>
    </row>
    <row r="187" spans="1:29" s="304" customFormat="1" x14ac:dyDescent="0.25">
      <c r="A187" s="389" t="s">
        <v>1561</v>
      </c>
      <c r="B187" s="378" t="s">
        <v>1562</v>
      </c>
      <c r="C187" s="390">
        <f>GenFundExp2!I680</f>
        <v>0</v>
      </c>
      <c r="D187" s="391">
        <f>CharterFundExp2!I679</f>
        <v>0</v>
      </c>
      <c r="E187" s="391">
        <v>0</v>
      </c>
      <c r="F187" s="391">
        <v>0</v>
      </c>
      <c r="G187" s="391">
        <v>0</v>
      </c>
      <c r="H187" s="391">
        <v>0</v>
      </c>
      <c r="I187" s="391">
        <v>0</v>
      </c>
      <c r="J187" s="391">
        <v>0</v>
      </c>
      <c r="K187" s="391">
        <v>0</v>
      </c>
      <c r="L187" s="391">
        <v>0</v>
      </c>
      <c r="M187" s="391">
        <v>0</v>
      </c>
      <c r="N187" s="391">
        <v>0</v>
      </c>
      <c r="O187" s="391">
        <v>0</v>
      </c>
      <c r="P187" s="391">
        <v>0</v>
      </c>
      <c r="Q187" s="391">
        <v>0</v>
      </c>
      <c r="R187" s="391">
        <v>0</v>
      </c>
      <c r="S187" s="391">
        <v>0</v>
      </c>
      <c r="T187" s="391">
        <v>0</v>
      </c>
      <c r="U187" s="391">
        <v>0</v>
      </c>
      <c r="V187" s="391">
        <v>0</v>
      </c>
      <c r="W187" s="391">
        <v>0</v>
      </c>
      <c r="X187" s="391">
        <v>0</v>
      </c>
      <c r="Y187" s="391">
        <v>0</v>
      </c>
      <c r="Z187" s="391">
        <v>0</v>
      </c>
      <c r="AA187" s="391">
        <v>0</v>
      </c>
      <c r="AB187" s="391">
        <v>0</v>
      </c>
      <c r="AC187" s="388">
        <f t="shared" si="40"/>
        <v>0</v>
      </c>
    </row>
    <row r="188" spans="1:29" s="304" customFormat="1" ht="26.4" x14ac:dyDescent="0.25">
      <c r="A188" s="389" t="s">
        <v>1563</v>
      </c>
      <c r="B188" s="378" t="s">
        <v>1562</v>
      </c>
      <c r="C188" s="390">
        <f>GenFundExp2!I681</f>
        <v>0</v>
      </c>
      <c r="D188" s="391">
        <f>CharterFundExp2!I680</f>
        <v>0</v>
      </c>
      <c r="E188" s="391">
        <v>0</v>
      </c>
      <c r="F188" s="391">
        <v>0</v>
      </c>
      <c r="G188" s="391">
        <v>0</v>
      </c>
      <c r="H188" s="391">
        <v>0</v>
      </c>
      <c r="I188" s="391">
        <v>0</v>
      </c>
      <c r="J188" s="391">
        <v>0</v>
      </c>
      <c r="K188" s="391">
        <v>0</v>
      </c>
      <c r="L188" s="391">
        <v>0</v>
      </c>
      <c r="M188" s="391">
        <v>0</v>
      </c>
      <c r="N188" s="391">
        <v>0</v>
      </c>
      <c r="O188" s="391">
        <v>0</v>
      </c>
      <c r="P188" s="391">
        <v>0</v>
      </c>
      <c r="Q188" s="391">
        <v>0</v>
      </c>
      <c r="R188" s="391">
        <v>0</v>
      </c>
      <c r="S188" s="391">
        <v>0</v>
      </c>
      <c r="T188" s="391">
        <v>0</v>
      </c>
      <c r="U188" s="391">
        <v>0</v>
      </c>
      <c r="V188" s="391">
        <v>0</v>
      </c>
      <c r="W188" s="391">
        <v>0</v>
      </c>
      <c r="X188" s="391">
        <v>0</v>
      </c>
      <c r="Y188" s="391">
        <v>0</v>
      </c>
      <c r="Z188" s="391">
        <v>0</v>
      </c>
      <c r="AA188" s="391">
        <v>0</v>
      </c>
      <c r="AB188" s="391">
        <v>0</v>
      </c>
      <c r="AC188" s="388">
        <f t="shared" si="40"/>
        <v>0</v>
      </c>
    </row>
    <row r="189" spans="1:29" s="304" customFormat="1" x14ac:dyDescent="0.25">
      <c r="A189" s="389" t="s">
        <v>1564</v>
      </c>
      <c r="B189" s="378" t="s">
        <v>1565</v>
      </c>
      <c r="C189" s="390">
        <f>GenFundExp2!I682</f>
        <v>0</v>
      </c>
      <c r="D189" s="391">
        <f>CharterFundExp2!I681</f>
        <v>0</v>
      </c>
      <c r="E189" s="391">
        <v>0</v>
      </c>
      <c r="F189" s="391">
        <v>0</v>
      </c>
      <c r="G189" s="391">
        <v>0</v>
      </c>
      <c r="H189" s="391">
        <v>0</v>
      </c>
      <c r="I189" s="391">
        <v>0</v>
      </c>
      <c r="J189" s="391">
        <v>0</v>
      </c>
      <c r="K189" s="391">
        <v>0</v>
      </c>
      <c r="L189" s="391">
        <v>0</v>
      </c>
      <c r="M189" s="391">
        <v>0</v>
      </c>
      <c r="N189" s="391">
        <v>0</v>
      </c>
      <c r="O189" s="391">
        <v>0</v>
      </c>
      <c r="P189" s="391">
        <v>0</v>
      </c>
      <c r="Q189" s="391">
        <v>0</v>
      </c>
      <c r="R189" s="391">
        <v>0</v>
      </c>
      <c r="S189" s="391">
        <v>0</v>
      </c>
      <c r="T189" s="391">
        <v>0</v>
      </c>
      <c r="U189" s="391">
        <v>0</v>
      </c>
      <c r="V189" s="391">
        <v>0</v>
      </c>
      <c r="W189" s="391">
        <v>0</v>
      </c>
      <c r="X189" s="391">
        <v>0</v>
      </c>
      <c r="Y189" s="391">
        <v>0</v>
      </c>
      <c r="Z189" s="391">
        <v>0</v>
      </c>
      <c r="AA189" s="391">
        <v>0</v>
      </c>
      <c r="AB189" s="391">
        <v>0</v>
      </c>
      <c r="AC189" s="388">
        <f t="shared" si="40"/>
        <v>0</v>
      </c>
    </row>
    <row r="190" spans="1:29" s="304" customFormat="1" x14ac:dyDescent="0.25">
      <c r="A190" s="389" t="s">
        <v>1566</v>
      </c>
      <c r="B190" s="378" t="s">
        <v>1567</v>
      </c>
      <c r="C190" s="390">
        <f>GenFundExp2!I683</f>
        <v>0</v>
      </c>
      <c r="D190" s="391">
        <f>CharterFundExp2!I682</f>
        <v>0</v>
      </c>
      <c r="E190" s="391">
        <v>0</v>
      </c>
      <c r="F190" s="391">
        <v>0</v>
      </c>
      <c r="G190" s="391">
        <v>0</v>
      </c>
      <c r="H190" s="391">
        <v>0</v>
      </c>
      <c r="I190" s="391">
        <v>0</v>
      </c>
      <c r="J190" s="391">
        <v>0</v>
      </c>
      <c r="K190" s="391">
        <v>0</v>
      </c>
      <c r="L190" s="391">
        <v>0</v>
      </c>
      <c r="M190" s="391">
        <v>0</v>
      </c>
      <c r="N190" s="391">
        <v>0</v>
      </c>
      <c r="O190" s="391">
        <v>0</v>
      </c>
      <c r="P190" s="391">
        <v>0</v>
      </c>
      <c r="Q190" s="391">
        <v>0</v>
      </c>
      <c r="R190" s="391">
        <v>0</v>
      </c>
      <c r="S190" s="391">
        <v>0</v>
      </c>
      <c r="T190" s="391">
        <v>0</v>
      </c>
      <c r="U190" s="391">
        <v>0</v>
      </c>
      <c r="V190" s="391">
        <v>0</v>
      </c>
      <c r="W190" s="391">
        <v>0</v>
      </c>
      <c r="X190" s="391">
        <v>0</v>
      </c>
      <c r="Y190" s="391">
        <v>0</v>
      </c>
      <c r="Z190" s="391">
        <v>0</v>
      </c>
      <c r="AA190" s="391">
        <v>0</v>
      </c>
      <c r="AB190" s="391">
        <v>0</v>
      </c>
      <c r="AC190" s="388">
        <f t="shared" si="40"/>
        <v>0</v>
      </c>
    </row>
    <row r="191" spans="1:29" s="304" customFormat="1" x14ac:dyDescent="0.25">
      <c r="A191" s="389" t="s">
        <v>1568</v>
      </c>
      <c r="B191" s="378" t="s">
        <v>1569</v>
      </c>
      <c r="C191" s="390">
        <f>GenFundExp2!I684</f>
        <v>0</v>
      </c>
      <c r="D191" s="391">
        <f>CharterFundExp2!I683</f>
        <v>0</v>
      </c>
      <c r="E191" s="391">
        <v>0</v>
      </c>
      <c r="F191" s="391">
        <v>0</v>
      </c>
      <c r="G191" s="391">
        <v>0</v>
      </c>
      <c r="H191" s="391">
        <v>0</v>
      </c>
      <c r="I191" s="391">
        <v>0</v>
      </c>
      <c r="J191" s="391">
        <v>0</v>
      </c>
      <c r="K191" s="391">
        <v>0</v>
      </c>
      <c r="L191" s="391">
        <v>0</v>
      </c>
      <c r="M191" s="391">
        <v>0</v>
      </c>
      <c r="N191" s="391">
        <v>0</v>
      </c>
      <c r="O191" s="391">
        <v>0</v>
      </c>
      <c r="P191" s="391">
        <v>0</v>
      </c>
      <c r="Q191" s="391">
        <v>0</v>
      </c>
      <c r="R191" s="391">
        <v>0</v>
      </c>
      <c r="S191" s="391">
        <v>0</v>
      </c>
      <c r="T191" s="391">
        <v>0</v>
      </c>
      <c r="U191" s="391">
        <v>0</v>
      </c>
      <c r="V191" s="391">
        <v>0</v>
      </c>
      <c r="W191" s="391">
        <v>0</v>
      </c>
      <c r="X191" s="391">
        <v>0</v>
      </c>
      <c r="Y191" s="391">
        <v>0</v>
      </c>
      <c r="Z191" s="391">
        <v>0</v>
      </c>
      <c r="AA191" s="391">
        <v>0</v>
      </c>
      <c r="AB191" s="391">
        <v>0</v>
      </c>
      <c r="AC191" s="388">
        <f t="shared" si="40"/>
        <v>0</v>
      </c>
    </row>
    <row r="192" spans="1:29" s="304" customFormat="1" x14ac:dyDescent="0.25">
      <c r="A192" s="389" t="s">
        <v>1570</v>
      </c>
      <c r="B192" s="378" t="s">
        <v>1571</v>
      </c>
      <c r="C192" s="390">
        <f>GenFundExp2!I685</f>
        <v>0</v>
      </c>
      <c r="D192" s="391">
        <f>CharterFundExp2!I684</f>
        <v>0</v>
      </c>
      <c r="E192" s="391">
        <v>0</v>
      </c>
      <c r="F192" s="391">
        <v>0</v>
      </c>
      <c r="G192" s="391">
        <v>0</v>
      </c>
      <c r="H192" s="391">
        <v>0</v>
      </c>
      <c r="I192" s="391">
        <v>0</v>
      </c>
      <c r="J192" s="391">
        <v>0</v>
      </c>
      <c r="K192" s="391">
        <v>0</v>
      </c>
      <c r="L192" s="391">
        <v>0</v>
      </c>
      <c r="M192" s="391">
        <v>0</v>
      </c>
      <c r="N192" s="391">
        <v>0</v>
      </c>
      <c r="O192" s="391">
        <v>0</v>
      </c>
      <c r="P192" s="391">
        <v>0</v>
      </c>
      <c r="Q192" s="391">
        <v>0</v>
      </c>
      <c r="R192" s="391">
        <v>0</v>
      </c>
      <c r="S192" s="391">
        <v>0</v>
      </c>
      <c r="T192" s="391">
        <v>0</v>
      </c>
      <c r="U192" s="391">
        <v>0</v>
      </c>
      <c r="V192" s="391">
        <v>0</v>
      </c>
      <c r="W192" s="391">
        <v>0</v>
      </c>
      <c r="X192" s="391">
        <v>0</v>
      </c>
      <c r="Y192" s="391">
        <v>0</v>
      </c>
      <c r="Z192" s="391">
        <v>0</v>
      </c>
      <c r="AA192" s="391">
        <v>0</v>
      </c>
      <c r="AB192" s="391">
        <v>0</v>
      </c>
      <c r="AC192" s="388">
        <f t="shared" si="40"/>
        <v>0</v>
      </c>
    </row>
    <row r="193" spans="1:29" s="304" customFormat="1" x14ac:dyDescent="0.25">
      <c r="A193" s="389" t="s">
        <v>1572</v>
      </c>
      <c r="B193" s="378" t="s">
        <v>1573</v>
      </c>
      <c r="C193" s="390">
        <f>GenFundExp2!I686</f>
        <v>0</v>
      </c>
      <c r="D193" s="391">
        <f>CharterFundExp2!I685</f>
        <v>0</v>
      </c>
      <c r="E193" s="391">
        <v>0</v>
      </c>
      <c r="F193" s="391">
        <v>0</v>
      </c>
      <c r="G193" s="391">
        <v>0</v>
      </c>
      <c r="H193" s="391">
        <v>0</v>
      </c>
      <c r="I193" s="391">
        <v>0</v>
      </c>
      <c r="J193" s="391">
        <v>0</v>
      </c>
      <c r="K193" s="391">
        <v>0</v>
      </c>
      <c r="L193" s="391">
        <v>0</v>
      </c>
      <c r="M193" s="391">
        <v>0</v>
      </c>
      <c r="N193" s="391">
        <v>0</v>
      </c>
      <c r="O193" s="391">
        <v>0</v>
      </c>
      <c r="P193" s="391">
        <v>0</v>
      </c>
      <c r="Q193" s="391">
        <v>0</v>
      </c>
      <c r="R193" s="391">
        <v>0</v>
      </c>
      <c r="S193" s="391">
        <v>0</v>
      </c>
      <c r="T193" s="391">
        <v>0</v>
      </c>
      <c r="U193" s="391">
        <v>0</v>
      </c>
      <c r="V193" s="391">
        <v>0</v>
      </c>
      <c r="W193" s="391">
        <v>0</v>
      </c>
      <c r="X193" s="391">
        <v>0</v>
      </c>
      <c r="Y193" s="391">
        <v>0</v>
      </c>
      <c r="Z193" s="391">
        <v>0</v>
      </c>
      <c r="AA193" s="391">
        <v>0</v>
      </c>
      <c r="AB193" s="391">
        <v>0</v>
      </c>
      <c r="AC193" s="388">
        <f t="shared" si="40"/>
        <v>0</v>
      </c>
    </row>
    <row r="194" spans="1:29" s="304" customFormat="1" x14ac:dyDescent="0.25">
      <c r="A194" s="392" t="s">
        <v>1574</v>
      </c>
      <c r="B194" s="393"/>
      <c r="C194" s="394">
        <f t="shared" ref="C194:AB194" si="41">SUM(C179:C193)</f>
        <v>0</v>
      </c>
      <c r="D194" s="395">
        <f t="shared" si="41"/>
        <v>0</v>
      </c>
      <c r="E194" s="395">
        <f t="shared" si="41"/>
        <v>0</v>
      </c>
      <c r="F194" s="395">
        <f t="shared" si="41"/>
        <v>0</v>
      </c>
      <c r="G194" s="395">
        <f t="shared" si="41"/>
        <v>0</v>
      </c>
      <c r="H194" s="395">
        <f t="shared" si="41"/>
        <v>0</v>
      </c>
      <c r="I194" s="395">
        <f t="shared" si="41"/>
        <v>0</v>
      </c>
      <c r="J194" s="395">
        <f t="shared" si="41"/>
        <v>0</v>
      </c>
      <c r="K194" s="395">
        <f t="shared" si="41"/>
        <v>0</v>
      </c>
      <c r="L194" s="395">
        <f t="shared" si="41"/>
        <v>0</v>
      </c>
      <c r="M194" s="395">
        <f t="shared" si="41"/>
        <v>0</v>
      </c>
      <c r="N194" s="395">
        <f t="shared" si="41"/>
        <v>0</v>
      </c>
      <c r="O194" s="395">
        <f t="shared" si="41"/>
        <v>0</v>
      </c>
      <c r="P194" s="395">
        <f t="shared" si="41"/>
        <v>0</v>
      </c>
      <c r="Q194" s="395">
        <f t="shared" si="41"/>
        <v>0</v>
      </c>
      <c r="R194" s="395">
        <f t="shared" si="41"/>
        <v>0</v>
      </c>
      <c r="S194" s="395">
        <f t="shared" si="41"/>
        <v>0</v>
      </c>
      <c r="T194" s="395">
        <f t="shared" si="41"/>
        <v>0</v>
      </c>
      <c r="U194" s="395">
        <f t="shared" si="41"/>
        <v>0</v>
      </c>
      <c r="V194" s="395">
        <f t="shared" si="41"/>
        <v>0</v>
      </c>
      <c r="W194" s="395">
        <f t="shared" si="41"/>
        <v>0</v>
      </c>
      <c r="X194" s="395">
        <f t="shared" si="41"/>
        <v>0</v>
      </c>
      <c r="Y194" s="395">
        <f t="shared" si="41"/>
        <v>0</v>
      </c>
      <c r="Z194" s="395">
        <f t="shared" si="41"/>
        <v>0</v>
      </c>
      <c r="AA194" s="395">
        <f t="shared" si="41"/>
        <v>0</v>
      </c>
      <c r="AB194" s="395">
        <f t="shared" si="41"/>
        <v>0</v>
      </c>
      <c r="AC194" s="396">
        <f t="shared" si="40"/>
        <v>0</v>
      </c>
    </row>
    <row r="195" spans="1:29" s="304" customFormat="1" ht="1.95" customHeight="1" x14ac:dyDescent="0.25">
      <c r="A195" s="385"/>
      <c r="B195" s="378"/>
      <c r="C195" s="386"/>
      <c r="D195" s="387"/>
      <c r="E195" s="387"/>
      <c r="F195" s="387"/>
      <c r="G195" s="387"/>
      <c r="H195" s="387"/>
      <c r="I195" s="387"/>
      <c r="J195" s="387"/>
      <c r="K195" s="387"/>
      <c r="L195" s="387"/>
      <c r="M195" s="387"/>
      <c r="N195" s="387"/>
      <c r="O195" s="387"/>
      <c r="P195" s="387"/>
      <c r="Q195" s="387"/>
      <c r="R195" s="387"/>
      <c r="S195" s="387"/>
      <c r="T195" s="387"/>
      <c r="U195" s="387"/>
      <c r="V195" s="387"/>
      <c r="W195" s="387"/>
      <c r="X195" s="387"/>
      <c r="Y195" s="387"/>
      <c r="Z195" s="387"/>
      <c r="AA195" s="387"/>
      <c r="AB195" s="387"/>
      <c r="AC195" s="388"/>
    </row>
    <row r="196" spans="1:29" s="304" customFormat="1" ht="52.8" x14ac:dyDescent="0.25">
      <c r="A196" s="392" t="s">
        <v>1575</v>
      </c>
      <c r="B196" s="393"/>
      <c r="C196" s="394">
        <f t="shared" ref="C196:AC196" si="42">C18-C176-C194</f>
        <v>0</v>
      </c>
      <c r="D196" s="395">
        <f t="shared" si="42"/>
        <v>0</v>
      </c>
      <c r="E196" s="395">
        <f t="shared" si="42"/>
        <v>0</v>
      </c>
      <c r="F196" s="395">
        <f t="shared" si="42"/>
        <v>0</v>
      </c>
      <c r="G196" s="395">
        <f t="shared" si="42"/>
        <v>0</v>
      </c>
      <c r="H196" s="395">
        <f t="shared" si="42"/>
        <v>0</v>
      </c>
      <c r="I196" s="395">
        <f t="shared" si="42"/>
        <v>0</v>
      </c>
      <c r="J196" s="395">
        <f t="shared" si="42"/>
        <v>0</v>
      </c>
      <c r="K196" s="395">
        <f t="shared" si="42"/>
        <v>0</v>
      </c>
      <c r="L196" s="395">
        <f t="shared" si="42"/>
        <v>0</v>
      </c>
      <c r="M196" s="395">
        <f t="shared" si="42"/>
        <v>0</v>
      </c>
      <c r="N196" s="395">
        <f t="shared" si="42"/>
        <v>0</v>
      </c>
      <c r="O196" s="395">
        <f t="shared" si="42"/>
        <v>0</v>
      </c>
      <c r="P196" s="395">
        <f t="shared" si="42"/>
        <v>0</v>
      </c>
      <c r="Q196" s="395">
        <f t="shared" si="42"/>
        <v>0</v>
      </c>
      <c r="R196" s="395">
        <f t="shared" si="42"/>
        <v>0</v>
      </c>
      <c r="S196" s="395">
        <f t="shared" si="42"/>
        <v>0</v>
      </c>
      <c r="T196" s="395">
        <f t="shared" si="42"/>
        <v>0</v>
      </c>
      <c r="U196" s="395">
        <f t="shared" si="42"/>
        <v>0</v>
      </c>
      <c r="V196" s="395">
        <f t="shared" si="42"/>
        <v>0</v>
      </c>
      <c r="W196" s="395">
        <f t="shared" si="42"/>
        <v>0</v>
      </c>
      <c r="X196" s="395">
        <f t="shared" si="42"/>
        <v>0</v>
      </c>
      <c r="Y196" s="395">
        <f t="shared" si="42"/>
        <v>0</v>
      </c>
      <c r="Z196" s="395">
        <f t="shared" si="42"/>
        <v>0</v>
      </c>
      <c r="AA196" s="395">
        <f t="shared" si="42"/>
        <v>0</v>
      </c>
      <c r="AB196" s="395">
        <f t="shared" si="42"/>
        <v>0</v>
      </c>
      <c r="AC196" s="396">
        <f t="shared" si="42"/>
        <v>0</v>
      </c>
    </row>
    <row r="197" spans="1:29" ht="1.95" customHeight="1" x14ac:dyDescent="0.25">
      <c r="A197" s="377"/>
      <c r="B197" s="378"/>
      <c r="C197" s="379"/>
      <c r="D197" s="379"/>
      <c r="E197" s="379"/>
      <c r="F197" s="379"/>
      <c r="G197" s="379"/>
      <c r="H197" s="379"/>
      <c r="I197" s="379"/>
      <c r="J197" s="379"/>
      <c r="K197" s="379"/>
      <c r="L197" s="379"/>
      <c r="M197" s="379"/>
      <c r="N197" s="379"/>
      <c r="O197" s="379"/>
      <c r="P197" s="379"/>
      <c r="Q197" s="379"/>
      <c r="R197" s="379"/>
      <c r="S197" s="379"/>
      <c r="T197" s="379"/>
      <c r="U197" s="379"/>
      <c r="V197" s="379"/>
      <c r="W197" s="379"/>
      <c r="X197" s="379"/>
      <c r="Y197" s="379"/>
      <c r="Z197" s="379"/>
      <c r="AA197" s="379"/>
      <c r="AB197" s="379"/>
      <c r="AC197" s="379"/>
    </row>
    <row r="198" spans="1:29" ht="26.4" x14ac:dyDescent="0.25">
      <c r="A198" s="397" t="s">
        <v>1576</v>
      </c>
      <c r="B198" s="378"/>
      <c r="C198" s="398" t="str">
        <f t="shared" ref="C198:AC198" si="43">IF(C3&gt;C194,"Yes","No")</f>
        <v>No</v>
      </c>
      <c r="D198" s="398" t="str">
        <f t="shared" si="43"/>
        <v>No</v>
      </c>
      <c r="E198" s="398" t="str">
        <f t="shared" si="43"/>
        <v>No</v>
      </c>
      <c r="F198" s="398" t="str">
        <f t="shared" si="43"/>
        <v>No</v>
      </c>
      <c r="G198" s="398" t="str">
        <f t="shared" si="43"/>
        <v>No</v>
      </c>
      <c r="H198" s="398" t="str">
        <f t="shared" si="43"/>
        <v>No</v>
      </c>
      <c r="I198" s="398" t="str">
        <f t="shared" si="43"/>
        <v>No</v>
      </c>
      <c r="J198" s="398" t="str">
        <f t="shared" si="43"/>
        <v>No</v>
      </c>
      <c r="K198" s="398" t="str">
        <f t="shared" si="43"/>
        <v>No</v>
      </c>
      <c r="L198" s="398" t="str">
        <f t="shared" si="43"/>
        <v>No</v>
      </c>
      <c r="M198" s="398" t="str">
        <f t="shared" si="43"/>
        <v>No</v>
      </c>
      <c r="N198" s="398" t="str">
        <f t="shared" si="43"/>
        <v>No</v>
      </c>
      <c r="O198" s="398" t="str">
        <f t="shared" si="43"/>
        <v>No</v>
      </c>
      <c r="P198" s="398" t="str">
        <f t="shared" si="43"/>
        <v>No</v>
      </c>
      <c r="Q198" s="398" t="str">
        <f t="shared" si="43"/>
        <v>No</v>
      </c>
      <c r="R198" s="398" t="str">
        <f t="shared" si="43"/>
        <v>No</v>
      </c>
      <c r="S198" s="398" t="str">
        <f t="shared" si="43"/>
        <v>No</v>
      </c>
      <c r="T198" s="398" t="str">
        <f t="shared" si="43"/>
        <v>No</v>
      </c>
      <c r="U198" s="398" t="str">
        <f t="shared" si="43"/>
        <v>No</v>
      </c>
      <c r="V198" s="398" t="str">
        <f t="shared" si="43"/>
        <v>No</v>
      </c>
      <c r="W198" s="398" t="str">
        <f t="shared" si="43"/>
        <v>No</v>
      </c>
      <c r="X198" s="398" t="str">
        <f t="shared" si="43"/>
        <v>No</v>
      </c>
      <c r="Y198" s="398" t="str">
        <f t="shared" si="43"/>
        <v>No</v>
      </c>
      <c r="Z198" s="398" t="str">
        <f t="shared" si="43"/>
        <v>No</v>
      </c>
      <c r="AA198" s="398" t="str">
        <f t="shared" si="43"/>
        <v>No</v>
      </c>
      <c r="AB198" s="398" t="str">
        <f t="shared" si="43"/>
        <v>No</v>
      </c>
      <c r="AC198" s="398" t="str">
        <f t="shared" si="43"/>
        <v>No</v>
      </c>
    </row>
  </sheetData>
  <sheetProtection formatCells="0" formatColumns="0" formatRows="0"/>
  <conditionalFormatting sqref="C198:AC198">
    <cfRule type="cellIs" dxfId="0" priority="1" operator="equal">
      <formula>"Yes"</formula>
    </cfRule>
  </conditionalFormatting>
  <printOptions horizontalCentered="1"/>
  <pageMargins left="0.25" right="0.25" top="0.5" bottom="0.75" header="0.5" footer="0.5"/>
  <pageSetup scale="50" fitToWidth="5" fitToHeight="4" orientation="landscape" r:id="rId1"/>
  <headerFooter alignWithMargins="0">
    <oddFooter>&amp;CPage &amp;P of &amp;N&amp;R&amp;D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43"/>
  </sheetPr>
  <dimension ref="A1:Z57"/>
  <sheetViews>
    <sheetView workbookViewId="0">
      <selection activeCell="A5" sqref="A5"/>
    </sheetView>
  </sheetViews>
  <sheetFormatPr defaultRowHeight="10.199999999999999" x14ac:dyDescent="0.2"/>
  <cols>
    <col min="1" max="1" width="12.42578125" bestFit="1" customWidth="1"/>
    <col min="10" max="10" width="11.140625" bestFit="1" customWidth="1"/>
    <col min="11" max="11" width="11.140625" customWidth="1"/>
    <col min="23" max="23" width="11" bestFit="1" customWidth="1"/>
    <col min="25" max="25" width="11" bestFit="1" customWidth="1"/>
  </cols>
  <sheetData>
    <row r="1" spans="1:26" ht="13.2" x14ac:dyDescent="0.25">
      <c r="A1" s="94" t="s">
        <v>67</v>
      </c>
      <c r="B1" s="165"/>
      <c r="C1" s="177">
        <f>District_Name</f>
        <v>0</v>
      </c>
      <c r="D1" s="167"/>
      <c r="E1" s="167"/>
      <c r="F1" s="168"/>
      <c r="G1" s="168"/>
      <c r="H1" s="168"/>
      <c r="I1" s="168"/>
      <c r="J1" s="62" t="s">
        <v>1257</v>
      </c>
      <c r="K1" s="169">
        <f>District_Code</f>
        <v>0</v>
      </c>
      <c r="L1" s="169"/>
      <c r="V1" s="157"/>
    </row>
    <row r="2" spans="1:26" ht="13.2" x14ac:dyDescent="0.25">
      <c r="A2" s="170" t="s">
        <v>67</v>
      </c>
      <c r="B2" s="170"/>
      <c r="C2" s="170"/>
      <c r="D2" s="168"/>
      <c r="E2" s="168"/>
      <c r="F2" s="168"/>
      <c r="G2" s="168"/>
      <c r="H2" s="168"/>
      <c r="I2" s="168"/>
      <c r="J2" s="168"/>
      <c r="K2" s="168"/>
      <c r="L2" s="168"/>
    </row>
    <row r="3" spans="1:26" ht="13.2" x14ac:dyDescent="0.25">
      <c r="A3" s="170" t="s">
        <v>794</v>
      </c>
      <c r="B3" s="170"/>
      <c r="C3" s="170"/>
      <c r="D3" s="168"/>
      <c r="E3" s="168"/>
      <c r="F3" s="168"/>
      <c r="G3" s="168"/>
      <c r="H3" s="168"/>
      <c r="I3" s="168"/>
      <c r="J3" s="168"/>
      <c r="K3" s="168"/>
      <c r="L3" s="168"/>
    </row>
    <row r="4" spans="1:26" ht="13.2" x14ac:dyDescent="0.25">
      <c r="A4" s="331" t="s">
        <v>1716</v>
      </c>
      <c r="B4" s="168"/>
      <c r="C4" s="168"/>
      <c r="D4" s="168"/>
      <c r="E4" s="168"/>
      <c r="F4" s="168"/>
      <c r="G4" s="168"/>
      <c r="H4" s="168"/>
      <c r="I4" s="168"/>
      <c r="J4" s="168"/>
      <c r="K4" s="168"/>
      <c r="L4" s="168"/>
    </row>
    <row r="5" spans="1:26" ht="13.2" x14ac:dyDescent="0.25">
      <c r="B5" s="112" t="s">
        <v>795</v>
      </c>
    </row>
    <row r="6" spans="1:26" x14ac:dyDescent="0.2">
      <c r="B6" s="89" t="s">
        <v>629</v>
      </c>
      <c r="C6" s="89" t="s">
        <v>630</v>
      </c>
      <c r="D6" s="89" t="s">
        <v>810</v>
      </c>
      <c r="E6" s="89" t="s">
        <v>1037</v>
      </c>
      <c r="F6" s="89" t="s">
        <v>709</v>
      </c>
      <c r="G6" s="89" t="s">
        <v>811</v>
      </c>
      <c r="H6" s="89" t="s">
        <v>762</v>
      </c>
      <c r="I6" s="89" t="s">
        <v>1530</v>
      </c>
      <c r="J6" s="89" t="s">
        <v>381</v>
      </c>
      <c r="K6" s="89" t="s">
        <v>383</v>
      </c>
      <c r="L6" s="89" t="s">
        <v>384</v>
      </c>
      <c r="M6" s="89" t="s">
        <v>1692</v>
      </c>
      <c r="N6" s="89" t="s">
        <v>390</v>
      </c>
      <c r="O6" s="89" t="s">
        <v>391</v>
      </c>
      <c r="P6" s="89" t="s">
        <v>392</v>
      </c>
      <c r="Q6" s="89" t="s">
        <v>393</v>
      </c>
      <c r="R6" s="89" t="s">
        <v>394</v>
      </c>
      <c r="S6" s="89" t="s">
        <v>1531</v>
      </c>
      <c r="T6" s="89" t="s">
        <v>739</v>
      </c>
      <c r="U6" s="89" t="s">
        <v>812</v>
      </c>
      <c r="V6" s="89" t="s">
        <v>813</v>
      </c>
      <c r="W6" s="89" t="s">
        <v>814</v>
      </c>
      <c r="X6" s="89" t="s">
        <v>815</v>
      </c>
      <c r="Y6" s="89" t="s">
        <v>816</v>
      </c>
      <c r="Z6" s="89" t="s">
        <v>326</v>
      </c>
    </row>
    <row r="7" spans="1:26" ht="13.2" x14ac:dyDescent="0.25">
      <c r="A7" s="112" t="s">
        <v>796</v>
      </c>
      <c r="B7" s="1">
        <v>2</v>
      </c>
      <c r="C7" s="1">
        <v>3</v>
      </c>
      <c r="D7" s="1">
        <v>4</v>
      </c>
      <c r="E7" s="1">
        <v>5</v>
      </c>
      <c r="F7" s="1">
        <v>6</v>
      </c>
      <c r="G7" s="1">
        <v>7</v>
      </c>
      <c r="H7" s="1">
        <v>8</v>
      </c>
      <c r="I7" s="356"/>
      <c r="J7" s="1">
        <v>9</v>
      </c>
      <c r="K7" s="1">
        <v>10</v>
      </c>
      <c r="L7" s="1">
        <v>11</v>
      </c>
      <c r="M7" s="1">
        <v>12</v>
      </c>
      <c r="N7" s="1">
        <v>13</v>
      </c>
      <c r="O7" s="1">
        <v>14</v>
      </c>
      <c r="P7" s="1">
        <v>15</v>
      </c>
      <c r="Q7" s="1">
        <v>16</v>
      </c>
      <c r="R7" s="1">
        <v>17</v>
      </c>
      <c r="S7" s="356"/>
      <c r="T7" s="1">
        <v>18</v>
      </c>
      <c r="U7" s="1">
        <v>19</v>
      </c>
      <c r="V7" s="1">
        <v>20</v>
      </c>
      <c r="W7" s="1">
        <v>21</v>
      </c>
      <c r="X7" s="1">
        <v>22</v>
      </c>
      <c r="Y7" s="1">
        <v>23</v>
      </c>
      <c r="Z7" s="1">
        <v>24</v>
      </c>
    </row>
    <row r="8" spans="1:26" x14ac:dyDescent="0.2">
      <c r="A8" s="89" t="s">
        <v>1124</v>
      </c>
      <c r="B8" s="89" t="s">
        <v>1124</v>
      </c>
      <c r="C8" s="89" t="s">
        <v>1124</v>
      </c>
      <c r="D8" s="89" t="s">
        <v>831</v>
      </c>
      <c r="E8" s="89" t="s">
        <v>831</v>
      </c>
      <c r="F8" s="89" t="s">
        <v>1124</v>
      </c>
      <c r="G8" s="89" t="s">
        <v>831</v>
      </c>
      <c r="H8" s="89" t="s">
        <v>1124</v>
      </c>
      <c r="I8" s="89" t="s">
        <v>831</v>
      </c>
      <c r="J8" s="89" t="s">
        <v>831</v>
      </c>
      <c r="K8" s="89" t="s">
        <v>1124</v>
      </c>
      <c r="L8" s="89" t="s">
        <v>831</v>
      </c>
      <c r="M8" s="89" t="s">
        <v>831</v>
      </c>
      <c r="N8" s="89" t="s">
        <v>831</v>
      </c>
      <c r="O8" s="89" t="s">
        <v>831</v>
      </c>
      <c r="P8" s="89" t="s">
        <v>831</v>
      </c>
      <c r="Q8" s="89" t="s">
        <v>831</v>
      </c>
      <c r="R8" s="89" t="s">
        <v>831</v>
      </c>
      <c r="S8" s="89" t="s">
        <v>831</v>
      </c>
      <c r="T8" s="89" t="s">
        <v>831</v>
      </c>
      <c r="U8" s="89" t="s">
        <v>831</v>
      </c>
      <c r="V8" s="89" t="s">
        <v>831</v>
      </c>
      <c r="W8" s="89" t="s">
        <v>831</v>
      </c>
      <c r="X8" s="89" t="s">
        <v>831</v>
      </c>
      <c r="Y8" s="89" t="s">
        <v>831</v>
      </c>
      <c r="Z8" s="89" t="s">
        <v>831</v>
      </c>
    </row>
    <row r="9" spans="1:26" x14ac:dyDescent="0.2">
      <c r="A9" s="89" t="s">
        <v>1245</v>
      </c>
      <c r="B9" s="89" t="s">
        <v>1245</v>
      </c>
      <c r="C9" s="89" t="s">
        <v>1245</v>
      </c>
      <c r="D9" s="89" t="s">
        <v>831</v>
      </c>
      <c r="E9" s="89" t="s">
        <v>831</v>
      </c>
      <c r="F9" s="89" t="s">
        <v>1245</v>
      </c>
      <c r="G9" s="89" t="s">
        <v>831</v>
      </c>
      <c r="H9" s="89" t="s">
        <v>1245</v>
      </c>
      <c r="I9" s="89" t="s">
        <v>831</v>
      </c>
      <c r="J9" s="89" t="s">
        <v>831</v>
      </c>
      <c r="K9" s="89" t="s">
        <v>831</v>
      </c>
      <c r="L9" s="89" t="s">
        <v>831</v>
      </c>
      <c r="M9" s="89" t="s">
        <v>831</v>
      </c>
      <c r="N9" s="89" t="s">
        <v>831</v>
      </c>
      <c r="O9" s="89" t="s">
        <v>831</v>
      </c>
      <c r="P9" s="89" t="s">
        <v>831</v>
      </c>
      <c r="Q9" s="89" t="s">
        <v>831</v>
      </c>
      <c r="R9" s="89" t="s">
        <v>831</v>
      </c>
      <c r="S9" s="89" t="s">
        <v>831</v>
      </c>
      <c r="T9" s="89" t="s">
        <v>831</v>
      </c>
      <c r="U9" s="89" t="s">
        <v>831</v>
      </c>
      <c r="V9" s="89" t="s">
        <v>831</v>
      </c>
      <c r="W9" s="89" t="s">
        <v>831</v>
      </c>
      <c r="X9" s="89" t="s">
        <v>831</v>
      </c>
      <c r="Y9" s="89" t="s">
        <v>831</v>
      </c>
      <c r="Z9" s="89" t="s">
        <v>831</v>
      </c>
    </row>
    <row r="10" spans="1:26" x14ac:dyDescent="0.2">
      <c r="A10" s="89" t="s">
        <v>797</v>
      </c>
      <c r="B10" s="89" t="s">
        <v>797</v>
      </c>
      <c r="C10" s="89" t="s">
        <v>797</v>
      </c>
      <c r="D10" s="89" t="s">
        <v>831</v>
      </c>
      <c r="E10" s="89" t="s">
        <v>831</v>
      </c>
      <c r="F10" s="89" t="s">
        <v>831</v>
      </c>
      <c r="G10" s="89" t="s">
        <v>831</v>
      </c>
      <c r="H10" s="89" t="s">
        <v>831</v>
      </c>
      <c r="I10" s="89" t="s">
        <v>831</v>
      </c>
      <c r="J10" s="89" t="s">
        <v>831</v>
      </c>
      <c r="K10" s="89" t="s">
        <v>831</v>
      </c>
      <c r="L10" s="89" t="s">
        <v>831</v>
      </c>
      <c r="M10" s="89" t="s">
        <v>831</v>
      </c>
      <c r="N10" s="89" t="s">
        <v>831</v>
      </c>
      <c r="O10" s="89" t="s">
        <v>831</v>
      </c>
      <c r="P10" s="89" t="s">
        <v>831</v>
      </c>
      <c r="Q10" s="89" t="s">
        <v>831</v>
      </c>
      <c r="R10" s="89" t="s">
        <v>831</v>
      </c>
      <c r="S10" s="89" t="s">
        <v>831</v>
      </c>
      <c r="T10" s="89" t="s">
        <v>831</v>
      </c>
      <c r="U10" s="89" t="s">
        <v>831</v>
      </c>
      <c r="V10" s="89" t="s">
        <v>831</v>
      </c>
      <c r="W10" s="89" t="s">
        <v>831</v>
      </c>
      <c r="X10" s="89" t="s">
        <v>831</v>
      </c>
      <c r="Y10" s="89" t="s">
        <v>831</v>
      </c>
      <c r="Z10" s="89" t="s">
        <v>831</v>
      </c>
    </row>
    <row r="11" spans="1:26" x14ac:dyDescent="0.2">
      <c r="A11" s="89" t="s">
        <v>1125</v>
      </c>
      <c r="B11" s="89" t="s">
        <v>1125</v>
      </c>
      <c r="C11" s="89" t="s">
        <v>1125</v>
      </c>
      <c r="D11" s="89" t="s">
        <v>831</v>
      </c>
      <c r="E11" s="89" t="s">
        <v>1125</v>
      </c>
      <c r="F11" s="89" t="s">
        <v>831</v>
      </c>
      <c r="G11" s="89" t="s">
        <v>831</v>
      </c>
      <c r="H11" s="89" t="s">
        <v>831</v>
      </c>
      <c r="I11" s="89" t="s">
        <v>831</v>
      </c>
      <c r="J11" s="89" t="s">
        <v>831</v>
      </c>
      <c r="K11" s="89" t="s">
        <v>831</v>
      </c>
      <c r="L11" s="89" t="s">
        <v>831</v>
      </c>
      <c r="M11" s="89" t="s">
        <v>831</v>
      </c>
      <c r="N11" s="89" t="s">
        <v>831</v>
      </c>
      <c r="O11" s="89" t="s">
        <v>831</v>
      </c>
      <c r="P11" s="89" t="s">
        <v>831</v>
      </c>
      <c r="Q11" s="89" t="s">
        <v>831</v>
      </c>
      <c r="R11" s="89" t="s">
        <v>831</v>
      </c>
      <c r="S11" s="89" t="s">
        <v>831</v>
      </c>
      <c r="T11" s="89" t="s">
        <v>831</v>
      </c>
      <c r="U11" s="89" t="s">
        <v>831</v>
      </c>
      <c r="V11" s="89" t="s">
        <v>831</v>
      </c>
      <c r="W11" s="89" t="s">
        <v>831</v>
      </c>
      <c r="X11" s="89" t="s">
        <v>831</v>
      </c>
      <c r="Y11" s="89" t="s">
        <v>831</v>
      </c>
      <c r="Z11" s="89" t="s">
        <v>831</v>
      </c>
    </row>
    <row r="12" spans="1:26" x14ac:dyDescent="0.2">
      <c r="A12" s="89" t="s">
        <v>761</v>
      </c>
      <c r="B12" s="89" t="s">
        <v>761</v>
      </c>
      <c r="C12" s="89" t="s">
        <v>761</v>
      </c>
      <c r="D12" s="89" t="s">
        <v>831</v>
      </c>
      <c r="E12" s="89" t="s">
        <v>831</v>
      </c>
      <c r="F12" s="89" t="s">
        <v>831</v>
      </c>
      <c r="G12" s="89" t="s">
        <v>831</v>
      </c>
      <c r="H12" s="89" t="s">
        <v>831</v>
      </c>
      <c r="I12" s="89" t="s">
        <v>831</v>
      </c>
      <c r="J12" s="89" t="s">
        <v>831</v>
      </c>
      <c r="K12" s="89" t="s">
        <v>831</v>
      </c>
      <c r="L12" s="89" t="s">
        <v>831</v>
      </c>
      <c r="M12" s="89" t="s">
        <v>831</v>
      </c>
      <c r="N12" s="89" t="s">
        <v>831</v>
      </c>
      <c r="O12" s="89" t="s">
        <v>831</v>
      </c>
      <c r="P12" s="89" t="s">
        <v>831</v>
      </c>
      <c r="Q12" s="89" t="s">
        <v>831</v>
      </c>
      <c r="R12" s="89" t="s">
        <v>831</v>
      </c>
      <c r="S12" s="89" t="s">
        <v>831</v>
      </c>
      <c r="T12" s="89" t="s">
        <v>831</v>
      </c>
      <c r="U12" s="89" t="s">
        <v>831</v>
      </c>
      <c r="V12" s="89" t="s">
        <v>831</v>
      </c>
      <c r="W12" s="89" t="s">
        <v>831</v>
      </c>
      <c r="X12" s="89" t="s">
        <v>831</v>
      </c>
      <c r="Y12" s="89" t="s">
        <v>831</v>
      </c>
      <c r="Z12" s="89" t="s">
        <v>831</v>
      </c>
    </row>
    <row r="13" spans="1:26" x14ac:dyDescent="0.2">
      <c r="A13" s="89" t="s">
        <v>798</v>
      </c>
      <c r="B13" s="89" t="s">
        <v>798</v>
      </c>
      <c r="C13" s="89" t="s">
        <v>798</v>
      </c>
      <c r="D13" s="89" t="s">
        <v>831</v>
      </c>
      <c r="E13" s="89" t="s">
        <v>831</v>
      </c>
      <c r="F13" s="89" t="s">
        <v>831</v>
      </c>
      <c r="G13" s="89" t="s">
        <v>831</v>
      </c>
      <c r="H13" s="89" t="s">
        <v>831</v>
      </c>
      <c r="I13" s="89" t="s">
        <v>831</v>
      </c>
      <c r="J13" s="89" t="s">
        <v>831</v>
      </c>
      <c r="K13" s="89" t="s">
        <v>831</v>
      </c>
      <c r="L13" s="89" t="s">
        <v>831</v>
      </c>
      <c r="M13" s="89" t="s">
        <v>831</v>
      </c>
      <c r="N13" s="89" t="s">
        <v>831</v>
      </c>
      <c r="O13" s="89" t="s">
        <v>831</v>
      </c>
      <c r="P13" s="89" t="s">
        <v>831</v>
      </c>
      <c r="Q13" s="89" t="s">
        <v>831</v>
      </c>
      <c r="R13" s="89" t="s">
        <v>831</v>
      </c>
      <c r="S13" s="89" t="s">
        <v>831</v>
      </c>
      <c r="T13" s="89" t="s">
        <v>831</v>
      </c>
      <c r="U13" s="89" t="s">
        <v>831</v>
      </c>
      <c r="V13" s="89" t="s">
        <v>831</v>
      </c>
      <c r="W13" s="89" t="s">
        <v>831</v>
      </c>
      <c r="X13" s="89" t="s">
        <v>831</v>
      </c>
      <c r="Y13" s="89" t="s">
        <v>831</v>
      </c>
      <c r="Z13" s="89" t="s">
        <v>831</v>
      </c>
    </row>
    <row r="14" spans="1:26" x14ac:dyDescent="0.2">
      <c r="A14" s="89" t="s">
        <v>1119</v>
      </c>
      <c r="B14" s="89" t="s">
        <v>1119</v>
      </c>
      <c r="C14" s="89" t="s">
        <v>1119</v>
      </c>
      <c r="D14" s="89" t="s">
        <v>831</v>
      </c>
      <c r="E14" s="89" t="s">
        <v>831</v>
      </c>
      <c r="F14" s="89" t="s">
        <v>1119</v>
      </c>
      <c r="G14" s="89" t="s">
        <v>831</v>
      </c>
      <c r="H14" s="89" t="s">
        <v>1119</v>
      </c>
      <c r="I14" s="89" t="s">
        <v>831</v>
      </c>
      <c r="J14" s="89" t="s">
        <v>831</v>
      </c>
      <c r="K14" s="89" t="s">
        <v>831</v>
      </c>
      <c r="L14" s="89" t="s">
        <v>831</v>
      </c>
      <c r="M14" s="89" t="s">
        <v>831</v>
      </c>
      <c r="N14" s="89" t="s">
        <v>831</v>
      </c>
      <c r="O14" s="89" t="s">
        <v>831</v>
      </c>
      <c r="P14" s="89" t="s">
        <v>831</v>
      </c>
      <c r="Q14" s="89" t="s">
        <v>831</v>
      </c>
      <c r="R14" s="89" t="s">
        <v>831</v>
      </c>
      <c r="S14" s="89" t="s">
        <v>831</v>
      </c>
      <c r="T14" s="89" t="s">
        <v>831</v>
      </c>
      <c r="U14" s="89" t="s">
        <v>831</v>
      </c>
      <c r="V14" s="89" t="s">
        <v>831</v>
      </c>
      <c r="W14" s="89" t="s">
        <v>831</v>
      </c>
      <c r="X14" s="89" t="s">
        <v>831</v>
      </c>
      <c r="Y14" s="89" t="s">
        <v>831</v>
      </c>
      <c r="Z14" s="89" t="s">
        <v>831</v>
      </c>
    </row>
    <row r="15" spans="1:26" x14ac:dyDescent="0.2">
      <c r="A15" s="89" t="s">
        <v>799</v>
      </c>
      <c r="B15" s="89" t="s">
        <v>799</v>
      </c>
      <c r="C15" s="89" t="s">
        <v>799</v>
      </c>
      <c r="D15" s="89" t="s">
        <v>831</v>
      </c>
      <c r="E15" s="89" t="s">
        <v>831</v>
      </c>
      <c r="F15" s="89" t="s">
        <v>831</v>
      </c>
      <c r="G15" s="89" t="s">
        <v>831</v>
      </c>
      <c r="H15" s="89" t="s">
        <v>831</v>
      </c>
      <c r="I15" s="89" t="s">
        <v>831</v>
      </c>
      <c r="J15" s="89" t="s">
        <v>831</v>
      </c>
      <c r="K15" s="89" t="s">
        <v>831</v>
      </c>
      <c r="L15" s="89" t="s">
        <v>831</v>
      </c>
      <c r="M15" s="89" t="s">
        <v>831</v>
      </c>
      <c r="N15" s="89" t="s">
        <v>831</v>
      </c>
      <c r="O15" s="89" t="s">
        <v>831</v>
      </c>
      <c r="P15" s="89" t="s">
        <v>831</v>
      </c>
      <c r="Q15" s="89" t="s">
        <v>831</v>
      </c>
      <c r="R15" s="89" t="s">
        <v>831</v>
      </c>
      <c r="S15" s="89" t="s">
        <v>831</v>
      </c>
      <c r="T15" s="89" t="s">
        <v>831</v>
      </c>
      <c r="U15" s="89" t="s">
        <v>831</v>
      </c>
      <c r="V15" s="89" t="s">
        <v>831</v>
      </c>
      <c r="W15" s="89" t="s">
        <v>831</v>
      </c>
      <c r="X15" s="89" t="s">
        <v>831</v>
      </c>
      <c r="Y15" s="89" t="s">
        <v>831</v>
      </c>
      <c r="Z15" s="89" t="s">
        <v>831</v>
      </c>
    </row>
    <row r="16" spans="1:26" x14ac:dyDescent="0.2">
      <c r="A16" s="89" t="s">
        <v>800</v>
      </c>
      <c r="B16" s="89" t="s">
        <v>800</v>
      </c>
      <c r="C16" s="89" t="s">
        <v>800</v>
      </c>
      <c r="D16" s="89" t="s">
        <v>831</v>
      </c>
      <c r="E16" s="89" t="s">
        <v>831</v>
      </c>
      <c r="F16" s="89" t="s">
        <v>831</v>
      </c>
      <c r="G16" s="89" t="s">
        <v>831</v>
      </c>
      <c r="H16" s="89" t="s">
        <v>831</v>
      </c>
      <c r="I16" s="89" t="s">
        <v>831</v>
      </c>
      <c r="J16" s="89" t="s">
        <v>831</v>
      </c>
      <c r="K16" s="89" t="s">
        <v>831</v>
      </c>
      <c r="L16" s="89" t="s">
        <v>831</v>
      </c>
      <c r="M16" s="89" t="s">
        <v>831</v>
      </c>
      <c r="N16" s="89" t="s">
        <v>831</v>
      </c>
      <c r="O16" s="89" t="s">
        <v>831</v>
      </c>
      <c r="P16" s="89" t="s">
        <v>831</v>
      </c>
      <c r="Q16" s="89" t="s">
        <v>831</v>
      </c>
      <c r="R16" s="89" t="s">
        <v>831</v>
      </c>
      <c r="S16" s="89" t="s">
        <v>831</v>
      </c>
      <c r="T16" s="89" t="s">
        <v>831</v>
      </c>
      <c r="U16" s="89" t="s">
        <v>831</v>
      </c>
      <c r="V16" s="89" t="s">
        <v>831</v>
      </c>
      <c r="W16" s="89" t="s">
        <v>831</v>
      </c>
      <c r="X16" s="89" t="s">
        <v>831</v>
      </c>
      <c r="Y16" s="89" t="s">
        <v>831</v>
      </c>
      <c r="Z16" s="89" t="s">
        <v>831</v>
      </c>
    </row>
    <row r="17" spans="1:26" x14ac:dyDescent="0.2">
      <c r="A17" s="89" t="s">
        <v>801</v>
      </c>
      <c r="B17" s="89" t="s">
        <v>801</v>
      </c>
      <c r="C17" s="89" t="s">
        <v>801</v>
      </c>
      <c r="D17" s="89" t="s">
        <v>831</v>
      </c>
      <c r="E17" s="89" t="s">
        <v>831</v>
      </c>
      <c r="F17" s="89" t="s">
        <v>831</v>
      </c>
      <c r="G17" s="89" t="s">
        <v>831</v>
      </c>
      <c r="H17" s="89" t="s">
        <v>831</v>
      </c>
      <c r="I17" s="89" t="s">
        <v>831</v>
      </c>
      <c r="J17" s="89" t="s">
        <v>831</v>
      </c>
      <c r="K17" s="89" t="s">
        <v>831</v>
      </c>
      <c r="L17" s="89" t="s">
        <v>831</v>
      </c>
      <c r="M17" s="89" t="s">
        <v>831</v>
      </c>
      <c r="N17" s="89" t="s">
        <v>831</v>
      </c>
      <c r="O17" s="89" t="s">
        <v>831</v>
      </c>
      <c r="P17" s="89" t="s">
        <v>831</v>
      </c>
      <c r="Q17" s="89" t="s">
        <v>831</v>
      </c>
      <c r="R17" s="89" t="s">
        <v>831</v>
      </c>
      <c r="S17" s="89" t="s">
        <v>831</v>
      </c>
      <c r="T17" s="89" t="s">
        <v>831</v>
      </c>
      <c r="U17" s="89" t="s">
        <v>831</v>
      </c>
      <c r="V17" s="89" t="s">
        <v>831</v>
      </c>
      <c r="W17" s="89" t="s">
        <v>831</v>
      </c>
      <c r="X17" s="89" t="s">
        <v>831</v>
      </c>
      <c r="Y17" s="89" t="s">
        <v>831</v>
      </c>
      <c r="Z17" s="89" t="s">
        <v>831</v>
      </c>
    </row>
    <row r="18" spans="1:26" x14ac:dyDescent="0.2">
      <c r="A18" s="89" t="s">
        <v>1249</v>
      </c>
      <c r="B18" s="89" t="s">
        <v>1249</v>
      </c>
      <c r="C18" s="89" t="s">
        <v>1249</v>
      </c>
      <c r="D18" s="89" t="s">
        <v>831</v>
      </c>
      <c r="E18" s="89" t="s">
        <v>831</v>
      </c>
      <c r="F18" s="89" t="s">
        <v>831</v>
      </c>
      <c r="G18" s="89" t="s">
        <v>831</v>
      </c>
      <c r="H18" s="89" t="s">
        <v>831</v>
      </c>
      <c r="I18" s="89" t="s">
        <v>831</v>
      </c>
      <c r="J18" s="89" t="s">
        <v>831</v>
      </c>
      <c r="K18" s="89" t="s">
        <v>831</v>
      </c>
      <c r="L18" s="89" t="s">
        <v>831</v>
      </c>
      <c r="M18" s="89" t="s">
        <v>831</v>
      </c>
      <c r="N18" s="89" t="s">
        <v>831</v>
      </c>
      <c r="O18" s="89" t="s">
        <v>831</v>
      </c>
      <c r="P18" s="89" t="s">
        <v>831</v>
      </c>
      <c r="Q18" s="89" t="s">
        <v>831</v>
      </c>
      <c r="R18" s="89" t="s">
        <v>831</v>
      </c>
      <c r="S18" s="89" t="s">
        <v>831</v>
      </c>
      <c r="T18" s="89" t="s">
        <v>831</v>
      </c>
      <c r="U18" s="89" t="s">
        <v>831</v>
      </c>
      <c r="V18" s="89" t="s">
        <v>831</v>
      </c>
      <c r="W18" s="89" t="s">
        <v>831</v>
      </c>
      <c r="X18" s="89" t="s">
        <v>831</v>
      </c>
      <c r="Y18" s="89" t="s">
        <v>831</v>
      </c>
      <c r="Z18" s="89" t="s">
        <v>831</v>
      </c>
    </row>
    <row r="19" spans="1:26" x14ac:dyDescent="0.2">
      <c r="A19" s="89" t="s">
        <v>1250</v>
      </c>
      <c r="B19" s="89" t="s">
        <v>1250</v>
      </c>
      <c r="C19" s="89" t="s">
        <v>1250</v>
      </c>
      <c r="D19" s="89" t="s">
        <v>831</v>
      </c>
      <c r="E19" s="89" t="s">
        <v>831</v>
      </c>
      <c r="F19" s="89" t="s">
        <v>831</v>
      </c>
      <c r="G19" s="89" t="s">
        <v>831</v>
      </c>
      <c r="H19" s="89" t="s">
        <v>831</v>
      </c>
      <c r="I19" s="89" t="s">
        <v>831</v>
      </c>
      <c r="J19" s="89" t="s">
        <v>831</v>
      </c>
      <c r="K19" s="89" t="s">
        <v>831</v>
      </c>
      <c r="L19" s="89" t="s">
        <v>831</v>
      </c>
      <c r="M19" s="89" t="s">
        <v>831</v>
      </c>
      <c r="N19" s="89" t="s">
        <v>831</v>
      </c>
      <c r="O19" s="89" t="s">
        <v>831</v>
      </c>
      <c r="P19" s="89" t="s">
        <v>831</v>
      </c>
      <c r="Q19" s="89" t="s">
        <v>831</v>
      </c>
      <c r="R19" s="89" t="s">
        <v>831</v>
      </c>
      <c r="S19" s="89" t="s">
        <v>831</v>
      </c>
      <c r="T19" s="89" t="s">
        <v>831</v>
      </c>
      <c r="U19" s="89" t="s">
        <v>831</v>
      </c>
      <c r="V19" s="89" t="s">
        <v>831</v>
      </c>
      <c r="W19" s="89" t="s">
        <v>831</v>
      </c>
      <c r="X19" s="89" t="s">
        <v>831</v>
      </c>
      <c r="Y19" s="89" t="s">
        <v>831</v>
      </c>
      <c r="Z19" s="89" t="s">
        <v>831</v>
      </c>
    </row>
    <row r="20" spans="1:26" x14ac:dyDescent="0.2">
      <c r="A20" s="89" t="s">
        <v>1251</v>
      </c>
      <c r="B20" s="89" t="s">
        <v>1251</v>
      </c>
      <c r="C20" s="89" t="s">
        <v>1251</v>
      </c>
      <c r="D20" s="89" t="s">
        <v>831</v>
      </c>
      <c r="E20" s="89" t="s">
        <v>831</v>
      </c>
      <c r="F20" s="89" t="s">
        <v>831</v>
      </c>
      <c r="G20" s="89" t="s">
        <v>831</v>
      </c>
      <c r="H20" s="89" t="s">
        <v>831</v>
      </c>
      <c r="I20" s="89" t="s">
        <v>831</v>
      </c>
      <c r="J20" s="89" t="s">
        <v>831</v>
      </c>
      <c r="K20" s="89" t="s">
        <v>831</v>
      </c>
      <c r="L20" s="89" t="s">
        <v>831</v>
      </c>
      <c r="M20" s="89" t="s">
        <v>831</v>
      </c>
      <c r="N20" s="89" t="s">
        <v>831</v>
      </c>
      <c r="O20" s="89" t="s">
        <v>831</v>
      </c>
      <c r="P20" s="89" t="s">
        <v>831</v>
      </c>
      <c r="Q20" s="89" t="s">
        <v>831</v>
      </c>
      <c r="R20" s="89" t="s">
        <v>831</v>
      </c>
      <c r="S20" s="89" t="s">
        <v>831</v>
      </c>
      <c r="T20" s="89" t="s">
        <v>831</v>
      </c>
      <c r="U20" s="89" t="s">
        <v>831</v>
      </c>
      <c r="V20" s="89" t="s">
        <v>831</v>
      </c>
      <c r="W20" s="89" t="s">
        <v>831</v>
      </c>
      <c r="X20" s="89" t="s">
        <v>831</v>
      </c>
      <c r="Y20" s="89" t="s">
        <v>831</v>
      </c>
      <c r="Z20" s="89" t="s">
        <v>831</v>
      </c>
    </row>
    <row r="21" spans="1:26" x14ac:dyDescent="0.2">
      <c r="A21" s="89" t="s">
        <v>1252</v>
      </c>
      <c r="B21" s="89" t="s">
        <v>1252</v>
      </c>
      <c r="C21" s="89" t="s">
        <v>1252</v>
      </c>
      <c r="D21" s="89" t="s">
        <v>831</v>
      </c>
      <c r="E21" s="89" t="s">
        <v>831</v>
      </c>
      <c r="F21" s="89" t="s">
        <v>831</v>
      </c>
      <c r="G21" s="89" t="s">
        <v>831</v>
      </c>
      <c r="H21" s="89" t="s">
        <v>831</v>
      </c>
      <c r="I21" s="89" t="s">
        <v>831</v>
      </c>
      <c r="J21" s="89" t="s">
        <v>831</v>
      </c>
      <c r="K21" s="89" t="s">
        <v>831</v>
      </c>
      <c r="L21" s="89" t="s">
        <v>831</v>
      </c>
      <c r="M21" s="89" t="s">
        <v>831</v>
      </c>
      <c r="N21" s="89" t="s">
        <v>831</v>
      </c>
      <c r="O21" s="89" t="s">
        <v>831</v>
      </c>
      <c r="P21" s="89" t="s">
        <v>831</v>
      </c>
      <c r="Q21" s="89" t="s">
        <v>831</v>
      </c>
      <c r="R21" s="89" t="s">
        <v>831</v>
      </c>
      <c r="S21" s="89" t="s">
        <v>831</v>
      </c>
      <c r="T21" s="89" t="s">
        <v>831</v>
      </c>
      <c r="U21" s="89" t="s">
        <v>831</v>
      </c>
      <c r="V21" s="89" t="s">
        <v>831</v>
      </c>
      <c r="W21" s="89" t="s">
        <v>831</v>
      </c>
      <c r="X21" s="89" t="s">
        <v>831</v>
      </c>
      <c r="Y21" s="89" t="s">
        <v>831</v>
      </c>
      <c r="Z21" s="89" t="s">
        <v>831</v>
      </c>
    </row>
    <row r="22" spans="1:26" x14ac:dyDescent="0.2">
      <c r="A22" s="89" t="s">
        <v>1253</v>
      </c>
      <c r="B22" s="89" t="s">
        <v>1253</v>
      </c>
      <c r="C22" s="89" t="s">
        <v>1253</v>
      </c>
      <c r="D22" s="89" t="s">
        <v>831</v>
      </c>
      <c r="E22" s="89" t="s">
        <v>831</v>
      </c>
      <c r="F22" s="89" t="s">
        <v>831</v>
      </c>
      <c r="G22" s="89" t="s">
        <v>831</v>
      </c>
      <c r="H22" s="89" t="s">
        <v>831</v>
      </c>
      <c r="I22" s="89" t="s">
        <v>831</v>
      </c>
      <c r="J22" s="89" t="s">
        <v>831</v>
      </c>
      <c r="K22" s="89" t="s">
        <v>831</v>
      </c>
      <c r="L22" s="89" t="s">
        <v>831</v>
      </c>
      <c r="M22" s="89" t="s">
        <v>831</v>
      </c>
      <c r="N22" s="89" t="s">
        <v>831</v>
      </c>
      <c r="O22" s="89" t="s">
        <v>831</v>
      </c>
      <c r="P22" s="89" t="s">
        <v>831</v>
      </c>
      <c r="Q22" s="89" t="s">
        <v>831</v>
      </c>
      <c r="R22" s="89" t="s">
        <v>831</v>
      </c>
      <c r="S22" s="89" t="s">
        <v>831</v>
      </c>
      <c r="T22" s="89" t="s">
        <v>831</v>
      </c>
      <c r="U22" s="89" t="s">
        <v>831</v>
      </c>
      <c r="V22" s="89" t="s">
        <v>831</v>
      </c>
      <c r="W22" s="89" t="s">
        <v>831</v>
      </c>
      <c r="X22" s="89" t="s">
        <v>831</v>
      </c>
      <c r="Y22" s="89" t="s">
        <v>831</v>
      </c>
      <c r="Z22" s="89" t="s">
        <v>831</v>
      </c>
    </row>
    <row r="23" spans="1:26" x14ac:dyDescent="0.2">
      <c r="A23" s="89" t="s">
        <v>1254</v>
      </c>
      <c r="B23" s="89" t="s">
        <v>1254</v>
      </c>
      <c r="C23" s="89" t="s">
        <v>1254</v>
      </c>
      <c r="D23" s="89" t="s">
        <v>831</v>
      </c>
      <c r="E23" s="89" t="s">
        <v>831</v>
      </c>
      <c r="F23" s="89" t="s">
        <v>831</v>
      </c>
      <c r="G23" s="89" t="s">
        <v>831</v>
      </c>
      <c r="H23" s="89" t="s">
        <v>831</v>
      </c>
      <c r="I23" s="89" t="s">
        <v>831</v>
      </c>
      <c r="J23" s="89" t="s">
        <v>831</v>
      </c>
      <c r="K23" s="89" t="s">
        <v>831</v>
      </c>
      <c r="L23" s="89" t="s">
        <v>831</v>
      </c>
      <c r="M23" s="89" t="s">
        <v>831</v>
      </c>
      <c r="N23" s="89" t="s">
        <v>831</v>
      </c>
      <c r="O23" s="89" t="s">
        <v>831</v>
      </c>
      <c r="P23" s="89" t="s">
        <v>831</v>
      </c>
      <c r="Q23" s="89" t="s">
        <v>831</v>
      </c>
      <c r="R23" s="89" t="s">
        <v>831</v>
      </c>
      <c r="S23" s="89" t="s">
        <v>831</v>
      </c>
      <c r="T23" s="89" t="s">
        <v>831</v>
      </c>
      <c r="U23" s="89" t="s">
        <v>831</v>
      </c>
      <c r="V23" s="89" t="s">
        <v>831</v>
      </c>
      <c r="W23" s="89" t="s">
        <v>831</v>
      </c>
      <c r="X23" s="89" t="s">
        <v>831</v>
      </c>
      <c r="Y23" s="89" t="s">
        <v>831</v>
      </c>
      <c r="Z23" s="89" t="s">
        <v>831</v>
      </c>
    </row>
    <row r="24" spans="1:26" x14ac:dyDescent="0.2">
      <c r="A24" s="89" t="s">
        <v>1255</v>
      </c>
      <c r="B24" s="89" t="s">
        <v>1255</v>
      </c>
      <c r="C24" s="89" t="s">
        <v>1255</v>
      </c>
      <c r="D24" s="89" t="s">
        <v>831</v>
      </c>
      <c r="E24" s="89" t="s">
        <v>831</v>
      </c>
      <c r="F24" s="89" t="s">
        <v>831</v>
      </c>
      <c r="G24" s="89" t="s">
        <v>831</v>
      </c>
      <c r="H24" s="89" t="s">
        <v>831</v>
      </c>
      <c r="I24" s="89" t="s">
        <v>831</v>
      </c>
      <c r="J24" s="89" t="s">
        <v>831</v>
      </c>
      <c r="K24" s="89" t="s">
        <v>831</v>
      </c>
      <c r="L24" s="89" t="s">
        <v>831</v>
      </c>
      <c r="M24" s="89" t="s">
        <v>831</v>
      </c>
      <c r="N24" s="89" t="s">
        <v>831</v>
      </c>
      <c r="O24" s="89" t="s">
        <v>831</v>
      </c>
      <c r="P24" s="89" t="s">
        <v>831</v>
      </c>
      <c r="Q24" s="89" t="s">
        <v>831</v>
      </c>
      <c r="R24" s="89" t="s">
        <v>831</v>
      </c>
      <c r="S24" s="89" t="s">
        <v>831</v>
      </c>
      <c r="T24" s="89" t="s">
        <v>831</v>
      </c>
      <c r="U24" s="89" t="s">
        <v>831</v>
      </c>
      <c r="V24" s="89" t="s">
        <v>831</v>
      </c>
      <c r="W24" s="89" t="s">
        <v>831</v>
      </c>
      <c r="X24" s="89" t="s">
        <v>831</v>
      </c>
      <c r="Y24" s="89" t="s">
        <v>831</v>
      </c>
      <c r="Z24" s="89" t="s">
        <v>831</v>
      </c>
    </row>
    <row r="25" spans="1:26" x14ac:dyDescent="0.2">
      <c r="A25" s="89" t="s">
        <v>1256</v>
      </c>
      <c r="B25" s="89" t="s">
        <v>1256</v>
      </c>
      <c r="C25" s="89" t="s">
        <v>1256</v>
      </c>
      <c r="D25" s="89" t="s">
        <v>831</v>
      </c>
      <c r="E25" s="89" t="s">
        <v>831</v>
      </c>
      <c r="F25" s="89" t="s">
        <v>831</v>
      </c>
      <c r="G25" s="89" t="s">
        <v>831</v>
      </c>
      <c r="H25" s="89" t="s">
        <v>831</v>
      </c>
      <c r="I25" s="89" t="s">
        <v>831</v>
      </c>
      <c r="J25" s="89" t="s">
        <v>831</v>
      </c>
      <c r="K25" s="89" t="s">
        <v>831</v>
      </c>
      <c r="L25" s="89" t="s">
        <v>831</v>
      </c>
      <c r="M25" s="89" t="s">
        <v>831</v>
      </c>
      <c r="N25" s="89" t="s">
        <v>831</v>
      </c>
      <c r="O25" s="89" t="s">
        <v>831</v>
      </c>
      <c r="P25" s="89" t="s">
        <v>831</v>
      </c>
      <c r="Q25" s="89" t="s">
        <v>831</v>
      </c>
      <c r="R25" s="89" t="s">
        <v>831</v>
      </c>
      <c r="S25" s="89" t="s">
        <v>831</v>
      </c>
      <c r="T25" s="89" t="s">
        <v>831</v>
      </c>
      <c r="U25" s="89" t="s">
        <v>831</v>
      </c>
      <c r="V25" s="89" t="s">
        <v>831</v>
      </c>
      <c r="W25" s="89" t="s">
        <v>831</v>
      </c>
      <c r="X25" s="89" t="s">
        <v>831</v>
      </c>
      <c r="Y25" s="89" t="s">
        <v>831</v>
      </c>
      <c r="Z25" s="89" t="s">
        <v>831</v>
      </c>
    </row>
    <row r="26" spans="1:26" x14ac:dyDescent="0.2">
      <c r="A26" s="89" t="s">
        <v>802</v>
      </c>
      <c r="B26" s="89" t="s">
        <v>802</v>
      </c>
      <c r="C26" s="89" t="s">
        <v>802</v>
      </c>
      <c r="D26" s="89" t="s">
        <v>831</v>
      </c>
      <c r="E26" s="89" t="s">
        <v>831</v>
      </c>
      <c r="F26" s="89" t="s">
        <v>831</v>
      </c>
      <c r="G26" s="89" t="s">
        <v>831</v>
      </c>
      <c r="H26" s="89" t="s">
        <v>831</v>
      </c>
      <c r="I26" s="89" t="s">
        <v>831</v>
      </c>
      <c r="J26" s="89" t="s">
        <v>831</v>
      </c>
      <c r="K26" s="89" t="s">
        <v>831</v>
      </c>
      <c r="L26" s="89" t="s">
        <v>831</v>
      </c>
      <c r="M26" s="89" t="s">
        <v>831</v>
      </c>
      <c r="N26" s="89" t="s">
        <v>831</v>
      </c>
      <c r="O26" s="89" t="s">
        <v>831</v>
      </c>
      <c r="P26" s="89" t="s">
        <v>831</v>
      </c>
      <c r="Q26" s="89" t="s">
        <v>831</v>
      </c>
      <c r="R26" s="89" t="s">
        <v>831</v>
      </c>
      <c r="S26" s="89" t="s">
        <v>831</v>
      </c>
      <c r="T26" s="89" t="s">
        <v>831</v>
      </c>
      <c r="U26" s="89" t="s">
        <v>831</v>
      </c>
      <c r="V26" s="89" t="s">
        <v>831</v>
      </c>
      <c r="W26" s="89" t="s">
        <v>831</v>
      </c>
      <c r="X26" s="89" t="s">
        <v>831</v>
      </c>
      <c r="Y26" s="89" t="s">
        <v>831</v>
      </c>
      <c r="Z26" s="89" t="s">
        <v>831</v>
      </c>
    </row>
    <row r="27" spans="1:26" x14ac:dyDescent="0.2">
      <c r="A27" s="89" t="s">
        <v>760</v>
      </c>
      <c r="B27" s="89" t="s">
        <v>760</v>
      </c>
      <c r="C27" s="89" t="s">
        <v>760</v>
      </c>
      <c r="D27" s="89" t="s">
        <v>831</v>
      </c>
      <c r="E27" s="89" t="s">
        <v>831</v>
      </c>
      <c r="F27" s="89" t="s">
        <v>831</v>
      </c>
      <c r="G27" s="89" t="s">
        <v>831</v>
      </c>
      <c r="H27" s="89" t="s">
        <v>831</v>
      </c>
      <c r="I27" s="89" t="s">
        <v>831</v>
      </c>
      <c r="J27" s="89" t="s">
        <v>831</v>
      </c>
      <c r="K27" s="89" t="s">
        <v>831</v>
      </c>
      <c r="L27" s="89" t="s">
        <v>831</v>
      </c>
      <c r="M27" s="89" t="s">
        <v>831</v>
      </c>
      <c r="N27" s="89" t="s">
        <v>831</v>
      </c>
      <c r="O27" s="89" t="s">
        <v>831</v>
      </c>
      <c r="P27" s="89" t="s">
        <v>831</v>
      </c>
      <c r="Q27" s="89" t="s">
        <v>831</v>
      </c>
      <c r="R27" s="89" t="s">
        <v>831</v>
      </c>
      <c r="S27" s="89" t="s">
        <v>831</v>
      </c>
      <c r="T27" s="89" t="s">
        <v>831</v>
      </c>
      <c r="U27" s="89" t="s">
        <v>831</v>
      </c>
      <c r="V27" s="89" t="s">
        <v>831</v>
      </c>
      <c r="W27" s="89" t="s">
        <v>831</v>
      </c>
      <c r="X27" s="89" t="s">
        <v>831</v>
      </c>
      <c r="Y27" s="89" t="s">
        <v>831</v>
      </c>
      <c r="Z27" s="89" t="s">
        <v>831</v>
      </c>
    </row>
    <row r="28" spans="1:26" x14ac:dyDescent="0.2">
      <c r="A28" s="89" t="s">
        <v>1123</v>
      </c>
      <c r="B28" s="89" t="s">
        <v>1123</v>
      </c>
      <c r="C28" s="89" t="s">
        <v>1123</v>
      </c>
      <c r="D28" s="89" t="s">
        <v>831</v>
      </c>
      <c r="E28" s="89" t="s">
        <v>831</v>
      </c>
      <c r="F28" s="89" t="s">
        <v>831</v>
      </c>
      <c r="G28" s="89" t="s">
        <v>831</v>
      </c>
      <c r="H28" s="89" t="s">
        <v>831</v>
      </c>
      <c r="I28" s="89" t="s">
        <v>831</v>
      </c>
      <c r="J28" s="89" t="s">
        <v>831</v>
      </c>
      <c r="K28" s="89" t="s">
        <v>831</v>
      </c>
      <c r="L28" s="89" t="s">
        <v>831</v>
      </c>
      <c r="M28" s="89" t="s">
        <v>831</v>
      </c>
      <c r="N28" s="89" t="s">
        <v>831</v>
      </c>
      <c r="O28" s="89" t="s">
        <v>831</v>
      </c>
      <c r="P28" s="89" t="s">
        <v>831</v>
      </c>
      <c r="Q28" s="89" t="s">
        <v>831</v>
      </c>
      <c r="R28" s="89" t="s">
        <v>831</v>
      </c>
      <c r="S28" s="89" t="s">
        <v>831</v>
      </c>
      <c r="T28" s="89" t="s">
        <v>831</v>
      </c>
      <c r="U28" s="89" t="s">
        <v>831</v>
      </c>
      <c r="V28" s="89" t="s">
        <v>831</v>
      </c>
      <c r="W28" s="89" t="s">
        <v>831</v>
      </c>
      <c r="X28" s="89" t="s">
        <v>831</v>
      </c>
      <c r="Y28" s="89" t="s">
        <v>831</v>
      </c>
      <c r="Z28" s="89" t="s">
        <v>831</v>
      </c>
    </row>
    <row r="29" spans="1:26" x14ac:dyDescent="0.2">
      <c r="A29" s="89" t="s">
        <v>1126</v>
      </c>
      <c r="B29" s="89" t="s">
        <v>1126</v>
      </c>
      <c r="C29" s="89" t="s">
        <v>1126</v>
      </c>
      <c r="D29" s="89" t="s">
        <v>831</v>
      </c>
      <c r="E29" s="89" t="s">
        <v>831</v>
      </c>
      <c r="F29" s="89" t="s">
        <v>831</v>
      </c>
      <c r="G29" s="89" t="s">
        <v>831</v>
      </c>
      <c r="H29" s="89" t="s">
        <v>831</v>
      </c>
      <c r="I29" s="89" t="s">
        <v>831</v>
      </c>
      <c r="J29" s="89" t="s">
        <v>831</v>
      </c>
      <c r="K29" s="89" t="s">
        <v>831</v>
      </c>
      <c r="L29" s="89" t="s">
        <v>831</v>
      </c>
      <c r="M29" s="89" t="s">
        <v>831</v>
      </c>
      <c r="N29" s="89" t="s">
        <v>831</v>
      </c>
      <c r="O29" s="89" t="s">
        <v>831</v>
      </c>
      <c r="P29" s="89" t="s">
        <v>831</v>
      </c>
      <c r="Q29" s="89" t="s">
        <v>831</v>
      </c>
      <c r="R29" s="89" t="s">
        <v>831</v>
      </c>
      <c r="S29" s="89" t="s">
        <v>831</v>
      </c>
      <c r="T29" s="89" t="s">
        <v>831</v>
      </c>
      <c r="U29" s="89" t="s">
        <v>831</v>
      </c>
      <c r="V29" s="89" t="s">
        <v>831</v>
      </c>
      <c r="W29" s="89" t="s">
        <v>831</v>
      </c>
      <c r="X29" s="89" t="s">
        <v>831</v>
      </c>
      <c r="Y29" s="89" t="s">
        <v>831</v>
      </c>
      <c r="Z29" s="89" t="s">
        <v>831</v>
      </c>
    </row>
    <row r="30" spans="1:26" x14ac:dyDescent="0.2">
      <c r="A30" s="89" t="s">
        <v>35</v>
      </c>
      <c r="B30" s="89" t="s">
        <v>35</v>
      </c>
      <c r="C30" s="89" t="s">
        <v>35</v>
      </c>
      <c r="D30" s="89" t="s">
        <v>831</v>
      </c>
      <c r="E30" s="89" t="s">
        <v>831</v>
      </c>
      <c r="F30" s="89" t="s">
        <v>831</v>
      </c>
      <c r="G30" s="89" t="s">
        <v>831</v>
      </c>
      <c r="H30" s="89" t="s">
        <v>831</v>
      </c>
      <c r="I30" s="89" t="s">
        <v>831</v>
      </c>
      <c r="J30" s="89" t="s">
        <v>831</v>
      </c>
      <c r="K30" s="89" t="s">
        <v>831</v>
      </c>
      <c r="L30" s="89" t="s">
        <v>831</v>
      </c>
      <c r="M30" s="89" t="s">
        <v>831</v>
      </c>
      <c r="N30" s="89" t="s">
        <v>831</v>
      </c>
      <c r="O30" s="89" t="s">
        <v>831</v>
      </c>
      <c r="P30" s="89" t="s">
        <v>831</v>
      </c>
      <c r="Q30" s="89" t="s">
        <v>831</v>
      </c>
      <c r="R30" s="89" t="s">
        <v>831</v>
      </c>
      <c r="S30" s="89" t="s">
        <v>831</v>
      </c>
      <c r="T30" s="89" t="s">
        <v>831</v>
      </c>
      <c r="U30" s="89" t="s">
        <v>831</v>
      </c>
      <c r="V30" s="89" t="s">
        <v>831</v>
      </c>
      <c r="W30" s="89" t="s">
        <v>831</v>
      </c>
      <c r="X30" s="89" t="s">
        <v>831</v>
      </c>
      <c r="Y30" s="89" t="s">
        <v>831</v>
      </c>
      <c r="Z30" s="89" t="s">
        <v>831</v>
      </c>
    </row>
    <row r="31" spans="1:26" x14ac:dyDescent="0.2">
      <c r="A31" s="89" t="s">
        <v>44</v>
      </c>
      <c r="B31" s="89" t="s">
        <v>44</v>
      </c>
      <c r="C31" s="89" t="s">
        <v>44</v>
      </c>
      <c r="D31" s="89" t="s">
        <v>831</v>
      </c>
      <c r="E31" s="89" t="s">
        <v>831</v>
      </c>
      <c r="F31" s="89" t="s">
        <v>831</v>
      </c>
      <c r="G31" s="89" t="s">
        <v>831</v>
      </c>
      <c r="H31" s="89" t="s">
        <v>831</v>
      </c>
      <c r="I31" s="89" t="s">
        <v>831</v>
      </c>
      <c r="J31" s="89" t="s">
        <v>831</v>
      </c>
      <c r="K31" s="89" t="s">
        <v>831</v>
      </c>
      <c r="L31" s="89" t="s">
        <v>831</v>
      </c>
      <c r="M31" s="89" t="s">
        <v>831</v>
      </c>
      <c r="N31" s="89" t="s">
        <v>831</v>
      </c>
      <c r="O31" s="89" t="s">
        <v>831</v>
      </c>
      <c r="P31" s="89" t="s">
        <v>831</v>
      </c>
      <c r="Q31" s="89" t="s">
        <v>831</v>
      </c>
      <c r="R31" s="89" t="s">
        <v>831</v>
      </c>
      <c r="S31" s="89" t="s">
        <v>831</v>
      </c>
      <c r="T31" s="89" t="s">
        <v>831</v>
      </c>
      <c r="U31" s="89" t="s">
        <v>831</v>
      </c>
      <c r="V31" s="89" t="s">
        <v>831</v>
      </c>
      <c r="W31" s="89" t="s">
        <v>831</v>
      </c>
      <c r="X31" s="89" t="s">
        <v>831</v>
      </c>
      <c r="Y31" s="89" t="s">
        <v>831</v>
      </c>
      <c r="Z31" s="89" t="s">
        <v>831</v>
      </c>
    </row>
    <row r="32" spans="1:26" x14ac:dyDescent="0.2">
      <c r="A32" s="89" t="s">
        <v>1272</v>
      </c>
      <c r="B32" s="89" t="s">
        <v>1272</v>
      </c>
      <c r="C32" s="89" t="s">
        <v>1272</v>
      </c>
      <c r="D32" s="89" t="s">
        <v>831</v>
      </c>
      <c r="E32" s="89" t="s">
        <v>831</v>
      </c>
      <c r="F32" s="89" t="s">
        <v>831</v>
      </c>
      <c r="G32" s="89" t="s">
        <v>831</v>
      </c>
      <c r="H32" s="89" t="s">
        <v>831</v>
      </c>
      <c r="I32" s="89" t="s">
        <v>831</v>
      </c>
      <c r="J32" s="89" t="s">
        <v>831</v>
      </c>
      <c r="K32" s="89" t="s">
        <v>831</v>
      </c>
      <c r="L32" s="89" t="s">
        <v>831</v>
      </c>
      <c r="M32" s="89" t="s">
        <v>831</v>
      </c>
      <c r="N32" s="89" t="s">
        <v>831</v>
      </c>
      <c r="O32" s="89" t="s">
        <v>831</v>
      </c>
      <c r="P32" s="89" t="s">
        <v>831</v>
      </c>
      <c r="Q32" s="89" t="s">
        <v>831</v>
      </c>
      <c r="R32" s="89" t="s">
        <v>831</v>
      </c>
      <c r="S32" s="89" t="s">
        <v>831</v>
      </c>
      <c r="T32" s="89" t="s">
        <v>831</v>
      </c>
      <c r="U32" s="89" t="s">
        <v>831</v>
      </c>
      <c r="V32" s="89" t="s">
        <v>831</v>
      </c>
      <c r="W32" s="89" t="s">
        <v>831</v>
      </c>
      <c r="X32" s="89" t="s">
        <v>831</v>
      </c>
      <c r="Y32" s="89" t="s">
        <v>831</v>
      </c>
      <c r="Z32" s="89" t="s">
        <v>831</v>
      </c>
    </row>
    <row r="33" spans="1:26" x14ac:dyDescent="0.2">
      <c r="A33" s="89" t="s">
        <v>417</v>
      </c>
      <c r="B33" s="89" t="s">
        <v>417</v>
      </c>
      <c r="C33" s="89" t="s">
        <v>417</v>
      </c>
      <c r="D33" s="89" t="s">
        <v>831</v>
      </c>
      <c r="E33" s="89" t="s">
        <v>831</v>
      </c>
      <c r="F33" s="89" t="s">
        <v>417</v>
      </c>
      <c r="G33" s="89" t="s">
        <v>831</v>
      </c>
      <c r="H33" s="89" t="s">
        <v>417</v>
      </c>
      <c r="I33" s="89" t="s">
        <v>831</v>
      </c>
      <c r="J33" s="89" t="s">
        <v>831</v>
      </c>
      <c r="K33" s="89" t="s">
        <v>831</v>
      </c>
      <c r="L33" s="89" t="s">
        <v>831</v>
      </c>
      <c r="M33" s="89" t="s">
        <v>831</v>
      </c>
      <c r="N33" s="89" t="s">
        <v>831</v>
      </c>
      <c r="O33" s="89" t="s">
        <v>831</v>
      </c>
      <c r="P33" s="89" t="s">
        <v>831</v>
      </c>
      <c r="Q33" s="89" t="s">
        <v>831</v>
      </c>
      <c r="R33" s="89" t="s">
        <v>831</v>
      </c>
      <c r="S33" s="89" t="s">
        <v>831</v>
      </c>
      <c r="T33" s="89" t="s">
        <v>831</v>
      </c>
      <c r="U33" s="89" t="s">
        <v>831</v>
      </c>
      <c r="V33" s="89" t="s">
        <v>831</v>
      </c>
      <c r="W33" s="89" t="s">
        <v>831</v>
      </c>
      <c r="X33" s="89" t="s">
        <v>831</v>
      </c>
      <c r="Y33" s="89" t="s">
        <v>831</v>
      </c>
      <c r="Z33" s="89" t="s">
        <v>831</v>
      </c>
    </row>
    <row r="34" spans="1:26" x14ac:dyDescent="0.2">
      <c r="A34" s="89" t="s">
        <v>73</v>
      </c>
      <c r="B34" s="89" t="s">
        <v>73</v>
      </c>
      <c r="C34" s="89" t="s">
        <v>73</v>
      </c>
      <c r="D34" s="89" t="s">
        <v>831</v>
      </c>
      <c r="E34" s="89" t="s">
        <v>831</v>
      </c>
      <c r="F34" s="89" t="s">
        <v>73</v>
      </c>
      <c r="G34" s="89" t="s">
        <v>831</v>
      </c>
      <c r="H34" s="89" t="s">
        <v>73</v>
      </c>
      <c r="I34" s="89" t="s">
        <v>831</v>
      </c>
      <c r="J34" s="89" t="s">
        <v>831</v>
      </c>
      <c r="K34" s="89" t="s">
        <v>831</v>
      </c>
      <c r="L34" s="89" t="s">
        <v>831</v>
      </c>
      <c r="M34" s="89" t="s">
        <v>831</v>
      </c>
      <c r="N34" s="89" t="s">
        <v>831</v>
      </c>
      <c r="O34" s="89" t="s">
        <v>831</v>
      </c>
      <c r="P34" s="89" t="s">
        <v>831</v>
      </c>
      <c r="Q34" s="89" t="s">
        <v>831</v>
      </c>
      <c r="R34" s="89" t="s">
        <v>831</v>
      </c>
      <c r="S34" s="89" t="s">
        <v>831</v>
      </c>
      <c r="T34" s="89" t="s">
        <v>831</v>
      </c>
      <c r="U34" s="89" t="s">
        <v>831</v>
      </c>
      <c r="V34" s="89" t="s">
        <v>831</v>
      </c>
      <c r="W34" s="89" t="s">
        <v>831</v>
      </c>
      <c r="X34" s="89" t="s">
        <v>831</v>
      </c>
      <c r="Y34" s="89" t="s">
        <v>831</v>
      </c>
      <c r="Z34" s="89" t="s">
        <v>831</v>
      </c>
    </row>
    <row r="35" spans="1:26" x14ac:dyDescent="0.2">
      <c r="A35" s="89" t="s">
        <v>571</v>
      </c>
      <c r="B35" s="89" t="s">
        <v>571</v>
      </c>
      <c r="C35" s="89" t="s">
        <v>571</v>
      </c>
      <c r="D35" s="89" t="s">
        <v>831</v>
      </c>
      <c r="E35" s="89" t="s">
        <v>831</v>
      </c>
      <c r="F35" s="89" t="s">
        <v>831</v>
      </c>
      <c r="G35" s="89" t="s">
        <v>831</v>
      </c>
      <c r="H35" s="89" t="s">
        <v>831</v>
      </c>
      <c r="I35" s="89" t="s">
        <v>831</v>
      </c>
      <c r="J35" s="89" t="s">
        <v>571</v>
      </c>
      <c r="K35" s="89" t="s">
        <v>831</v>
      </c>
      <c r="L35" s="89" t="s">
        <v>831</v>
      </c>
      <c r="M35" s="89" t="s">
        <v>831</v>
      </c>
      <c r="N35" s="89" t="s">
        <v>831</v>
      </c>
      <c r="O35" s="89" t="s">
        <v>831</v>
      </c>
      <c r="P35" s="89" t="s">
        <v>831</v>
      </c>
      <c r="Q35" s="89" t="s">
        <v>831</v>
      </c>
      <c r="R35" s="89" t="s">
        <v>831</v>
      </c>
      <c r="S35" s="89" t="s">
        <v>831</v>
      </c>
      <c r="T35" s="89" t="s">
        <v>831</v>
      </c>
      <c r="U35" s="89" t="s">
        <v>831</v>
      </c>
      <c r="V35" s="89" t="s">
        <v>831</v>
      </c>
      <c r="W35" s="89" t="s">
        <v>831</v>
      </c>
      <c r="X35" s="89" t="s">
        <v>831</v>
      </c>
      <c r="Y35" s="89" t="s">
        <v>831</v>
      </c>
      <c r="Z35" s="89" t="s">
        <v>831</v>
      </c>
    </row>
    <row r="36" spans="1:26" x14ac:dyDescent="0.2">
      <c r="A36" s="89" t="s">
        <v>455</v>
      </c>
      <c r="B36" s="89" t="s">
        <v>455</v>
      </c>
      <c r="C36" s="89" t="s">
        <v>455</v>
      </c>
      <c r="D36" s="89" t="s">
        <v>831</v>
      </c>
      <c r="E36" s="89" t="s">
        <v>831</v>
      </c>
      <c r="F36" s="89" t="s">
        <v>831</v>
      </c>
      <c r="G36" s="89" t="s">
        <v>831</v>
      </c>
      <c r="H36" s="89" t="s">
        <v>831</v>
      </c>
      <c r="I36" s="89" t="s">
        <v>831</v>
      </c>
      <c r="J36" s="89" t="s">
        <v>455</v>
      </c>
      <c r="K36" s="89" t="s">
        <v>831</v>
      </c>
      <c r="L36" s="89" t="s">
        <v>831</v>
      </c>
      <c r="M36" s="89" t="s">
        <v>831</v>
      </c>
      <c r="N36" s="89" t="s">
        <v>831</v>
      </c>
      <c r="O36" s="89" t="s">
        <v>831</v>
      </c>
      <c r="P36" s="89" t="s">
        <v>831</v>
      </c>
      <c r="Q36" s="89" t="s">
        <v>831</v>
      </c>
      <c r="R36" s="89" t="s">
        <v>831</v>
      </c>
      <c r="S36" s="89" t="s">
        <v>831</v>
      </c>
      <c r="T36" s="89" t="s">
        <v>831</v>
      </c>
      <c r="U36" s="89" t="s">
        <v>831</v>
      </c>
      <c r="V36" s="89" t="s">
        <v>831</v>
      </c>
      <c r="W36" s="89" t="s">
        <v>831</v>
      </c>
      <c r="X36" s="89" t="s">
        <v>831</v>
      </c>
      <c r="Y36" s="89" t="s">
        <v>831</v>
      </c>
      <c r="Z36" s="89" t="s">
        <v>831</v>
      </c>
    </row>
    <row r="37" spans="1:26" x14ac:dyDescent="0.2">
      <c r="A37" s="89" t="s">
        <v>803</v>
      </c>
      <c r="B37" s="89" t="s">
        <v>803</v>
      </c>
      <c r="C37" s="89" t="s">
        <v>803</v>
      </c>
      <c r="D37" s="89" t="s">
        <v>831</v>
      </c>
      <c r="E37" s="89" t="s">
        <v>803</v>
      </c>
      <c r="F37" s="89" t="s">
        <v>803</v>
      </c>
      <c r="G37" s="89" t="s">
        <v>831</v>
      </c>
      <c r="H37" s="89" t="s">
        <v>803</v>
      </c>
      <c r="I37" s="89" t="s">
        <v>831</v>
      </c>
      <c r="J37" s="89" t="s">
        <v>831</v>
      </c>
      <c r="K37" s="89" t="s">
        <v>803</v>
      </c>
      <c r="L37" s="89" t="s">
        <v>831</v>
      </c>
      <c r="M37" s="89" t="s">
        <v>831</v>
      </c>
      <c r="N37" s="89" t="s">
        <v>831</v>
      </c>
      <c r="O37" s="89" t="s">
        <v>831</v>
      </c>
      <c r="P37" s="89" t="s">
        <v>831</v>
      </c>
      <c r="Q37" s="89" t="s">
        <v>831</v>
      </c>
      <c r="R37" s="89" t="s">
        <v>831</v>
      </c>
      <c r="S37" s="89" t="s">
        <v>831</v>
      </c>
      <c r="T37" s="89" t="s">
        <v>831</v>
      </c>
      <c r="U37" s="89" t="s">
        <v>831</v>
      </c>
      <c r="V37" s="89" t="s">
        <v>831</v>
      </c>
      <c r="W37" s="89" t="s">
        <v>831</v>
      </c>
      <c r="X37" s="89" t="s">
        <v>831</v>
      </c>
      <c r="Y37" s="89" t="s">
        <v>831</v>
      </c>
      <c r="Z37" s="89" t="s">
        <v>831</v>
      </c>
    </row>
    <row r="38" spans="1:26" x14ac:dyDescent="0.2">
      <c r="A38" s="89" t="s">
        <v>804</v>
      </c>
      <c r="B38" s="89" t="s">
        <v>804</v>
      </c>
      <c r="C38" s="89" t="s">
        <v>804</v>
      </c>
      <c r="D38" s="89" t="s">
        <v>831</v>
      </c>
      <c r="E38" s="89" t="s">
        <v>804</v>
      </c>
      <c r="F38" s="89" t="s">
        <v>804</v>
      </c>
      <c r="G38" s="89" t="s">
        <v>831</v>
      </c>
      <c r="H38" s="89" t="s">
        <v>804</v>
      </c>
      <c r="I38" s="89" t="s">
        <v>831</v>
      </c>
      <c r="J38" s="89" t="s">
        <v>831</v>
      </c>
      <c r="K38" s="89" t="s">
        <v>804</v>
      </c>
      <c r="L38" s="89" t="s">
        <v>831</v>
      </c>
      <c r="M38" s="89" t="s">
        <v>831</v>
      </c>
      <c r="N38" s="89" t="s">
        <v>831</v>
      </c>
      <c r="O38" s="89" t="s">
        <v>831</v>
      </c>
      <c r="P38" s="89" t="s">
        <v>831</v>
      </c>
      <c r="Q38" s="89" t="s">
        <v>831</v>
      </c>
      <c r="R38" s="89" t="s">
        <v>831</v>
      </c>
      <c r="S38" s="89" t="s">
        <v>831</v>
      </c>
      <c r="T38" s="89" t="s">
        <v>831</v>
      </c>
      <c r="U38" s="89" t="s">
        <v>831</v>
      </c>
      <c r="V38" s="89" t="s">
        <v>831</v>
      </c>
      <c r="W38" s="89" t="s">
        <v>831</v>
      </c>
      <c r="X38" s="89" t="s">
        <v>831</v>
      </c>
      <c r="Y38" s="89" t="s">
        <v>831</v>
      </c>
      <c r="Z38" s="89" t="s">
        <v>831</v>
      </c>
    </row>
    <row r="39" spans="1:26" x14ac:dyDescent="0.2">
      <c r="A39" s="89" t="s">
        <v>819</v>
      </c>
      <c r="B39" s="89" t="s">
        <v>831</v>
      </c>
      <c r="C39" s="89" t="s">
        <v>831</v>
      </c>
      <c r="D39" s="89" t="s">
        <v>831</v>
      </c>
      <c r="E39" s="89" t="s">
        <v>831</v>
      </c>
      <c r="F39" s="89" t="s">
        <v>819</v>
      </c>
      <c r="G39" s="89" t="s">
        <v>831</v>
      </c>
      <c r="H39" s="89" t="s">
        <v>819</v>
      </c>
      <c r="I39" s="89" t="s">
        <v>831</v>
      </c>
      <c r="J39" s="89" t="s">
        <v>831</v>
      </c>
      <c r="K39" s="89" t="s">
        <v>831</v>
      </c>
      <c r="L39" s="89" t="s">
        <v>831</v>
      </c>
      <c r="M39" s="89" t="s">
        <v>831</v>
      </c>
      <c r="N39" s="89" t="s">
        <v>831</v>
      </c>
      <c r="O39" s="89" t="s">
        <v>831</v>
      </c>
      <c r="P39" s="89" t="s">
        <v>831</v>
      </c>
      <c r="Q39" s="89" t="s">
        <v>831</v>
      </c>
      <c r="R39" s="89" t="s">
        <v>831</v>
      </c>
      <c r="S39" s="89" t="s">
        <v>831</v>
      </c>
      <c r="T39" s="89" t="s">
        <v>831</v>
      </c>
      <c r="U39" s="89" t="s">
        <v>831</v>
      </c>
      <c r="V39" s="89" t="s">
        <v>831</v>
      </c>
      <c r="W39" s="89" t="s">
        <v>831</v>
      </c>
      <c r="X39" s="89" t="s">
        <v>831</v>
      </c>
      <c r="Y39" s="89" t="s">
        <v>831</v>
      </c>
      <c r="Z39" s="89" t="s">
        <v>831</v>
      </c>
    </row>
    <row r="40" spans="1:26" x14ac:dyDescent="0.2">
      <c r="A40" s="89" t="s">
        <v>1120</v>
      </c>
      <c r="B40" s="89" t="s">
        <v>1120</v>
      </c>
      <c r="C40" s="89" t="s">
        <v>1120</v>
      </c>
      <c r="D40" s="89" t="s">
        <v>831</v>
      </c>
      <c r="E40" s="89" t="s">
        <v>1120</v>
      </c>
      <c r="F40" s="89" t="s">
        <v>831</v>
      </c>
      <c r="G40" s="89" t="s">
        <v>831</v>
      </c>
      <c r="H40" s="89" t="s">
        <v>831</v>
      </c>
      <c r="I40" s="89" t="s">
        <v>831</v>
      </c>
      <c r="J40" s="89" t="s">
        <v>831</v>
      </c>
      <c r="K40" s="89" t="s">
        <v>831</v>
      </c>
      <c r="L40" s="89" t="s">
        <v>831</v>
      </c>
      <c r="M40" s="89" t="s">
        <v>831</v>
      </c>
      <c r="N40" s="89" t="s">
        <v>831</v>
      </c>
      <c r="O40" s="89" t="s">
        <v>831</v>
      </c>
      <c r="P40" s="89" t="s">
        <v>831</v>
      </c>
      <c r="Q40" s="89" t="s">
        <v>831</v>
      </c>
      <c r="R40" s="89" t="s">
        <v>831</v>
      </c>
      <c r="S40" s="89" t="s">
        <v>831</v>
      </c>
      <c r="T40" s="89" t="s">
        <v>831</v>
      </c>
      <c r="U40" s="89" t="s">
        <v>831</v>
      </c>
      <c r="V40" s="89" t="s">
        <v>831</v>
      </c>
      <c r="W40" s="89" t="s">
        <v>831</v>
      </c>
      <c r="X40" s="89" t="s">
        <v>831</v>
      </c>
      <c r="Y40" s="89" t="s">
        <v>831</v>
      </c>
      <c r="Z40" s="89" t="s">
        <v>831</v>
      </c>
    </row>
    <row r="41" spans="1:26" x14ac:dyDescent="0.2">
      <c r="A41" s="89" t="s">
        <v>758</v>
      </c>
      <c r="B41" s="89" t="s">
        <v>758</v>
      </c>
      <c r="C41" s="89" t="s">
        <v>758</v>
      </c>
      <c r="D41" s="89" t="s">
        <v>831</v>
      </c>
      <c r="E41" s="89" t="s">
        <v>758</v>
      </c>
      <c r="F41" s="89" t="s">
        <v>758</v>
      </c>
      <c r="G41" s="89" t="s">
        <v>831</v>
      </c>
      <c r="H41" s="89" t="s">
        <v>758</v>
      </c>
      <c r="I41" s="89" t="s">
        <v>831</v>
      </c>
      <c r="J41" s="89" t="s">
        <v>831</v>
      </c>
      <c r="K41" s="89" t="s">
        <v>831</v>
      </c>
      <c r="L41" s="89" t="s">
        <v>831</v>
      </c>
      <c r="M41" s="89" t="s">
        <v>831</v>
      </c>
      <c r="N41" s="89" t="s">
        <v>831</v>
      </c>
      <c r="O41" s="89" t="s">
        <v>831</v>
      </c>
      <c r="P41" s="89" t="s">
        <v>831</v>
      </c>
      <c r="Q41" s="89" t="s">
        <v>831</v>
      </c>
      <c r="R41" s="89" t="s">
        <v>831</v>
      </c>
      <c r="S41" s="89" t="s">
        <v>831</v>
      </c>
      <c r="T41" s="89" t="s">
        <v>831</v>
      </c>
      <c r="U41" s="89" t="s">
        <v>831</v>
      </c>
      <c r="V41" s="89" t="s">
        <v>831</v>
      </c>
      <c r="W41" s="89" t="s">
        <v>831</v>
      </c>
      <c r="X41" s="89" t="s">
        <v>831</v>
      </c>
      <c r="Y41" s="89" t="s">
        <v>831</v>
      </c>
      <c r="Z41" s="89" t="s">
        <v>831</v>
      </c>
    </row>
    <row r="42" spans="1:26" x14ac:dyDescent="0.2">
      <c r="A42" s="89" t="s">
        <v>1516</v>
      </c>
      <c r="B42" s="89" t="s">
        <v>1516</v>
      </c>
      <c r="C42" s="89" t="s">
        <v>1516</v>
      </c>
      <c r="D42" s="89" t="s">
        <v>831</v>
      </c>
      <c r="E42" s="89" t="s">
        <v>1516</v>
      </c>
      <c r="F42" s="89" t="s">
        <v>1516</v>
      </c>
      <c r="G42" s="89" t="s">
        <v>831</v>
      </c>
      <c r="H42" s="89" t="s">
        <v>1516</v>
      </c>
      <c r="I42" s="89" t="s">
        <v>831</v>
      </c>
      <c r="J42" s="89" t="s">
        <v>831</v>
      </c>
      <c r="K42" s="89" t="s">
        <v>831</v>
      </c>
      <c r="L42" s="89" t="s">
        <v>831</v>
      </c>
      <c r="M42" s="89" t="s">
        <v>831</v>
      </c>
      <c r="N42" s="89" t="s">
        <v>831</v>
      </c>
      <c r="O42" s="89" t="s">
        <v>831</v>
      </c>
      <c r="P42" s="89" t="s">
        <v>831</v>
      </c>
      <c r="Q42" s="89" t="s">
        <v>831</v>
      </c>
      <c r="R42" s="89" t="s">
        <v>831</v>
      </c>
      <c r="S42" s="89" t="s">
        <v>831</v>
      </c>
      <c r="T42" s="89" t="s">
        <v>831</v>
      </c>
      <c r="U42" s="89" t="s">
        <v>831</v>
      </c>
      <c r="V42" s="89" t="s">
        <v>831</v>
      </c>
      <c r="W42" s="89" t="s">
        <v>831</v>
      </c>
      <c r="X42" s="89" t="s">
        <v>831</v>
      </c>
      <c r="Y42" s="89" t="s">
        <v>831</v>
      </c>
      <c r="Z42" s="89" t="s">
        <v>831</v>
      </c>
    </row>
    <row r="43" spans="1:26" x14ac:dyDescent="0.2">
      <c r="A43" s="89" t="s">
        <v>1517</v>
      </c>
      <c r="B43" s="89" t="s">
        <v>1517</v>
      </c>
      <c r="C43" s="89" t="s">
        <v>1517</v>
      </c>
      <c r="D43" s="89" t="s">
        <v>831</v>
      </c>
      <c r="E43" s="89" t="s">
        <v>1517</v>
      </c>
      <c r="F43" s="89" t="s">
        <v>1517</v>
      </c>
      <c r="G43" s="89" t="s">
        <v>831</v>
      </c>
      <c r="H43" s="89" t="s">
        <v>1517</v>
      </c>
      <c r="I43" s="89" t="s">
        <v>831</v>
      </c>
      <c r="J43" s="89" t="s">
        <v>831</v>
      </c>
      <c r="K43" s="89" t="s">
        <v>831</v>
      </c>
      <c r="L43" s="89" t="s">
        <v>831</v>
      </c>
      <c r="M43" s="89" t="s">
        <v>831</v>
      </c>
      <c r="N43" s="89" t="s">
        <v>831</v>
      </c>
      <c r="O43" s="89" t="s">
        <v>831</v>
      </c>
      <c r="P43" s="89" t="s">
        <v>831</v>
      </c>
      <c r="Q43" s="89" t="s">
        <v>831</v>
      </c>
      <c r="R43" s="89" t="s">
        <v>831</v>
      </c>
      <c r="S43" s="89" t="s">
        <v>831</v>
      </c>
      <c r="T43" s="89" t="s">
        <v>831</v>
      </c>
      <c r="U43" s="89" t="s">
        <v>831</v>
      </c>
      <c r="V43" s="89" t="s">
        <v>831</v>
      </c>
      <c r="W43" s="89" t="s">
        <v>831</v>
      </c>
      <c r="X43" s="89" t="s">
        <v>831</v>
      </c>
      <c r="Y43" s="89" t="s">
        <v>831</v>
      </c>
      <c r="Z43" s="89" t="s">
        <v>831</v>
      </c>
    </row>
    <row r="44" spans="1:26" x14ac:dyDescent="0.2">
      <c r="A44" s="89" t="s">
        <v>1118</v>
      </c>
      <c r="B44" s="89" t="s">
        <v>1118</v>
      </c>
      <c r="C44" s="89" t="s">
        <v>1118</v>
      </c>
      <c r="D44" s="89" t="s">
        <v>831</v>
      </c>
      <c r="E44" s="89" t="s">
        <v>1118</v>
      </c>
      <c r="F44" s="89" t="s">
        <v>1118</v>
      </c>
      <c r="G44" s="89" t="s">
        <v>831</v>
      </c>
      <c r="H44" s="89" t="s">
        <v>1118</v>
      </c>
      <c r="I44" s="89" t="s">
        <v>831</v>
      </c>
      <c r="J44" s="89" t="s">
        <v>831</v>
      </c>
      <c r="K44" s="89" t="s">
        <v>1118</v>
      </c>
      <c r="L44" s="89" t="s">
        <v>831</v>
      </c>
      <c r="M44" s="89" t="s">
        <v>831</v>
      </c>
      <c r="N44" s="89" t="s">
        <v>831</v>
      </c>
      <c r="O44" s="89" t="s">
        <v>831</v>
      </c>
      <c r="P44" s="89" t="s">
        <v>831</v>
      </c>
      <c r="Q44" s="89" t="s">
        <v>831</v>
      </c>
      <c r="R44" s="89" t="s">
        <v>831</v>
      </c>
      <c r="S44" s="89" t="s">
        <v>831</v>
      </c>
      <c r="T44" s="89" t="s">
        <v>831</v>
      </c>
      <c r="U44" s="89" t="s">
        <v>831</v>
      </c>
      <c r="V44" s="89" t="s">
        <v>831</v>
      </c>
      <c r="W44" s="89" t="s">
        <v>831</v>
      </c>
      <c r="X44" s="89" t="s">
        <v>831</v>
      </c>
      <c r="Y44" s="89" t="s">
        <v>831</v>
      </c>
      <c r="Z44" s="89" t="s">
        <v>831</v>
      </c>
    </row>
    <row r="45" spans="1:26" x14ac:dyDescent="0.2">
      <c r="A45" s="89" t="s">
        <v>759</v>
      </c>
      <c r="B45" s="89" t="s">
        <v>759</v>
      </c>
      <c r="C45" s="89" t="s">
        <v>759</v>
      </c>
      <c r="D45" s="89" t="s">
        <v>831</v>
      </c>
      <c r="E45" s="89" t="s">
        <v>759</v>
      </c>
      <c r="F45" s="89" t="s">
        <v>759</v>
      </c>
      <c r="G45" s="89" t="s">
        <v>831</v>
      </c>
      <c r="H45" s="89" t="s">
        <v>759</v>
      </c>
      <c r="I45" s="89" t="s">
        <v>831</v>
      </c>
      <c r="J45" s="89" t="s">
        <v>831</v>
      </c>
      <c r="K45" s="89" t="s">
        <v>831</v>
      </c>
      <c r="L45" s="89" t="s">
        <v>831</v>
      </c>
      <c r="M45" s="89" t="s">
        <v>831</v>
      </c>
      <c r="N45" s="89" t="s">
        <v>831</v>
      </c>
      <c r="O45" s="89" t="s">
        <v>831</v>
      </c>
      <c r="P45" s="89" t="s">
        <v>831</v>
      </c>
      <c r="Q45" s="89" t="s">
        <v>831</v>
      </c>
      <c r="R45" s="89" t="s">
        <v>831</v>
      </c>
      <c r="S45" s="89" t="s">
        <v>831</v>
      </c>
      <c r="T45" s="89" t="s">
        <v>831</v>
      </c>
      <c r="U45" s="89" t="s">
        <v>831</v>
      </c>
      <c r="V45" s="89" t="s">
        <v>831</v>
      </c>
      <c r="W45" s="89" t="s">
        <v>831</v>
      </c>
      <c r="X45" s="89" t="s">
        <v>831</v>
      </c>
      <c r="Y45" s="89" t="s">
        <v>831</v>
      </c>
      <c r="Z45" s="89" t="s">
        <v>831</v>
      </c>
    </row>
    <row r="46" spans="1:26" x14ac:dyDescent="0.2">
      <c r="A46" s="89" t="s">
        <v>1518</v>
      </c>
      <c r="B46" s="89" t="s">
        <v>1518</v>
      </c>
      <c r="C46" s="89" t="s">
        <v>1518</v>
      </c>
      <c r="D46" s="89" t="s">
        <v>831</v>
      </c>
      <c r="E46" s="89" t="s">
        <v>1518</v>
      </c>
      <c r="F46" s="89" t="s">
        <v>1518</v>
      </c>
      <c r="G46" s="89" t="s">
        <v>831</v>
      </c>
      <c r="H46" s="89" t="s">
        <v>1518</v>
      </c>
      <c r="I46" s="89" t="s">
        <v>831</v>
      </c>
      <c r="J46" s="89" t="s">
        <v>831</v>
      </c>
      <c r="K46" s="89" t="s">
        <v>831</v>
      </c>
      <c r="L46" s="89" t="s">
        <v>831</v>
      </c>
      <c r="M46" s="89" t="s">
        <v>831</v>
      </c>
      <c r="N46" s="89" t="s">
        <v>831</v>
      </c>
      <c r="O46" s="89" t="s">
        <v>831</v>
      </c>
      <c r="P46" s="89" t="s">
        <v>831</v>
      </c>
      <c r="Q46" s="89" t="s">
        <v>831</v>
      </c>
      <c r="R46" s="89" t="s">
        <v>831</v>
      </c>
      <c r="S46" s="89" t="s">
        <v>831</v>
      </c>
      <c r="T46" s="89" t="s">
        <v>831</v>
      </c>
      <c r="U46" s="89" t="s">
        <v>831</v>
      </c>
      <c r="V46" s="89" t="s">
        <v>831</v>
      </c>
      <c r="W46" s="89" t="s">
        <v>831</v>
      </c>
      <c r="X46" s="89" t="s">
        <v>831</v>
      </c>
      <c r="Y46" s="89" t="s">
        <v>831</v>
      </c>
      <c r="Z46" s="89" t="s">
        <v>831</v>
      </c>
    </row>
    <row r="47" spans="1:26" x14ac:dyDescent="0.2">
      <c r="A47" s="89" t="s">
        <v>1121</v>
      </c>
      <c r="B47" s="89" t="s">
        <v>1121</v>
      </c>
      <c r="C47" s="89" t="s">
        <v>1121</v>
      </c>
      <c r="D47" s="89" t="s">
        <v>831</v>
      </c>
      <c r="E47" s="89" t="s">
        <v>1121</v>
      </c>
      <c r="F47" s="89" t="s">
        <v>1121</v>
      </c>
      <c r="G47" s="89" t="s">
        <v>831</v>
      </c>
      <c r="H47" s="89" t="s">
        <v>1121</v>
      </c>
      <c r="I47" s="89" t="s">
        <v>831</v>
      </c>
      <c r="J47" s="89" t="s">
        <v>831</v>
      </c>
      <c r="K47" s="89" t="s">
        <v>1121</v>
      </c>
      <c r="L47" s="89" t="s">
        <v>831</v>
      </c>
      <c r="M47" s="89" t="s">
        <v>831</v>
      </c>
      <c r="N47" s="89" t="s">
        <v>831</v>
      </c>
      <c r="O47" s="89" t="s">
        <v>831</v>
      </c>
      <c r="P47" s="89" t="s">
        <v>831</v>
      </c>
      <c r="Q47" s="89" t="s">
        <v>831</v>
      </c>
      <c r="R47" s="89" t="s">
        <v>831</v>
      </c>
      <c r="S47" s="89" t="s">
        <v>831</v>
      </c>
      <c r="T47" s="89" t="s">
        <v>831</v>
      </c>
      <c r="U47" s="89" t="s">
        <v>831</v>
      </c>
      <c r="V47" s="89" t="s">
        <v>831</v>
      </c>
      <c r="W47" s="89" t="s">
        <v>831</v>
      </c>
      <c r="X47" s="89" t="s">
        <v>831</v>
      </c>
      <c r="Y47" s="89" t="s">
        <v>831</v>
      </c>
      <c r="Z47" s="89" t="s">
        <v>831</v>
      </c>
    </row>
    <row r="48" spans="1:26" x14ac:dyDescent="0.2">
      <c r="A48" s="89" t="s">
        <v>1122</v>
      </c>
      <c r="B48" s="89" t="s">
        <v>1122</v>
      </c>
      <c r="C48" s="89" t="s">
        <v>1122</v>
      </c>
      <c r="D48" s="89" t="s">
        <v>831</v>
      </c>
      <c r="E48" s="89" t="s">
        <v>1122</v>
      </c>
      <c r="F48" s="89" t="s">
        <v>1122</v>
      </c>
      <c r="G48" s="89" t="s">
        <v>831</v>
      </c>
      <c r="H48" s="89" t="s">
        <v>1122</v>
      </c>
      <c r="I48" s="89" t="s">
        <v>831</v>
      </c>
      <c r="J48" s="89" t="s">
        <v>831</v>
      </c>
      <c r="K48" s="89" t="s">
        <v>1122</v>
      </c>
      <c r="L48" s="89" t="s">
        <v>831</v>
      </c>
      <c r="M48" s="89" t="s">
        <v>831</v>
      </c>
      <c r="N48" s="89" t="s">
        <v>831</v>
      </c>
      <c r="O48" s="89" t="s">
        <v>831</v>
      </c>
      <c r="P48" s="89" t="s">
        <v>831</v>
      </c>
      <c r="Q48" s="89" t="s">
        <v>831</v>
      </c>
      <c r="R48" s="89" t="s">
        <v>831</v>
      </c>
      <c r="S48" s="89" t="s">
        <v>831</v>
      </c>
      <c r="T48" s="89" t="s">
        <v>831</v>
      </c>
      <c r="U48" s="89" t="s">
        <v>831</v>
      </c>
      <c r="V48" s="89" t="s">
        <v>831</v>
      </c>
      <c r="W48" s="89" t="s">
        <v>831</v>
      </c>
      <c r="X48" s="89" t="s">
        <v>831</v>
      </c>
      <c r="Y48" s="89" t="s">
        <v>831</v>
      </c>
      <c r="Z48" s="89" t="s">
        <v>831</v>
      </c>
    </row>
    <row r="49" spans="1:26" x14ac:dyDescent="0.2">
      <c r="A49" s="89" t="s">
        <v>805</v>
      </c>
      <c r="B49" s="89" t="s">
        <v>805</v>
      </c>
      <c r="C49" s="89" t="s">
        <v>805</v>
      </c>
      <c r="D49" s="89" t="s">
        <v>831</v>
      </c>
      <c r="E49" s="89" t="s">
        <v>805</v>
      </c>
      <c r="F49" s="89" t="s">
        <v>805</v>
      </c>
      <c r="G49" s="89" t="s">
        <v>831</v>
      </c>
      <c r="H49" s="89" t="s">
        <v>805</v>
      </c>
      <c r="I49" s="89" t="s">
        <v>831</v>
      </c>
      <c r="J49" s="89" t="s">
        <v>831</v>
      </c>
      <c r="K49" s="89" t="s">
        <v>831</v>
      </c>
      <c r="L49" s="89" t="s">
        <v>831</v>
      </c>
      <c r="M49" s="89" t="s">
        <v>831</v>
      </c>
      <c r="N49" s="89" t="s">
        <v>831</v>
      </c>
      <c r="O49" s="89" t="s">
        <v>831</v>
      </c>
      <c r="P49" s="89" t="s">
        <v>831</v>
      </c>
      <c r="Q49" s="89" t="s">
        <v>831</v>
      </c>
      <c r="R49" s="89" t="s">
        <v>831</v>
      </c>
      <c r="S49" s="89" t="s">
        <v>831</v>
      </c>
      <c r="T49" s="89" t="s">
        <v>831</v>
      </c>
      <c r="U49" s="89" t="s">
        <v>831</v>
      </c>
      <c r="V49" s="89" t="s">
        <v>831</v>
      </c>
      <c r="W49" s="89" t="s">
        <v>831</v>
      </c>
      <c r="X49" s="89" t="s">
        <v>831</v>
      </c>
      <c r="Y49" s="89" t="s">
        <v>831</v>
      </c>
      <c r="Z49" s="89" t="s">
        <v>831</v>
      </c>
    </row>
    <row r="50" spans="1:26" x14ac:dyDescent="0.2">
      <c r="A50" s="89" t="s">
        <v>1519</v>
      </c>
      <c r="B50" s="89" t="s">
        <v>1519</v>
      </c>
      <c r="C50" s="89" t="s">
        <v>1519</v>
      </c>
      <c r="D50" s="89" t="s">
        <v>831</v>
      </c>
      <c r="E50" s="89" t="s">
        <v>1519</v>
      </c>
      <c r="F50" s="89" t="s">
        <v>1519</v>
      </c>
      <c r="G50" s="89" t="s">
        <v>831</v>
      </c>
      <c r="H50" s="89" t="s">
        <v>1519</v>
      </c>
      <c r="I50" s="89" t="s">
        <v>831</v>
      </c>
      <c r="J50" s="89" t="s">
        <v>831</v>
      </c>
      <c r="K50" s="89" t="s">
        <v>831</v>
      </c>
      <c r="L50" s="89" t="s">
        <v>831</v>
      </c>
      <c r="M50" s="89" t="s">
        <v>831</v>
      </c>
      <c r="N50" s="89" t="s">
        <v>831</v>
      </c>
      <c r="O50" s="89" t="s">
        <v>831</v>
      </c>
      <c r="P50" s="89" t="s">
        <v>831</v>
      </c>
      <c r="Q50" s="89" t="s">
        <v>831</v>
      </c>
      <c r="R50" s="89" t="s">
        <v>831</v>
      </c>
      <c r="S50" s="89" t="s">
        <v>831</v>
      </c>
      <c r="T50" s="89" t="s">
        <v>831</v>
      </c>
      <c r="U50" s="89" t="s">
        <v>831</v>
      </c>
      <c r="V50" s="89" t="s">
        <v>831</v>
      </c>
      <c r="W50" s="89" t="s">
        <v>831</v>
      </c>
      <c r="X50" s="89" t="s">
        <v>831</v>
      </c>
      <c r="Y50" s="89" t="s">
        <v>831</v>
      </c>
      <c r="Z50" s="89" t="s">
        <v>831</v>
      </c>
    </row>
    <row r="51" spans="1:26" x14ac:dyDescent="0.2">
      <c r="A51" s="89" t="s">
        <v>806</v>
      </c>
      <c r="B51" s="89" t="s">
        <v>806</v>
      </c>
      <c r="C51" s="89" t="s">
        <v>806</v>
      </c>
      <c r="D51" s="89" t="s">
        <v>831</v>
      </c>
      <c r="E51" s="89" t="s">
        <v>806</v>
      </c>
      <c r="F51" s="89" t="s">
        <v>806</v>
      </c>
      <c r="G51" s="89" t="s">
        <v>831</v>
      </c>
      <c r="H51" s="89" t="s">
        <v>806</v>
      </c>
      <c r="I51" s="89" t="s">
        <v>831</v>
      </c>
      <c r="J51" s="89" t="s">
        <v>831</v>
      </c>
      <c r="K51" s="89" t="s">
        <v>831</v>
      </c>
      <c r="L51" s="89" t="s">
        <v>831</v>
      </c>
      <c r="M51" s="89" t="s">
        <v>831</v>
      </c>
      <c r="N51" s="89" t="s">
        <v>831</v>
      </c>
      <c r="O51" s="89" t="s">
        <v>831</v>
      </c>
      <c r="P51" s="89" t="s">
        <v>831</v>
      </c>
      <c r="Q51" s="89" t="s">
        <v>831</v>
      </c>
      <c r="R51" s="89" t="s">
        <v>831</v>
      </c>
      <c r="S51" s="89" t="s">
        <v>831</v>
      </c>
      <c r="T51" s="89" t="s">
        <v>831</v>
      </c>
      <c r="U51" s="89" t="s">
        <v>831</v>
      </c>
      <c r="V51" s="89" t="s">
        <v>831</v>
      </c>
      <c r="W51" s="89" t="s">
        <v>831</v>
      </c>
      <c r="X51" s="89" t="s">
        <v>831</v>
      </c>
      <c r="Y51" s="89" t="s">
        <v>831</v>
      </c>
      <c r="Z51" s="89" t="s">
        <v>831</v>
      </c>
    </row>
    <row r="52" spans="1:26" x14ac:dyDescent="0.2">
      <c r="A52" s="89" t="s">
        <v>740</v>
      </c>
      <c r="B52" s="89" t="s">
        <v>740</v>
      </c>
      <c r="C52" s="89" t="s">
        <v>740</v>
      </c>
      <c r="D52" s="89" t="s">
        <v>831</v>
      </c>
      <c r="E52" s="89" t="s">
        <v>831</v>
      </c>
      <c r="F52" s="89" t="s">
        <v>831</v>
      </c>
      <c r="G52" s="89" t="s">
        <v>740</v>
      </c>
      <c r="H52" s="89" t="s">
        <v>831</v>
      </c>
      <c r="I52" s="89" t="s">
        <v>831</v>
      </c>
      <c r="J52" s="89" t="s">
        <v>831</v>
      </c>
      <c r="K52" s="89" t="s">
        <v>831</v>
      </c>
      <c r="L52" s="89" t="s">
        <v>831</v>
      </c>
      <c r="M52" s="89" t="s">
        <v>831</v>
      </c>
      <c r="N52" s="89" t="s">
        <v>831</v>
      </c>
      <c r="O52" s="89" t="s">
        <v>831</v>
      </c>
      <c r="P52" s="89" t="s">
        <v>831</v>
      </c>
      <c r="Q52" s="89" t="s">
        <v>831</v>
      </c>
      <c r="R52" s="89" t="s">
        <v>831</v>
      </c>
      <c r="S52" s="89" t="s">
        <v>831</v>
      </c>
      <c r="T52" s="89" t="s">
        <v>831</v>
      </c>
      <c r="U52" s="89" t="s">
        <v>831</v>
      </c>
      <c r="V52" s="89" t="s">
        <v>831</v>
      </c>
      <c r="W52" s="89" t="s">
        <v>831</v>
      </c>
      <c r="X52" s="89" t="s">
        <v>831</v>
      </c>
      <c r="Y52" s="89" t="s">
        <v>831</v>
      </c>
      <c r="Z52" s="89" t="s">
        <v>831</v>
      </c>
    </row>
    <row r="53" spans="1:26" x14ac:dyDescent="0.2">
      <c r="A53" s="89" t="s">
        <v>807</v>
      </c>
      <c r="B53" s="89" t="s">
        <v>807</v>
      </c>
      <c r="C53" s="89" t="s">
        <v>807</v>
      </c>
      <c r="D53" s="89" t="s">
        <v>831</v>
      </c>
      <c r="E53" s="89" t="s">
        <v>831</v>
      </c>
      <c r="F53" s="89" t="s">
        <v>831</v>
      </c>
      <c r="G53" s="89" t="s">
        <v>831</v>
      </c>
      <c r="H53" s="89" t="s">
        <v>831</v>
      </c>
      <c r="I53" s="89" t="s">
        <v>831</v>
      </c>
      <c r="J53" s="89" t="s">
        <v>831</v>
      </c>
      <c r="K53" s="89" t="s">
        <v>831</v>
      </c>
      <c r="L53" s="89" t="s">
        <v>831</v>
      </c>
      <c r="M53" s="89" t="s">
        <v>831</v>
      </c>
      <c r="N53" s="89" t="s">
        <v>831</v>
      </c>
      <c r="O53" s="89" t="s">
        <v>831</v>
      </c>
      <c r="P53" s="89" t="s">
        <v>831</v>
      </c>
      <c r="Q53" s="89" t="s">
        <v>831</v>
      </c>
      <c r="R53" s="89" t="s">
        <v>831</v>
      </c>
      <c r="S53" s="89" t="s">
        <v>831</v>
      </c>
      <c r="T53" s="89" t="s">
        <v>831</v>
      </c>
      <c r="U53" s="89" t="s">
        <v>831</v>
      </c>
      <c r="V53" s="89" t="s">
        <v>831</v>
      </c>
      <c r="W53" s="89" t="s">
        <v>831</v>
      </c>
      <c r="X53" s="89" t="s">
        <v>831</v>
      </c>
      <c r="Y53" s="89" t="s">
        <v>831</v>
      </c>
      <c r="Z53" s="89" t="s">
        <v>831</v>
      </c>
    </row>
    <row r="54" spans="1:26" x14ac:dyDescent="0.2">
      <c r="A54" s="89" t="s">
        <v>808</v>
      </c>
      <c r="B54" s="89" t="s">
        <v>808</v>
      </c>
      <c r="C54" s="89" t="s">
        <v>808</v>
      </c>
      <c r="D54" s="89" t="s">
        <v>831</v>
      </c>
      <c r="E54" s="89" t="s">
        <v>831</v>
      </c>
      <c r="F54" s="89" t="s">
        <v>831</v>
      </c>
      <c r="G54" s="89" t="s">
        <v>831</v>
      </c>
      <c r="H54" s="89" t="s">
        <v>831</v>
      </c>
      <c r="I54" s="89" t="s">
        <v>831</v>
      </c>
      <c r="J54" s="89" t="s">
        <v>831</v>
      </c>
      <c r="K54" s="89" t="s">
        <v>831</v>
      </c>
      <c r="L54" s="89" t="s">
        <v>831</v>
      </c>
      <c r="M54" s="89" t="s">
        <v>831</v>
      </c>
      <c r="N54" s="89" t="s">
        <v>831</v>
      </c>
      <c r="O54" s="89" t="s">
        <v>831</v>
      </c>
      <c r="P54" s="89" t="s">
        <v>831</v>
      </c>
      <c r="Q54" s="89" t="s">
        <v>831</v>
      </c>
      <c r="R54" s="89" t="s">
        <v>831</v>
      </c>
      <c r="S54" s="89" t="s">
        <v>831</v>
      </c>
      <c r="T54" s="89" t="s">
        <v>831</v>
      </c>
      <c r="U54" s="89" t="s">
        <v>831</v>
      </c>
      <c r="V54" s="89" t="s">
        <v>831</v>
      </c>
      <c r="W54" s="89" t="s">
        <v>831</v>
      </c>
      <c r="X54" s="89" t="s">
        <v>831</v>
      </c>
      <c r="Y54" s="89" t="s">
        <v>831</v>
      </c>
      <c r="Z54" s="89" t="s">
        <v>831</v>
      </c>
    </row>
    <row r="55" spans="1:26" x14ac:dyDescent="0.2">
      <c r="A55" s="89" t="s">
        <v>64</v>
      </c>
      <c r="B55" s="89" t="s">
        <v>64</v>
      </c>
      <c r="C55" s="89" t="s">
        <v>64</v>
      </c>
      <c r="D55" s="89" t="s">
        <v>831</v>
      </c>
      <c r="E55" s="89" t="s">
        <v>64</v>
      </c>
      <c r="F55" s="89" t="s">
        <v>64</v>
      </c>
      <c r="G55" s="89" t="s">
        <v>831</v>
      </c>
      <c r="H55" s="89" t="s">
        <v>64</v>
      </c>
      <c r="I55" s="89" t="s">
        <v>831</v>
      </c>
      <c r="J55" s="89" t="s">
        <v>831</v>
      </c>
      <c r="K55" s="89" t="s">
        <v>831</v>
      </c>
      <c r="L55" s="89" t="s">
        <v>831</v>
      </c>
      <c r="M55" s="89" t="s">
        <v>831</v>
      </c>
      <c r="N55" s="89" t="s">
        <v>831</v>
      </c>
      <c r="O55" s="89" t="s">
        <v>831</v>
      </c>
      <c r="P55" s="89" t="s">
        <v>831</v>
      </c>
      <c r="Q55" s="89" t="s">
        <v>831</v>
      </c>
      <c r="R55" s="89" t="s">
        <v>831</v>
      </c>
      <c r="S55" s="89" t="s">
        <v>831</v>
      </c>
      <c r="T55" s="89" t="s">
        <v>831</v>
      </c>
      <c r="U55" s="89" t="s">
        <v>831</v>
      </c>
      <c r="V55" s="89" t="s">
        <v>831</v>
      </c>
      <c r="W55" s="89" t="s">
        <v>831</v>
      </c>
      <c r="X55" s="89" t="s">
        <v>831</v>
      </c>
      <c r="Y55" s="89" t="s">
        <v>831</v>
      </c>
      <c r="Z55" s="89" t="s">
        <v>831</v>
      </c>
    </row>
    <row r="56" spans="1:26" x14ac:dyDescent="0.2">
      <c r="A56" s="89" t="s">
        <v>809</v>
      </c>
      <c r="B56" s="89" t="s">
        <v>809</v>
      </c>
      <c r="C56" s="89" t="s">
        <v>809</v>
      </c>
      <c r="D56" s="89" t="s">
        <v>831</v>
      </c>
      <c r="E56" s="89" t="s">
        <v>831</v>
      </c>
      <c r="F56" s="89" t="s">
        <v>831</v>
      </c>
      <c r="G56" s="89" t="s">
        <v>831</v>
      </c>
      <c r="H56" s="89" t="s">
        <v>831</v>
      </c>
      <c r="I56" s="89" t="s">
        <v>831</v>
      </c>
      <c r="J56" s="89" t="s">
        <v>831</v>
      </c>
      <c r="K56" s="89" t="s">
        <v>831</v>
      </c>
      <c r="L56" s="89" t="s">
        <v>831</v>
      </c>
      <c r="M56" s="89" t="s">
        <v>831</v>
      </c>
      <c r="N56" s="89" t="s">
        <v>831</v>
      </c>
      <c r="O56" s="89" t="s">
        <v>831</v>
      </c>
      <c r="P56" s="89" t="s">
        <v>831</v>
      </c>
      <c r="Q56" s="89" t="s">
        <v>831</v>
      </c>
      <c r="R56" s="89" t="s">
        <v>831</v>
      </c>
      <c r="S56" s="89" t="s">
        <v>831</v>
      </c>
      <c r="T56" s="89" t="s">
        <v>831</v>
      </c>
      <c r="U56" s="89" t="s">
        <v>831</v>
      </c>
      <c r="V56" s="89" t="s">
        <v>831</v>
      </c>
      <c r="W56" s="89" t="s">
        <v>831</v>
      </c>
      <c r="X56" s="89" t="s">
        <v>831</v>
      </c>
      <c r="Y56" s="89" t="s">
        <v>831</v>
      </c>
      <c r="Z56" s="89" t="s">
        <v>831</v>
      </c>
    </row>
    <row r="57" spans="1:26" x14ac:dyDescent="0.2">
      <c r="A57" s="89" t="s">
        <v>321</v>
      </c>
      <c r="B57" s="89" t="s">
        <v>321</v>
      </c>
      <c r="C57" s="89" t="s">
        <v>321</v>
      </c>
      <c r="D57" s="89" t="s">
        <v>831</v>
      </c>
      <c r="E57" s="89" t="s">
        <v>831</v>
      </c>
      <c r="F57" s="89" t="s">
        <v>831</v>
      </c>
      <c r="G57" s="89" t="s">
        <v>831</v>
      </c>
      <c r="H57" s="89" t="s">
        <v>831</v>
      </c>
      <c r="I57" s="89" t="s">
        <v>831</v>
      </c>
      <c r="J57" s="89" t="s">
        <v>831</v>
      </c>
      <c r="K57" s="89" t="s">
        <v>831</v>
      </c>
      <c r="L57" s="89" t="s">
        <v>831</v>
      </c>
      <c r="M57" s="89" t="s">
        <v>831</v>
      </c>
      <c r="N57" s="89" t="s">
        <v>831</v>
      </c>
      <c r="O57" s="89" t="s">
        <v>831</v>
      </c>
      <c r="P57" s="89" t="s">
        <v>831</v>
      </c>
      <c r="Q57" s="89" t="s">
        <v>831</v>
      </c>
      <c r="R57" s="89" t="s">
        <v>831</v>
      </c>
      <c r="S57" s="89" t="s">
        <v>831</v>
      </c>
      <c r="T57" s="89" t="s">
        <v>831</v>
      </c>
      <c r="U57" s="89" t="s">
        <v>831</v>
      </c>
      <c r="V57" s="89" t="s">
        <v>831</v>
      </c>
      <c r="W57" s="89" t="s">
        <v>831</v>
      </c>
      <c r="X57" s="89" t="s">
        <v>831</v>
      </c>
      <c r="Y57" s="89" t="s">
        <v>831</v>
      </c>
      <c r="Z57" s="89" t="s">
        <v>831</v>
      </c>
    </row>
  </sheetData>
  <sheetProtection password="CB03" sheet="1" objects="1" scenarios="1" formatColumns="0" formatRows="0"/>
  <phoneticPr fontId="0" type="noConversion"/>
  <printOptions horizontalCentered="1"/>
  <pageMargins left="0.5" right="0.25" top="0.5" bottom="0.5" header="0.5" footer="0.25"/>
  <pageSetup scale="90" orientation="landscape" r:id="rId1"/>
  <headerFooter alignWithMargins="0">
    <oddFooter>&amp;CPage &amp;P of &amp;N&amp;R&amp;D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3"/>
  </sheetPr>
  <dimension ref="A1:AC708"/>
  <sheetViews>
    <sheetView topLeftCell="M1" zoomScaleNormal="100" workbookViewId="0">
      <pane ySplit="8" topLeftCell="A9" activePane="bottomLeft" state="frozenSplit"/>
      <selection activeCell="G26" sqref="G26"/>
      <selection pane="bottomLeft" activeCell="S3" sqref="S3"/>
    </sheetView>
  </sheetViews>
  <sheetFormatPr defaultColWidth="9.28515625" defaultRowHeight="10.199999999999999" x14ac:dyDescent="0.2"/>
  <cols>
    <col min="1" max="1" width="12.42578125" style="163" bestFit="1" customWidth="1"/>
    <col min="2" max="2" width="8" style="163" bestFit="1" customWidth="1"/>
    <col min="3" max="3" width="4.85546875" style="163" bestFit="1" customWidth="1"/>
    <col min="4" max="4" width="7.7109375" style="163" bestFit="1" customWidth="1"/>
    <col min="5" max="5" width="7.7109375" style="163" customWidth="1"/>
    <col min="6" max="6" width="6.42578125" style="163" bestFit="1" customWidth="1"/>
    <col min="7" max="8" width="6.42578125" style="163" customWidth="1"/>
    <col min="9" max="10" width="7" style="163" customWidth="1"/>
    <col min="11" max="11" width="27.42578125" style="163" customWidth="1"/>
    <col min="12" max="12" width="24.85546875" style="163" bestFit="1" customWidth="1"/>
    <col min="13" max="14" width="14.28515625" style="163" customWidth="1"/>
    <col min="15" max="15" width="19.140625" style="192" customWidth="1"/>
    <col min="16" max="16" width="12" style="163" customWidth="1"/>
    <col min="17" max="17" width="12.28515625" style="163" customWidth="1"/>
    <col min="18" max="18" width="14" style="192" customWidth="1"/>
    <col min="19" max="19" width="12.28515625" style="192" customWidth="1"/>
    <col min="20" max="20" width="10.7109375" style="192" bestFit="1" customWidth="1"/>
    <col min="21" max="21" width="10.140625" style="192" bestFit="1" customWidth="1"/>
    <col min="22" max="22" width="11.7109375" style="192" bestFit="1" customWidth="1"/>
    <col min="23" max="24" width="9.28515625" style="192"/>
    <col min="25" max="25" width="10.28515625" style="192" customWidth="1"/>
    <col min="26" max="26" width="10.7109375" style="192" bestFit="1" customWidth="1"/>
    <col min="27" max="27" width="12.85546875" style="192" customWidth="1"/>
    <col min="28" max="28" width="12.7109375" style="192" bestFit="1" customWidth="1"/>
    <col min="29" max="29" width="9.7109375" style="163" bestFit="1" customWidth="1"/>
    <col min="30" max="16384" width="9.28515625" style="163"/>
  </cols>
  <sheetData>
    <row r="1" spans="1:29" s="167" customFormat="1" ht="14.4" x14ac:dyDescent="0.35">
      <c r="A1" s="94" t="s">
        <v>67</v>
      </c>
      <c r="B1" s="165"/>
      <c r="C1" s="177">
        <f>District_Name</f>
        <v>0</v>
      </c>
      <c r="H1" s="168"/>
      <c r="I1" s="168"/>
      <c r="J1" s="168"/>
      <c r="K1" s="62" t="s">
        <v>1257</v>
      </c>
      <c r="L1" s="169">
        <f>District_Code</f>
        <v>0</v>
      </c>
      <c r="M1" s="168"/>
      <c r="N1" s="168"/>
      <c r="O1" s="191"/>
      <c r="R1" s="191"/>
      <c r="S1" s="191"/>
      <c r="T1" s="191"/>
      <c r="U1" s="191"/>
      <c r="V1" s="499" t="s">
        <v>1657</v>
      </c>
      <c r="W1" s="499"/>
      <c r="X1" s="499"/>
      <c r="Y1" s="499"/>
      <c r="Z1" s="499"/>
      <c r="AA1" s="191"/>
      <c r="AB1" s="191"/>
    </row>
    <row r="2" spans="1:29" x14ac:dyDescent="0.2">
      <c r="A2" s="173"/>
      <c r="B2" s="176"/>
      <c r="C2" s="178"/>
      <c r="D2" s="173"/>
      <c r="E2" s="173"/>
      <c r="F2" s="173"/>
      <c r="G2" s="173"/>
      <c r="H2" s="173"/>
      <c r="I2" s="173"/>
      <c r="J2" s="173"/>
      <c r="K2" s="179"/>
      <c r="L2" s="178"/>
      <c r="M2" s="180" t="s">
        <v>1717</v>
      </c>
      <c r="N2" s="180"/>
      <c r="O2" s="193"/>
      <c r="P2" s="175"/>
      <c r="Q2" s="181"/>
      <c r="T2" s="423">
        <v>0.20899999999999999</v>
      </c>
      <c r="U2" s="423">
        <v>1.4500000000000001E-2</v>
      </c>
      <c r="V2" s="424">
        <v>0</v>
      </c>
      <c r="W2" s="424">
        <v>0</v>
      </c>
      <c r="X2" s="424">
        <v>0</v>
      </c>
      <c r="Y2" s="424">
        <v>0</v>
      </c>
      <c r="Z2" s="424">
        <v>0</v>
      </c>
    </row>
    <row r="3" spans="1:29" x14ac:dyDescent="0.2">
      <c r="A3" s="182" t="s">
        <v>1090</v>
      </c>
      <c r="B3" s="182"/>
      <c r="C3" s="182"/>
      <c r="D3" s="182"/>
      <c r="E3" s="182"/>
      <c r="F3" s="182"/>
      <c r="G3" s="182"/>
      <c r="H3" s="182"/>
      <c r="I3" s="182"/>
      <c r="J3" s="436"/>
      <c r="K3" s="173"/>
      <c r="L3" s="173"/>
      <c r="M3" s="183" t="s">
        <v>1068</v>
      </c>
      <c r="N3" s="183"/>
      <c r="O3" s="194"/>
      <c r="P3" s="175"/>
      <c r="Q3" s="181"/>
      <c r="S3" s="518" t="s">
        <v>1707</v>
      </c>
      <c r="T3" s="519"/>
      <c r="U3" s="519"/>
      <c r="V3" s="519"/>
      <c r="W3" s="519"/>
      <c r="X3" s="519"/>
      <c r="Y3" s="519"/>
      <c r="Z3" s="519"/>
      <c r="AA3" s="196" t="s">
        <v>1091</v>
      </c>
      <c r="AB3" s="194" t="s">
        <v>932</v>
      </c>
    </row>
    <row r="4" spans="1:29" x14ac:dyDescent="0.2">
      <c r="A4" s="184"/>
      <c r="B4" s="173"/>
      <c r="C4" s="173"/>
      <c r="D4" s="173"/>
      <c r="E4" s="185" t="s">
        <v>757</v>
      </c>
      <c r="F4" s="186" t="s">
        <v>1092</v>
      </c>
      <c r="G4" s="185" t="s">
        <v>757</v>
      </c>
      <c r="H4" s="186" t="s">
        <v>1093</v>
      </c>
      <c r="I4" s="185" t="s">
        <v>1094</v>
      </c>
      <c r="J4" s="186"/>
      <c r="K4" s="173"/>
      <c r="L4" s="173"/>
      <c r="M4" s="187" t="s">
        <v>1105</v>
      </c>
      <c r="N4" s="187" t="s">
        <v>1127</v>
      </c>
      <c r="O4" s="194" t="s">
        <v>1068</v>
      </c>
      <c r="P4" s="188" t="s">
        <v>1095</v>
      </c>
      <c r="Q4" s="189" t="s">
        <v>1096</v>
      </c>
      <c r="R4" s="194" t="s">
        <v>1097</v>
      </c>
      <c r="U4" s="194"/>
      <c r="AA4" s="196" t="s">
        <v>1098</v>
      </c>
      <c r="AB4" s="194" t="s">
        <v>1099</v>
      </c>
    </row>
    <row r="5" spans="1:29" x14ac:dyDescent="0.2">
      <c r="A5" s="185" t="s">
        <v>1163</v>
      </c>
      <c r="B5" s="186" t="s">
        <v>1100</v>
      </c>
      <c r="C5" s="186" t="s">
        <v>1101</v>
      </c>
      <c r="D5" s="186" t="s">
        <v>70</v>
      </c>
      <c r="E5" s="185" t="s">
        <v>70</v>
      </c>
      <c r="F5" s="186" t="s">
        <v>147</v>
      </c>
      <c r="G5" s="185" t="s">
        <v>147</v>
      </c>
      <c r="H5" s="186" t="s">
        <v>1102</v>
      </c>
      <c r="I5" s="185" t="s">
        <v>1103</v>
      </c>
      <c r="J5" s="186"/>
      <c r="K5" s="186" t="s">
        <v>1104</v>
      </c>
      <c r="L5" s="186" t="s">
        <v>1099</v>
      </c>
      <c r="M5" s="187" t="s">
        <v>1128</v>
      </c>
      <c r="N5" s="187" t="s">
        <v>1106</v>
      </c>
      <c r="O5" s="194" t="s">
        <v>1107</v>
      </c>
      <c r="P5" s="188" t="s">
        <v>1114</v>
      </c>
      <c r="Q5" s="189" t="s">
        <v>1115</v>
      </c>
      <c r="R5" s="194" t="s">
        <v>1116</v>
      </c>
      <c r="S5" s="196" t="s">
        <v>1116</v>
      </c>
      <c r="T5" s="194" t="s">
        <v>1108</v>
      </c>
      <c r="U5" s="194" t="s">
        <v>1109</v>
      </c>
      <c r="V5" s="194" t="s">
        <v>1110</v>
      </c>
      <c r="W5" s="194" t="s">
        <v>1111</v>
      </c>
      <c r="X5" s="194" t="s">
        <v>1112</v>
      </c>
      <c r="Y5" s="194" t="s">
        <v>1113</v>
      </c>
      <c r="Z5" s="194" t="s">
        <v>1089</v>
      </c>
      <c r="AA5" s="196" t="s">
        <v>1117</v>
      </c>
      <c r="AB5" s="194" t="s">
        <v>1117</v>
      </c>
    </row>
    <row r="6" spans="1:29" ht="5.25" customHeight="1" x14ac:dyDescent="0.2">
      <c r="A6" s="184"/>
      <c r="B6" s="173"/>
      <c r="C6" s="173"/>
      <c r="D6" s="173"/>
      <c r="E6" s="184"/>
      <c r="F6" s="173"/>
      <c r="G6" s="184"/>
      <c r="H6" s="173"/>
      <c r="I6" s="184"/>
      <c r="J6" s="173"/>
      <c r="K6" s="173"/>
      <c r="L6" s="173"/>
      <c r="M6" s="174"/>
      <c r="N6" s="174"/>
      <c r="P6" s="175"/>
      <c r="Q6" s="181"/>
      <c r="S6" s="197"/>
      <c r="AA6" s="197"/>
    </row>
    <row r="7" spans="1:29" ht="13.5" customHeight="1" x14ac:dyDescent="0.2">
      <c r="A7" s="184"/>
      <c r="B7" s="173"/>
      <c r="C7" s="173"/>
      <c r="D7" s="173"/>
      <c r="E7" s="184"/>
      <c r="F7" s="173"/>
      <c r="G7" s="184"/>
      <c r="H7" s="173"/>
      <c r="I7" s="184"/>
      <c r="J7" s="173"/>
      <c r="K7" s="173"/>
      <c r="L7" s="173"/>
      <c r="M7" s="174"/>
      <c r="N7" s="174"/>
      <c r="P7" s="175"/>
      <c r="Q7" s="181"/>
      <c r="S7" s="197">
        <f t="shared" ref="S7:AB7" si="0">SUM(S9:S708)</f>
        <v>0</v>
      </c>
      <c r="T7" s="195">
        <f t="shared" si="0"/>
        <v>0</v>
      </c>
      <c r="U7" s="195">
        <f t="shared" si="0"/>
        <v>0</v>
      </c>
      <c r="V7" s="195">
        <f t="shared" si="0"/>
        <v>0</v>
      </c>
      <c r="W7" s="195">
        <f t="shared" si="0"/>
        <v>0</v>
      </c>
      <c r="X7" s="195">
        <f t="shared" si="0"/>
        <v>0</v>
      </c>
      <c r="Y7" s="195">
        <f t="shared" si="0"/>
        <v>0</v>
      </c>
      <c r="Z7" s="195">
        <f t="shared" si="0"/>
        <v>0</v>
      </c>
      <c r="AA7" s="197">
        <f t="shared" si="0"/>
        <v>0</v>
      </c>
      <c r="AB7" s="195">
        <f t="shared" si="0"/>
        <v>0</v>
      </c>
      <c r="AC7" s="190" t="s">
        <v>3</v>
      </c>
    </row>
    <row r="8" spans="1:29" ht="13.5" customHeight="1" thickBot="1" x14ac:dyDescent="0.25">
      <c r="A8" s="280" t="s">
        <v>251</v>
      </c>
      <c r="B8" s="280" t="s">
        <v>252</v>
      </c>
      <c r="C8" s="280" t="s">
        <v>253</v>
      </c>
      <c r="D8" s="280" t="s">
        <v>254</v>
      </c>
      <c r="E8" s="280" t="s">
        <v>255</v>
      </c>
      <c r="F8" s="280" t="s">
        <v>256</v>
      </c>
      <c r="G8" s="280" t="s">
        <v>257</v>
      </c>
      <c r="H8" s="280" t="s">
        <v>258</v>
      </c>
      <c r="I8" s="280" t="s">
        <v>259</v>
      </c>
      <c r="J8" s="280" t="s">
        <v>1658</v>
      </c>
      <c r="K8" s="280" t="s">
        <v>260</v>
      </c>
      <c r="L8" s="280" t="s">
        <v>261</v>
      </c>
      <c r="M8" s="280" t="s">
        <v>262</v>
      </c>
      <c r="N8" s="280" t="s">
        <v>263</v>
      </c>
      <c r="O8" s="281" t="s">
        <v>264</v>
      </c>
      <c r="P8" s="280" t="s">
        <v>265</v>
      </c>
      <c r="Q8" s="280" t="s">
        <v>266</v>
      </c>
      <c r="R8" s="281" t="s">
        <v>267</v>
      </c>
      <c r="S8" s="281" t="s">
        <v>268</v>
      </c>
      <c r="T8" s="281" t="s">
        <v>269</v>
      </c>
      <c r="U8" s="281" t="s">
        <v>270</v>
      </c>
      <c r="V8" s="281" t="s">
        <v>271</v>
      </c>
      <c r="W8" s="281" t="s">
        <v>272</v>
      </c>
      <c r="X8" s="281" t="s">
        <v>273</v>
      </c>
      <c r="Y8" s="281" t="s">
        <v>274</v>
      </c>
      <c r="Z8" s="281" t="s">
        <v>275</v>
      </c>
      <c r="AA8" s="281" t="s">
        <v>276</v>
      </c>
      <c r="AB8" s="281" t="s">
        <v>277</v>
      </c>
      <c r="AC8" s="192"/>
    </row>
    <row r="9" spans="1:29" ht="10.8" thickTop="1" x14ac:dyDescent="0.2">
      <c r="A9" s="172"/>
      <c r="B9" s="268"/>
      <c r="C9" s="268"/>
      <c r="D9" s="268"/>
      <c r="E9" s="172"/>
      <c r="F9" s="268"/>
      <c r="G9" s="200" t="s">
        <v>1249</v>
      </c>
      <c r="H9" s="268"/>
      <c r="I9" s="172"/>
      <c r="J9" s="437" t="str">
        <f>IF(A9="22",A9&amp;"-"&amp;E9&amp;"-"&amp;I9,A9&amp;"-"&amp;E9)</f>
        <v>-</v>
      </c>
      <c r="K9" s="269"/>
      <c r="L9" s="269"/>
      <c r="M9" s="270"/>
      <c r="N9" s="270"/>
      <c r="O9" s="277">
        <f t="shared" ref="O9:O72" si="1">IF(ISERROR(INDEX(SalarySchedule,N9+1,MATCH(M9,EdLevel,0)))=TRUE,0,(INDEX(SalarySchedule,N9+1,MATCH(M9,EdLevel,0))))</f>
        <v>0</v>
      </c>
      <c r="P9" s="272"/>
      <c r="Q9" s="199">
        <v>0</v>
      </c>
      <c r="R9" s="271"/>
      <c r="S9" s="198">
        <f>ROUND((+O9*Q9),0)</f>
        <v>0</v>
      </c>
      <c r="T9" s="198">
        <f t="shared" ref="T9:T73" si="2">+S9*$T$2</f>
        <v>0</v>
      </c>
      <c r="U9" s="198">
        <f t="shared" ref="U9:U40" si="3">+S9*$U$2</f>
        <v>0</v>
      </c>
      <c r="V9" s="198">
        <f>(V$2*12)*$Q9</f>
        <v>0</v>
      </c>
      <c r="W9" s="198">
        <f t="shared" ref="W9:Z9" si="4">(W$2*12)*$Q9</f>
        <v>0</v>
      </c>
      <c r="X9" s="198">
        <f t="shared" si="4"/>
        <v>0</v>
      </c>
      <c r="Y9" s="198">
        <f t="shared" si="4"/>
        <v>0</v>
      </c>
      <c r="Z9" s="198">
        <f t="shared" si="4"/>
        <v>0</v>
      </c>
      <c r="AA9" s="192">
        <f t="shared" ref="AA9:AA40" si="5">ROUND((SUM(T9:Z9)),0)</f>
        <v>0</v>
      </c>
      <c r="AB9" s="192">
        <f t="shared" ref="AB9:AB40" si="6">ROUND((+S9+AA9),0)</f>
        <v>0</v>
      </c>
    </row>
    <row r="10" spans="1:29" x14ac:dyDescent="0.2">
      <c r="A10" s="172"/>
      <c r="B10" s="268"/>
      <c r="C10" s="268"/>
      <c r="D10" s="268"/>
      <c r="E10" s="172"/>
      <c r="F10" s="268"/>
      <c r="G10" s="200" t="s">
        <v>1249</v>
      </c>
      <c r="H10" s="268"/>
      <c r="I10" s="172"/>
      <c r="J10" s="437" t="str">
        <f t="shared" ref="J10:J73" si="7">IF(A10="22",A10&amp;"-"&amp;E10&amp;"-"&amp;I10,A10&amp;"-"&amp;E10)</f>
        <v>-</v>
      </c>
      <c r="K10" s="269"/>
      <c r="L10" s="269"/>
      <c r="M10" s="270"/>
      <c r="N10" s="270"/>
      <c r="O10" s="277">
        <f t="shared" si="1"/>
        <v>0</v>
      </c>
      <c r="P10" s="272"/>
      <c r="Q10" s="199">
        <v>0</v>
      </c>
      <c r="R10" s="271"/>
      <c r="S10" s="198">
        <f t="shared" ref="S10:S73" si="8">ROUND((+O10*Q10),0)</f>
        <v>0</v>
      </c>
      <c r="T10" s="198">
        <f t="shared" si="2"/>
        <v>0</v>
      </c>
      <c r="U10" s="198">
        <f t="shared" si="3"/>
        <v>0</v>
      </c>
      <c r="V10" s="198">
        <f t="shared" ref="V10:V41" si="9">($V$2*12)*Q10</f>
        <v>0</v>
      </c>
      <c r="W10" s="198">
        <v>0</v>
      </c>
      <c r="X10" s="198">
        <v>0</v>
      </c>
      <c r="Y10" s="198">
        <v>0</v>
      </c>
      <c r="Z10" s="198">
        <v>0</v>
      </c>
      <c r="AA10" s="192">
        <f t="shared" si="5"/>
        <v>0</v>
      </c>
      <c r="AB10" s="192">
        <f t="shared" si="6"/>
        <v>0</v>
      </c>
    </row>
    <row r="11" spans="1:29" x14ac:dyDescent="0.2">
      <c r="A11" s="172"/>
      <c r="B11" s="268"/>
      <c r="C11" s="268"/>
      <c r="D11" s="268"/>
      <c r="E11" s="172"/>
      <c r="F11" s="268"/>
      <c r="G11" s="200" t="s">
        <v>1249</v>
      </c>
      <c r="H11" s="268"/>
      <c r="I11" s="172"/>
      <c r="J11" s="437" t="str">
        <f t="shared" si="7"/>
        <v>-</v>
      </c>
      <c r="K11" s="269"/>
      <c r="L11" s="269"/>
      <c r="M11" s="270"/>
      <c r="N11" s="270"/>
      <c r="O11" s="277">
        <f t="shared" si="1"/>
        <v>0</v>
      </c>
      <c r="P11" s="272"/>
      <c r="Q11" s="199">
        <v>0</v>
      </c>
      <c r="R11" s="271"/>
      <c r="S11" s="198">
        <f t="shared" si="8"/>
        <v>0</v>
      </c>
      <c r="T11" s="198">
        <f t="shared" si="2"/>
        <v>0</v>
      </c>
      <c r="U11" s="198">
        <f t="shared" si="3"/>
        <v>0</v>
      </c>
      <c r="V11" s="198">
        <f t="shared" si="9"/>
        <v>0</v>
      </c>
      <c r="W11" s="198">
        <v>0</v>
      </c>
      <c r="X11" s="198">
        <v>0</v>
      </c>
      <c r="Y11" s="198">
        <v>0</v>
      </c>
      <c r="Z11" s="198">
        <v>0</v>
      </c>
      <c r="AA11" s="192">
        <f t="shared" si="5"/>
        <v>0</v>
      </c>
      <c r="AB11" s="192">
        <f t="shared" si="6"/>
        <v>0</v>
      </c>
    </row>
    <row r="12" spans="1:29" x14ac:dyDescent="0.2">
      <c r="A12" s="172"/>
      <c r="B12" s="268"/>
      <c r="C12" s="268"/>
      <c r="D12" s="268"/>
      <c r="E12" s="172"/>
      <c r="F12" s="268"/>
      <c r="G12" s="200" t="s">
        <v>1249</v>
      </c>
      <c r="H12" s="268"/>
      <c r="I12" s="172"/>
      <c r="J12" s="437" t="str">
        <f t="shared" si="7"/>
        <v>-</v>
      </c>
      <c r="K12" s="269"/>
      <c r="L12" s="269"/>
      <c r="M12" s="270"/>
      <c r="N12" s="270"/>
      <c r="O12" s="277">
        <f t="shared" si="1"/>
        <v>0</v>
      </c>
      <c r="P12" s="272"/>
      <c r="Q12" s="199">
        <v>0</v>
      </c>
      <c r="R12" s="271"/>
      <c r="S12" s="198">
        <f t="shared" si="8"/>
        <v>0</v>
      </c>
      <c r="T12" s="198">
        <f t="shared" si="2"/>
        <v>0</v>
      </c>
      <c r="U12" s="198">
        <f t="shared" si="3"/>
        <v>0</v>
      </c>
      <c r="V12" s="198">
        <f t="shared" si="9"/>
        <v>0</v>
      </c>
      <c r="W12" s="198">
        <v>0</v>
      </c>
      <c r="X12" s="198">
        <v>0</v>
      </c>
      <c r="Y12" s="198">
        <v>0</v>
      </c>
      <c r="Z12" s="198">
        <v>0</v>
      </c>
      <c r="AA12" s="192">
        <f t="shared" si="5"/>
        <v>0</v>
      </c>
      <c r="AB12" s="192">
        <f t="shared" si="6"/>
        <v>0</v>
      </c>
    </row>
    <row r="13" spans="1:29" x14ac:dyDescent="0.2">
      <c r="A13" s="172"/>
      <c r="B13" s="268"/>
      <c r="C13" s="268"/>
      <c r="D13" s="268"/>
      <c r="E13" s="172"/>
      <c r="F13" s="268"/>
      <c r="G13" s="200" t="s">
        <v>1249</v>
      </c>
      <c r="H13" s="268"/>
      <c r="I13" s="172"/>
      <c r="J13" s="437" t="str">
        <f t="shared" si="7"/>
        <v>-</v>
      </c>
      <c r="K13" s="269"/>
      <c r="L13" s="269"/>
      <c r="M13" s="270"/>
      <c r="N13" s="270"/>
      <c r="O13" s="277">
        <f t="shared" si="1"/>
        <v>0</v>
      </c>
      <c r="P13" s="272"/>
      <c r="Q13" s="199">
        <v>0</v>
      </c>
      <c r="R13" s="271"/>
      <c r="S13" s="198">
        <f t="shared" si="8"/>
        <v>0</v>
      </c>
      <c r="T13" s="198">
        <f t="shared" si="2"/>
        <v>0</v>
      </c>
      <c r="U13" s="198">
        <f t="shared" si="3"/>
        <v>0</v>
      </c>
      <c r="V13" s="198">
        <f t="shared" si="9"/>
        <v>0</v>
      </c>
      <c r="W13" s="198">
        <v>0</v>
      </c>
      <c r="X13" s="198">
        <v>0</v>
      </c>
      <c r="Y13" s="198">
        <v>0</v>
      </c>
      <c r="Z13" s="198">
        <v>0</v>
      </c>
      <c r="AA13" s="192">
        <f t="shared" si="5"/>
        <v>0</v>
      </c>
      <c r="AB13" s="192">
        <f t="shared" si="6"/>
        <v>0</v>
      </c>
    </row>
    <row r="14" spans="1:29" x14ac:dyDescent="0.2">
      <c r="A14" s="172"/>
      <c r="B14" s="268"/>
      <c r="C14" s="268"/>
      <c r="D14" s="268"/>
      <c r="E14" s="172"/>
      <c r="F14" s="268"/>
      <c r="G14" s="200" t="s">
        <v>1249</v>
      </c>
      <c r="H14" s="268"/>
      <c r="I14" s="172"/>
      <c r="J14" s="437" t="str">
        <f t="shared" si="7"/>
        <v>-</v>
      </c>
      <c r="K14" s="269"/>
      <c r="L14" s="269"/>
      <c r="M14" s="270"/>
      <c r="N14" s="270"/>
      <c r="O14" s="277">
        <f t="shared" si="1"/>
        <v>0</v>
      </c>
      <c r="P14" s="272"/>
      <c r="Q14" s="199">
        <v>0</v>
      </c>
      <c r="R14" s="271"/>
      <c r="S14" s="198">
        <f t="shared" si="8"/>
        <v>0</v>
      </c>
      <c r="T14" s="198">
        <f t="shared" si="2"/>
        <v>0</v>
      </c>
      <c r="U14" s="198">
        <f t="shared" si="3"/>
        <v>0</v>
      </c>
      <c r="V14" s="198">
        <f t="shared" si="9"/>
        <v>0</v>
      </c>
      <c r="W14" s="198">
        <v>0</v>
      </c>
      <c r="X14" s="198">
        <v>0</v>
      </c>
      <c r="Y14" s="198">
        <v>0</v>
      </c>
      <c r="Z14" s="198">
        <v>0</v>
      </c>
      <c r="AA14" s="192">
        <f t="shared" si="5"/>
        <v>0</v>
      </c>
      <c r="AB14" s="192">
        <f t="shared" si="6"/>
        <v>0</v>
      </c>
    </row>
    <row r="15" spans="1:29" x14ac:dyDescent="0.2">
      <c r="A15" s="172"/>
      <c r="B15" s="268"/>
      <c r="C15" s="268"/>
      <c r="D15" s="268"/>
      <c r="E15" s="172"/>
      <c r="F15" s="268"/>
      <c r="G15" s="200" t="s">
        <v>1249</v>
      </c>
      <c r="H15" s="268"/>
      <c r="I15" s="172"/>
      <c r="J15" s="437" t="str">
        <f t="shared" si="7"/>
        <v>-</v>
      </c>
      <c r="K15" s="269"/>
      <c r="L15" s="269"/>
      <c r="M15" s="270"/>
      <c r="N15" s="270"/>
      <c r="O15" s="277">
        <f t="shared" si="1"/>
        <v>0</v>
      </c>
      <c r="P15" s="272"/>
      <c r="Q15" s="199">
        <v>0</v>
      </c>
      <c r="R15" s="271"/>
      <c r="S15" s="198">
        <f t="shared" si="8"/>
        <v>0</v>
      </c>
      <c r="T15" s="198">
        <f t="shared" si="2"/>
        <v>0</v>
      </c>
      <c r="U15" s="198">
        <f t="shared" si="3"/>
        <v>0</v>
      </c>
      <c r="V15" s="198">
        <f t="shared" si="9"/>
        <v>0</v>
      </c>
      <c r="W15" s="198">
        <v>0</v>
      </c>
      <c r="X15" s="198">
        <v>0</v>
      </c>
      <c r="Y15" s="198">
        <v>0</v>
      </c>
      <c r="Z15" s="198">
        <v>0</v>
      </c>
      <c r="AA15" s="192">
        <f t="shared" si="5"/>
        <v>0</v>
      </c>
      <c r="AB15" s="192">
        <f t="shared" si="6"/>
        <v>0</v>
      </c>
    </row>
    <row r="16" spans="1:29" x14ac:dyDescent="0.2">
      <c r="A16" s="172"/>
      <c r="B16" s="268"/>
      <c r="C16" s="268"/>
      <c r="D16" s="268"/>
      <c r="E16" s="172"/>
      <c r="F16" s="268"/>
      <c r="G16" s="200" t="s">
        <v>1249</v>
      </c>
      <c r="H16" s="268"/>
      <c r="I16" s="172"/>
      <c r="J16" s="437" t="str">
        <f t="shared" si="7"/>
        <v>-</v>
      </c>
      <c r="K16" s="269"/>
      <c r="L16" s="269"/>
      <c r="M16" s="270"/>
      <c r="N16" s="270"/>
      <c r="O16" s="277">
        <f t="shared" si="1"/>
        <v>0</v>
      </c>
      <c r="P16" s="272"/>
      <c r="Q16" s="199">
        <v>0</v>
      </c>
      <c r="R16" s="271"/>
      <c r="S16" s="198">
        <f t="shared" si="8"/>
        <v>0</v>
      </c>
      <c r="T16" s="198">
        <f t="shared" si="2"/>
        <v>0</v>
      </c>
      <c r="U16" s="198">
        <f t="shared" si="3"/>
        <v>0</v>
      </c>
      <c r="V16" s="198">
        <f t="shared" si="9"/>
        <v>0</v>
      </c>
      <c r="W16" s="198">
        <v>0</v>
      </c>
      <c r="X16" s="198">
        <v>0</v>
      </c>
      <c r="Y16" s="198">
        <v>0</v>
      </c>
      <c r="Z16" s="198">
        <v>0</v>
      </c>
      <c r="AA16" s="192">
        <f t="shared" si="5"/>
        <v>0</v>
      </c>
      <c r="AB16" s="192">
        <f t="shared" si="6"/>
        <v>0</v>
      </c>
    </row>
    <row r="17" spans="1:28" x14ac:dyDescent="0.2">
      <c r="A17" s="172"/>
      <c r="B17" s="268"/>
      <c r="C17" s="268"/>
      <c r="D17" s="268"/>
      <c r="E17" s="172"/>
      <c r="F17" s="268"/>
      <c r="G17" s="200" t="s">
        <v>1249</v>
      </c>
      <c r="H17" s="268"/>
      <c r="I17" s="172"/>
      <c r="J17" s="437" t="str">
        <f t="shared" si="7"/>
        <v>-</v>
      </c>
      <c r="K17" s="269"/>
      <c r="L17" s="269"/>
      <c r="M17" s="270"/>
      <c r="N17" s="270"/>
      <c r="O17" s="277">
        <f t="shared" si="1"/>
        <v>0</v>
      </c>
      <c r="P17" s="272"/>
      <c r="Q17" s="199">
        <v>0</v>
      </c>
      <c r="R17" s="271"/>
      <c r="S17" s="198">
        <f t="shared" si="8"/>
        <v>0</v>
      </c>
      <c r="T17" s="198">
        <f t="shared" si="2"/>
        <v>0</v>
      </c>
      <c r="U17" s="198">
        <f t="shared" si="3"/>
        <v>0</v>
      </c>
      <c r="V17" s="198">
        <f t="shared" si="9"/>
        <v>0</v>
      </c>
      <c r="W17" s="198">
        <v>0</v>
      </c>
      <c r="X17" s="198">
        <v>0</v>
      </c>
      <c r="Y17" s="198">
        <v>0</v>
      </c>
      <c r="Z17" s="198">
        <v>0</v>
      </c>
      <c r="AA17" s="192">
        <f t="shared" si="5"/>
        <v>0</v>
      </c>
      <c r="AB17" s="192">
        <f t="shared" si="6"/>
        <v>0</v>
      </c>
    </row>
    <row r="18" spans="1:28" x14ac:dyDescent="0.2">
      <c r="A18" s="172"/>
      <c r="B18" s="268"/>
      <c r="C18" s="268"/>
      <c r="D18" s="268"/>
      <c r="E18" s="172"/>
      <c r="F18" s="268"/>
      <c r="G18" s="200" t="s">
        <v>1249</v>
      </c>
      <c r="H18" s="268"/>
      <c r="I18" s="172"/>
      <c r="J18" s="437" t="str">
        <f t="shared" si="7"/>
        <v>-</v>
      </c>
      <c r="K18" s="269"/>
      <c r="L18" s="269"/>
      <c r="M18" s="270"/>
      <c r="N18" s="270"/>
      <c r="O18" s="277">
        <f t="shared" si="1"/>
        <v>0</v>
      </c>
      <c r="P18" s="272"/>
      <c r="Q18" s="199">
        <v>0</v>
      </c>
      <c r="R18" s="271"/>
      <c r="S18" s="198">
        <f t="shared" si="8"/>
        <v>0</v>
      </c>
      <c r="T18" s="198">
        <f t="shared" si="2"/>
        <v>0</v>
      </c>
      <c r="U18" s="198">
        <f t="shared" si="3"/>
        <v>0</v>
      </c>
      <c r="V18" s="198">
        <f t="shared" si="9"/>
        <v>0</v>
      </c>
      <c r="W18" s="198">
        <v>0</v>
      </c>
      <c r="X18" s="198">
        <v>0</v>
      </c>
      <c r="Y18" s="198">
        <v>0</v>
      </c>
      <c r="Z18" s="198">
        <v>0</v>
      </c>
      <c r="AA18" s="192">
        <f t="shared" si="5"/>
        <v>0</v>
      </c>
      <c r="AB18" s="192">
        <f t="shared" si="6"/>
        <v>0</v>
      </c>
    </row>
    <row r="19" spans="1:28" x14ac:dyDescent="0.2">
      <c r="A19" s="172"/>
      <c r="B19" s="268"/>
      <c r="C19" s="268"/>
      <c r="D19" s="268"/>
      <c r="E19" s="172"/>
      <c r="F19" s="268"/>
      <c r="G19" s="200" t="s">
        <v>1249</v>
      </c>
      <c r="H19" s="268"/>
      <c r="I19" s="172"/>
      <c r="J19" s="437" t="str">
        <f t="shared" si="7"/>
        <v>-</v>
      </c>
      <c r="K19" s="269"/>
      <c r="L19" s="269"/>
      <c r="M19" s="270"/>
      <c r="N19" s="270"/>
      <c r="O19" s="277">
        <f t="shared" si="1"/>
        <v>0</v>
      </c>
      <c r="P19" s="272"/>
      <c r="Q19" s="199">
        <v>0</v>
      </c>
      <c r="R19" s="271"/>
      <c r="S19" s="198">
        <f t="shared" si="8"/>
        <v>0</v>
      </c>
      <c r="T19" s="198">
        <f t="shared" si="2"/>
        <v>0</v>
      </c>
      <c r="U19" s="198">
        <f t="shared" si="3"/>
        <v>0</v>
      </c>
      <c r="V19" s="198">
        <f t="shared" si="9"/>
        <v>0</v>
      </c>
      <c r="W19" s="198">
        <v>0</v>
      </c>
      <c r="X19" s="198">
        <v>0</v>
      </c>
      <c r="Y19" s="198">
        <v>0</v>
      </c>
      <c r="Z19" s="198">
        <v>0</v>
      </c>
      <c r="AA19" s="192">
        <f t="shared" si="5"/>
        <v>0</v>
      </c>
      <c r="AB19" s="192">
        <f t="shared" si="6"/>
        <v>0</v>
      </c>
    </row>
    <row r="20" spans="1:28" x14ac:dyDescent="0.2">
      <c r="A20" s="172"/>
      <c r="B20" s="268"/>
      <c r="C20" s="268"/>
      <c r="D20" s="268"/>
      <c r="E20" s="172"/>
      <c r="F20" s="268"/>
      <c r="G20" s="200" t="s">
        <v>1249</v>
      </c>
      <c r="H20" s="268"/>
      <c r="I20" s="172"/>
      <c r="J20" s="437" t="str">
        <f t="shared" si="7"/>
        <v>-</v>
      </c>
      <c r="K20" s="269"/>
      <c r="L20" s="269"/>
      <c r="M20" s="270"/>
      <c r="N20" s="270"/>
      <c r="O20" s="277">
        <f t="shared" si="1"/>
        <v>0</v>
      </c>
      <c r="P20" s="272"/>
      <c r="Q20" s="199">
        <v>1</v>
      </c>
      <c r="R20" s="271"/>
      <c r="S20" s="198">
        <f t="shared" si="8"/>
        <v>0</v>
      </c>
      <c r="T20" s="198">
        <f t="shared" si="2"/>
        <v>0</v>
      </c>
      <c r="U20" s="198">
        <f t="shared" si="3"/>
        <v>0</v>
      </c>
      <c r="V20" s="198">
        <f t="shared" si="9"/>
        <v>0</v>
      </c>
      <c r="W20" s="198">
        <v>0</v>
      </c>
      <c r="X20" s="198">
        <v>0</v>
      </c>
      <c r="Y20" s="198">
        <v>0</v>
      </c>
      <c r="Z20" s="198">
        <v>0</v>
      </c>
      <c r="AA20" s="192">
        <f t="shared" si="5"/>
        <v>0</v>
      </c>
      <c r="AB20" s="192">
        <f t="shared" si="6"/>
        <v>0</v>
      </c>
    </row>
    <row r="21" spans="1:28" x14ac:dyDescent="0.2">
      <c r="A21" s="172"/>
      <c r="B21" s="268"/>
      <c r="C21" s="268"/>
      <c r="D21" s="268"/>
      <c r="E21" s="172"/>
      <c r="F21" s="268"/>
      <c r="G21" s="200" t="s">
        <v>1249</v>
      </c>
      <c r="H21" s="268"/>
      <c r="I21" s="172"/>
      <c r="J21" s="437" t="str">
        <f t="shared" si="7"/>
        <v>-</v>
      </c>
      <c r="K21" s="269"/>
      <c r="L21" s="269"/>
      <c r="M21" s="270"/>
      <c r="N21" s="270"/>
      <c r="O21" s="277">
        <f t="shared" si="1"/>
        <v>0</v>
      </c>
      <c r="P21" s="272"/>
      <c r="Q21" s="199">
        <v>0</v>
      </c>
      <c r="R21" s="271"/>
      <c r="S21" s="198">
        <f t="shared" si="8"/>
        <v>0</v>
      </c>
      <c r="T21" s="198">
        <f t="shared" si="2"/>
        <v>0</v>
      </c>
      <c r="U21" s="198">
        <f t="shared" si="3"/>
        <v>0</v>
      </c>
      <c r="V21" s="198">
        <f t="shared" si="9"/>
        <v>0</v>
      </c>
      <c r="W21" s="198">
        <v>0</v>
      </c>
      <c r="X21" s="198">
        <v>0</v>
      </c>
      <c r="Y21" s="198">
        <v>0</v>
      </c>
      <c r="Z21" s="198">
        <v>0</v>
      </c>
      <c r="AA21" s="192">
        <f t="shared" si="5"/>
        <v>0</v>
      </c>
      <c r="AB21" s="192">
        <f t="shared" si="6"/>
        <v>0</v>
      </c>
    </row>
    <row r="22" spans="1:28" x14ac:dyDescent="0.2">
      <c r="A22" s="172"/>
      <c r="B22" s="268"/>
      <c r="C22" s="268"/>
      <c r="D22" s="268"/>
      <c r="E22" s="172"/>
      <c r="F22" s="268"/>
      <c r="G22" s="200" t="s">
        <v>1249</v>
      </c>
      <c r="H22" s="268"/>
      <c r="I22" s="172"/>
      <c r="J22" s="437" t="str">
        <f t="shared" si="7"/>
        <v>-</v>
      </c>
      <c r="K22" s="269"/>
      <c r="L22" s="269"/>
      <c r="M22" s="270"/>
      <c r="N22" s="270"/>
      <c r="O22" s="277">
        <f t="shared" si="1"/>
        <v>0</v>
      </c>
      <c r="P22" s="272"/>
      <c r="Q22" s="199">
        <v>0</v>
      </c>
      <c r="R22" s="271"/>
      <c r="S22" s="198">
        <f t="shared" si="8"/>
        <v>0</v>
      </c>
      <c r="T22" s="198">
        <f t="shared" si="2"/>
        <v>0</v>
      </c>
      <c r="U22" s="198">
        <f t="shared" si="3"/>
        <v>0</v>
      </c>
      <c r="V22" s="198">
        <f t="shared" si="9"/>
        <v>0</v>
      </c>
      <c r="W22" s="198">
        <v>0</v>
      </c>
      <c r="X22" s="198">
        <v>0</v>
      </c>
      <c r="Y22" s="198">
        <v>0</v>
      </c>
      <c r="Z22" s="198">
        <v>0</v>
      </c>
      <c r="AA22" s="192">
        <f t="shared" si="5"/>
        <v>0</v>
      </c>
      <c r="AB22" s="192">
        <f t="shared" si="6"/>
        <v>0</v>
      </c>
    </row>
    <row r="23" spans="1:28" x14ac:dyDescent="0.2">
      <c r="A23" s="172"/>
      <c r="B23" s="268"/>
      <c r="C23" s="268"/>
      <c r="D23" s="268"/>
      <c r="E23" s="172"/>
      <c r="F23" s="268"/>
      <c r="G23" s="200" t="s">
        <v>1249</v>
      </c>
      <c r="H23" s="268"/>
      <c r="I23" s="172"/>
      <c r="J23" s="437" t="str">
        <f t="shared" si="7"/>
        <v>-</v>
      </c>
      <c r="K23" s="269"/>
      <c r="L23" s="269"/>
      <c r="M23" s="270"/>
      <c r="N23" s="270"/>
      <c r="O23" s="277">
        <f t="shared" si="1"/>
        <v>0</v>
      </c>
      <c r="P23" s="272"/>
      <c r="Q23" s="199">
        <v>0</v>
      </c>
      <c r="R23" s="271"/>
      <c r="S23" s="198">
        <f t="shared" si="8"/>
        <v>0</v>
      </c>
      <c r="T23" s="198">
        <f t="shared" si="2"/>
        <v>0</v>
      </c>
      <c r="U23" s="198">
        <f t="shared" si="3"/>
        <v>0</v>
      </c>
      <c r="V23" s="198">
        <f t="shared" si="9"/>
        <v>0</v>
      </c>
      <c r="W23" s="198">
        <v>0</v>
      </c>
      <c r="X23" s="198">
        <v>0</v>
      </c>
      <c r="Y23" s="198">
        <v>0</v>
      </c>
      <c r="Z23" s="198">
        <v>0</v>
      </c>
      <c r="AA23" s="192">
        <f t="shared" si="5"/>
        <v>0</v>
      </c>
      <c r="AB23" s="192">
        <f t="shared" si="6"/>
        <v>0</v>
      </c>
    </row>
    <row r="24" spans="1:28" x14ac:dyDescent="0.2">
      <c r="A24" s="172"/>
      <c r="B24" s="268"/>
      <c r="C24" s="268"/>
      <c r="D24" s="268"/>
      <c r="E24" s="172"/>
      <c r="F24" s="268"/>
      <c r="G24" s="200" t="s">
        <v>1249</v>
      </c>
      <c r="H24" s="268"/>
      <c r="I24" s="172"/>
      <c r="J24" s="437" t="str">
        <f t="shared" si="7"/>
        <v>-</v>
      </c>
      <c r="K24" s="269"/>
      <c r="L24" s="269"/>
      <c r="M24" s="270"/>
      <c r="N24" s="270"/>
      <c r="O24" s="277">
        <f t="shared" si="1"/>
        <v>0</v>
      </c>
      <c r="P24" s="272"/>
      <c r="Q24" s="199">
        <v>0</v>
      </c>
      <c r="R24" s="271"/>
      <c r="S24" s="198">
        <f t="shared" si="8"/>
        <v>0</v>
      </c>
      <c r="T24" s="198">
        <f t="shared" si="2"/>
        <v>0</v>
      </c>
      <c r="U24" s="198">
        <f t="shared" si="3"/>
        <v>0</v>
      </c>
      <c r="V24" s="198">
        <f t="shared" si="9"/>
        <v>0</v>
      </c>
      <c r="W24" s="198">
        <v>0</v>
      </c>
      <c r="X24" s="198">
        <v>0</v>
      </c>
      <c r="Y24" s="198">
        <v>0</v>
      </c>
      <c r="Z24" s="198">
        <v>0</v>
      </c>
      <c r="AA24" s="192">
        <f t="shared" si="5"/>
        <v>0</v>
      </c>
      <c r="AB24" s="192">
        <f t="shared" si="6"/>
        <v>0</v>
      </c>
    </row>
    <row r="25" spans="1:28" x14ac:dyDescent="0.2">
      <c r="A25" s="172"/>
      <c r="B25" s="268"/>
      <c r="C25" s="268"/>
      <c r="D25" s="268"/>
      <c r="E25" s="172"/>
      <c r="F25" s="268"/>
      <c r="G25" s="200" t="s">
        <v>1249</v>
      </c>
      <c r="H25" s="268"/>
      <c r="I25" s="172"/>
      <c r="J25" s="437" t="str">
        <f t="shared" si="7"/>
        <v>-</v>
      </c>
      <c r="K25" s="269"/>
      <c r="L25" s="269"/>
      <c r="M25" s="270"/>
      <c r="N25" s="270"/>
      <c r="O25" s="277">
        <f t="shared" si="1"/>
        <v>0</v>
      </c>
      <c r="P25" s="272"/>
      <c r="Q25" s="199">
        <v>0</v>
      </c>
      <c r="R25" s="271"/>
      <c r="S25" s="198">
        <f t="shared" si="8"/>
        <v>0</v>
      </c>
      <c r="T25" s="198">
        <f t="shared" si="2"/>
        <v>0</v>
      </c>
      <c r="U25" s="198">
        <f t="shared" si="3"/>
        <v>0</v>
      </c>
      <c r="V25" s="198">
        <f t="shared" si="9"/>
        <v>0</v>
      </c>
      <c r="W25" s="198">
        <v>0</v>
      </c>
      <c r="X25" s="198">
        <v>0</v>
      </c>
      <c r="Y25" s="198">
        <v>0</v>
      </c>
      <c r="Z25" s="198">
        <v>0</v>
      </c>
      <c r="AA25" s="192">
        <f t="shared" si="5"/>
        <v>0</v>
      </c>
      <c r="AB25" s="192">
        <f t="shared" si="6"/>
        <v>0</v>
      </c>
    </row>
    <row r="26" spans="1:28" x14ac:dyDescent="0.2">
      <c r="A26" s="172"/>
      <c r="B26" s="268"/>
      <c r="C26" s="268"/>
      <c r="D26" s="268"/>
      <c r="E26" s="172"/>
      <c r="F26" s="268"/>
      <c r="G26" s="200" t="s">
        <v>1249</v>
      </c>
      <c r="H26" s="268"/>
      <c r="I26" s="172"/>
      <c r="J26" s="437" t="str">
        <f t="shared" si="7"/>
        <v>-</v>
      </c>
      <c r="K26" s="269"/>
      <c r="L26" s="269"/>
      <c r="M26" s="270"/>
      <c r="N26" s="270"/>
      <c r="O26" s="277">
        <f t="shared" si="1"/>
        <v>0</v>
      </c>
      <c r="P26" s="272"/>
      <c r="Q26" s="199">
        <v>0</v>
      </c>
      <c r="R26" s="271"/>
      <c r="S26" s="198">
        <f t="shared" si="8"/>
        <v>0</v>
      </c>
      <c r="T26" s="198">
        <f t="shared" si="2"/>
        <v>0</v>
      </c>
      <c r="U26" s="198">
        <f t="shared" si="3"/>
        <v>0</v>
      </c>
      <c r="V26" s="198">
        <f t="shared" si="9"/>
        <v>0</v>
      </c>
      <c r="W26" s="198">
        <v>0</v>
      </c>
      <c r="X26" s="198">
        <v>0</v>
      </c>
      <c r="Y26" s="198">
        <v>0</v>
      </c>
      <c r="Z26" s="198">
        <v>0</v>
      </c>
      <c r="AA26" s="192">
        <f t="shared" si="5"/>
        <v>0</v>
      </c>
      <c r="AB26" s="192">
        <f t="shared" si="6"/>
        <v>0</v>
      </c>
    </row>
    <row r="27" spans="1:28" x14ac:dyDescent="0.2">
      <c r="A27" s="172"/>
      <c r="B27" s="268"/>
      <c r="C27" s="268"/>
      <c r="D27" s="268"/>
      <c r="E27" s="172"/>
      <c r="F27" s="268"/>
      <c r="G27" s="200" t="s">
        <v>1249</v>
      </c>
      <c r="H27" s="268"/>
      <c r="I27" s="172"/>
      <c r="J27" s="437" t="str">
        <f t="shared" si="7"/>
        <v>-</v>
      </c>
      <c r="K27" s="269"/>
      <c r="L27" s="269"/>
      <c r="M27" s="270"/>
      <c r="N27" s="270"/>
      <c r="O27" s="277">
        <f t="shared" si="1"/>
        <v>0</v>
      </c>
      <c r="P27" s="272"/>
      <c r="Q27" s="199">
        <v>0</v>
      </c>
      <c r="R27" s="271"/>
      <c r="S27" s="198">
        <f t="shared" si="8"/>
        <v>0</v>
      </c>
      <c r="T27" s="198">
        <f t="shared" si="2"/>
        <v>0</v>
      </c>
      <c r="U27" s="198">
        <f t="shared" si="3"/>
        <v>0</v>
      </c>
      <c r="V27" s="198">
        <f t="shared" si="9"/>
        <v>0</v>
      </c>
      <c r="W27" s="198">
        <v>0</v>
      </c>
      <c r="X27" s="198">
        <v>0</v>
      </c>
      <c r="Y27" s="198">
        <v>0</v>
      </c>
      <c r="Z27" s="198">
        <v>0</v>
      </c>
      <c r="AA27" s="192">
        <f t="shared" si="5"/>
        <v>0</v>
      </c>
      <c r="AB27" s="192">
        <f t="shared" si="6"/>
        <v>0</v>
      </c>
    </row>
    <row r="28" spans="1:28" x14ac:dyDescent="0.2">
      <c r="A28" s="172"/>
      <c r="B28" s="268"/>
      <c r="C28" s="268"/>
      <c r="D28" s="268"/>
      <c r="E28" s="172"/>
      <c r="F28" s="268"/>
      <c r="G28" s="200" t="s">
        <v>1249</v>
      </c>
      <c r="H28" s="268"/>
      <c r="I28" s="172"/>
      <c r="J28" s="437" t="str">
        <f t="shared" si="7"/>
        <v>-</v>
      </c>
      <c r="K28" s="269"/>
      <c r="L28" s="269"/>
      <c r="M28" s="270"/>
      <c r="N28" s="270"/>
      <c r="O28" s="277">
        <f t="shared" si="1"/>
        <v>0</v>
      </c>
      <c r="P28" s="272"/>
      <c r="Q28" s="199">
        <v>0</v>
      </c>
      <c r="R28" s="271"/>
      <c r="S28" s="198">
        <f t="shared" si="8"/>
        <v>0</v>
      </c>
      <c r="T28" s="198">
        <f t="shared" si="2"/>
        <v>0</v>
      </c>
      <c r="U28" s="198">
        <f t="shared" si="3"/>
        <v>0</v>
      </c>
      <c r="V28" s="198">
        <f t="shared" si="9"/>
        <v>0</v>
      </c>
      <c r="W28" s="198">
        <v>0</v>
      </c>
      <c r="X28" s="198">
        <v>0</v>
      </c>
      <c r="Y28" s="198">
        <v>0</v>
      </c>
      <c r="Z28" s="198">
        <v>0</v>
      </c>
      <c r="AA28" s="192">
        <f t="shared" si="5"/>
        <v>0</v>
      </c>
      <c r="AB28" s="192">
        <f t="shared" si="6"/>
        <v>0</v>
      </c>
    </row>
    <row r="29" spans="1:28" x14ac:dyDescent="0.2">
      <c r="A29" s="172"/>
      <c r="B29" s="268"/>
      <c r="C29" s="268"/>
      <c r="D29" s="268"/>
      <c r="E29" s="172"/>
      <c r="F29" s="268"/>
      <c r="G29" s="200" t="s">
        <v>1249</v>
      </c>
      <c r="H29" s="268"/>
      <c r="I29" s="172"/>
      <c r="J29" s="437" t="str">
        <f t="shared" si="7"/>
        <v>-</v>
      </c>
      <c r="K29" s="269"/>
      <c r="L29" s="269"/>
      <c r="M29" s="270"/>
      <c r="N29" s="270"/>
      <c r="O29" s="277">
        <f t="shared" si="1"/>
        <v>0</v>
      </c>
      <c r="P29" s="272"/>
      <c r="Q29" s="199">
        <v>0</v>
      </c>
      <c r="R29" s="271"/>
      <c r="S29" s="198">
        <f t="shared" si="8"/>
        <v>0</v>
      </c>
      <c r="T29" s="198">
        <f t="shared" si="2"/>
        <v>0</v>
      </c>
      <c r="U29" s="198">
        <f t="shared" si="3"/>
        <v>0</v>
      </c>
      <c r="V29" s="198">
        <f t="shared" si="9"/>
        <v>0</v>
      </c>
      <c r="W29" s="198">
        <v>0</v>
      </c>
      <c r="X29" s="198">
        <v>0</v>
      </c>
      <c r="Y29" s="198">
        <v>0</v>
      </c>
      <c r="Z29" s="198">
        <v>0</v>
      </c>
      <c r="AA29" s="192">
        <f t="shared" si="5"/>
        <v>0</v>
      </c>
      <c r="AB29" s="192">
        <f t="shared" si="6"/>
        <v>0</v>
      </c>
    </row>
    <row r="30" spans="1:28" x14ac:dyDescent="0.2">
      <c r="A30" s="172"/>
      <c r="B30" s="268"/>
      <c r="C30" s="268"/>
      <c r="D30" s="268"/>
      <c r="E30" s="172"/>
      <c r="F30" s="268"/>
      <c r="G30" s="200" t="s">
        <v>1249</v>
      </c>
      <c r="H30" s="268"/>
      <c r="I30" s="172"/>
      <c r="J30" s="437" t="str">
        <f t="shared" si="7"/>
        <v>-</v>
      </c>
      <c r="K30" s="269"/>
      <c r="L30" s="269"/>
      <c r="M30" s="270"/>
      <c r="N30" s="270"/>
      <c r="O30" s="277">
        <f t="shared" si="1"/>
        <v>0</v>
      </c>
      <c r="P30" s="272"/>
      <c r="Q30" s="199">
        <v>0</v>
      </c>
      <c r="R30" s="271"/>
      <c r="S30" s="198">
        <f t="shared" si="8"/>
        <v>0</v>
      </c>
      <c r="T30" s="198">
        <f t="shared" si="2"/>
        <v>0</v>
      </c>
      <c r="U30" s="198">
        <f t="shared" si="3"/>
        <v>0</v>
      </c>
      <c r="V30" s="198">
        <f t="shared" si="9"/>
        <v>0</v>
      </c>
      <c r="W30" s="198">
        <v>0</v>
      </c>
      <c r="X30" s="198">
        <v>0</v>
      </c>
      <c r="Y30" s="198">
        <v>0</v>
      </c>
      <c r="Z30" s="198">
        <v>0</v>
      </c>
      <c r="AA30" s="192">
        <f t="shared" si="5"/>
        <v>0</v>
      </c>
      <c r="AB30" s="192">
        <f t="shared" si="6"/>
        <v>0</v>
      </c>
    </row>
    <row r="31" spans="1:28" x14ac:dyDescent="0.2">
      <c r="A31" s="172"/>
      <c r="B31" s="268"/>
      <c r="C31" s="268"/>
      <c r="D31" s="268"/>
      <c r="E31" s="172"/>
      <c r="F31" s="268"/>
      <c r="G31" s="200" t="s">
        <v>1249</v>
      </c>
      <c r="H31" s="268"/>
      <c r="I31" s="172"/>
      <c r="J31" s="437" t="str">
        <f t="shared" si="7"/>
        <v>-</v>
      </c>
      <c r="K31" s="269"/>
      <c r="L31" s="269"/>
      <c r="M31" s="270"/>
      <c r="N31" s="270"/>
      <c r="O31" s="277">
        <f t="shared" si="1"/>
        <v>0</v>
      </c>
      <c r="P31" s="272"/>
      <c r="Q31" s="199">
        <v>0</v>
      </c>
      <c r="R31" s="271"/>
      <c r="S31" s="198">
        <f t="shared" si="8"/>
        <v>0</v>
      </c>
      <c r="T31" s="198">
        <f t="shared" si="2"/>
        <v>0</v>
      </c>
      <c r="U31" s="198">
        <f t="shared" si="3"/>
        <v>0</v>
      </c>
      <c r="V31" s="198">
        <f t="shared" si="9"/>
        <v>0</v>
      </c>
      <c r="W31" s="198">
        <v>0</v>
      </c>
      <c r="X31" s="198">
        <v>0</v>
      </c>
      <c r="Y31" s="198">
        <v>0</v>
      </c>
      <c r="Z31" s="198">
        <v>0</v>
      </c>
      <c r="AA31" s="192">
        <f t="shared" si="5"/>
        <v>0</v>
      </c>
      <c r="AB31" s="192">
        <f t="shared" si="6"/>
        <v>0</v>
      </c>
    </row>
    <row r="32" spans="1:28" x14ac:dyDescent="0.2">
      <c r="A32" s="172"/>
      <c r="B32" s="268"/>
      <c r="C32" s="268"/>
      <c r="D32" s="268"/>
      <c r="E32" s="172"/>
      <c r="F32" s="268"/>
      <c r="G32" s="200" t="s">
        <v>1249</v>
      </c>
      <c r="H32" s="268"/>
      <c r="I32" s="172"/>
      <c r="J32" s="437" t="str">
        <f t="shared" si="7"/>
        <v>-</v>
      </c>
      <c r="K32" s="269"/>
      <c r="L32" s="269"/>
      <c r="M32" s="270"/>
      <c r="N32" s="270"/>
      <c r="O32" s="277">
        <f t="shared" si="1"/>
        <v>0</v>
      </c>
      <c r="P32" s="272"/>
      <c r="Q32" s="199">
        <v>0</v>
      </c>
      <c r="R32" s="271"/>
      <c r="S32" s="198">
        <f t="shared" si="8"/>
        <v>0</v>
      </c>
      <c r="T32" s="198">
        <f t="shared" si="2"/>
        <v>0</v>
      </c>
      <c r="U32" s="198">
        <f t="shared" si="3"/>
        <v>0</v>
      </c>
      <c r="V32" s="198">
        <f t="shared" si="9"/>
        <v>0</v>
      </c>
      <c r="W32" s="198">
        <v>0</v>
      </c>
      <c r="X32" s="198">
        <v>0</v>
      </c>
      <c r="Y32" s="198">
        <v>0</v>
      </c>
      <c r="Z32" s="198">
        <v>0</v>
      </c>
      <c r="AA32" s="192">
        <f t="shared" si="5"/>
        <v>0</v>
      </c>
      <c r="AB32" s="192">
        <f t="shared" si="6"/>
        <v>0</v>
      </c>
    </row>
    <row r="33" spans="1:28" x14ac:dyDescent="0.2">
      <c r="A33" s="172"/>
      <c r="B33" s="268"/>
      <c r="C33" s="268"/>
      <c r="D33" s="268"/>
      <c r="E33" s="172"/>
      <c r="F33" s="268"/>
      <c r="G33" s="200" t="s">
        <v>1249</v>
      </c>
      <c r="H33" s="268"/>
      <c r="I33" s="172"/>
      <c r="J33" s="437" t="str">
        <f t="shared" si="7"/>
        <v>-</v>
      </c>
      <c r="K33" s="269"/>
      <c r="L33" s="269"/>
      <c r="M33" s="270"/>
      <c r="N33" s="270"/>
      <c r="O33" s="277">
        <f t="shared" si="1"/>
        <v>0</v>
      </c>
      <c r="P33" s="272"/>
      <c r="Q33" s="199">
        <v>0</v>
      </c>
      <c r="R33" s="271"/>
      <c r="S33" s="198">
        <f t="shared" si="8"/>
        <v>0</v>
      </c>
      <c r="T33" s="198">
        <f t="shared" si="2"/>
        <v>0</v>
      </c>
      <c r="U33" s="198">
        <f t="shared" si="3"/>
        <v>0</v>
      </c>
      <c r="V33" s="198">
        <f t="shared" si="9"/>
        <v>0</v>
      </c>
      <c r="W33" s="198">
        <v>0</v>
      </c>
      <c r="X33" s="198">
        <v>0</v>
      </c>
      <c r="Y33" s="198">
        <v>0</v>
      </c>
      <c r="Z33" s="198">
        <v>0</v>
      </c>
      <c r="AA33" s="192">
        <f t="shared" si="5"/>
        <v>0</v>
      </c>
      <c r="AB33" s="192">
        <f t="shared" si="6"/>
        <v>0</v>
      </c>
    </row>
    <row r="34" spans="1:28" x14ac:dyDescent="0.2">
      <c r="A34" s="172"/>
      <c r="B34" s="268"/>
      <c r="C34" s="268"/>
      <c r="D34" s="268"/>
      <c r="E34" s="172"/>
      <c r="F34" s="268"/>
      <c r="G34" s="200" t="s">
        <v>1249</v>
      </c>
      <c r="H34" s="268"/>
      <c r="I34" s="172"/>
      <c r="J34" s="437" t="str">
        <f t="shared" si="7"/>
        <v>-</v>
      </c>
      <c r="K34" s="269"/>
      <c r="L34" s="269"/>
      <c r="M34" s="270"/>
      <c r="N34" s="270"/>
      <c r="O34" s="277">
        <f t="shared" si="1"/>
        <v>0</v>
      </c>
      <c r="P34" s="272"/>
      <c r="Q34" s="199">
        <v>0</v>
      </c>
      <c r="R34" s="271"/>
      <c r="S34" s="198">
        <f t="shared" si="8"/>
        <v>0</v>
      </c>
      <c r="T34" s="198">
        <f t="shared" si="2"/>
        <v>0</v>
      </c>
      <c r="U34" s="198">
        <f t="shared" si="3"/>
        <v>0</v>
      </c>
      <c r="V34" s="198">
        <f t="shared" si="9"/>
        <v>0</v>
      </c>
      <c r="W34" s="198">
        <v>0</v>
      </c>
      <c r="X34" s="198">
        <v>0</v>
      </c>
      <c r="Y34" s="198">
        <v>0</v>
      </c>
      <c r="Z34" s="198">
        <v>0</v>
      </c>
      <c r="AA34" s="192">
        <f t="shared" si="5"/>
        <v>0</v>
      </c>
      <c r="AB34" s="192">
        <f t="shared" si="6"/>
        <v>0</v>
      </c>
    </row>
    <row r="35" spans="1:28" x14ac:dyDescent="0.2">
      <c r="A35" s="172"/>
      <c r="B35" s="268"/>
      <c r="C35" s="268"/>
      <c r="D35" s="268"/>
      <c r="E35" s="172"/>
      <c r="F35" s="268"/>
      <c r="G35" s="200" t="s">
        <v>1249</v>
      </c>
      <c r="H35" s="268"/>
      <c r="I35" s="172"/>
      <c r="J35" s="437" t="str">
        <f t="shared" si="7"/>
        <v>-</v>
      </c>
      <c r="K35" s="269"/>
      <c r="L35" s="269"/>
      <c r="M35" s="270"/>
      <c r="N35" s="270"/>
      <c r="O35" s="277">
        <f t="shared" si="1"/>
        <v>0</v>
      </c>
      <c r="P35" s="272"/>
      <c r="Q35" s="199">
        <v>0</v>
      </c>
      <c r="R35" s="271"/>
      <c r="S35" s="198">
        <f t="shared" si="8"/>
        <v>0</v>
      </c>
      <c r="T35" s="198">
        <f t="shared" si="2"/>
        <v>0</v>
      </c>
      <c r="U35" s="198">
        <f t="shared" si="3"/>
        <v>0</v>
      </c>
      <c r="V35" s="198">
        <f t="shared" si="9"/>
        <v>0</v>
      </c>
      <c r="W35" s="198">
        <v>0</v>
      </c>
      <c r="X35" s="198">
        <v>0</v>
      </c>
      <c r="Y35" s="198">
        <v>0</v>
      </c>
      <c r="Z35" s="198">
        <v>0</v>
      </c>
      <c r="AA35" s="192">
        <f t="shared" si="5"/>
        <v>0</v>
      </c>
      <c r="AB35" s="192">
        <f t="shared" si="6"/>
        <v>0</v>
      </c>
    </row>
    <row r="36" spans="1:28" x14ac:dyDescent="0.2">
      <c r="A36" s="172"/>
      <c r="B36" s="268"/>
      <c r="C36" s="268"/>
      <c r="D36" s="268"/>
      <c r="E36" s="172"/>
      <c r="F36" s="268"/>
      <c r="G36" s="200" t="s">
        <v>1249</v>
      </c>
      <c r="H36" s="268"/>
      <c r="I36" s="172"/>
      <c r="J36" s="437" t="str">
        <f t="shared" si="7"/>
        <v>-</v>
      </c>
      <c r="K36" s="269"/>
      <c r="L36" s="269"/>
      <c r="M36" s="270"/>
      <c r="N36" s="270"/>
      <c r="O36" s="277">
        <f t="shared" si="1"/>
        <v>0</v>
      </c>
      <c r="P36" s="272"/>
      <c r="Q36" s="199">
        <v>0</v>
      </c>
      <c r="R36" s="271"/>
      <c r="S36" s="198">
        <f t="shared" si="8"/>
        <v>0</v>
      </c>
      <c r="T36" s="198">
        <f t="shared" si="2"/>
        <v>0</v>
      </c>
      <c r="U36" s="198">
        <f t="shared" si="3"/>
        <v>0</v>
      </c>
      <c r="V36" s="198">
        <f t="shared" si="9"/>
        <v>0</v>
      </c>
      <c r="W36" s="198">
        <v>0</v>
      </c>
      <c r="X36" s="198">
        <v>0</v>
      </c>
      <c r="Y36" s="198">
        <v>0</v>
      </c>
      <c r="Z36" s="198">
        <v>0</v>
      </c>
      <c r="AA36" s="192">
        <f t="shared" si="5"/>
        <v>0</v>
      </c>
      <c r="AB36" s="192">
        <f t="shared" si="6"/>
        <v>0</v>
      </c>
    </row>
    <row r="37" spans="1:28" x14ac:dyDescent="0.2">
      <c r="A37" s="172"/>
      <c r="B37" s="268"/>
      <c r="C37" s="268"/>
      <c r="D37" s="268"/>
      <c r="E37" s="172"/>
      <c r="F37" s="268"/>
      <c r="G37" s="200" t="s">
        <v>1249</v>
      </c>
      <c r="H37" s="268"/>
      <c r="I37" s="172"/>
      <c r="J37" s="437" t="str">
        <f t="shared" si="7"/>
        <v>-</v>
      </c>
      <c r="K37" s="269"/>
      <c r="L37" s="269"/>
      <c r="M37" s="270"/>
      <c r="N37" s="270"/>
      <c r="O37" s="277">
        <f t="shared" si="1"/>
        <v>0</v>
      </c>
      <c r="P37" s="272"/>
      <c r="Q37" s="199">
        <v>0</v>
      </c>
      <c r="R37" s="271"/>
      <c r="S37" s="198">
        <f t="shared" si="8"/>
        <v>0</v>
      </c>
      <c r="T37" s="198">
        <f t="shared" si="2"/>
        <v>0</v>
      </c>
      <c r="U37" s="198">
        <f t="shared" si="3"/>
        <v>0</v>
      </c>
      <c r="V37" s="198">
        <f t="shared" si="9"/>
        <v>0</v>
      </c>
      <c r="W37" s="198">
        <v>0</v>
      </c>
      <c r="X37" s="198">
        <v>0</v>
      </c>
      <c r="Y37" s="198">
        <v>0</v>
      </c>
      <c r="Z37" s="198">
        <v>0</v>
      </c>
      <c r="AA37" s="192">
        <f t="shared" si="5"/>
        <v>0</v>
      </c>
      <c r="AB37" s="192">
        <f t="shared" si="6"/>
        <v>0</v>
      </c>
    </row>
    <row r="38" spans="1:28" x14ac:dyDescent="0.2">
      <c r="A38" s="172"/>
      <c r="B38" s="268"/>
      <c r="C38" s="268"/>
      <c r="D38" s="268"/>
      <c r="E38" s="172"/>
      <c r="F38" s="268"/>
      <c r="G38" s="200" t="s">
        <v>1249</v>
      </c>
      <c r="H38" s="268"/>
      <c r="I38" s="172"/>
      <c r="J38" s="437" t="str">
        <f t="shared" si="7"/>
        <v>-</v>
      </c>
      <c r="K38" s="269"/>
      <c r="L38" s="269"/>
      <c r="M38" s="270"/>
      <c r="N38" s="270"/>
      <c r="O38" s="277">
        <f t="shared" si="1"/>
        <v>0</v>
      </c>
      <c r="P38" s="272"/>
      <c r="Q38" s="199">
        <v>0</v>
      </c>
      <c r="R38" s="271"/>
      <c r="S38" s="198">
        <f t="shared" si="8"/>
        <v>0</v>
      </c>
      <c r="T38" s="198">
        <f t="shared" si="2"/>
        <v>0</v>
      </c>
      <c r="U38" s="198">
        <f t="shared" si="3"/>
        <v>0</v>
      </c>
      <c r="V38" s="198">
        <f t="shared" si="9"/>
        <v>0</v>
      </c>
      <c r="W38" s="198">
        <v>0</v>
      </c>
      <c r="X38" s="198">
        <v>0</v>
      </c>
      <c r="Y38" s="198">
        <v>0</v>
      </c>
      <c r="Z38" s="198">
        <v>0</v>
      </c>
      <c r="AA38" s="192">
        <f t="shared" si="5"/>
        <v>0</v>
      </c>
      <c r="AB38" s="192">
        <f t="shared" si="6"/>
        <v>0</v>
      </c>
    </row>
    <row r="39" spans="1:28" x14ac:dyDescent="0.2">
      <c r="A39" s="172"/>
      <c r="B39" s="268"/>
      <c r="C39" s="268"/>
      <c r="D39" s="268"/>
      <c r="E39" s="172"/>
      <c r="F39" s="268"/>
      <c r="G39" s="200" t="s">
        <v>1249</v>
      </c>
      <c r="H39" s="268"/>
      <c r="I39" s="172"/>
      <c r="J39" s="437" t="str">
        <f t="shared" si="7"/>
        <v>-</v>
      </c>
      <c r="K39" s="269"/>
      <c r="L39" s="269"/>
      <c r="M39" s="270"/>
      <c r="N39" s="270"/>
      <c r="O39" s="277">
        <f t="shared" si="1"/>
        <v>0</v>
      </c>
      <c r="P39" s="272"/>
      <c r="Q39" s="199">
        <v>0</v>
      </c>
      <c r="R39" s="271"/>
      <c r="S39" s="198">
        <f t="shared" si="8"/>
        <v>0</v>
      </c>
      <c r="T39" s="198">
        <f t="shared" si="2"/>
        <v>0</v>
      </c>
      <c r="U39" s="198">
        <f t="shared" si="3"/>
        <v>0</v>
      </c>
      <c r="V39" s="198">
        <f t="shared" si="9"/>
        <v>0</v>
      </c>
      <c r="W39" s="198">
        <v>0</v>
      </c>
      <c r="X39" s="198">
        <v>0</v>
      </c>
      <c r="Y39" s="198">
        <v>0</v>
      </c>
      <c r="Z39" s="198">
        <v>0</v>
      </c>
      <c r="AA39" s="192">
        <f t="shared" si="5"/>
        <v>0</v>
      </c>
      <c r="AB39" s="192">
        <f t="shared" si="6"/>
        <v>0</v>
      </c>
    </row>
    <row r="40" spans="1:28" x14ac:dyDescent="0.2">
      <c r="A40" s="172"/>
      <c r="B40" s="268"/>
      <c r="C40" s="268"/>
      <c r="D40" s="268"/>
      <c r="E40" s="172"/>
      <c r="F40" s="268"/>
      <c r="G40" s="200" t="s">
        <v>1249</v>
      </c>
      <c r="H40" s="268"/>
      <c r="I40" s="172"/>
      <c r="J40" s="437" t="str">
        <f t="shared" si="7"/>
        <v>-</v>
      </c>
      <c r="K40" s="269"/>
      <c r="L40" s="269"/>
      <c r="M40" s="270"/>
      <c r="N40" s="270"/>
      <c r="O40" s="277">
        <f t="shared" si="1"/>
        <v>0</v>
      </c>
      <c r="P40" s="272"/>
      <c r="Q40" s="199">
        <v>0</v>
      </c>
      <c r="R40" s="271"/>
      <c r="S40" s="198">
        <f t="shared" si="8"/>
        <v>0</v>
      </c>
      <c r="T40" s="198">
        <f t="shared" si="2"/>
        <v>0</v>
      </c>
      <c r="U40" s="198">
        <f t="shared" si="3"/>
        <v>0</v>
      </c>
      <c r="V40" s="198">
        <f t="shared" si="9"/>
        <v>0</v>
      </c>
      <c r="W40" s="198">
        <v>0</v>
      </c>
      <c r="X40" s="198">
        <v>0</v>
      </c>
      <c r="Y40" s="198">
        <v>0</v>
      </c>
      <c r="Z40" s="198">
        <v>0</v>
      </c>
      <c r="AA40" s="192">
        <f t="shared" si="5"/>
        <v>0</v>
      </c>
      <c r="AB40" s="192">
        <f t="shared" si="6"/>
        <v>0</v>
      </c>
    </row>
    <row r="41" spans="1:28" x14ac:dyDescent="0.2">
      <c r="A41" s="172"/>
      <c r="B41" s="268"/>
      <c r="C41" s="268"/>
      <c r="D41" s="268"/>
      <c r="E41" s="172"/>
      <c r="F41" s="268"/>
      <c r="G41" s="200" t="s">
        <v>1249</v>
      </c>
      <c r="H41" s="268"/>
      <c r="I41" s="172"/>
      <c r="J41" s="437" t="str">
        <f t="shared" si="7"/>
        <v>-</v>
      </c>
      <c r="K41" s="269"/>
      <c r="L41" s="269"/>
      <c r="M41" s="270"/>
      <c r="N41" s="270"/>
      <c r="O41" s="277">
        <f t="shared" si="1"/>
        <v>0</v>
      </c>
      <c r="P41" s="272"/>
      <c r="Q41" s="199">
        <v>0</v>
      </c>
      <c r="R41" s="271"/>
      <c r="S41" s="198">
        <f t="shared" si="8"/>
        <v>0</v>
      </c>
      <c r="T41" s="198">
        <f t="shared" si="2"/>
        <v>0</v>
      </c>
      <c r="U41" s="198">
        <f t="shared" ref="U41:U72" si="10">+S41*$U$2</f>
        <v>0</v>
      </c>
      <c r="V41" s="198">
        <f t="shared" si="9"/>
        <v>0</v>
      </c>
      <c r="W41" s="198">
        <v>0</v>
      </c>
      <c r="X41" s="198">
        <v>0</v>
      </c>
      <c r="Y41" s="198">
        <v>0</v>
      </c>
      <c r="Z41" s="198">
        <v>0</v>
      </c>
      <c r="AA41" s="192">
        <f t="shared" ref="AA41:AA72" si="11">ROUND((SUM(T41:Z41)),0)</f>
        <v>0</v>
      </c>
      <c r="AB41" s="192">
        <f t="shared" ref="AB41:AB72" si="12">ROUND((+S41+AA41),0)</f>
        <v>0</v>
      </c>
    </row>
    <row r="42" spans="1:28" x14ac:dyDescent="0.2">
      <c r="A42" s="172"/>
      <c r="B42" s="268"/>
      <c r="C42" s="268"/>
      <c r="D42" s="268"/>
      <c r="E42" s="172"/>
      <c r="F42" s="268"/>
      <c r="G42" s="200" t="s">
        <v>1249</v>
      </c>
      <c r="H42" s="268"/>
      <c r="I42" s="172"/>
      <c r="J42" s="437" t="str">
        <f t="shared" si="7"/>
        <v>-</v>
      </c>
      <c r="K42" s="269"/>
      <c r="L42" s="269"/>
      <c r="M42" s="270"/>
      <c r="N42" s="270"/>
      <c r="O42" s="277">
        <f t="shared" si="1"/>
        <v>0</v>
      </c>
      <c r="P42" s="272"/>
      <c r="Q42" s="199">
        <v>0</v>
      </c>
      <c r="R42" s="271"/>
      <c r="S42" s="198">
        <f t="shared" si="8"/>
        <v>0</v>
      </c>
      <c r="T42" s="198">
        <f t="shared" si="2"/>
        <v>0</v>
      </c>
      <c r="U42" s="198">
        <f t="shared" si="10"/>
        <v>0</v>
      </c>
      <c r="V42" s="198">
        <f t="shared" ref="V42:V73" si="13">($V$2*12)*Q42</f>
        <v>0</v>
      </c>
      <c r="W42" s="198">
        <v>0</v>
      </c>
      <c r="X42" s="198">
        <v>0</v>
      </c>
      <c r="Y42" s="198">
        <v>0</v>
      </c>
      <c r="Z42" s="198">
        <v>0</v>
      </c>
      <c r="AA42" s="192">
        <f t="shared" si="11"/>
        <v>0</v>
      </c>
      <c r="AB42" s="192">
        <f t="shared" si="12"/>
        <v>0</v>
      </c>
    </row>
    <row r="43" spans="1:28" x14ac:dyDescent="0.2">
      <c r="A43" s="172"/>
      <c r="B43" s="268"/>
      <c r="C43" s="268"/>
      <c r="D43" s="268"/>
      <c r="E43" s="172"/>
      <c r="F43" s="268"/>
      <c r="G43" s="200" t="s">
        <v>1249</v>
      </c>
      <c r="H43" s="268"/>
      <c r="I43" s="172"/>
      <c r="J43" s="437" t="str">
        <f t="shared" si="7"/>
        <v>-</v>
      </c>
      <c r="K43" s="269"/>
      <c r="L43" s="269"/>
      <c r="M43" s="270"/>
      <c r="N43" s="270"/>
      <c r="O43" s="277">
        <f t="shared" si="1"/>
        <v>0</v>
      </c>
      <c r="P43" s="272"/>
      <c r="Q43" s="199">
        <v>0</v>
      </c>
      <c r="R43" s="271"/>
      <c r="S43" s="198">
        <f t="shared" si="8"/>
        <v>0</v>
      </c>
      <c r="T43" s="198">
        <f t="shared" si="2"/>
        <v>0</v>
      </c>
      <c r="U43" s="198">
        <f t="shared" si="10"/>
        <v>0</v>
      </c>
      <c r="V43" s="198">
        <f t="shared" si="13"/>
        <v>0</v>
      </c>
      <c r="W43" s="198">
        <v>0</v>
      </c>
      <c r="X43" s="198">
        <v>0</v>
      </c>
      <c r="Y43" s="198">
        <v>0</v>
      </c>
      <c r="Z43" s="198">
        <v>0</v>
      </c>
      <c r="AA43" s="192">
        <f t="shared" si="11"/>
        <v>0</v>
      </c>
      <c r="AB43" s="192">
        <f t="shared" si="12"/>
        <v>0</v>
      </c>
    </row>
    <row r="44" spans="1:28" x14ac:dyDescent="0.2">
      <c r="A44" s="172"/>
      <c r="B44" s="268"/>
      <c r="C44" s="268"/>
      <c r="D44" s="268"/>
      <c r="E44" s="172"/>
      <c r="F44" s="268"/>
      <c r="G44" s="200" t="s">
        <v>1249</v>
      </c>
      <c r="H44" s="268"/>
      <c r="I44" s="172"/>
      <c r="J44" s="437" t="str">
        <f t="shared" si="7"/>
        <v>-</v>
      </c>
      <c r="K44" s="269"/>
      <c r="L44" s="269"/>
      <c r="M44" s="270"/>
      <c r="N44" s="270"/>
      <c r="O44" s="277">
        <f t="shared" si="1"/>
        <v>0</v>
      </c>
      <c r="P44" s="272"/>
      <c r="Q44" s="199">
        <v>0</v>
      </c>
      <c r="R44" s="271"/>
      <c r="S44" s="198">
        <f t="shared" si="8"/>
        <v>0</v>
      </c>
      <c r="T44" s="198">
        <f t="shared" si="2"/>
        <v>0</v>
      </c>
      <c r="U44" s="198">
        <f t="shared" si="10"/>
        <v>0</v>
      </c>
      <c r="V44" s="198">
        <f t="shared" si="13"/>
        <v>0</v>
      </c>
      <c r="W44" s="198">
        <v>0</v>
      </c>
      <c r="X44" s="198">
        <v>0</v>
      </c>
      <c r="Y44" s="198">
        <v>0</v>
      </c>
      <c r="Z44" s="198">
        <v>0</v>
      </c>
      <c r="AA44" s="192">
        <f t="shared" si="11"/>
        <v>0</v>
      </c>
      <c r="AB44" s="192">
        <f t="shared" si="12"/>
        <v>0</v>
      </c>
    </row>
    <row r="45" spans="1:28" x14ac:dyDescent="0.2">
      <c r="A45" s="172"/>
      <c r="B45" s="268"/>
      <c r="C45" s="268"/>
      <c r="D45" s="268"/>
      <c r="E45" s="172"/>
      <c r="F45" s="268"/>
      <c r="G45" s="200" t="s">
        <v>1249</v>
      </c>
      <c r="H45" s="268"/>
      <c r="I45" s="172"/>
      <c r="J45" s="437" t="str">
        <f t="shared" si="7"/>
        <v>-</v>
      </c>
      <c r="K45" s="269"/>
      <c r="L45" s="269"/>
      <c r="M45" s="270"/>
      <c r="N45" s="270"/>
      <c r="O45" s="277">
        <f t="shared" si="1"/>
        <v>0</v>
      </c>
      <c r="P45" s="272"/>
      <c r="Q45" s="199">
        <v>0</v>
      </c>
      <c r="R45" s="271"/>
      <c r="S45" s="198">
        <f t="shared" si="8"/>
        <v>0</v>
      </c>
      <c r="T45" s="198">
        <f t="shared" si="2"/>
        <v>0</v>
      </c>
      <c r="U45" s="198">
        <f t="shared" si="10"/>
        <v>0</v>
      </c>
      <c r="V45" s="198">
        <f t="shared" si="13"/>
        <v>0</v>
      </c>
      <c r="W45" s="198">
        <v>0</v>
      </c>
      <c r="X45" s="198">
        <v>0</v>
      </c>
      <c r="Y45" s="198">
        <v>0</v>
      </c>
      <c r="Z45" s="198">
        <v>0</v>
      </c>
      <c r="AA45" s="192">
        <f t="shared" si="11"/>
        <v>0</v>
      </c>
      <c r="AB45" s="192">
        <f t="shared" si="12"/>
        <v>0</v>
      </c>
    </row>
    <row r="46" spans="1:28" x14ac:dyDescent="0.2">
      <c r="A46" s="172"/>
      <c r="B46" s="268"/>
      <c r="C46" s="268"/>
      <c r="D46" s="268"/>
      <c r="E46" s="172"/>
      <c r="F46" s="268"/>
      <c r="G46" s="200" t="s">
        <v>1249</v>
      </c>
      <c r="H46" s="268"/>
      <c r="I46" s="172"/>
      <c r="J46" s="437" t="str">
        <f t="shared" si="7"/>
        <v>-</v>
      </c>
      <c r="K46" s="269"/>
      <c r="L46" s="269"/>
      <c r="M46" s="270"/>
      <c r="N46" s="270"/>
      <c r="O46" s="277">
        <f t="shared" si="1"/>
        <v>0</v>
      </c>
      <c r="P46" s="272"/>
      <c r="Q46" s="199">
        <v>0</v>
      </c>
      <c r="R46" s="271"/>
      <c r="S46" s="198">
        <f t="shared" si="8"/>
        <v>0</v>
      </c>
      <c r="T46" s="198">
        <f t="shared" si="2"/>
        <v>0</v>
      </c>
      <c r="U46" s="198">
        <f t="shared" si="10"/>
        <v>0</v>
      </c>
      <c r="V46" s="198">
        <f t="shared" si="13"/>
        <v>0</v>
      </c>
      <c r="W46" s="198">
        <v>0</v>
      </c>
      <c r="X46" s="198">
        <v>0</v>
      </c>
      <c r="Y46" s="198">
        <v>0</v>
      </c>
      <c r="Z46" s="198">
        <v>0</v>
      </c>
      <c r="AA46" s="192">
        <f t="shared" si="11"/>
        <v>0</v>
      </c>
      <c r="AB46" s="192">
        <f t="shared" si="12"/>
        <v>0</v>
      </c>
    </row>
    <row r="47" spans="1:28" x14ac:dyDescent="0.2">
      <c r="A47" s="172"/>
      <c r="B47" s="268"/>
      <c r="C47" s="268"/>
      <c r="D47" s="268"/>
      <c r="E47" s="172"/>
      <c r="F47" s="268"/>
      <c r="G47" s="200" t="s">
        <v>1249</v>
      </c>
      <c r="H47" s="268"/>
      <c r="I47" s="172"/>
      <c r="J47" s="437" t="str">
        <f t="shared" si="7"/>
        <v>-</v>
      </c>
      <c r="K47" s="269"/>
      <c r="L47" s="269"/>
      <c r="M47" s="270"/>
      <c r="N47" s="270"/>
      <c r="O47" s="277">
        <f t="shared" si="1"/>
        <v>0</v>
      </c>
      <c r="P47" s="272"/>
      <c r="Q47" s="199">
        <v>0</v>
      </c>
      <c r="R47" s="271"/>
      <c r="S47" s="198">
        <f t="shared" si="8"/>
        <v>0</v>
      </c>
      <c r="T47" s="198">
        <f t="shared" si="2"/>
        <v>0</v>
      </c>
      <c r="U47" s="198">
        <f t="shared" si="10"/>
        <v>0</v>
      </c>
      <c r="V47" s="198">
        <f t="shared" si="13"/>
        <v>0</v>
      </c>
      <c r="W47" s="198">
        <v>0</v>
      </c>
      <c r="X47" s="198">
        <v>0</v>
      </c>
      <c r="Y47" s="198">
        <v>0</v>
      </c>
      <c r="Z47" s="198">
        <v>0</v>
      </c>
      <c r="AA47" s="192">
        <f t="shared" si="11"/>
        <v>0</v>
      </c>
      <c r="AB47" s="192">
        <f t="shared" si="12"/>
        <v>0</v>
      </c>
    </row>
    <row r="48" spans="1:28" x14ac:dyDescent="0.2">
      <c r="A48" s="172"/>
      <c r="B48" s="268"/>
      <c r="C48" s="268"/>
      <c r="D48" s="268"/>
      <c r="E48" s="172"/>
      <c r="F48" s="268"/>
      <c r="G48" s="200" t="s">
        <v>1249</v>
      </c>
      <c r="H48" s="268"/>
      <c r="I48" s="172"/>
      <c r="J48" s="437" t="str">
        <f t="shared" si="7"/>
        <v>-</v>
      </c>
      <c r="K48" s="269"/>
      <c r="L48" s="269"/>
      <c r="M48" s="270"/>
      <c r="N48" s="270"/>
      <c r="O48" s="277">
        <f t="shared" si="1"/>
        <v>0</v>
      </c>
      <c r="P48" s="272"/>
      <c r="Q48" s="199">
        <v>0</v>
      </c>
      <c r="R48" s="271"/>
      <c r="S48" s="198">
        <f t="shared" si="8"/>
        <v>0</v>
      </c>
      <c r="T48" s="198">
        <f t="shared" si="2"/>
        <v>0</v>
      </c>
      <c r="U48" s="198">
        <f t="shared" si="10"/>
        <v>0</v>
      </c>
      <c r="V48" s="198">
        <f t="shared" si="13"/>
        <v>0</v>
      </c>
      <c r="W48" s="198">
        <v>0</v>
      </c>
      <c r="X48" s="198">
        <v>0</v>
      </c>
      <c r="Y48" s="198">
        <v>0</v>
      </c>
      <c r="Z48" s="198">
        <v>0</v>
      </c>
      <c r="AA48" s="192">
        <f t="shared" si="11"/>
        <v>0</v>
      </c>
      <c r="AB48" s="192">
        <f t="shared" si="12"/>
        <v>0</v>
      </c>
    </row>
    <row r="49" spans="1:28" x14ac:dyDescent="0.2">
      <c r="A49" s="172"/>
      <c r="B49" s="268"/>
      <c r="C49" s="268"/>
      <c r="D49" s="268"/>
      <c r="E49" s="172"/>
      <c r="F49" s="268"/>
      <c r="G49" s="200" t="s">
        <v>1249</v>
      </c>
      <c r="H49" s="268"/>
      <c r="I49" s="172"/>
      <c r="J49" s="437" t="str">
        <f t="shared" si="7"/>
        <v>-</v>
      </c>
      <c r="K49" s="269"/>
      <c r="L49" s="269"/>
      <c r="M49" s="270"/>
      <c r="N49" s="270"/>
      <c r="O49" s="277">
        <f t="shared" si="1"/>
        <v>0</v>
      </c>
      <c r="P49" s="272"/>
      <c r="Q49" s="199">
        <v>0</v>
      </c>
      <c r="R49" s="271"/>
      <c r="S49" s="198">
        <f t="shared" si="8"/>
        <v>0</v>
      </c>
      <c r="T49" s="198">
        <f t="shared" si="2"/>
        <v>0</v>
      </c>
      <c r="U49" s="198">
        <f t="shared" si="10"/>
        <v>0</v>
      </c>
      <c r="V49" s="198">
        <f t="shared" si="13"/>
        <v>0</v>
      </c>
      <c r="W49" s="198">
        <v>0</v>
      </c>
      <c r="X49" s="198">
        <v>0</v>
      </c>
      <c r="Y49" s="198">
        <v>0</v>
      </c>
      <c r="Z49" s="198">
        <v>0</v>
      </c>
      <c r="AA49" s="192">
        <f t="shared" si="11"/>
        <v>0</v>
      </c>
      <c r="AB49" s="192">
        <f t="shared" si="12"/>
        <v>0</v>
      </c>
    </row>
    <row r="50" spans="1:28" x14ac:dyDescent="0.2">
      <c r="A50" s="172"/>
      <c r="B50" s="268"/>
      <c r="C50" s="268"/>
      <c r="D50" s="268"/>
      <c r="E50" s="172"/>
      <c r="F50" s="268"/>
      <c r="G50" s="200" t="s">
        <v>1249</v>
      </c>
      <c r="H50" s="268"/>
      <c r="I50" s="172"/>
      <c r="J50" s="437" t="str">
        <f t="shared" si="7"/>
        <v>-</v>
      </c>
      <c r="K50" s="269"/>
      <c r="L50" s="269"/>
      <c r="M50" s="270"/>
      <c r="N50" s="270"/>
      <c r="O50" s="277">
        <f t="shared" si="1"/>
        <v>0</v>
      </c>
      <c r="P50" s="272"/>
      <c r="Q50" s="199">
        <v>0</v>
      </c>
      <c r="R50" s="271"/>
      <c r="S50" s="198">
        <f t="shared" si="8"/>
        <v>0</v>
      </c>
      <c r="T50" s="198">
        <f t="shared" si="2"/>
        <v>0</v>
      </c>
      <c r="U50" s="198">
        <f t="shared" si="10"/>
        <v>0</v>
      </c>
      <c r="V50" s="198">
        <f t="shared" si="13"/>
        <v>0</v>
      </c>
      <c r="W50" s="198">
        <v>0</v>
      </c>
      <c r="X50" s="198">
        <v>0</v>
      </c>
      <c r="Y50" s="198">
        <v>0</v>
      </c>
      <c r="Z50" s="198">
        <v>0</v>
      </c>
      <c r="AA50" s="192">
        <f t="shared" si="11"/>
        <v>0</v>
      </c>
      <c r="AB50" s="192">
        <f t="shared" si="12"/>
        <v>0</v>
      </c>
    </row>
    <row r="51" spans="1:28" x14ac:dyDescent="0.2">
      <c r="A51" s="172"/>
      <c r="B51" s="268"/>
      <c r="C51" s="268"/>
      <c r="D51" s="268"/>
      <c r="E51" s="172"/>
      <c r="F51" s="268"/>
      <c r="G51" s="200" t="s">
        <v>1249</v>
      </c>
      <c r="H51" s="268"/>
      <c r="I51" s="172"/>
      <c r="J51" s="437" t="str">
        <f t="shared" si="7"/>
        <v>-</v>
      </c>
      <c r="K51" s="269"/>
      <c r="L51" s="269"/>
      <c r="M51" s="270"/>
      <c r="N51" s="270"/>
      <c r="O51" s="277">
        <f t="shared" si="1"/>
        <v>0</v>
      </c>
      <c r="P51" s="272"/>
      <c r="Q51" s="199">
        <v>0</v>
      </c>
      <c r="R51" s="271"/>
      <c r="S51" s="198">
        <f t="shared" si="8"/>
        <v>0</v>
      </c>
      <c r="T51" s="198">
        <f t="shared" si="2"/>
        <v>0</v>
      </c>
      <c r="U51" s="198">
        <f t="shared" si="10"/>
        <v>0</v>
      </c>
      <c r="V51" s="198">
        <f t="shared" si="13"/>
        <v>0</v>
      </c>
      <c r="W51" s="198">
        <v>0</v>
      </c>
      <c r="X51" s="198">
        <v>0</v>
      </c>
      <c r="Y51" s="198">
        <v>0</v>
      </c>
      <c r="Z51" s="198">
        <v>0</v>
      </c>
      <c r="AA51" s="192">
        <f t="shared" si="11"/>
        <v>0</v>
      </c>
      <c r="AB51" s="192">
        <f t="shared" si="12"/>
        <v>0</v>
      </c>
    </row>
    <row r="52" spans="1:28" x14ac:dyDescent="0.2">
      <c r="A52" s="172"/>
      <c r="B52" s="268"/>
      <c r="C52" s="268"/>
      <c r="D52" s="268"/>
      <c r="E52" s="172"/>
      <c r="F52" s="268"/>
      <c r="G52" s="200" t="s">
        <v>1249</v>
      </c>
      <c r="H52" s="268"/>
      <c r="I52" s="172"/>
      <c r="J52" s="437" t="str">
        <f t="shared" si="7"/>
        <v>-</v>
      </c>
      <c r="K52" s="269"/>
      <c r="L52" s="269"/>
      <c r="M52" s="270"/>
      <c r="N52" s="270"/>
      <c r="O52" s="277">
        <f t="shared" si="1"/>
        <v>0</v>
      </c>
      <c r="P52" s="272"/>
      <c r="Q52" s="199">
        <v>0</v>
      </c>
      <c r="R52" s="271"/>
      <c r="S52" s="198">
        <f t="shared" si="8"/>
        <v>0</v>
      </c>
      <c r="T52" s="198">
        <f t="shared" si="2"/>
        <v>0</v>
      </c>
      <c r="U52" s="198">
        <f t="shared" si="10"/>
        <v>0</v>
      </c>
      <c r="V52" s="198">
        <f t="shared" si="13"/>
        <v>0</v>
      </c>
      <c r="W52" s="198">
        <v>0</v>
      </c>
      <c r="X52" s="198">
        <v>0</v>
      </c>
      <c r="Y52" s="198">
        <v>0</v>
      </c>
      <c r="Z52" s="198">
        <v>0</v>
      </c>
      <c r="AA52" s="192">
        <f t="shared" si="11"/>
        <v>0</v>
      </c>
      <c r="AB52" s="192">
        <f t="shared" si="12"/>
        <v>0</v>
      </c>
    </row>
    <row r="53" spans="1:28" x14ac:dyDescent="0.2">
      <c r="A53" s="172"/>
      <c r="B53" s="268"/>
      <c r="C53" s="268"/>
      <c r="D53" s="268"/>
      <c r="E53" s="172"/>
      <c r="F53" s="268"/>
      <c r="G53" s="200" t="s">
        <v>1249</v>
      </c>
      <c r="H53" s="268"/>
      <c r="I53" s="172"/>
      <c r="J53" s="437" t="str">
        <f t="shared" si="7"/>
        <v>-</v>
      </c>
      <c r="K53" s="269"/>
      <c r="L53" s="269"/>
      <c r="M53" s="270"/>
      <c r="N53" s="270"/>
      <c r="O53" s="277">
        <f t="shared" si="1"/>
        <v>0</v>
      </c>
      <c r="P53" s="272"/>
      <c r="Q53" s="199">
        <v>0</v>
      </c>
      <c r="R53" s="271"/>
      <c r="S53" s="198">
        <f t="shared" si="8"/>
        <v>0</v>
      </c>
      <c r="T53" s="198">
        <f t="shared" si="2"/>
        <v>0</v>
      </c>
      <c r="U53" s="198">
        <f t="shared" si="10"/>
        <v>0</v>
      </c>
      <c r="V53" s="198">
        <f t="shared" si="13"/>
        <v>0</v>
      </c>
      <c r="W53" s="198">
        <v>0</v>
      </c>
      <c r="X53" s="198">
        <v>0</v>
      </c>
      <c r="Y53" s="198">
        <v>0</v>
      </c>
      <c r="Z53" s="198">
        <v>0</v>
      </c>
      <c r="AA53" s="192">
        <f t="shared" si="11"/>
        <v>0</v>
      </c>
      <c r="AB53" s="192">
        <f t="shared" si="12"/>
        <v>0</v>
      </c>
    </row>
    <row r="54" spans="1:28" x14ac:dyDescent="0.2">
      <c r="A54" s="172"/>
      <c r="B54" s="268"/>
      <c r="C54" s="268"/>
      <c r="D54" s="268"/>
      <c r="E54" s="172"/>
      <c r="F54" s="268"/>
      <c r="G54" s="200" t="s">
        <v>1249</v>
      </c>
      <c r="H54" s="268"/>
      <c r="I54" s="172"/>
      <c r="J54" s="437" t="str">
        <f t="shared" si="7"/>
        <v>-</v>
      </c>
      <c r="K54" s="269"/>
      <c r="L54" s="269"/>
      <c r="M54" s="270"/>
      <c r="N54" s="270"/>
      <c r="O54" s="277">
        <f t="shared" si="1"/>
        <v>0</v>
      </c>
      <c r="P54" s="272"/>
      <c r="Q54" s="199">
        <v>0</v>
      </c>
      <c r="R54" s="271"/>
      <c r="S54" s="198">
        <f t="shared" si="8"/>
        <v>0</v>
      </c>
      <c r="T54" s="198">
        <f t="shared" si="2"/>
        <v>0</v>
      </c>
      <c r="U54" s="198">
        <f t="shared" si="10"/>
        <v>0</v>
      </c>
      <c r="V54" s="198">
        <f t="shared" si="13"/>
        <v>0</v>
      </c>
      <c r="W54" s="198">
        <v>0</v>
      </c>
      <c r="X54" s="198">
        <v>0</v>
      </c>
      <c r="Y54" s="198">
        <v>0</v>
      </c>
      <c r="Z54" s="198">
        <v>0</v>
      </c>
      <c r="AA54" s="192">
        <f t="shared" si="11"/>
        <v>0</v>
      </c>
      <c r="AB54" s="192">
        <f t="shared" si="12"/>
        <v>0</v>
      </c>
    </row>
    <row r="55" spans="1:28" x14ac:dyDescent="0.2">
      <c r="A55" s="172"/>
      <c r="B55" s="268"/>
      <c r="C55" s="268"/>
      <c r="D55" s="268"/>
      <c r="E55" s="172"/>
      <c r="F55" s="268"/>
      <c r="G55" s="200" t="s">
        <v>1249</v>
      </c>
      <c r="H55" s="268"/>
      <c r="I55" s="172"/>
      <c r="J55" s="437" t="str">
        <f t="shared" si="7"/>
        <v>-</v>
      </c>
      <c r="K55" s="269"/>
      <c r="L55" s="269"/>
      <c r="M55" s="270"/>
      <c r="N55" s="270"/>
      <c r="O55" s="277">
        <f t="shared" si="1"/>
        <v>0</v>
      </c>
      <c r="P55" s="272"/>
      <c r="Q55" s="199">
        <v>0</v>
      </c>
      <c r="R55" s="271"/>
      <c r="S55" s="198">
        <f t="shared" si="8"/>
        <v>0</v>
      </c>
      <c r="T55" s="198">
        <f t="shared" si="2"/>
        <v>0</v>
      </c>
      <c r="U55" s="198">
        <f t="shared" si="10"/>
        <v>0</v>
      </c>
      <c r="V55" s="198">
        <f t="shared" si="13"/>
        <v>0</v>
      </c>
      <c r="W55" s="198">
        <v>0</v>
      </c>
      <c r="X55" s="198">
        <v>0</v>
      </c>
      <c r="Y55" s="198">
        <v>0</v>
      </c>
      <c r="Z55" s="198">
        <v>0</v>
      </c>
      <c r="AA55" s="192">
        <f t="shared" si="11"/>
        <v>0</v>
      </c>
      <c r="AB55" s="192">
        <f t="shared" si="12"/>
        <v>0</v>
      </c>
    </row>
    <row r="56" spans="1:28" x14ac:dyDescent="0.2">
      <c r="A56" s="172"/>
      <c r="B56" s="268"/>
      <c r="C56" s="268"/>
      <c r="D56" s="268"/>
      <c r="E56" s="172"/>
      <c r="F56" s="268"/>
      <c r="G56" s="200" t="s">
        <v>1249</v>
      </c>
      <c r="H56" s="268"/>
      <c r="I56" s="172"/>
      <c r="J56" s="437" t="str">
        <f t="shared" si="7"/>
        <v>-</v>
      </c>
      <c r="K56" s="269"/>
      <c r="L56" s="269"/>
      <c r="M56" s="270"/>
      <c r="N56" s="270"/>
      <c r="O56" s="277">
        <f t="shared" si="1"/>
        <v>0</v>
      </c>
      <c r="P56" s="272"/>
      <c r="Q56" s="199">
        <v>0</v>
      </c>
      <c r="R56" s="271"/>
      <c r="S56" s="198">
        <f t="shared" si="8"/>
        <v>0</v>
      </c>
      <c r="T56" s="198">
        <f t="shared" si="2"/>
        <v>0</v>
      </c>
      <c r="U56" s="198">
        <f t="shared" si="10"/>
        <v>0</v>
      </c>
      <c r="V56" s="198">
        <f t="shared" si="13"/>
        <v>0</v>
      </c>
      <c r="W56" s="198">
        <v>0</v>
      </c>
      <c r="X56" s="198">
        <v>0</v>
      </c>
      <c r="Y56" s="198">
        <v>0</v>
      </c>
      <c r="Z56" s="198">
        <v>0</v>
      </c>
      <c r="AA56" s="192">
        <f t="shared" si="11"/>
        <v>0</v>
      </c>
      <c r="AB56" s="192">
        <f t="shared" si="12"/>
        <v>0</v>
      </c>
    </row>
    <row r="57" spans="1:28" x14ac:dyDescent="0.2">
      <c r="A57" s="172"/>
      <c r="B57" s="268"/>
      <c r="C57" s="268"/>
      <c r="D57" s="268"/>
      <c r="E57" s="172"/>
      <c r="F57" s="268"/>
      <c r="G57" s="200" t="s">
        <v>1249</v>
      </c>
      <c r="H57" s="268"/>
      <c r="I57" s="172"/>
      <c r="J57" s="437" t="str">
        <f t="shared" si="7"/>
        <v>-</v>
      </c>
      <c r="K57" s="269"/>
      <c r="L57" s="269"/>
      <c r="M57" s="270"/>
      <c r="N57" s="270"/>
      <c r="O57" s="277">
        <f t="shared" si="1"/>
        <v>0</v>
      </c>
      <c r="P57" s="272"/>
      <c r="Q57" s="199">
        <v>0</v>
      </c>
      <c r="R57" s="271"/>
      <c r="S57" s="198">
        <f t="shared" si="8"/>
        <v>0</v>
      </c>
      <c r="T57" s="198">
        <f t="shared" si="2"/>
        <v>0</v>
      </c>
      <c r="U57" s="198">
        <f t="shared" si="10"/>
        <v>0</v>
      </c>
      <c r="V57" s="198">
        <f t="shared" si="13"/>
        <v>0</v>
      </c>
      <c r="W57" s="198">
        <v>0</v>
      </c>
      <c r="X57" s="198">
        <v>0</v>
      </c>
      <c r="Y57" s="198">
        <v>0</v>
      </c>
      <c r="Z57" s="198">
        <v>0</v>
      </c>
      <c r="AA57" s="192">
        <f t="shared" si="11"/>
        <v>0</v>
      </c>
      <c r="AB57" s="192">
        <f t="shared" si="12"/>
        <v>0</v>
      </c>
    </row>
    <row r="58" spans="1:28" x14ac:dyDescent="0.2">
      <c r="A58" s="172"/>
      <c r="B58" s="268"/>
      <c r="C58" s="268"/>
      <c r="D58" s="268"/>
      <c r="E58" s="172"/>
      <c r="F58" s="268"/>
      <c r="G58" s="200" t="s">
        <v>1249</v>
      </c>
      <c r="H58" s="268"/>
      <c r="I58" s="172"/>
      <c r="J58" s="437" t="str">
        <f t="shared" si="7"/>
        <v>-</v>
      </c>
      <c r="K58" s="269"/>
      <c r="L58" s="269"/>
      <c r="M58" s="270"/>
      <c r="N58" s="270"/>
      <c r="O58" s="277">
        <f t="shared" si="1"/>
        <v>0</v>
      </c>
      <c r="P58" s="272"/>
      <c r="Q58" s="199">
        <v>0</v>
      </c>
      <c r="R58" s="271"/>
      <c r="S58" s="198">
        <f t="shared" si="8"/>
        <v>0</v>
      </c>
      <c r="T58" s="198">
        <f t="shared" si="2"/>
        <v>0</v>
      </c>
      <c r="U58" s="198">
        <f t="shared" si="10"/>
        <v>0</v>
      </c>
      <c r="V58" s="198">
        <f t="shared" si="13"/>
        <v>0</v>
      </c>
      <c r="W58" s="198">
        <v>0</v>
      </c>
      <c r="X58" s="198">
        <v>0</v>
      </c>
      <c r="Y58" s="198">
        <v>0</v>
      </c>
      <c r="Z58" s="198">
        <v>0</v>
      </c>
      <c r="AA58" s="192">
        <f t="shared" si="11"/>
        <v>0</v>
      </c>
      <c r="AB58" s="192">
        <f t="shared" si="12"/>
        <v>0</v>
      </c>
    </row>
    <row r="59" spans="1:28" x14ac:dyDescent="0.2">
      <c r="A59" s="172"/>
      <c r="B59" s="268"/>
      <c r="C59" s="268"/>
      <c r="D59" s="268"/>
      <c r="E59" s="172"/>
      <c r="F59" s="268"/>
      <c r="G59" s="200" t="s">
        <v>1249</v>
      </c>
      <c r="H59" s="268"/>
      <c r="I59" s="172"/>
      <c r="J59" s="437" t="str">
        <f t="shared" si="7"/>
        <v>-</v>
      </c>
      <c r="K59" s="269"/>
      <c r="L59" s="269"/>
      <c r="M59" s="270"/>
      <c r="N59" s="270"/>
      <c r="O59" s="277">
        <f t="shared" si="1"/>
        <v>0</v>
      </c>
      <c r="P59" s="272"/>
      <c r="Q59" s="199">
        <v>0</v>
      </c>
      <c r="R59" s="271"/>
      <c r="S59" s="198">
        <f t="shared" si="8"/>
        <v>0</v>
      </c>
      <c r="T59" s="198">
        <f t="shared" si="2"/>
        <v>0</v>
      </c>
      <c r="U59" s="198">
        <f t="shared" si="10"/>
        <v>0</v>
      </c>
      <c r="V59" s="198">
        <f t="shared" si="13"/>
        <v>0</v>
      </c>
      <c r="W59" s="198">
        <v>0</v>
      </c>
      <c r="X59" s="198">
        <v>0</v>
      </c>
      <c r="Y59" s="198">
        <v>0</v>
      </c>
      <c r="Z59" s="198">
        <v>0</v>
      </c>
      <c r="AA59" s="192">
        <f t="shared" si="11"/>
        <v>0</v>
      </c>
      <c r="AB59" s="192">
        <f t="shared" si="12"/>
        <v>0</v>
      </c>
    </row>
    <row r="60" spans="1:28" x14ac:dyDescent="0.2">
      <c r="A60" s="172"/>
      <c r="B60" s="268"/>
      <c r="C60" s="268"/>
      <c r="D60" s="268"/>
      <c r="E60" s="172"/>
      <c r="F60" s="268"/>
      <c r="G60" s="200" t="s">
        <v>1249</v>
      </c>
      <c r="H60" s="268"/>
      <c r="I60" s="172"/>
      <c r="J60" s="437" t="str">
        <f t="shared" si="7"/>
        <v>-</v>
      </c>
      <c r="K60" s="269"/>
      <c r="L60" s="269"/>
      <c r="M60" s="270"/>
      <c r="N60" s="270"/>
      <c r="O60" s="277">
        <f t="shared" si="1"/>
        <v>0</v>
      </c>
      <c r="P60" s="272"/>
      <c r="Q60" s="199">
        <v>0</v>
      </c>
      <c r="R60" s="271"/>
      <c r="S60" s="198">
        <f t="shared" si="8"/>
        <v>0</v>
      </c>
      <c r="T60" s="198">
        <f t="shared" si="2"/>
        <v>0</v>
      </c>
      <c r="U60" s="198">
        <f t="shared" si="10"/>
        <v>0</v>
      </c>
      <c r="V60" s="198">
        <f t="shared" si="13"/>
        <v>0</v>
      </c>
      <c r="W60" s="198">
        <v>0</v>
      </c>
      <c r="X60" s="198">
        <v>0</v>
      </c>
      <c r="Y60" s="198">
        <v>0</v>
      </c>
      <c r="Z60" s="198">
        <v>0</v>
      </c>
      <c r="AA60" s="192">
        <f t="shared" si="11"/>
        <v>0</v>
      </c>
      <c r="AB60" s="192">
        <f t="shared" si="12"/>
        <v>0</v>
      </c>
    </row>
    <row r="61" spans="1:28" x14ac:dyDescent="0.2">
      <c r="A61" s="172"/>
      <c r="B61" s="268"/>
      <c r="C61" s="268"/>
      <c r="D61" s="268"/>
      <c r="E61" s="172"/>
      <c r="F61" s="268"/>
      <c r="G61" s="200" t="s">
        <v>1249</v>
      </c>
      <c r="H61" s="268"/>
      <c r="I61" s="172"/>
      <c r="J61" s="437" t="str">
        <f t="shared" si="7"/>
        <v>-</v>
      </c>
      <c r="K61" s="269"/>
      <c r="L61" s="269"/>
      <c r="M61" s="270"/>
      <c r="N61" s="270"/>
      <c r="O61" s="277">
        <f t="shared" si="1"/>
        <v>0</v>
      </c>
      <c r="P61" s="272"/>
      <c r="Q61" s="199">
        <v>0</v>
      </c>
      <c r="R61" s="271"/>
      <c r="S61" s="198">
        <f t="shared" si="8"/>
        <v>0</v>
      </c>
      <c r="T61" s="198">
        <f t="shared" si="2"/>
        <v>0</v>
      </c>
      <c r="U61" s="198">
        <f t="shared" si="10"/>
        <v>0</v>
      </c>
      <c r="V61" s="198">
        <f t="shared" si="13"/>
        <v>0</v>
      </c>
      <c r="W61" s="198">
        <v>0</v>
      </c>
      <c r="X61" s="198">
        <v>0</v>
      </c>
      <c r="Y61" s="198">
        <v>0</v>
      </c>
      <c r="Z61" s="198">
        <v>0</v>
      </c>
      <c r="AA61" s="192">
        <f t="shared" si="11"/>
        <v>0</v>
      </c>
      <c r="AB61" s="192">
        <f t="shared" si="12"/>
        <v>0</v>
      </c>
    </row>
    <row r="62" spans="1:28" x14ac:dyDescent="0.2">
      <c r="A62" s="172"/>
      <c r="B62" s="268"/>
      <c r="C62" s="268"/>
      <c r="D62" s="268"/>
      <c r="E62" s="172"/>
      <c r="F62" s="268"/>
      <c r="G62" s="200" t="s">
        <v>1249</v>
      </c>
      <c r="H62" s="268"/>
      <c r="I62" s="172"/>
      <c r="J62" s="437" t="str">
        <f t="shared" si="7"/>
        <v>-</v>
      </c>
      <c r="K62" s="269"/>
      <c r="L62" s="269"/>
      <c r="M62" s="270"/>
      <c r="N62" s="270"/>
      <c r="O62" s="277">
        <f t="shared" si="1"/>
        <v>0</v>
      </c>
      <c r="P62" s="272"/>
      <c r="Q62" s="199">
        <v>0</v>
      </c>
      <c r="R62" s="271"/>
      <c r="S62" s="198">
        <f t="shared" si="8"/>
        <v>0</v>
      </c>
      <c r="T62" s="198">
        <f t="shared" si="2"/>
        <v>0</v>
      </c>
      <c r="U62" s="198">
        <f t="shared" si="10"/>
        <v>0</v>
      </c>
      <c r="V62" s="198">
        <f t="shared" si="13"/>
        <v>0</v>
      </c>
      <c r="W62" s="198">
        <v>0</v>
      </c>
      <c r="X62" s="198">
        <v>0</v>
      </c>
      <c r="Y62" s="198">
        <v>0</v>
      </c>
      <c r="Z62" s="198">
        <v>0</v>
      </c>
      <c r="AA62" s="192">
        <f t="shared" si="11"/>
        <v>0</v>
      </c>
      <c r="AB62" s="192">
        <f t="shared" si="12"/>
        <v>0</v>
      </c>
    </row>
    <row r="63" spans="1:28" x14ac:dyDescent="0.2">
      <c r="A63" s="172"/>
      <c r="B63" s="268"/>
      <c r="C63" s="268"/>
      <c r="D63" s="268"/>
      <c r="E63" s="172"/>
      <c r="F63" s="268"/>
      <c r="G63" s="200" t="s">
        <v>1249</v>
      </c>
      <c r="H63" s="268"/>
      <c r="I63" s="172"/>
      <c r="J63" s="437" t="str">
        <f t="shared" si="7"/>
        <v>-</v>
      </c>
      <c r="K63" s="269"/>
      <c r="L63" s="269"/>
      <c r="M63" s="270"/>
      <c r="N63" s="270"/>
      <c r="O63" s="277">
        <f t="shared" si="1"/>
        <v>0</v>
      </c>
      <c r="P63" s="272"/>
      <c r="Q63" s="199">
        <v>0</v>
      </c>
      <c r="R63" s="271"/>
      <c r="S63" s="198">
        <f t="shared" si="8"/>
        <v>0</v>
      </c>
      <c r="T63" s="198">
        <f t="shared" si="2"/>
        <v>0</v>
      </c>
      <c r="U63" s="198">
        <f t="shared" si="10"/>
        <v>0</v>
      </c>
      <c r="V63" s="198">
        <f t="shared" si="13"/>
        <v>0</v>
      </c>
      <c r="W63" s="198">
        <v>0</v>
      </c>
      <c r="X63" s="198">
        <v>0</v>
      </c>
      <c r="Y63" s="198">
        <v>0</v>
      </c>
      <c r="Z63" s="198">
        <v>0</v>
      </c>
      <c r="AA63" s="192">
        <f t="shared" si="11"/>
        <v>0</v>
      </c>
      <c r="AB63" s="192">
        <f t="shared" si="12"/>
        <v>0</v>
      </c>
    </row>
    <row r="64" spans="1:28" x14ac:dyDescent="0.2">
      <c r="A64" s="172"/>
      <c r="B64" s="268"/>
      <c r="C64" s="268"/>
      <c r="D64" s="268"/>
      <c r="E64" s="172"/>
      <c r="F64" s="268"/>
      <c r="G64" s="200" t="s">
        <v>1249</v>
      </c>
      <c r="H64" s="268"/>
      <c r="I64" s="172"/>
      <c r="J64" s="437" t="str">
        <f t="shared" si="7"/>
        <v>-</v>
      </c>
      <c r="K64" s="269"/>
      <c r="L64" s="269"/>
      <c r="M64" s="270"/>
      <c r="N64" s="270"/>
      <c r="O64" s="277">
        <f t="shared" si="1"/>
        <v>0</v>
      </c>
      <c r="P64" s="272"/>
      <c r="Q64" s="199">
        <v>0</v>
      </c>
      <c r="R64" s="271"/>
      <c r="S64" s="198">
        <f t="shared" si="8"/>
        <v>0</v>
      </c>
      <c r="T64" s="198">
        <f t="shared" si="2"/>
        <v>0</v>
      </c>
      <c r="U64" s="198">
        <f t="shared" si="10"/>
        <v>0</v>
      </c>
      <c r="V64" s="198">
        <f t="shared" si="13"/>
        <v>0</v>
      </c>
      <c r="W64" s="198">
        <v>0</v>
      </c>
      <c r="X64" s="198">
        <v>0</v>
      </c>
      <c r="Y64" s="198">
        <v>0</v>
      </c>
      <c r="Z64" s="198">
        <v>0</v>
      </c>
      <c r="AA64" s="192">
        <f t="shared" si="11"/>
        <v>0</v>
      </c>
      <c r="AB64" s="192">
        <f t="shared" si="12"/>
        <v>0</v>
      </c>
    </row>
    <row r="65" spans="1:28" x14ac:dyDescent="0.2">
      <c r="A65" s="172"/>
      <c r="B65" s="268"/>
      <c r="C65" s="268"/>
      <c r="D65" s="268"/>
      <c r="E65" s="172"/>
      <c r="F65" s="268"/>
      <c r="G65" s="200" t="s">
        <v>1249</v>
      </c>
      <c r="H65" s="268"/>
      <c r="I65" s="172"/>
      <c r="J65" s="437" t="str">
        <f t="shared" si="7"/>
        <v>-</v>
      </c>
      <c r="K65" s="269"/>
      <c r="L65" s="269"/>
      <c r="M65" s="270"/>
      <c r="N65" s="270"/>
      <c r="O65" s="277">
        <f t="shared" si="1"/>
        <v>0</v>
      </c>
      <c r="P65" s="272"/>
      <c r="Q65" s="199">
        <v>0</v>
      </c>
      <c r="R65" s="271"/>
      <c r="S65" s="198">
        <f t="shared" si="8"/>
        <v>0</v>
      </c>
      <c r="T65" s="198">
        <f t="shared" si="2"/>
        <v>0</v>
      </c>
      <c r="U65" s="198">
        <f t="shared" si="10"/>
        <v>0</v>
      </c>
      <c r="V65" s="198">
        <f t="shared" si="13"/>
        <v>0</v>
      </c>
      <c r="W65" s="198">
        <v>0</v>
      </c>
      <c r="X65" s="198">
        <v>0</v>
      </c>
      <c r="Y65" s="198">
        <v>0</v>
      </c>
      <c r="Z65" s="198">
        <v>0</v>
      </c>
      <c r="AA65" s="192">
        <f t="shared" si="11"/>
        <v>0</v>
      </c>
      <c r="AB65" s="192">
        <f t="shared" si="12"/>
        <v>0</v>
      </c>
    </row>
    <row r="66" spans="1:28" x14ac:dyDescent="0.2">
      <c r="A66" s="172"/>
      <c r="B66" s="268"/>
      <c r="C66" s="268"/>
      <c r="D66" s="268"/>
      <c r="E66" s="172"/>
      <c r="F66" s="268"/>
      <c r="G66" s="200" t="s">
        <v>1249</v>
      </c>
      <c r="H66" s="268"/>
      <c r="I66" s="172"/>
      <c r="J66" s="437" t="str">
        <f t="shared" si="7"/>
        <v>-</v>
      </c>
      <c r="K66" s="269"/>
      <c r="L66" s="269"/>
      <c r="M66" s="270"/>
      <c r="N66" s="270"/>
      <c r="O66" s="277">
        <f t="shared" si="1"/>
        <v>0</v>
      </c>
      <c r="P66" s="272"/>
      <c r="Q66" s="199">
        <v>0</v>
      </c>
      <c r="R66" s="271"/>
      <c r="S66" s="198">
        <f t="shared" si="8"/>
        <v>0</v>
      </c>
      <c r="T66" s="198">
        <f t="shared" si="2"/>
        <v>0</v>
      </c>
      <c r="U66" s="198">
        <f t="shared" si="10"/>
        <v>0</v>
      </c>
      <c r="V66" s="198">
        <f t="shared" si="13"/>
        <v>0</v>
      </c>
      <c r="W66" s="198">
        <v>0</v>
      </c>
      <c r="X66" s="198">
        <v>0</v>
      </c>
      <c r="Y66" s="198">
        <v>0</v>
      </c>
      <c r="Z66" s="198">
        <v>0</v>
      </c>
      <c r="AA66" s="192">
        <f t="shared" si="11"/>
        <v>0</v>
      </c>
      <c r="AB66" s="192">
        <f t="shared" si="12"/>
        <v>0</v>
      </c>
    </row>
    <row r="67" spans="1:28" x14ac:dyDescent="0.2">
      <c r="A67" s="172"/>
      <c r="B67" s="268"/>
      <c r="C67" s="268"/>
      <c r="D67" s="268"/>
      <c r="E67" s="172"/>
      <c r="F67" s="268"/>
      <c r="G67" s="200" t="s">
        <v>1249</v>
      </c>
      <c r="H67" s="268"/>
      <c r="I67" s="172"/>
      <c r="J67" s="437" t="str">
        <f t="shared" si="7"/>
        <v>-</v>
      </c>
      <c r="K67" s="269"/>
      <c r="L67" s="269"/>
      <c r="M67" s="270"/>
      <c r="N67" s="270"/>
      <c r="O67" s="277">
        <f t="shared" si="1"/>
        <v>0</v>
      </c>
      <c r="P67" s="272"/>
      <c r="Q67" s="199">
        <v>0</v>
      </c>
      <c r="R67" s="271"/>
      <c r="S67" s="198">
        <f t="shared" si="8"/>
        <v>0</v>
      </c>
      <c r="T67" s="198">
        <f t="shared" si="2"/>
        <v>0</v>
      </c>
      <c r="U67" s="198">
        <f t="shared" si="10"/>
        <v>0</v>
      </c>
      <c r="V67" s="198">
        <f t="shared" si="13"/>
        <v>0</v>
      </c>
      <c r="W67" s="198">
        <v>0</v>
      </c>
      <c r="X67" s="198">
        <v>0</v>
      </c>
      <c r="Y67" s="198">
        <v>0</v>
      </c>
      <c r="Z67" s="198">
        <v>0</v>
      </c>
      <c r="AA67" s="192">
        <f t="shared" si="11"/>
        <v>0</v>
      </c>
      <c r="AB67" s="192">
        <f t="shared" si="12"/>
        <v>0</v>
      </c>
    </row>
    <row r="68" spans="1:28" x14ac:dyDescent="0.2">
      <c r="A68" s="172"/>
      <c r="B68" s="268"/>
      <c r="C68" s="268"/>
      <c r="D68" s="268"/>
      <c r="E68" s="172"/>
      <c r="F68" s="268"/>
      <c r="G68" s="200" t="s">
        <v>1249</v>
      </c>
      <c r="H68" s="268"/>
      <c r="I68" s="172"/>
      <c r="J68" s="437" t="str">
        <f t="shared" si="7"/>
        <v>-</v>
      </c>
      <c r="K68" s="269"/>
      <c r="L68" s="269"/>
      <c r="M68" s="270"/>
      <c r="N68" s="270"/>
      <c r="O68" s="277">
        <f t="shared" si="1"/>
        <v>0</v>
      </c>
      <c r="P68" s="272"/>
      <c r="Q68" s="199">
        <v>0</v>
      </c>
      <c r="R68" s="271"/>
      <c r="S68" s="198">
        <f t="shared" si="8"/>
        <v>0</v>
      </c>
      <c r="T68" s="198">
        <f t="shared" si="2"/>
        <v>0</v>
      </c>
      <c r="U68" s="198">
        <f t="shared" si="10"/>
        <v>0</v>
      </c>
      <c r="V68" s="198">
        <f t="shared" si="13"/>
        <v>0</v>
      </c>
      <c r="W68" s="198">
        <v>0</v>
      </c>
      <c r="X68" s="198">
        <v>0</v>
      </c>
      <c r="Y68" s="198">
        <v>0</v>
      </c>
      <c r="Z68" s="198">
        <v>0</v>
      </c>
      <c r="AA68" s="192">
        <f t="shared" si="11"/>
        <v>0</v>
      </c>
      <c r="AB68" s="192">
        <f t="shared" si="12"/>
        <v>0</v>
      </c>
    </row>
    <row r="69" spans="1:28" x14ac:dyDescent="0.2">
      <c r="A69" s="172"/>
      <c r="B69" s="268"/>
      <c r="C69" s="268"/>
      <c r="D69" s="268"/>
      <c r="E69" s="172"/>
      <c r="F69" s="268"/>
      <c r="G69" s="200" t="s">
        <v>1249</v>
      </c>
      <c r="H69" s="268"/>
      <c r="I69" s="172"/>
      <c r="J69" s="437" t="str">
        <f t="shared" si="7"/>
        <v>-</v>
      </c>
      <c r="K69" s="269"/>
      <c r="L69" s="269"/>
      <c r="M69" s="270"/>
      <c r="N69" s="270"/>
      <c r="O69" s="277">
        <f t="shared" si="1"/>
        <v>0</v>
      </c>
      <c r="P69" s="272"/>
      <c r="Q69" s="199">
        <v>0</v>
      </c>
      <c r="R69" s="271"/>
      <c r="S69" s="198">
        <f t="shared" si="8"/>
        <v>0</v>
      </c>
      <c r="T69" s="198">
        <f t="shared" si="2"/>
        <v>0</v>
      </c>
      <c r="U69" s="198">
        <f t="shared" si="10"/>
        <v>0</v>
      </c>
      <c r="V69" s="198">
        <f t="shared" si="13"/>
        <v>0</v>
      </c>
      <c r="W69" s="198">
        <v>0</v>
      </c>
      <c r="X69" s="198">
        <v>0</v>
      </c>
      <c r="Y69" s="198">
        <v>0</v>
      </c>
      <c r="Z69" s="198">
        <v>0</v>
      </c>
      <c r="AA69" s="192">
        <f t="shared" si="11"/>
        <v>0</v>
      </c>
      <c r="AB69" s="192">
        <f t="shared" si="12"/>
        <v>0</v>
      </c>
    </row>
    <row r="70" spans="1:28" x14ac:dyDescent="0.2">
      <c r="A70" s="172"/>
      <c r="B70" s="268"/>
      <c r="C70" s="268"/>
      <c r="D70" s="268"/>
      <c r="E70" s="172"/>
      <c r="F70" s="268"/>
      <c r="G70" s="200" t="s">
        <v>1249</v>
      </c>
      <c r="H70" s="268"/>
      <c r="I70" s="172"/>
      <c r="J70" s="437" t="str">
        <f t="shared" si="7"/>
        <v>-</v>
      </c>
      <c r="K70" s="269"/>
      <c r="L70" s="269"/>
      <c r="M70" s="270"/>
      <c r="N70" s="270"/>
      <c r="O70" s="277">
        <f t="shared" si="1"/>
        <v>0</v>
      </c>
      <c r="P70" s="272"/>
      <c r="Q70" s="199">
        <v>0</v>
      </c>
      <c r="R70" s="271"/>
      <c r="S70" s="198">
        <f t="shared" si="8"/>
        <v>0</v>
      </c>
      <c r="T70" s="198">
        <f t="shared" si="2"/>
        <v>0</v>
      </c>
      <c r="U70" s="198">
        <f t="shared" si="10"/>
        <v>0</v>
      </c>
      <c r="V70" s="198">
        <f t="shared" si="13"/>
        <v>0</v>
      </c>
      <c r="W70" s="198">
        <v>0</v>
      </c>
      <c r="X70" s="198">
        <v>0</v>
      </c>
      <c r="Y70" s="198">
        <v>0</v>
      </c>
      <c r="Z70" s="198">
        <v>0</v>
      </c>
      <c r="AA70" s="192">
        <f t="shared" si="11"/>
        <v>0</v>
      </c>
      <c r="AB70" s="192">
        <f t="shared" si="12"/>
        <v>0</v>
      </c>
    </row>
    <row r="71" spans="1:28" x14ac:dyDescent="0.2">
      <c r="A71" s="172"/>
      <c r="B71" s="268"/>
      <c r="C71" s="268"/>
      <c r="D71" s="268"/>
      <c r="E71" s="172"/>
      <c r="F71" s="268"/>
      <c r="G71" s="200" t="s">
        <v>1249</v>
      </c>
      <c r="H71" s="268"/>
      <c r="I71" s="172"/>
      <c r="J71" s="437" t="str">
        <f t="shared" si="7"/>
        <v>-</v>
      </c>
      <c r="K71" s="269"/>
      <c r="L71" s="269"/>
      <c r="M71" s="270"/>
      <c r="N71" s="270"/>
      <c r="O71" s="277">
        <f t="shared" si="1"/>
        <v>0</v>
      </c>
      <c r="P71" s="272"/>
      <c r="Q71" s="199">
        <v>0</v>
      </c>
      <c r="R71" s="271"/>
      <c r="S71" s="198">
        <f t="shared" si="8"/>
        <v>0</v>
      </c>
      <c r="T71" s="198">
        <f t="shared" si="2"/>
        <v>0</v>
      </c>
      <c r="U71" s="198">
        <f t="shared" si="10"/>
        <v>0</v>
      </c>
      <c r="V71" s="198">
        <f t="shared" si="13"/>
        <v>0</v>
      </c>
      <c r="W71" s="198">
        <v>0</v>
      </c>
      <c r="X71" s="198">
        <v>0</v>
      </c>
      <c r="Y71" s="198">
        <v>0</v>
      </c>
      <c r="Z71" s="198">
        <v>0</v>
      </c>
      <c r="AA71" s="192">
        <f t="shared" si="11"/>
        <v>0</v>
      </c>
      <c r="AB71" s="192">
        <f t="shared" si="12"/>
        <v>0</v>
      </c>
    </row>
    <row r="72" spans="1:28" x14ac:dyDescent="0.2">
      <c r="A72" s="172"/>
      <c r="B72" s="268"/>
      <c r="C72" s="268"/>
      <c r="D72" s="268"/>
      <c r="E72" s="172"/>
      <c r="F72" s="268"/>
      <c r="G72" s="200" t="s">
        <v>1249</v>
      </c>
      <c r="H72" s="268"/>
      <c r="I72" s="172"/>
      <c r="J72" s="437" t="str">
        <f t="shared" si="7"/>
        <v>-</v>
      </c>
      <c r="K72" s="269"/>
      <c r="L72" s="269"/>
      <c r="M72" s="270"/>
      <c r="N72" s="270"/>
      <c r="O72" s="277">
        <f t="shared" si="1"/>
        <v>0</v>
      </c>
      <c r="P72" s="272"/>
      <c r="Q72" s="199">
        <v>0</v>
      </c>
      <c r="R72" s="271"/>
      <c r="S72" s="198">
        <f t="shared" si="8"/>
        <v>0</v>
      </c>
      <c r="T72" s="198">
        <f t="shared" si="2"/>
        <v>0</v>
      </c>
      <c r="U72" s="198">
        <f t="shared" si="10"/>
        <v>0</v>
      </c>
      <c r="V72" s="198">
        <f t="shared" si="13"/>
        <v>0</v>
      </c>
      <c r="W72" s="198">
        <v>0</v>
      </c>
      <c r="X72" s="198">
        <v>0</v>
      </c>
      <c r="Y72" s="198">
        <v>0</v>
      </c>
      <c r="Z72" s="198">
        <v>0</v>
      </c>
      <c r="AA72" s="192">
        <f t="shared" si="11"/>
        <v>0</v>
      </c>
      <c r="AB72" s="192">
        <f t="shared" si="12"/>
        <v>0</v>
      </c>
    </row>
    <row r="73" spans="1:28" x14ac:dyDescent="0.2">
      <c r="A73" s="172"/>
      <c r="B73" s="268"/>
      <c r="C73" s="268"/>
      <c r="D73" s="268"/>
      <c r="E73" s="172"/>
      <c r="F73" s="268"/>
      <c r="G73" s="200" t="s">
        <v>1249</v>
      </c>
      <c r="H73" s="268"/>
      <c r="I73" s="172"/>
      <c r="J73" s="437" t="str">
        <f t="shared" si="7"/>
        <v>-</v>
      </c>
      <c r="K73" s="269"/>
      <c r="L73" s="269"/>
      <c r="M73" s="270"/>
      <c r="N73" s="270"/>
      <c r="O73" s="277">
        <f t="shared" ref="O73:O136" si="14">IF(ISERROR(INDEX(SalarySchedule,N73+1,MATCH(M73,EdLevel,0)))=TRUE,0,(INDEX(SalarySchedule,N73+1,MATCH(M73,EdLevel,0))))</f>
        <v>0</v>
      </c>
      <c r="P73" s="272"/>
      <c r="Q73" s="199">
        <v>0</v>
      </c>
      <c r="R73" s="271"/>
      <c r="S73" s="198">
        <f t="shared" si="8"/>
        <v>0</v>
      </c>
      <c r="T73" s="198">
        <f t="shared" si="2"/>
        <v>0</v>
      </c>
      <c r="U73" s="198">
        <f t="shared" ref="U73:U104" si="15">+S73*$U$2</f>
        <v>0</v>
      </c>
      <c r="V73" s="198">
        <f t="shared" si="13"/>
        <v>0</v>
      </c>
      <c r="W73" s="198">
        <v>0</v>
      </c>
      <c r="X73" s="198">
        <v>0</v>
      </c>
      <c r="Y73" s="198">
        <v>0</v>
      </c>
      <c r="Z73" s="198">
        <v>0</v>
      </c>
      <c r="AA73" s="192">
        <f t="shared" ref="AA73:AA104" si="16">ROUND((SUM(T73:Z73)),0)</f>
        <v>0</v>
      </c>
      <c r="AB73" s="192">
        <f t="shared" ref="AB73:AB104" si="17">ROUND((+S73+AA73),0)</f>
        <v>0</v>
      </c>
    </row>
    <row r="74" spans="1:28" x14ac:dyDescent="0.2">
      <c r="A74" s="172"/>
      <c r="B74" s="268"/>
      <c r="C74" s="268"/>
      <c r="D74" s="268"/>
      <c r="E74" s="172"/>
      <c r="F74" s="268"/>
      <c r="G74" s="200" t="s">
        <v>1249</v>
      </c>
      <c r="H74" s="268"/>
      <c r="I74" s="172"/>
      <c r="J74" s="437" t="str">
        <f t="shared" ref="J74:J137" si="18">IF(A74="22",A74&amp;"-"&amp;E74&amp;"-"&amp;I74,A74&amp;"-"&amp;E74)</f>
        <v>-</v>
      </c>
      <c r="K74" s="269"/>
      <c r="L74" s="269"/>
      <c r="M74" s="270"/>
      <c r="N74" s="270"/>
      <c r="O74" s="277">
        <f t="shared" si="14"/>
        <v>0</v>
      </c>
      <c r="P74" s="272"/>
      <c r="Q74" s="199">
        <v>0</v>
      </c>
      <c r="R74" s="271"/>
      <c r="S74" s="198">
        <f t="shared" ref="S74:S137" si="19">ROUND((+O74*Q74),0)</f>
        <v>0</v>
      </c>
      <c r="T74" s="198">
        <f t="shared" ref="T74:T137" si="20">+S74*$T$2</f>
        <v>0</v>
      </c>
      <c r="U74" s="198">
        <f t="shared" si="15"/>
        <v>0</v>
      </c>
      <c r="V74" s="198">
        <f t="shared" ref="V74:V105" si="21">($V$2*12)*Q74</f>
        <v>0</v>
      </c>
      <c r="W74" s="198">
        <v>0</v>
      </c>
      <c r="X74" s="198">
        <v>0</v>
      </c>
      <c r="Y74" s="198">
        <v>0</v>
      </c>
      <c r="Z74" s="198">
        <v>0</v>
      </c>
      <c r="AA74" s="192">
        <f t="shared" si="16"/>
        <v>0</v>
      </c>
      <c r="AB74" s="192">
        <f t="shared" si="17"/>
        <v>0</v>
      </c>
    </row>
    <row r="75" spans="1:28" x14ac:dyDescent="0.2">
      <c r="A75" s="172"/>
      <c r="B75" s="268"/>
      <c r="C75" s="268"/>
      <c r="D75" s="268"/>
      <c r="E75" s="172"/>
      <c r="F75" s="268"/>
      <c r="G75" s="200" t="s">
        <v>1249</v>
      </c>
      <c r="H75" s="268"/>
      <c r="I75" s="172"/>
      <c r="J75" s="437" t="str">
        <f t="shared" si="18"/>
        <v>-</v>
      </c>
      <c r="K75" s="269"/>
      <c r="L75" s="269"/>
      <c r="M75" s="270"/>
      <c r="N75" s="270"/>
      <c r="O75" s="277">
        <f t="shared" si="14"/>
        <v>0</v>
      </c>
      <c r="P75" s="272"/>
      <c r="Q75" s="199">
        <v>0</v>
      </c>
      <c r="R75" s="271"/>
      <c r="S75" s="198">
        <f t="shared" si="19"/>
        <v>0</v>
      </c>
      <c r="T75" s="198">
        <f t="shared" si="20"/>
        <v>0</v>
      </c>
      <c r="U75" s="198">
        <f t="shared" si="15"/>
        <v>0</v>
      </c>
      <c r="V75" s="198">
        <f t="shared" si="21"/>
        <v>0</v>
      </c>
      <c r="W75" s="198">
        <v>0</v>
      </c>
      <c r="X75" s="198">
        <v>0</v>
      </c>
      <c r="Y75" s="198">
        <v>0</v>
      </c>
      <c r="Z75" s="198">
        <v>0</v>
      </c>
      <c r="AA75" s="192">
        <f t="shared" si="16"/>
        <v>0</v>
      </c>
      <c r="AB75" s="192">
        <f t="shared" si="17"/>
        <v>0</v>
      </c>
    </row>
    <row r="76" spans="1:28" x14ac:dyDescent="0.2">
      <c r="A76" s="172"/>
      <c r="B76" s="268"/>
      <c r="C76" s="268"/>
      <c r="D76" s="268"/>
      <c r="E76" s="172"/>
      <c r="F76" s="268"/>
      <c r="G76" s="200" t="s">
        <v>1249</v>
      </c>
      <c r="H76" s="268"/>
      <c r="I76" s="172"/>
      <c r="J76" s="437" t="str">
        <f t="shared" si="18"/>
        <v>-</v>
      </c>
      <c r="K76" s="269"/>
      <c r="L76" s="269"/>
      <c r="M76" s="270"/>
      <c r="N76" s="270"/>
      <c r="O76" s="277">
        <f t="shared" si="14"/>
        <v>0</v>
      </c>
      <c r="P76" s="272"/>
      <c r="Q76" s="199">
        <v>0</v>
      </c>
      <c r="R76" s="271"/>
      <c r="S76" s="198">
        <f t="shared" si="19"/>
        <v>0</v>
      </c>
      <c r="T76" s="198">
        <f t="shared" si="20"/>
        <v>0</v>
      </c>
      <c r="U76" s="198">
        <f t="shared" si="15"/>
        <v>0</v>
      </c>
      <c r="V76" s="198">
        <f t="shared" si="21"/>
        <v>0</v>
      </c>
      <c r="W76" s="198">
        <v>0</v>
      </c>
      <c r="X76" s="198">
        <v>0</v>
      </c>
      <c r="Y76" s="198">
        <v>0</v>
      </c>
      <c r="Z76" s="198">
        <v>0</v>
      </c>
      <c r="AA76" s="192">
        <f t="shared" si="16"/>
        <v>0</v>
      </c>
      <c r="AB76" s="192">
        <f t="shared" si="17"/>
        <v>0</v>
      </c>
    </row>
    <row r="77" spans="1:28" x14ac:dyDescent="0.2">
      <c r="A77" s="172"/>
      <c r="B77" s="268"/>
      <c r="C77" s="268"/>
      <c r="D77" s="268"/>
      <c r="E77" s="172"/>
      <c r="F77" s="268"/>
      <c r="G77" s="200" t="s">
        <v>1249</v>
      </c>
      <c r="H77" s="268"/>
      <c r="I77" s="172"/>
      <c r="J77" s="437" t="str">
        <f t="shared" si="18"/>
        <v>-</v>
      </c>
      <c r="K77" s="269"/>
      <c r="L77" s="269"/>
      <c r="M77" s="270"/>
      <c r="N77" s="270"/>
      <c r="O77" s="277">
        <f t="shared" si="14"/>
        <v>0</v>
      </c>
      <c r="P77" s="272"/>
      <c r="Q77" s="199">
        <v>0</v>
      </c>
      <c r="R77" s="271"/>
      <c r="S77" s="198">
        <f t="shared" si="19"/>
        <v>0</v>
      </c>
      <c r="T77" s="198">
        <f t="shared" si="20"/>
        <v>0</v>
      </c>
      <c r="U77" s="198">
        <f t="shared" si="15"/>
        <v>0</v>
      </c>
      <c r="V77" s="198">
        <f t="shared" si="21"/>
        <v>0</v>
      </c>
      <c r="W77" s="198">
        <v>0</v>
      </c>
      <c r="X77" s="198">
        <v>0</v>
      </c>
      <c r="Y77" s="198">
        <v>0</v>
      </c>
      <c r="Z77" s="198">
        <v>0</v>
      </c>
      <c r="AA77" s="192">
        <f t="shared" si="16"/>
        <v>0</v>
      </c>
      <c r="AB77" s="192">
        <f t="shared" si="17"/>
        <v>0</v>
      </c>
    </row>
    <row r="78" spans="1:28" x14ac:dyDescent="0.2">
      <c r="A78" s="172"/>
      <c r="B78" s="268"/>
      <c r="C78" s="268"/>
      <c r="D78" s="268"/>
      <c r="E78" s="172"/>
      <c r="F78" s="268"/>
      <c r="G78" s="200" t="s">
        <v>1249</v>
      </c>
      <c r="H78" s="268"/>
      <c r="I78" s="172"/>
      <c r="J78" s="437" t="str">
        <f t="shared" si="18"/>
        <v>-</v>
      </c>
      <c r="K78" s="269"/>
      <c r="L78" s="269"/>
      <c r="M78" s="270"/>
      <c r="N78" s="270"/>
      <c r="O78" s="277">
        <f t="shared" si="14"/>
        <v>0</v>
      </c>
      <c r="P78" s="272"/>
      <c r="Q78" s="199">
        <v>0</v>
      </c>
      <c r="R78" s="271"/>
      <c r="S78" s="198">
        <f t="shared" si="19"/>
        <v>0</v>
      </c>
      <c r="T78" s="198">
        <f t="shared" si="20"/>
        <v>0</v>
      </c>
      <c r="U78" s="198">
        <f t="shared" si="15"/>
        <v>0</v>
      </c>
      <c r="V78" s="198">
        <f t="shared" si="21"/>
        <v>0</v>
      </c>
      <c r="W78" s="198">
        <v>0</v>
      </c>
      <c r="X78" s="198">
        <v>0</v>
      </c>
      <c r="Y78" s="198">
        <v>0</v>
      </c>
      <c r="Z78" s="198">
        <v>0</v>
      </c>
      <c r="AA78" s="192">
        <f t="shared" si="16"/>
        <v>0</v>
      </c>
      <c r="AB78" s="192">
        <f t="shared" si="17"/>
        <v>0</v>
      </c>
    </row>
    <row r="79" spans="1:28" x14ac:dyDescent="0.2">
      <c r="A79" s="172"/>
      <c r="B79" s="268"/>
      <c r="C79" s="268"/>
      <c r="D79" s="268"/>
      <c r="E79" s="172"/>
      <c r="F79" s="268"/>
      <c r="G79" s="200" t="s">
        <v>1249</v>
      </c>
      <c r="H79" s="268"/>
      <c r="I79" s="172"/>
      <c r="J79" s="437" t="str">
        <f t="shared" si="18"/>
        <v>-</v>
      </c>
      <c r="K79" s="269"/>
      <c r="L79" s="269"/>
      <c r="M79" s="270"/>
      <c r="N79" s="270"/>
      <c r="O79" s="277">
        <f t="shared" si="14"/>
        <v>0</v>
      </c>
      <c r="P79" s="272"/>
      <c r="Q79" s="199">
        <v>0</v>
      </c>
      <c r="R79" s="271"/>
      <c r="S79" s="198">
        <f t="shared" si="19"/>
        <v>0</v>
      </c>
      <c r="T79" s="198">
        <f t="shared" si="20"/>
        <v>0</v>
      </c>
      <c r="U79" s="198">
        <f t="shared" si="15"/>
        <v>0</v>
      </c>
      <c r="V79" s="198">
        <f t="shared" si="21"/>
        <v>0</v>
      </c>
      <c r="W79" s="198">
        <v>0</v>
      </c>
      <c r="X79" s="198">
        <v>0</v>
      </c>
      <c r="Y79" s="198">
        <v>0</v>
      </c>
      <c r="Z79" s="198">
        <v>0</v>
      </c>
      <c r="AA79" s="192">
        <f t="shared" si="16"/>
        <v>0</v>
      </c>
      <c r="AB79" s="192">
        <f t="shared" si="17"/>
        <v>0</v>
      </c>
    </row>
    <row r="80" spans="1:28" x14ac:dyDescent="0.2">
      <c r="A80" s="172"/>
      <c r="B80" s="268"/>
      <c r="C80" s="268"/>
      <c r="D80" s="268"/>
      <c r="E80" s="172"/>
      <c r="F80" s="268"/>
      <c r="G80" s="200" t="s">
        <v>1249</v>
      </c>
      <c r="H80" s="268"/>
      <c r="I80" s="172"/>
      <c r="J80" s="437" t="str">
        <f t="shared" si="18"/>
        <v>-</v>
      </c>
      <c r="K80" s="269"/>
      <c r="L80" s="269"/>
      <c r="M80" s="270"/>
      <c r="N80" s="270"/>
      <c r="O80" s="277">
        <f t="shared" si="14"/>
        <v>0</v>
      </c>
      <c r="P80" s="272"/>
      <c r="Q80" s="199">
        <v>0</v>
      </c>
      <c r="R80" s="271"/>
      <c r="S80" s="198">
        <f t="shared" si="19"/>
        <v>0</v>
      </c>
      <c r="T80" s="198">
        <f t="shared" si="20"/>
        <v>0</v>
      </c>
      <c r="U80" s="198">
        <f t="shared" si="15"/>
        <v>0</v>
      </c>
      <c r="V80" s="198">
        <f t="shared" si="21"/>
        <v>0</v>
      </c>
      <c r="W80" s="198">
        <v>0</v>
      </c>
      <c r="X80" s="198">
        <v>0</v>
      </c>
      <c r="Y80" s="198">
        <v>0</v>
      </c>
      <c r="Z80" s="198">
        <v>0</v>
      </c>
      <c r="AA80" s="192">
        <f t="shared" si="16"/>
        <v>0</v>
      </c>
      <c r="AB80" s="192">
        <f t="shared" si="17"/>
        <v>0</v>
      </c>
    </row>
    <row r="81" spans="1:28" x14ac:dyDescent="0.2">
      <c r="A81" s="172"/>
      <c r="B81" s="268"/>
      <c r="C81" s="268"/>
      <c r="D81" s="268"/>
      <c r="E81" s="172"/>
      <c r="F81" s="268"/>
      <c r="G81" s="200" t="s">
        <v>1249</v>
      </c>
      <c r="H81" s="268"/>
      <c r="I81" s="172"/>
      <c r="J81" s="437" t="str">
        <f t="shared" si="18"/>
        <v>-</v>
      </c>
      <c r="K81" s="269"/>
      <c r="L81" s="269"/>
      <c r="M81" s="270"/>
      <c r="N81" s="270"/>
      <c r="O81" s="277">
        <f t="shared" si="14"/>
        <v>0</v>
      </c>
      <c r="P81" s="272"/>
      <c r="Q81" s="199">
        <v>0</v>
      </c>
      <c r="R81" s="271"/>
      <c r="S81" s="198">
        <f t="shared" si="19"/>
        <v>0</v>
      </c>
      <c r="T81" s="198">
        <f t="shared" si="20"/>
        <v>0</v>
      </c>
      <c r="U81" s="198">
        <f t="shared" si="15"/>
        <v>0</v>
      </c>
      <c r="V81" s="198">
        <f t="shared" si="21"/>
        <v>0</v>
      </c>
      <c r="W81" s="198">
        <v>0</v>
      </c>
      <c r="X81" s="198">
        <v>0</v>
      </c>
      <c r="Y81" s="198">
        <v>0</v>
      </c>
      <c r="Z81" s="198">
        <v>0</v>
      </c>
      <c r="AA81" s="192">
        <f t="shared" si="16"/>
        <v>0</v>
      </c>
      <c r="AB81" s="192">
        <f t="shared" si="17"/>
        <v>0</v>
      </c>
    </row>
    <row r="82" spans="1:28" x14ac:dyDescent="0.2">
      <c r="A82" s="172"/>
      <c r="B82" s="268"/>
      <c r="C82" s="268"/>
      <c r="D82" s="268"/>
      <c r="E82" s="172"/>
      <c r="F82" s="268"/>
      <c r="G82" s="200" t="s">
        <v>1249</v>
      </c>
      <c r="H82" s="268"/>
      <c r="I82" s="172"/>
      <c r="J82" s="437" t="str">
        <f t="shared" si="18"/>
        <v>-</v>
      </c>
      <c r="K82" s="269"/>
      <c r="L82" s="269"/>
      <c r="M82" s="270"/>
      <c r="N82" s="270"/>
      <c r="O82" s="277">
        <f t="shared" si="14"/>
        <v>0</v>
      </c>
      <c r="P82" s="272"/>
      <c r="Q82" s="199">
        <v>0</v>
      </c>
      <c r="R82" s="271"/>
      <c r="S82" s="198">
        <f t="shared" si="19"/>
        <v>0</v>
      </c>
      <c r="T82" s="198">
        <f t="shared" si="20"/>
        <v>0</v>
      </c>
      <c r="U82" s="198">
        <f t="shared" si="15"/>
        <v>0</v>
      </c>
      <c r="V82" s="198">
        <f t="shared" si="21"/>
        <v>0</v>
      </c>
      <c r="W82" s="198">
        <v>0</v>
      </c>
      <c r="X82" s="198">
        <v>0</v>
      </c>
      <c r="Y82" s="198">
        <v>0</v>
      </c>
      <c r="Z82" s="198">
        <v>0</v>
      </c>
      <c r="AA82" s="192">
        <f t="shared" si="16"/>
        <v>0</v>
      </c>
      <c r="AB82" s="192">
        <f t="shared" si="17"/>
        <v>0</v>
      </c>
    </row>
    <row r="83" spans="1:28" x14ac:dyDescent="0.2">
      <c r="A83" s="172"/>
      <c r="B83" s="268"/>
      <c r="C83" s="268"/>
      <c r="D83" s="268"/>
      <c r="E83" s="172"/>
      <c r="F83" s="268"/>
      <c r="G83" s="200" t="s">
        <v>1249</v>
      </c>
      <c r="H83" s="268"/>
      <c r="I83" s="172"/>
      <c r="J83" s="437" t="str">
        <f t="shared" si="18"/>
        <v>-</v>
      </c>
      <c r="K83" s="269"/>
      <c r="L83" s="269"/>
      <c r="M83" s="270"/>
      <c r="N83" s="270"/>
      <c r="O83" s="277">
        <f t="shared" si="14"/>
        <v>0</v>
      </c>
      <c r="P83" s="272"/>
      <c r="Q83" s="199">
        <v>0</v>
      </c>
      <c r="R83" s="271"/>
      <c r="S83" s="198">
        <f t="shared" si="19"/>
        <v>0</v>
      </c>
      <c r="T83" s="198">
        <f t="shared" si="20"/>
        <v>0</v>
      </c>
      <c r="U83" s="198">
        <f t="shared" si="15"/>
        <v>0</v>
      </c>
      <c r="V83" s="198">
        <f t="shared" si="21"/>
        <v>0</v>
      </c>
      <c r="W83" s="198">
        <v>0</v>
      </c>
      <c r="X83" s="198">
        <v>0</v>
      </c>
      <c r="Y83" s="198">
        <v>0</v>
      </c>
      <c r="Z83" s="198">
        <v>0</v>
      </c>
      <c r="AA83" s="192">
        <f t="shared" si="16"/>
        <v>0</v>
      </c>
      <c r="AB83" s="192">
        <f t="shared" si="17"/>
        <v>0</v>
      </c>
    </row>
    <row r="84" spans="1:28" x14ac:dyDescent="0.2">
      <c r="A84" s="172"/>
      <c r="B84" s="268"/>
      <c r="C84" s="268"/>
      <c r="D84" s="268"/>
      <c r="E84" s="172"/>
      <c r="F84" s="268"/>
      <c r="G84" s="200" t="s">
        <v>1249</v>
      </c>
      <c r="H84" s="268"/>
      <c r="I84" s="172"/>
      <c r="J84" s="437" t="str">
        <f t="shared" si="18"/>
        <v>-</v>
      </c>
      <c r="K84" s="269"/>
      <c r="L84" s="269"/>
      <c r="M84" s="270"/>
      <c r="N84" s="270"/>
      <c r="O84" s="277">
        <f t="shared" si="14"/>
        <v>0</v>
      </c>
      <c r="P84" s="272"/>
      <c r="Q84" s="199">
        <v>0</v>
      </c>
      <c r="R84" s="271"/>
      <c r="S84" s="198">
        <f t="shared" si="19"/>
        <v>0</v>
      </c>
      <c r="T84" s="198">
        <f t="shared" si="20"/>
        <v>0</v>
      </c>
      <c r="U84" s="198">
        <f t="shared" si="15"/>
        <v>0</v>
      </c>
      <c r="V84" s="198">
        <f t="shared" si="21"/>
        <v>0</v>
      </c>
      <c r="W84" s="198">
        <v>0</v>
      </c>
      <c r="X84" s="198">
        <v>0</v>
      </c>
      <c r="Y84" s="198">
        <v>0</v>
      </c>
      <c r="Z84" s="198">
        <v>0</v>
      </c>
      <c r="AA84" s="192">
        <f t="shared" si="16"/>
        <v>0</v>
      </c>
      <c r="AB84" s="192">
        <f t="shared" si="17"/>
        <v>0</v>
      </c>
    </row>
    <row r="85" spans="1:28" x14ac:dyDescent="0.2">
      <c r="A85" s="172"/>
      <c r="B85" s="268"/>
      <c r="C85" s="268"/>
      <c r="D85" s="268"/>
      <c r="E85" s="172"/>
      <c r="F85" s="268"/>
      <c r="G85" s="200" t="s">
        <v>1249</v>
      </c>
      <c r="H85" s="268"/>
      <c r="I85" s="172"/>
      <c r="J85" s="437" t="str">
        <f t="shared" si="18"/>
        <v>-</v>
      </c>
      <c r="K85" s="269"/>
      <c r="L85" s="269"/>
      <c r="M85" s="270"/>
      <c r="N85" s="270"/>
      <c r="O85" s="277">
        <f t="shared" si="14"/>
        <v>0</v>
      </c>
      <c r="P85" s="272"/>
      <c r="Q85" s="199">
        <v>0</v>
      </c>
      <c r="R85" s="271"/>
      <c r="S85" s="198">
        <f t="shared" si="19"/>
        <v>0</v>
      </c>
      <c r="T85" s="198">
        <f t="shared" si="20"/>
        <v>0</v>
      </c>
      <c r="U85" s="198">
        <f t="shared" si="15"/>
        <v>0</v>
      </c>
      <c r="V85" s="198">
        <f t="shared" si="21"/>
        <v>0</v>
      </c>
      <c r="W85" s="198">
        <v>0</v>
      </c>
      <c r="X85" s="198">
        <v>0</v>
      </c>
      <c r="Y85" s="198">
        <v>0</v>
      </c>
      <c r="Z85" s="198">
        <v>0</v>
      </c>
      <c r="AA85" s="192">
        <f t="shared" si="16"/>
        <v>0</v>
      </c>
      <c r="AB85" s="192">
        <f t="shared" si="17"/>
        <v>0</v>
      </c>
    </row>
    <row r="86" spans="1:28" x14ac:dyDescent="0.2">
      <c r="A86" s="172"/>
      <c r="B86" s="268"/>
      <c r="C86" s="268"/>
      <c r="D86" s="268"/>
      <c r="E86" s="172"/>
      <c r="F86" s="268"/>
      <c r="G86" s="200" t="s">
        <v>1249</v>
      </c>
      <c r="H86" s="268"/>
      <c r="I86" s="172"/>
      <c r="J86" s="437" t="str">
        <f t="shared" si="18"/>
        <v>-</v>
      </c>
      <c r="K86" s="269"/>
      <c r="L86" s="269"/>
      <c r="M86" s="270"/>
      <c r="N86" s="270"/>
      <c r="O86" s="277">
        <f t="shared" si="14"/>
        <v>0</v>
      </c>
      <c r="P86" s="272"/>
      <c r="Q86" s="199">
        <v>0</v>
      </c>
      <c r="R86" s="271"/>
      <c r="S86" s="198">
        <f t="shared" si="19"/>
        <v>0</v>
      </c>
      <c r="T86" s="198">
        <f t="shared" si="20"/>
        <v>0</v>
      </c>
      <c r="U86" s="198">
        <f t="shared" si="15"/>
        <v>0</v>
      </c>
      <c r="V86" s="198">
        <f t="shared" si="21"/>
        <v>0</v>
      </c>
      <c r="W86" s="198">
        <v>0</v>
      </c>
      <c r="X86" s="198">
        <v>0</v>
      </c>
      <c r="Y86" s="198">
        <v>0</v>
      </c>
      <c r="Z86" s="198">
        <v>0</v>
      </c>
      <c r="AA86" s="192">
        <f t="shared" si="16"/>
        <v>0</v>
      </c>
      <c r="AB86" s="192">
        <f t="shared" si="17"/>
        <v>0</v>
      </c>
    </row>
    <row r="87" spans="1:28" x14ac:dyDescent="0.2">
      <c r="A87" s="172"/>
      <c r="B87" s="268"/>
      <c r="C87" s="268"/>
      <c r="D87" s="268"/>
      <c r="E87" s="172"/>
      <c r="F87" s="268"/>
      <c r="G87" s="200" t="s">
        <v>1249</v>
      </c>
      <c r="H87" s="268"/>
      <c r="I87" s="172"/>
      <c r="J87" s="437" t="str">
        <f t="shared" si="18"/>
        <v>-</v>
      </c>
      <c r="K87" s="269"/>
      <c r="L87" s="269"/>
      <c r="M87" s="270"/>
      <c r="N87" s="270"/>
      <c r="O87" s="277">
        <f t="shared" si="14"/>
        <v>0</v>
      </c>
      <c r="P87" s="272"/>
      <c r="Q87" s="199">
        <v>0</v>
      </c>
      <c r="R87" s="271"/>
      <c r="S87" s="198">
        <f t="shared" si="19"/>
        <v>0</v>
      </c>
      <c r="T87" s="198">
        <f t="shared" si="20"/>
        <v>0</v>
      </c>
      <c r="U87" s="198">
        <f t="shared" si="15"/>
        <v>0</v>
      </c>
      <c r="V87" s="198">
        <f t="shared" si="21"/>
        <v>0</v>
      </c>
      <c r="W87" s="198">
        <v>0</v>
      </c>
      <c r="X87" s="198">
        <v>0</v>
      </c>
      <c r="Y87" s="198">
        <v>0</v>
      </c>
      <c r="Z87" s="198">
        <v>0</v>
      </c>
      <c r="AA87" s="192">
        <f t="shared" si="16"/>
        <v>0</v>
      </c>
      <c r="AB87" s="192">
        <f t="shared" si="17"/>
        <v>0</v>
      </c>
    </row>
    <row r="88" spans="1:28" x14ac:dyDescent="0.2">
      <c r="A88" s="172"/>
      <c r="B88" s="268"/>
      <c r="C88" s="268"/>
      <c r="D88" s="268"/>
      <c r="E88" s="172"/>
      <c r="F88" s="268"/>
      <c r="G88" s="200" t="s">
        <v>1249</v>
      </c>
      <c r="H88" s="268"/>
      <c r="I88" s="172"/>
      <c r="J88" s="437" t="str">
        <f t="shared" si="18"/>
        <v>-</v>
      </c>
      <c r="K88" s="269"/>
      <c r="L88" s="269"/>
      <c r="M88" s="270"/>
      <c r="N88" s="270"/>
      <c r="O88" s="277">
        <f t="shared" si="14"/>
        <v>0</v>
      </c>
      <c r="P88" s="272"/>
      <c r="Q88" s="199">
        <v>0</v>
      </c>
      <c r="R88" s="271"/>
      <c r="S88" s="198">
        <f t="shared" si="19"/>
        <v>0</v>
      </c>
      <c r="T88" s="198">
        <f t="shared" si="20"/>
        <v>0</v>
      </c>
      <c r="U88" s="198">
        <f t="shared" si="15"/>
        <v>0</v>
      </c>
      <c r="V88" s="198">
        <f t="shared" si="21"/>
        <v>0</v>
      </c>
      <c r="W88" s="198">
        <v>0</v>
      </c>
      <c r="X88" s="198">
        <v>0</v>
      </c>
      <c r="Y88" s="198">
        <v>0</v>
      </c>
      <c r="Z88" s="198">
        <v>0</v>
      </c>
      <c r="AA88" s="192">
        <f t="shared" si="16"/>
        <v>0</v>
      </c>
      <c r="AB88" s="192">
        <f t="shared" si="17"/>
        <v>0</v>
      </c>
    </row>
    <row r="89" spans="1:28" x14ac:dyDescent="0.2">
      <c r="A89" s="172"/>
      <c r="B89" s="268"/>
      <c r="C89" s="268"/>
      <c r="D89" s="268"/>
      <c r="E89" s="172"/>
      <c r="F89" s="268"/>
      <c r="G89" s="200" t="s">
        <v>1249</v>
      </c>
      <c r="H89" s="268"/>
      <c r="I89" s="172"/>
      <c r="J89" s="437" t="str">
        <f t="shared" si="18"/>
        <v>-</v>
      </c>
      <c r="K89" s="269"/>
      <c r="L89" s="269"/>
      <c r="M89" s="270"/>
      <c r="N89" s="270"/>
      <c r="O89" s="277">
        <f t="shared" si="14"/>
        <v>0</v>
      </c>
      <c r="P89" s="272"/>
      <c r="Q89" s="199">
        <v>0</v>
      </c>
      <c r="R89" s="271"/>
      <c r="S89" s="198">
        <f t="shared" si="19"/>
        <v>0</v>
      </c>
      <c r="T89" s="198">
        <f t="shared" si="20"/>
        <v>0</v>
      </c>
      <c r="U89" s="198">
        <f t="shared" si="15"/>
        <v>0</v>
      </c>
      <c r="V89" s="198">
        <f t="shared" si="21"/>
        <v>0</v>
      </c>
      <c r="W89" s="198">
        <v>0</v>
      </c>
      <c r="X89" s="198">
        <v>0</v>
      </c>
      <c r="Y89" s="198">
        <v>0</v>
      </c>
      <c r="Z89" s="198">
        <v>0</v>
      </c>
      <c r="AA89" s="192">
        <f t="shared" si="16"/>
        <v>0</v>
      </c>
      <c r="AB89" s="192">
        <f t="shared" si="17"/>
        <v>0</v>
      </c>
    </row>
    <row r="90" spans="1:28" x14ac:dyDescent="0.2">
      <c r="A90" s="172"/>
      <c r="B90" s="268"/>
      <c r="C90" s="268"/>
      <c r="D90" s="268"/>
      <c r="E90" s="172"/>
      <c r="F90" s="268"/>
      <c r="G90" s="200" t="s">
        <v>1249</v>
      </c>
      <c r="H90" s="268"/>
      <c r="I90" s="172"/>
      <c r="J90" s="437" t="str">
        <f t="shared" si="18"/>
        <v>-</v>
      </c>
      <c r="K90" s="269"/>
      <c r="L90" s="269"/>
      <c r="M90" s="270"/>
      <c r="N90" s="270"/>
      <c r="O90" s="277">
        <f t="shared" si="14"/>
        <v>0</v>
      </c>
      <c r="P90" s="272"/>
      <c r="Q90" s="199">
        <v>0</v>
      </c>
      <c r="R90" s="271"/>
      <c r="S90" s="198">
        <f t="shared" si="19"/>
        <v>0</v>
      </c>
      <c r="T90" s="198">
        <f t="shared" si="20"/>
        <v>0</v>
      </c>
      <c r="U90" s="198">
        <f t="shared" si="15"/>
        <v>0</v>
      </c>
      <c r="V90" s="198">
        <f t="shared" si="21"/>
        <v>0</v>
      </c>
      <c r="W90" s="198">
        <v>0</v>
      </c>
      <c r="X90" s="198">
        <v>0</v>
      </c>
      <c r="Y90" s="198">
        <v>0</v>
      </c>
      <c r="Z90" s="198">
        <v>0</v>
      </c>
      <c r="AA90" s="192">
        <f t="shared" si="16"/>
        <v>0</v>
      </c>
      <c r="AB90" s="192">
        <f t="shared" si="17"/>
        <v>0</v>
      </c>
    </row>
    <row r="91" spans="1:28" x14ac:dyDescent="0.2">
      <c r="A91" s="172"/>
      <c r="B91" s="268"/>
      <c r="C91" s="268"/>
      <c r="D91" s="268"/>
      <c r="E91" s="172"/>
      <c r="F91" s="268"/>
      <c r="G91" s="200" t="s">
        <v>1249</v>
      </c>
      <c r="H91" s="268"/>
      <c r="I91" s="172"/>
      <c r="J91" s="437" t="str">
        <f t="shared" si="18"/>
        <v>-</v>
      </c>
      <c r="K91" s="269"/>
      <c r="L91" s="269"/>
      <c r="M91" s="270"/>
      <c r="N91" s="270"/>
      <c r="O91" s="277">
        <f t="shared" si="14"/>
        <v>0</v>
      </c>
      <c r="P91" s="272"/>
      <c r="Q91" s="199">
        <v>0</v>
      </c>
      <c r="R91" s="271"/>
      <c r="S91" s="198">
        <f t="shared" si="19"/>
        <v>0</v>
      </c>
      <c r="T91" s="198">
        <f t="shared" si="20"/>
        <v>0</v>
      </c>
      <c r="U91" s="198">
        <f t="shared" si="15"/>
        <v>0</v>
      </c>
      <c r="V91" s="198">
        <f t="shared" si="21"/>
        <v>0</v>
      </c>
      <c r="W91" s="198">
        <v>0</v>
      </c>
      <c r="X91" s="198">
        <v>0</v>
      </c>
      <c r="Y91" s="198">
        <v>0</v>
      </c>
      <c r="Z91" s="198">
        <v>0</v>
      </c>
      <c r="AA91" s="192">
        <f t="shared" si="16"/>
        <v>0</v>
      </c>
      <c r="AB91" s="192">
        <f t="shared" si="17"/>
        <v>0</v>
      </c>
    </row>
    <row r="92" spans="1:28" x14ac:dyDescent="0.2">
      <c r="A92" s="172"/>
      <c r="B92" s="268"/>
      <c r="C92" s="268"/>
      <c r="D92" s="268"/>
      <c r="E92" s="172"/>
      <c r="F92" s="268"/>
      <c r="G92" s="200" t="s">
        <v>1249</v>
      </c>
      <c r="H92" s="268"/>
      <c r="I92" s="172"/>
      <c r="J92" s="437" t="str">
        <f t="shared" si="18"/>
        <v>-</v>
      </c>
      <c r="K92" s="269"/>
      <c r="L92" s="269"/>
      <c r="M92" s="270"/>
      <c r="N92" s="270"/>
      <c r="O92" s="277">
        <f t="shared" si="14"/>
        <v>0</v>
      </c>
      <c r="P92" s="272"/>
      <c r="Q92" s="199">
        <v>0</v>
      </c>
      <c r="R92" s="271"/>
      <c r="S92" s="198">
        <f t="shared" si="19"/>
        <v>0</v>
      </c>
      <c r="T92" s="198">
        <f t="shared" si="20"/>
        <v>0</v>
      </c>
      <c r="U92" s="198">
        <f t="shared" si="15"/>
        <v>0</v>
      </c>
      <c r="V92" s="198">
        <f t="shared" si="21"/>
        <v>0</v>
      </c>
      <c r="W92" s="198">
        <v>0</v>
      </c>
      <c r="X92" s="198">
        <v>0</v>
      </c>
      <c r="Y92" s="198">
        <v>0</v>
      </c>
      <c r="Z92" s="198">
        <v>0</v>
      </c>
      <c r="AA92" s="192">
        <f t="shared" si="16"/>
        <v>0</v>
      </c>
      <c r="AB92" s="192">
        <f t="shared" si="17"/>
        <v>0</v>
      </c>
    </row>
    <row r="93" spans="1:28" x14ac:dyDescent="0.2">
      <c r="A93" s="172"/>
      <c r="B93" s="268"/>
      <c r="C93" s="268"/>
      <c r="D93" s="268"/>
      <c r="E93" s="172"/>
      <c r="F93" s="268"/>
      <c r="G93" s="200" t="s">
        <v>1249</v>
      </c>
      <c r="H93" s="268"/>
      <c r="I93" s="172"/>
      <c r="J93" s="437" t="str">
        <f t="shared" si="18"/>
        <v>-</v>
      </c>
      <c r="K93" s="269"/>
      <c r="L93" s="269"/>
      <c r="M93" s="270"/>
      <c r="N93" s="270"/>
      <c r="O93" s="277">
        <f t="shared" si="14"/>
        <v>0</v>
      </c>
      <c r="P93" s="272"/>
      <c r="Q93" s="199">
        <v>0</v>
      </c>
      <c r="R93" s="271"/>
      <c r="S93" s="198">
        <f t="shared" si="19"/>
        <v>0</v>
      </c>
      <c r="T93" s="198">
        <f t="shared" si="20"/>
        <v>0</v>
      </c>
      <c r="U93" s="198">
        <f t="shared" si="15"/>
        <v>0</v>
      </c>
      <c r="V93" s="198">
        <f t="shared" si="21"/>
        <v>0</v>
      </c>
      <c r="W93" s="198">
        <v>0</v>
      </c>
      <c r="X93" s="198">
        <v>0</v>
      </c>
      <c r="Y93" s="198">
        <v>0</v>
      </c>
      <c r="Z93" s="198">
        <v>0</v>
      </c>
      <c r="AA93" s="192">
        <f t="shared" si="16"/>
        <v>0</v>
      </c>
      <c r="AB93" s="192">
        <f t="shared" si="17"/>
        <v>0</v>
      </c>
    </row>
    <row r="94" spans="1:28" x14ac:dyDescent="0.2">
      <c r="A94" s="172"/>
      <c r="B94" s="268"/>
      <c r="C94" s="268"/>
      <c r="D94" s="268"/>
      <c r="E94" s="172"/>
      <c r="F94" s="268"/>
      <c r="G94" s="200" t="s">
        <v>1249</v>
      </c>
      <c r="H94" s="268"/>
      <c r="I94" s="172"/>
      <c r="J94" s="437" t="str">
        <f t="shared" si="18"/>
        <v>-</v>
      </c>
      <c r="K94" s="269"/>
      <c r="L94" s="269"/>
      <c r="M94" s="270"/>
      <c r="N94" s="270"/>
      <c r="O94" s="277">
        <f t="shared" si="14"/>
        <v>0</v>
      </c>
      <c r="P94" s="272"/>
      <c r="Q94" s="199">
        <v>0</v>
      </c>
      <c r="R94" s="271"/>
      <c r="S94" s="198">
        <f t="shared" si="19"/>
        <v>0</v>
      </c>
      <c r="T94" s="198">
        <f t="shared" si="20"/>
        <v>0</v>
      </c>
      <c r="U94" s="198">
        <f t="shared" si="15"/>
        <v>0</v>
      </c>
      <c r="V94" s="198">
        <f t="shared" si="21"/>
        <v>0</v>
      </c>
      <c r="W94" s="198">
        <v>0</v>
      </c>
      <c r="X94" s="198">
        <v>0</v>
      </c>
      <c r="Y94" s="198">
        <v>0</v>
      </c>
      <c r="Z94" s="198">
        <v>0</v>
      </c>
      <c r="AA94" s="192">
        <f t="shared" si="16"/>
        <v>0</v>
      </c>
      <c r="AB94" s="192">
        <f t="shared" si="17"/>
        <v>0</v>
      </c>
    </row>
    <row r="95" spans="1:28" x14ac:dyDescent="0.2">
      <c r="A95" s="172"/>
      <c r="B95" s="268"/>
      <c r="C95" s="268"/>
      <c r="D95" s="268"/>
      <c r="E95" s="172"/>
      <c r="F95" s="268"/>
      <c r="G95" s="200" t="s">
        <v>1249</v>
      </c>
      <c r="H95" s="268"/>
      <c r="I95" s="172"/>
      <c r="J95" s="437" t="str">
        <f t="shared" si="18"/>
        <v>-</v>
      </c>
      <c r="K95" s="269"/>
      <c r="L95" s="269"/>
      <c r="M95" s="270"/>
      <c r="N95" s="270"/>
      <c r="O95" s="277">
        <f t="shared" si="14"/>
        <v>0</v>
      </c>
      <c r="P95" s="272"/>
      <c r="Q95" s="199">
        <v>0</v>
      </c>
      <c r="R95" s="271"/>
      <c r="S95" s="198">
        <f t="shared" si="19"/>
        <v>0</v>
      </c>
      <c r="T95" s="198">
        <f t="shared" si="20"/>
        <v>0</v>
      </c>
      <c r="U95" s="198">
        <f t="shared" si="15"/>
        <v>0</v>
      </c>
      <c r="V95" s="198">
        <f t="shared" si="21"/>
        <v>0</v>
      </c>
      <c r="W95" s="198">
        <v>0</v>
      </c>
      <c r="X95" s="198">
        <v>0</v>
      </c>
      <c r="Y95" s="198">
        <v>0</v>
      </c>
      <c r="Z95" s="198">
        <v>0</v>
      </c>
      <c r="AA95" s="192">
        <f t="shared" si="16"/>
        <v>0</v>
      </c>
      <c r="AB95" s="192">
        <f t="shared" si="17"/>
        <v>0</v>
      </c>
    </row>
    <row r="96" spans="1:28" x14ac:dyDescent="0.2">
      <c r="A96" s="172"/>
      <c r="B96" s="268"/>
      <c r="C96" s="268"/>
      <c r="D96" s="268"/>
      <c r="E96" s="172"/>
      <c r="F96" s="268"/>
      <c r="G96" s="200" t="s">
        <v>1249</v>
      </c>
      <c r="H96" s="268"/>
      <c r="I96" s="172"/>
      <c r="J96" s="437" t="str">
        <f t="shared" si="18"/>
        <v>-</v>
      </c>
      <c r="K96" s="269"/>
      <c r="L96" s="269"/>
      <c r="M96" s="270"/>
      <c r="N96" s="270"/>
      <c r="O96" s="277">
        <f t="shared" si="14"/>
        <v>0</v>
      </c>
      <c r="P96" s="272"/>
      <c r="Q96" s="199">
        <v>0</v>
      </c>
      <c r="R96" s="271"/>
      <c r="S96" s="198">
        <f t="shared" si="19"/>
        <v>0</v>
      </c>
      <c r="T96" s="198">
        <f t="shared" si="20"/>
        <v>0</v>
      </c>
      <c r="U96" s="198">
        <f t="shared" si="15"/>
        <v>0</v>
      </c>
      <c r="V96" s="198">
        <f t="shared" si="21"/>
        <v>0</v>
      </c>
      <c r="W96" s="198">
        <v>0</v>
      </c>
      <c r="X96" s="198">
        <v>0</v>
      </c>
      <c r="Y96" s="198">
        <v>0</v>
      </c>
      <c r="Z96" s="198">
        <v>0</v>
      </c>
      <c r="AA96" s="192">
        <f t="shared" si="16"/>
        <v>0</v>
      </c>
      <c r="AB96" s="192">
        <f t="shared" si="17"/>
        <v>0</v>
      </c>
    </row>
    <row r="97" spans="1:28" x14ac:dyDescent="0.2">
      <c r="A97" s="172"/>
      <c r="B97" s="268"/>
      <c r="C97" s="268"/>
      <c r="D97" s="268"/>
      <c r="E97" s="172"/>
      <c r="F97" s="268"/>
      <c r="G97" s="200" t="s">
        <v>1249</v>
      </c>
      <c r="H97" s="268"/>
      <c r="I97" s="172"/>
      <c r="J97" s="437" t="str">
        <f t="shared" si="18"/>
        <v>-</v>
      </c>
      <c r="K97" s="269"/>
      <c r="L97" s="269"/>
      <c r="M97" s="270"/>
      <c r="N97" s="270"/>
      <c r="O97" s="277">
        <f t="shared" si="14"/>
        <v>0</v>
      </c>
      <c r="P97" s="272"/>
      <c r="Q97" s="199">
        <v>0</v>
      </c>
      <c r="R97" s="271"/>
      <c r="S97" s="198">
        <f t="shared" si="19"/>
        <v>0</v>
      </c>
      <c r="T97" s="198">
        <f t="shared" si="20"/>
        <v>0</v>
      </c>
      <c r="U97" s="198">
        <f t="shared" si="15"/>
        <v>0</v>
      </c>
      <c r="V97" s="198">
        <f t="shared" si="21"/>
        <v>0</v>
      </c>
      <c r="W97" s="198">
        <v>0</v>
      </c>
      <c r="X97" s="198">
        <v>0</v>
      </c>
      <c r="Y97" s="198">
        <v>0</v>
      </c>
      <c r="Z97" s="198">
        <v>0</v>
      </c>
      <c r="AA97" s="192">
        <f t="shared" si="16"/>
        <v>0</v>
      </c>
      <c r="AB97" s="192">
        <f t="shared" si="17"/>
        <v>0</v>
      </c>
    </row>
    <row r="98" spans="1:28" x14ac:dyDescent="0.2">
      <c r="A98" s="172"/>
      <c r="B98" s="268"/>
      <c r="C98" s="268"/>
      <c r="D98" s="268"/>
      <c r="E98" s="172"/>
      <c r="F98" s="268"/>
      <c r="G98" s="200" t="s">
        <v>1249</v>
      </c>
      <c r="H98" s="268"/>
      <c r="I98" s="172"/>
      <c r="J98" s="437" t="str">
        <f t="shared" si="18"/>
        <v>-</v>
      </c>
      <c r="K98" s="269"/>
      <c r="L98" s="269"/>
      <c r="M98" s="270"/>
      <c r="N98" s="270"/>
      <c r="O98" s="277">
        <f t="shared" si="14"/>
        <v>0</v>
      </c>
      <c r="P98" s="272"/>
      <c r="Q98" s="199">
        <v>0</v>
      </c>
      <c r="R98" s="271"/>
      <c r="S98" s="198">
        <f t="shared" si="19"/>
        <v>0</v>
      </c>
      <c r="T98" s="198">
        <f t="shared" si="20"/>
        <v>0</v>
      </c>
      <c r="U98" s="198">
        <f t="shared" si="15"/>
        <v>0</v>
      </c>
      <c r="V98" s="198">
        <f t="shared" si="21"/>
        <v>0</v>
      </c>
      <c r="W98" s="198">
        <v>0</v>
      </c>
      <c r="X98" s="198">
        <v>0</v>
      </c>
      <c r="Y98" s="198">
        <v>0</v>
      </c>
      <c r="Z98" s="198">
        <v>0</v>
      </c>
      <c r="AA98" s="192">
        <f t="shared" si="16"/>
        <v>0</v>
      </c>
      <c r="AB98" s="192">
        <f t="shared" si="17"/>
        <v>0</v>
      </c>
    </row>
    <row r="99" spans="1:28" x14ac:dyDescent="0.2">
      <c r="A99" s="172"/>
      <c r="B99" s="268"/>
      <c r="C99" s="268"/>
      <c r="D99" s="268"/>
      <c r="E99" s="172"/>
      <c r="F99" s="268"/>
      <c r="G99" s="200" t="s">
        <v>1249</v>
      </c>
      <c r="H99" s="268"/>
      <c r="I99" s="172"/>
      <c r="J99" s="437" t="str">
        <f t="shared" si="18"/>
        <v>-</v>
      </c>
      <c r="K99" s="269"/>
      <c r="L99" s="269"/>
      <c r="M99" s="270"/>
      <c r="N99" s="270"/>
      <c r="O99" s="277">
        <f t="shared" si="14"/>
        <v>0</v>
      </c>
      <c r="P99" s="272"/>
      <c r="Q99" s="199">
        <v>0</v>
      </c>
      <c r="R99" s="271"/>
      <c r="S99" s="198">
        <f t="shared" si="19"/>
        <v>0</v>
      </c>
      <c r="T99" s="198">
        <f t="shared" si="20"/>
        <v>0</v>
      </c>
      <c r="U99" s="198">
        <f t="shared" si="15"/>
        <v>0</v>
      </c>
      <c r="V99" s="198">
        <f t="shared" si="21"/>
        <v>0</v>
      </c>
      <c r="W99" s="198">
        <v>0</v>
      </c>
      <c r="X99" s="198">
        <v>0</v>
      </c>
      <c r="Y99" s="198">
        <v>0</v>
      </c>
      <c r="Z99" s="198">
        <v>0</v>
      </c>
      <c r="AA99" s="192">
        <f t="shared" si="16"/>
        <v>0</v>
      </c>
      <c r="AB99" s="192">
        <f t="shared" si="17"/>
        <v>0</v>
      </c>
    </row>
    <row r="100" spans="1:28" x14ac:dyDescent="0.2">
      <c r="A100" s="172"/>
      <c r="B100" s="268"/>
      <c r="C100" s="268"/>
      <c r="D100" s="268"/>
      <c r="E100" s="172"/>
      <c r="F100" s="268"/>
      <c r="G100" s="200" t="s">
        <v>1249</v>
      </c>
      <c r="H100" s="268"/>
      <c r="I100" s="172"/>
      <c r="J100" s="437" t="str">
        <f t="shared" si="18"/>
        <v>-</v>
      </c>
      <c r="K100" s="269"/>
      <c r="L100" s="269"/>
      <c r="M100" s="270"/>
      <c r="N100" s="270"/>
      <c r="O100" s="277">
        <f t="shared" si="14"/>
        <v>0</v>
      </c>
      <c r="P100" s="272"/>
      <c r="Q100" s="199">
        <v>0</v>
      </c>
      <c r="R100" s="271"/>
      <c r="S100" s="198">
        <f t="shared" si="19"/>
        <v>0</v>
      </c>
      <c r="T100" s="198">
        <f t="shared" si="20"/>
        <v>0</v>
      </c>
      <c r="U100" s="198">
        <f t="shared" si="15"/>
        <v>0</v>
      </c>
      <c r="V100" s="198">
        <f t="shared" si="21"/>
        <v>0</v>
      </c>
      <c r="W100" s="198">
        <v>0</v>
      </c>
      <c r="X100" s="198">
        <v>0</v>
      </c>
      <c r="Y100" s="198">
        <v>0</v>
      </c>
      <c r="Z100" s="198">
        <v>0</v>
      </c>
      <c r="AA100" s="192">
        <f t="shared" si="16"/>
        <v>0</v>
      </c>
      <c r="AB100" s="192">
        <f t="shared" si="17"/>
        <v>0</v>
      </c>
    </row>
    <row r="101" spans="1:28" x14ac:dyDescent="0.2">
      <c r="A101" s="172"/>
      <c r="B101" s="268"/>
      <c r="C101" s="268"/>
      <c r="D101" s="268"/>
      <c r="E101" s="172"/>
      <c r="F101" s="268"/>
      <c r="G101" s="200" t="s">
        <v>1249</v>
      </c>
      <c r="H101" s="268"/>
      <c r="I101" s="172"/>
      <c r="J101" s="437" t="str">
        <f t="shared" si="18"/>
        <v>-</v>
      </c>
      <c r="K101" s="269"/>
      <c r="L101" s="269"/>
      <c r="M101" s="270"/>
      <c r="N101" s="270"/>
      <c r="O101" s="277">
        <f t="shared" si="14"/>
        <v>0</v>
      </c>
      <c r="P101" s="272"/>
      <c r="Q101" s="199">
        <v>0</v>
      </c>
      <c r="R101" s="271"/>
      <c r="S101" s="198">
        <f t="shared" si="19"/>
        <v>0</v>
      </c>
      <c r="T101" s="198">
        <f t="shared" si="20"/>
        <v>0</v>
      </c>
      <c r="U101" s="198">
        <f t="shared" si="15"/>
        <v>0</v>
      </c>
      <c r="V101" s="198">
        <f t="shared" si="21"/>
        <v>0</v>
      </c>
      <c r="W101" s="198">
        <v>0</v>
      </c>
      <c r="X101" s="198">
        <v>0</v>
      </c>
      <c r="Y101" s="198">
        <v>0</v>
      </c>
      <c r="Z101" s="198">
        <v>0</v>
      </c>
      <c r="AA101" s="192">
        <f t="shared" si="16"/>
        <v>0</v>
      </c>
      <c r="AB101" s="192">
        <f t="shared" si="17"/>
        <v>0</v>
      </c>
    </row>
    <row r="102" spans="1:28" x14ac:dyDescent="0.2">
      <c r="A102" s="172"/>
      <c r="B102" s="268"/>
      <c r="C102" s="268"/>
      <c r="D102" s="268"/>
      <c r="E102" s="172"/>
      <c r="F102" s="268"/>
      <c r="G102" s="200" t="s">
        <v>1249</v>
      </c>
      <c r="H102" s="268"/>
      <c r="I102" s="172"/>
      <c r="J102" s="437" t="str">
        <f t="shared" si="18"/>
        <v>-</v>
      </c>
      <c r="K102" s="269"/>
      <c r="L102" s="269"/>
      <c r="M102" s="270"/>
      <c r="N102" s="270"/>
      <c r="O102" s="277">
        <f t="shared" si="14"/>
        <v>0</v>
      </c>
      <c r="P102" s="272"/>
      <c r="Q102" s="199">
        <v>0</v>
      </c>
      <c r="R102" s="271"/>
      <c r="S102" s="198">
        <f t="shared" si="19"/>
        <v>0</v>
      </c>
      <c r="T102" s="198">
        <f t="shared" si="20"/>
        <v>0</v>
      </c>
      <c r="U102" s="198">
        <f t="shared" si="15"/>
        <v>0</v>
      </c>
      <c r="V102" s="198">
        <f t="shared" si="21"/>
        <v>0</v>
      </c>
      <c r="W102" s="198">
        <v>0</v>
      </c>
      <c r="X102" s="198">
        <v>0</v>
      </c>
      <c r="Y102" s="198">
        <v>0</v>
      </c>
      <c r="Z102" s="198">
        <v>0</v>
      </c>
      <c r="AA102" s="192">
        <f t="shared" si="16"/>
        <v>0</v>
      </c>
      <c r="AB102" s="192">
        <f t="shared" si="17"/>
        <v>0</v>
      </c>
    </row>
    <row r="103" spans="1:28" x14ac:dyDescent="0.2">
      <c r="A103" s="172"/>
      <c r="B103" s="268"/>
      <c r="C103" s="268"/>
      <c r="D103" s="268"/>
      <c r="E103" s="172"/>
      <c r="F103" s="268"/>
      <c r="G103" s="200" t="s">
        <v>1249</v>
      </c>
      <c r="H103" s="268"/>
      <c r="I103" s="172"/>
      <c r="J103" s="437" t="str">
        <f t="shared" si="18"/>
        <v>-</v>
      </c>
      <c r="K103" s="269"/>
      <c r="L103" s="269"/>
      <c r="M103" s="270"/>
      <c r="N103" s="270"/>
      <c r="O103" s="277">
        <f t="shared" si="14"/>
        <v>0</v>
      </c>
      <c r="P103" s="272"/>
      <c r="Q103" s="199">
        <v>0</v>
      </c>
      <c r="R103" s="271"/>
      <c r="S103" s="198">
        <f t="shared" si="19"/>
        <v>0</v>
      </c>
      <c r="T103" s="198">
        <f t="shared" si="20"/>
        <v>0</v>
      </c>
      <c r="U103" s="198">
        <f t="shared" si="15"/>
        <v>0</v>
      </c>
      <c r="V103" s="198">
        <f t="shared" si="21"/>
        <v>0</v>
      </c>
      <c r="W103" s="198">
        <v>0</v>
      </c>
      <c r="X103" s="198">
        <v>0</v>
      </c>
      <c r="Y103" s="198">
        <v>0</v>
      </c>
      <c r="Z103" s="198">
        <v>0</v>
      </c>
      <c r="AA103" s="192">
        <f t="shared" si="16"/>
        <v>0</v>
      </c>
      <c r="AB103" s="192">
        <f t="shared" si="17"/>
        <v>0</v>
      </c>
    </row>
    <row r="104" spans="1:28" x14ac:dyDescent="0.2">
      <c r="A104" s="172"/>
      <c r="B104" s="268"/>
      <c r="C104" s="268"/>
      <c r="D104" s="268"/>
      <c r="E104" s="172"/>
      <c r="F104" s="268"/>
      <c r="G104" s="200" t="s">
        <v>1249</v>
      </c>
      <c r="H104" s="268"/>
      <c r="I104" s="172"/>
      <c r="J104" s="437" t="str">
        <f t="shared" si="18"/>
        <v>-</v>
      </c>
      <c r="K104" s="269"/>
      <c r="L104" s="269"/>
      <c r="M104" s="270"/>
      <c r="N104" s="270"/>
      <c r="O104" s="277">
        <f t="shared" si="14"/>
        <v>0</v>
      </c>
      <c r="P104" s="272"/>
      <c r="Q104" s="199">
        <v>0</v>
      </c>
      <c r="R104" s="271"/>
      <c r="S104" s="198">
        <f t="shared" si="19"/>
        <v>0</v>
      </c>
      <c r="T104" s="198">
        <f t="shared" si="20"/>
        <v>0</v>
      </c>
      <c r="U104" s="198">
        <f t="shared" si="15"/>
        <v>0</v>
      </c>
      <c r="V104" s="198">
        <f t="shared" si="21"/>
        <v>0</v>
      </c>
      <c r="W104" s="198">
        <v>0</v>
      </c>
      <c r="X104" s="198">
        <v>0</v>
      </c>
      <c r="Y104" s="198">
        <v>0</v>
      </c>
      <c r="Z104" s="198">
        <v>0</v>
      </c>
      <c r="AA104" s="192">
        <f t="shared" si="16"/>
        <v>0</v>
      </c>
      <c r="AB104" s="192">
        <f t="shared" si="17"/>
        <v>0</v>
      </c>
    </row>
    <row r="105" spans="1:28" x14ac:dyDescent="0.2">
      <c r="A105" s="172"/>
      <c r="B105" s="268"/>
      <c r="C105" s="268"/>
      <c r="D105" s="268"/>
      <c r="E105" s="172"/>
      <c r="F105" s="268"/>
      <c r="G105" s="200" t="s">
        <v>1249</v>
      </c>
      <c r="H105" s="268"/>
      <c r="I105" s="172"/>
      <c r="J105" s="437" t="str">
        <f t="shared" si="18"/>
        <v>-</v>
      </c>
      <c r="K105" s="269"/>
      <c r="L105" s="269"/>
      <c r="M105" s="270"/>
      <c r="N105" s="270"/>
      <c r="O105" s="277">
        <f t="shared" si="14"/>
        <v>0</v>
      </c>
      <c r="P105" s="272"/>
      <c r="Q105" s="199">
        <v>0</v>
      </c>
      <c r="R105" s="271"/>
      <c r="S105" s="198">
        <f t="shared" si="19"/>
        <v>0</v>
      </c>
      <c r="T105" s="198">
        <f t="shared" si="20"/>
        <v>0</v>
      </c>
      <c r="U105" s="198">
        <f t="shared" ref="U105:U136" si="22">+S105*$U$2</f>
        <v>0</v>
      </c>
      <c r="V105" s="198">
        <f t="shared" si="21"/>
        <v>0</v>
      </c>
      <c r="W105" s="198">
        <v>0</v>
      </c>
      <c r="X105" s="198">
        <v>0</v>
      </c>
      <c r="Y105" s="198">
        <v>0</v>
      </c>
      <c r="Z105" s="198">
        <v>0</v>
      </c>
      <c r="AA105" s="192">
        <f t="shared" ref="AA105:AA136" si="23">ROUND((SUM(T105:Z105)),0)</f>
        <v>0</v>
      </c>
      <c r="AB105" s="192">
        <f t="shared" ref="AB105:AB136" si="24">ROUND((+S105+AA105),0)</f>
        <v>0</v>
      </c>
    </row>
    <row r="106" spans="1:28" x14ac:dyDescent="0.2">
      <c r="A106" s="172"/>
      <c r="B106" s="268"/>
      <c r="C106" s="268"/>
      <c r="D106" s="268"/>
      <c r="E106" s="172"/>
      <c r="F106" s="268"/>
      <c r="G106" s="200" t="s">
        <v>1249</v>
      </c>
      <c r="H106" s="268"/>
      <c r="I106" s="172"/>
      <c r="J106" s="437" t="str">
        <f t="shared" si="18"/>
        <v>-</v>
      </c>
      <c r="K106" s="269"/>
      <c r="L106" s="269"/>
      <c r="M106" s="270"/>
      <c r="N106" s="270"/>
      <c r="O106" s="277">
        <f t="shared" si="14"/>
        <v>0</v>
      </c>
      <c r="P106" s="272"/>
      <c r="Q106" s="199">
        <v>0</v>
      </c>
      <c r="R106" s="271"/>
      <c r="S106" s="198">
        <f t="shared" si="19"/>
        <v>0</v>
      </c>
      <c r="T106" s="198">
        <f t="shared" si="20"/>
        <v>0</v>
      </c>
      <c r="U106" s="198">
        <f t="shared" si="22"/>
        <v>0</v>
      </c>
      <c r="V106" s="198">
        <f t="shared" ref="V106:V137" si="25">($V$2*12)*Q106</f>
        <v>0</v>
      </c>
      <c r="W106" s="198">
        <v>0</v>
      </c>
      <c r="X106" s="198">
        <v>0</v>
      </c>
      <c r="Y106" s="198">
        <v>0</v>
      </c>
      <c r="Z106" s="198">
        <v>0</v>
      </c>
      <c r="AA106" s="192">
        <f t="shared" si="23"/>
        <v>0</v>
      </c>
      <c r="AB106" s="192">
        <f t="shared" si="24"/>
        <v>0</v>
      </c>
    </row>
    <row r="107" spans="1:28" x14ac:dyDescent="0.2">
      <c r="A107" s="172"/>
      <c r="B107" s="268"/>
      <c r="C107" s="268"/>
      <c r="D107" s="268"/>
      <c r="E107" s="172"/>
      <c r="F107" s="268"/>
      <c r="G107" s="200" t="s">
        <v>1249</v>
      </c>
      <c r="H107" s="268"/>
      <c r="I107" s="172"/>
      <c r="J107" s="437" t="str">
        <f t="shared" si="18"/>
        <v>-</v>
      </c>
      <c r="K107" s="269"/>
      <c r="L107" s="269"/>
      <c r="M107" s="270"/>
      <c r="N107" s="270"/>
      <c r="O107" s="277">
        <f t="shared" si="14"/>
        <v>0</v>
      </c>
      <c r="P107" s="272"/>
      <c r="Q107" s="199">
        <v>0</v>
      </c>
      <c r="R107" s="271"/>
      <c r="S107" s="198">
        <f t="shared" si="19"/>
        <v>0</v>
      </c>
      <c r="T107" s="198">
        <f t="shared" si="20"/>
        <v>0</v>
      </c>
      <c r="U107" s="198">
        <f t="shared" si="22"/>
        <v>0</v>
      </c>
      <c r="V107" s="198">
        <f t="shared" si="25"/>
        <v>0</v>
      </c>
      <c r="W107" s="198">
        <v>0</v>
      </c>
      <c r="X107" s="198">
        <v>0</v>
      </c>
      <c r="Y107" s="198">
        <v>0</v>
      </c>
      <c r="Z107" s="198">
        <v>0</v>
      </c>
      <c r="AA107" s="192">
        <f t="shared" si="23"/>
        <v>0</v>
      </c>
      <c r="AB107" s="192">
        <f t="shared" si="24"/>
        <v>0</v>
      </c>
    </row>
    <row r="108" spans="1:28" x14ac:dyDescent="0.2">
      <c r="A108" s="172"/>
      <c r="B108" s="268"/>
      <c r="C108" s="268"/>
      <c r="D108" s="268"/>
      <c r="E108" s="172"/>
      <c r="F108" s="268"/>
      <c r="G108" s="200" t="s">
        <v>1249</v>
      </c>
      <c r="H108" s="268"/>
      <c r="I108" s="172"/>
      <c r="J108" s="437" t="str">
        <f t="shared" si="18"/>
        <v>-</v>
      </c>
      <c r="K108" s="269"/>
      <c r="L108" s="269"/>
      <c r="M108" s="270"/>
      <c r="N108" s="270"/>
      <c r="O108" s="277">
        <f t="shared" si="14"/>
        <v>0</v>
      </c>
      <c r="P108" s="272"/>
      <c r="Q108" s="199">
        <v>0</v>
      </c>
      <c r="R108" s="271"/>
      <c r="S108" s="198">
        <f t="shared" si="19"/>
        <v>0</v>
      </c>
      <c r="T108" s="198">
        <f t="shared" si="20"/>
        <v>0</v>
      </c>
      <c r="U108" s="198">
        <f t="shared" si="22"/>
        <v>0</v>
      </c>
      <c r="V108" s="198">
        <f t="shared" si="25"/>
        <v>0</v>
      </c>
      <c r="W108" s="198">
        <v>0</v>
      </c>
      <c r="X108" s="198">
        <v>0</v>
      </c>
      <c r="Y108" s="198">
        <v>0</v>
      </c>
      <c r="Z108" s="198">
        <v>0</v>
      </c>
      <c r="AA108" s="192">
        <f t="shared" si="23"/>
        <v>0</v>
      </c>
      <c r="AB108" s="192">
        <f t="shared" si="24"/>
        <v>0</v>
      </c>
    </row>
    <row r="109" spans="1:28" x14ac:dyDescent="0.2">
      <c r="A109" s="172"/>
      <c r="B109" s="268"/>
      <c r="C109" s="268"/>
      <c r="D109" s="268"/>
      <c r="E109" s="172"/>
      <c r="F109" s="268"/>
      <c r="G109" s="200" t="s">
        <v>1249</v>
      </c>
      <c r="H109" s="268"/>
      <c r="I109" s="172"/>
      <c r="J109" s="437" t="str">
        <f t="shared" si="18"/>
        <v>-</v>
      </c>
      <c r="K109" s="269"/>
      <c r="L109" s="269"/>
      <c r="M109" s="270"/>
      <c r="N109" s="270"/>
      <c r="O109" s="277">
        <f t="shared" si="14"/>
        <v>0</v>
      </c>
      <c r="P109" s="272"/>
      <c r="Q109" s="199">
        <v>0</v>
      </c>
      <c r="R109" s="271"/>
      <c r="S109" s="198">
        <f t="shared" si="19"/>
        <v>0</v>
      </c>
      <c r="T109" s="198">
        <f t="shared" si="20"/>
        <v>0</v>
      </c>
      <c r="U109" s="198">
        <f t="shared" si="22"/>
        <v>0</v>
      </c>
      <c r="V109" s="198">
        <f t="shared" si="25"/>
        <v>0</v>
      </c>
      <c r="W109" s="198">
        <v>0</v>
      </c>
      <c r="X109" s="198">
        <v>0</v>
      </c>
      <c r="Y109" s="198">
        <v>0</v>
      </c>
      <c r="Z109" s="198">
        <v>0</v>
      </c>
      <c r="AA109" s="192">
        <f t="shared" si="23"/>
        <v>0</v>
      </c>
      <c r="AB109" s="192">
        <f t="shared" si="24"/>
        <v>0</v>
      </c>
    </row>
    <row r="110" spans="1:28" x14ac:dyDescent="0.2">
      <c r="A110" s="172"/>
      <c r="B110" s="268"/>
      <c r="C110" s="268"/>
      <c r="D110" s="268"/>
      <c r="E110" s="172"/>
      <c r="F110" s="268"/>
      <c r="G110" s="200" t="s">
        <v>1249</v>
      </c>
      <c r="H110" s="268"/>
      <c r="I110" s="172"/>
      <c r="J110" s="437" t="str">
        <f t="shared" si="18"/>
        <v>-</v>
      </c>
      <c r="K110" s="269"/>
      <c r="L110" s="269"/>
      <c r="M110" s="270"/>
      <c r="N110" s="270"/>
      <c r="O110" s="277">
        <f t="shared" si="14"/>
        <v>0</v>
      </c>
      <c r="P110" s="272"/>
      <c r="Q110" s="199">
        <v>0</v>
      </c>
      <c r="R110" s="271"/>
      <c r="S110" s="198">
        <f t="shared" si="19"/>
        <v>0</v>
      </c>
      <c r="T110" s="198">
        <f t="shared" si="20"/>
        <v>0</v>
      </c>
      <c r="U110" s="198">
        <f t="shared" si="22"/>
        <v>0</v>
      </c>
      <c r="V110" s="198">
        <f t="shared" si="25"/>
        <v>0</v>
      </c>
      <c r="W110" s="198">
        <v>0</v>
      </c>
      <c r="X110" s="198">
        <v>0</v>
      </c>
      <c r="Y110" s="198">
        <v>0</v>
      </c>
      <c r="Z110" s="198">
        <v>0</v>
      </c>
      <c r="AA110" s="192">
        <f t="shared" si="23"/>
        <v>0</v>
      </c>
      <c r="AB110" s="192">
        <f t="shared" si="24"/>
        <v>0</v>
      </c>
    </row>
    <row r="111" spans="1:28" x14ac:dyDescent="0.2">
      <c r="A111" s="172"/>
      <c r="B111" s="268"/>
      <c r="C111" s="268"/>
      <c r="D111" s="268"/>
      <c r="E111" s="172"/>
      <c r="F111" s="268"/>
      <c r="G111" s="200" t="s">
        <v>1249</v>
      </c>
      <c r="H111" s="268"/>
      <c r="I111" s="172"/>
      <c r="J111" s="437" t="str">
        <f t="shared" si="18"/>
        <v>-</v>
      </c>
      <c r="K111" s="269"/>
      <c r="L111" s="269"/>
      <c r="M111" s="270"/>
      <c r="N111" s="270"/>
      <c r="O111" s="277">
        <f t="shared" si="14"/>
        <v>0</v>
      </c>
      <c r="P111" s="272"/>
      <c r="Q111" s="199">
        <v>0</v>
      </c>
      <c r="R111" s="271"/>
      <c r="S111" s="198">
        <f t="shared" si="19"/>
        <v>0</v>
      </c>
      <c r="T111" s="198">
        <f t="shared" si="20"/>
        <v>0</v>
      </c>
      <c r="U111" s="198">
        <f t="shared" si="22"/>
        <v>0</v>
      </c>
      <c r="V111" s="198">
        <f t="shared" si="25"/>
        <v>0</v>
      </c>
      <c r="W111" s="198">
        <v>0</v>
      </c>
      <c r="X111" s="198">
        <v>0</v>
      </c>
      <c r="Y111" s="198">
        <v>0</v>
      </c>
      <c r="Z111" s="198">
        <v>0</v>
      </c>
      <c r="AA111" s="192">
        <f t="shared" si="23"/>
        <v>0</v>
      </c>
      <c r="AB111" s="192">
        <f t="shared" si="24"/>
        <v>0</v>
      </c>
    </row>
    <row r="112" spans="1:28" x14ac:dyDescent="0.2">
      <c r="A112" s="172"/>
      <c r="B112" s="268"/>
      <c r="C112" s="268"/>
      <c r="D112" s="268"/>
      <c r="E112" s="172"/>
      <c r="F112" s="268"/>
      <c r="G112" s="200" t="s">
        <v>1249</v>
      </c>
      <c r="H112" s="268"/>
      <c r="I112" s="172"/>
      <c r="J112" s="437" t="str">
        <f t="shared" si="18"/>
        <v>-</v>
      </c>
      <c r="K112" s="269"/>
      <c r="L112" s="269"/>
      <c r="M112" s="270"/>
      <c r="N112" s="270"/>
      <c r="O112" s="277">
        <f t="shared" si="14"/>
        <v>0</v>
      </c>
      <c r="P112" s="272"/>
      <c r="Q112" s="199">
        <v>0</v>
      </c>
      <c r="R112" s="271"/>
      <c r="S112" s="198">
        <f t="shared" si="19"/>
        <v>0</v>
      </c>
      <c r="T112" s="198">
        <f t="shared" si="20"/>
        <v>0</v>
      </c>
      <c r="U112" s="198">
        <f t="shared" si="22"/>
        <v>0</v>
      </c>
      <c r="V112" s="198">
        <f t="shared" si="25"/>
        <v>0</v>
      </c>
      <c r="W112" s="198">
        <v>0</v>
      </c>
      <c r="X112" s="198">
        <v>0</v>
      </c>
      <c r="Y112" s="198">
        <v>0</v>
      </c>
      <c r="Z112" s="198">
        <v>0</v>
      </c>
      <c r="AA112" s="192">
        <f t="shared" si="23"/>
        <v>0</v>
      </c>
      <c r="AB112" s="192">
        <f t="shared" si="24"/>
        <v>0</v>
      </c>
    </row>
    <row r="113" spans="1:28" x14ac:dyDescent="0.2">
      <c r="A113" s="172"/>
      <c r="B113" s="268"/>
      <c r="C113" s="268"/>
      <c r="D113" s="268"/>
      <c r="E113" s="172"/>
      <c r="F113" s="268"/>
      <c r="G113" s="200" t="s">
        <v>1249</v>
      </c>
      <c r="H113" s="268"/>
      <c r="I113" s="172"/>
      <c r="J113" s="437" t="str">
        <f t="shared" si="18"/>
        <v>-</v>
      </c>
      <c r="K113" s="269"/>
      <c r="L113" s="269"/>
      <c r="M113" s="270"/>
      <c r="N113" s="270"/>
      <c r="O113" s="277">
        <f t="shared" si="14"/>
        <v>0</v>
      </c>
      <c r="P113" s="272"/>
      <c r="Q113" s="199">
        <v>0</v>
      </c>
      <c r="R113" s="271"/>
      <c r="S113" s="198">
        <f t="shared" si="19"/>
        <v>0</v>
      </c>
      <c r="T113" s="198">
        <f t="shared" si="20"/>
        <v>0</v>
      </c>
      <c r="U113" s="198">
        <f t="shared" si="22"/>
        <v>0</v>
      </c>
      <c r="V113" s="198">
        <f t="shared" si="25"/>
        <v>0</v>
      </c>
      <c r="W113" s="198">
        <v>0</v>
      </c>
      <c r="X113" s="198">
        <v>0</v>
      </c>
      <c r="Y113" s="198">
        <v>0</v>
      </c>
      <c r="Z113" s="198">
        <v>0</v>
      </c>
      <c r="AA113" s="192">
        <f t="shared" si="23"/>
        <v>0</v>
      </c>
      <c r="AB113" s="192">
        <f t="shared" si="24"/>
        <v>0</v>
      </c>
    </row>
    <row r="114" spans="1:28" x14ac:dyDescent="0.2">
      <c r="A114" s="172"/>
      <c r="B114" s="268"/>
      <c r="C114" s="268"/>
      <c r="D114" s="268"/>
      <c r="E114" s="172"/>
      <c r="F114" s="268"/>
      <c r="G114" s="200" t="s">
        <v>1249</v>
      </c>
      <c r="H114" s="268"/>
      <c r="I114" s="172"/>
      <c r="J114" s="437" t="str">
        <f t="shared" si="18"/>
        <v>-</v>
      </c>
      <c r="K114" s="269"/>
      <c r="L114" s="269"/>
      <c r="M114" s="270"/>
      <c r="N114" s="270"/>
      <c r="O114" s="277">
        <f t="shared" si="14"/>
        <v>0</v>
      </c>
      <c r="P114" s="272"/>
      <c r="Q114" s="199">
        <v>0</v>
      </c>
      <c r="R114" s="271"/>
      <c r="S114" s="198">
        <f t="shared" si="19"/>
        <v>0</v>
      </c>
      <c r="T114" s="198">
        <f t="shared" si="20"/>
        <v>0</v>
      </c>
      <c r="U114" s="198">
        <f t="shared" si="22"/>
        <v>0</v>
      </c>
      <c r="V114" s="198">
        <f t="shared" si="25"/>
        <v>0</v>
      </c>
      <c r="W114" s="198">
        <v>0</v>
      </c>
      <c r="X114" s="198">
        <v>0</v>
      </c>
      <c r="Y114" s="198">
        <v>0</v>
      </c>
      <c r="Z114" s="198">
        <v>0</v>
      </c>
      <c r="AA114" s="192">
        <f t="shared" si="23"/>
        <v>0</v>
      </c>
      <c r="AB114" s="192">
        <f t="shared" si="24"/>
        <v>0</v>
      </c>
    </row>
    <row r="115" spans="1:28" x14ac:dyDescent="0.2">
      <c r="A115" s="172"/>
      <c r="B115" s="268"/>
      <c r="C115" s="268"/>
      <c r="D115" s="268"/>
      <c r="E115" s="172"/>
      <c r="F115" s="268"/>
      <c r="G115" s="200" t="s">
        <v>1249</v>
      </c>
      <c r="H115" s="268"/>
      <c r="I115" s="172"/>
      <c r="J115" s="437" t="str">
        <f t="shared" si="18"/>
        <v>-</v>
      </c>
      <c r="K115" s="269"/>
      <c r="L115" s="269"/>
      <c r="M115" s="270"/>
      <c r="N115" s="270"/>
      <c r="O115" s="277">
        <f t="shared" si="14"/>
        <v>0</v>
      </c>
      <c r="P115" s="272"/>
      <c r="Q115" s="199">
        <v>0</v>
      </c>
      <c r="R115" s="271"/>
      <c r="S115" s="198">
        <f t="shared" si="19"/>
        <v>0</v>
      </c>
      <c r="T115" s="198">
        <f t="shared" si="20"/>
        <v>0</v>
      </c>
      <c r="U115" s="198">
        <f t="shared" si="22"/>
        <v>0</v>
      </c>
      <c r="V115" s="198">
        <f t="shared" si="25"/>
        <v>0</v>
      </c>
      <c r="W115" s="198">
        <v>0</v>
      </c>
      <c r="X115" s="198">
        <v>0</v>
      </c>
      <c r="Y115" s="198">
        <v>0</v>
      </c>
      <c r="Z115" s="198">
        <v>0</v>
      </c>
      <c r="AA115" s="192">
        <f t="shared" si="23"/>
        <v>0</v>
      </c>
      <c r="AB115" s="192">
        <f t="shared" si="24"/>
        <v>0</v>
      </c>
    </row>
    <row r="116" spans="1:28" x14ac:dyDescent="0.2">
      <c r="A116" s="172"/>
      <c r="B116" s="268"/>
      <c r="C116" s="268"/>
      <c r="D116" s="268"/>
      <c r="E116" s="172"/>
      <c r="F116" s="268"/>
      <c r="G116" s="200" t="s">
        <v>1249</v>
      </c>
      <c r="H116" s="268"/>
      <c r="I116" s="172"/>
      <c r="J116" s="437" t="str">
        <f t="shared" si="18"/>
        <v>-</v>
      </c>
      <c r="K116" s="269"/>
      <c r="L116" s="269"/>
      <c r="M116" s="270"/>
      <c r="N116" s="270"/>
      <c r="O116" s="277">
        <f t="shared" si="14"/>
        <v>0</v>
      </c>
      <c r="P116" s="272"/>
      <c r="Q116" s="199">
        <v>0</v>
      </c>
      <c r="R116" s="271"/>
      <c r="S116" s="198">
        <f t="shared" si="19"/>
        <v>0</v>
      </c>
      <c r="T116" s="198">
        <f t="shared" si="20"/>
        <v>0</v>
      </c>
      <c r="U116" s="198">
        <f t="shared" si="22"/>
        <v>0</v>
      </c>
      <c r="V116" s="198">
        <f t="shared" si="25"/>
        <v>0</v>
      </c>
      <c r="W116" s="198">
        <v>0</v>
      </c>
      <c r="X116" s="198">
        <v>0</v>
      </c>
      <c r="Y116" s="198">
        <v>0</v>
      </c>
      <c r="Z116" s="198">
        <v>0</v>
      </c>
      <c r="AA116" s="192">
        <f t="shared" si="23"/>
        <v>0</v>
      </c>
      <c r="AB116" s="192">
        <f t="shared" si="24"/>
        <v>0</v>
      </c>
    </row>
    <row r="117" spans="1:28" x14ac:dyDescent="0.2">
      <c r="A117" s="172"/>
      <c r="B117" s="268"/>
      <c r="C117" s="268"/>
      <c r="D117" s="268"/>
      <c r="E117" s="172"/>
      <c r="F117" s="268"/>
      <c r="G117" s="200" t="s">
        <v>1249</v>
      </c>
      <c r="H117" s="268"/>
      <c r="I117" s="172"/>
      <c r="J117" s="437" t="str">
        <f t="shared" si="18"/>
        <v>-</v>
      </c>
      <c r="K117" s="269"/>
      <c r="L117" s="269"/>
      <c r="M117" s="270"/>
      <c r="N117" s="270"/>
      <c r="O117" s="277">
        <f t="shared" si="14"/>
        <v>0</v>
      </c>
      <c r="P117" s="272"/>
      <c r="Q117" s="199">
        <v>0</v>
      </c>
      <c r="R117" s="271"/>
      <c r="S117" s="198">
        <f t="shared" si="19"/>
        <v>0</v>
      </c>
      <c r="T117" s="198">
        <f t="shared" si="20"/>
        <v>0</v>
      </c>
      <c r="U117" s="198">
        <f t="shared" si="22"/>
        <v>0</v>
      </c>
      <c r="V117" s="198">
        <f t="shared" si="25"/>
        <v>0</v>
      </c>
      <c r="W117" s="198">
        <v>0</v>
      </c>
      <c r="X117" s="198">
        <v>0</v>
      </c>
      <c r="Y117" s="198">
        <v>0</v>
      </c>
      <c r="Z117" s="198">
        <v>0</v>
      </c>
      <c r="AA117" s="192">
        <f t="shared" si="23"/>
        <v>0</v>
      </c>
      <c r="AB117" s="192">
        <f t="shared" si="24"/>
        <v>0</v>
      </c>
    </row>
    <row r="118" spans="1:28" x14ac:dyDescent="0.2">
      <c r="A118" s="172"/>
      <c r="B118" s="268"/>
      <c r="C118" s="268"/>
      <c r="D118" s="268"/>
      <c r="E118" s="172"/>
      <c r="F118" s="268"/>
      <c r="G118" s="200" t="s">
        <v>1249</v>
      </c>
      <c r="H118" s="268"/>
      <c r="I118" s="172"/>
      <c r="J118" s="437" t="str">
        <f t="shared" si="18"/>
        <v>-</v>
      </c>
      <c r="K118" s="269"/>
      <c r="L118" s="269"/>
      <c r="M118" s="270"/>
      <c r="N118" s="270"/>
      <c r="O118" s="277">
        <f t="shared" si="14"/>
        <v>0</v>
      </c>
      <c r="P118" s="272"/>
      <c r="Q118" s="199">
        <v>0</v>
      </c>
      <c r="R118" s="271"/>
      <c r="S118" s="198">
        <f t="shared" si="19"/>
        <v>0</v>
      </c>
      <c r="T118" s="198">
        <f t="shared" si="20"/>
        <v>0</v>
      </c>
      <c r="U118" s="198">
        <f t="shared" si="22"/>
        <v>0</v>
      </c>
      <c r="V118" s="198">
        <f t="shared" si="25"/>
        <v>0</v>
      </c>
      <c r="W118" s="198">
        <v>0</v>
      </c>
      <c r="X118" s="198">
        <v>0</v>
      </c>
      <c r="Y118" s="198">
        <v>0</v>
      </c>
      <c r="Z118" s="198">
        <v>0</v>
      </c>
      <c r="AA118" s="192">
        <f t="shared" si="23"/>
        <v>0</v>
      </c>
      <c r="AB118" s="192">
        <f t="shared" si="24"/>
        <v>0</v>
      </c>
    </row>
    <row r="119" spans="1:28" x14ac:dyDescent="0.2">
      <c r="A119" s="172"/>
      <c r="B119" s="268"/>
      <c r="C119" s="268"/>
      <c r="D119" s="268"/>
      <c r="E119" s="172"/>
      <c r="F119" s="268"/>
      <c r="G119" s="200" t="s">
        <v>1249</v>
      </c>
      <c r="H119" s="268"/>
      <c r="I119" s="172"/>
      <c r="J119" s="437" t="str">
        <f t="shared" si="18"/>
        <v>-</v>
      </c>
      <c r="K119" s="269"/>
      <c r="L119" s="269"/>
      <c r="M119" s="270"/>
      <c r="N119" s="270"/>
      <c r="O119" s="277">
        <f t="shared" si="14"/>
        <v>0</v>
      </c>
      <c r="P119" s="272"/>
      <c r="Q119" s="199">
        <v>0</v>
      </c>
      <c r="R119" s="271"/>
      <c r="S119" s="198">
        <f t="shared" si="19"/>
        <v>0</v>
      </c>
      <c r="T119" s="198">
        <f t="shared" si="20"/>
        <v>0</v>
      </c>
      <c r="U119" s="198">
        <f t="shared" si="22"/>
        <v>0</v>
      </c>
      <c r="V119" s="198">
        <f t="shared" si="25"/>
        <v>0</v>
      </c>
      <c r="W119" s="198">
        <v>0</v>
      </c>
      <c r="X119" s="198">
        <v>0</v>
      </c>
      <c r="Y119" s="198">
        <v>0</v>
      </c>
      <c r="Z119" s="198">
        <v>0</v>
      </c>
      <c r="AA119" s="192">
        <f t="shared" si="23"/>
        <v>0</v>
      </c>
      <c r="AB119" s="192">
        <f t="shared" si="24"/>
        <v>0</v>
      </c>
    </row>
    <row r="120" spans="1:28" x14ac:dyDescent="0.2">
      <c r="A120" s="172"/>
      <c r="B120" s="268"/>
      <c r="C120" s="268"/>
      <c r="D120" s="268"/>
      <c r="E120" s="172"/>
      <c r="F120" s="268"/>
      <c r="G120" s="200" t="s">
        <v>1249</v>
      </c>
      <c r="H120" s="268"/>
      <c r="I120" s="172"/>
      <c r="J120" s="437" t="str">
        <f t="shared" si="18"/>
        <v>-</v>
      </c>
      <c r="K120" s="269"/>
      <c r="L120" s="269"/>
      <c r="M120" s="270"/>
      <c r="N120" s="270"/>
      <c r="O120" s="277">
        <f t="shared" si="14"/>
        <v>0</v>
      </c>
      <c r="P120" s="272"/>
      <c r="Q120" s="199">
        <v>0</v>
      </c>
      <c r="R120" s="271"/>
      <c r="S120" s="198">
        <f t="shared" si="19"/>
        <v>0</v>
      </c>
      <c r="T120" s="198">
        <f t="shared" si="20"/>
        <v>0</v>
      </c>
      <c r="U120" s="198">
        <f t="shared" si="22"/>
        <v>0</v>
      </c>
      <c r="V120" s="198">
        <f t="shared" si="25"/>
        <v>0</v>
      </c>
      <c r="W120" s="198">
        <v>0</v>
      </c>
      <c r="X120" s="198">
        <v>0</v>
      </c>
      <c r="Y120" s="198">
        <v>0</v>
      </c>
      <c r="Z120" s="198">
        <v>0</v>
      </c>
      <c r="AA120" s="192">
        <f t="shared" si="23"/>
        <v>0</v>
      </c>
      <c r="AB120" s="192">
        <f t="shared" si="24"/>
        <v>0</v>
      </c>
    </row>
    <row r="121" spans="1:28" x14ac:dyDescent="0.2">
      <c r="A121" s="172"/>
      <c r="B121" s="268"/>
      <c r="C121" s="268"/>
      <c r="D121" s="268"/>
      <c r="E121" s="172"/>
      <c r="F121" s="268"/>
      <c r="G121" s="200" t="s">
        <v>1249</v>
      </c>
      <c r="H121" s="268"/>
      <c r="I121" s="172"/>
      <c r="J121" s="437" t="str">
        <f t="shared" si="18"/>
        <v>-</v>
      </c>
      <c r="K121" s="269"/>
      <c r="L121" s="269"/>
      <c r="M121" s="270"/>
      <c r="N121" s="270"/>
      <c r="O121" s="277">
        <f t="shared" si="14"/>
        <v>0</v>
      </c>
      <c r="P121" s="272"/>
      <c r="Q121" s="199">
        <v>0</v>
      </c>
      <c r="R121" s="271"/>
      <c r="S121" s="198">
        <f t="shared" si="19"/>
        <v>0</v>
      </c>
      <c r="T121" s="198">
        <f t="shared" si="20"/>
        <v>0</v>
      </c>
      <c r="U121" s="198">
        <f t="shared" si="22"/>
        <v>0</v>
      </c>
      <c r="V121" s="198">
        <f t="shared" si="25"/>
        <v>0</v>
      </c>
      <c r="W121" s="198">
        <v>0</v>
      </c>
      <c r="X121" s="198">
        <v>0</v>
      </c>
      <c r="Y121" s="198">
        <v>0</v>
      </c>
      <c r="Z121" s="198">
        <v>0</v>
      </c>
      <c r="AA121" s="192">
        <f t="shared" si="23"/>
        <v>0</v>
      </c>
      <c r="AB121" s="192">
        <f t="shared" si="24"/>
        <v>0</v>
      </c>
    </row>
    <row r="122" spans="1:28" x14ac:dyDescent="0.2">
      <c r="A122" s="172"/>
      <c r="B122" s="268"/>
      <c r="C122" s="268"/>
      <c r="D122" s="268"/>
      <c r="E122" s="172"/>
      <c r="F122" s="268"/>
      <c r="G122" s="200" t="s">
        <v>1249</v>
      </c>
      <c r="H122" s="268"/>
      <c r="I122" s="172"/>
      <c r="J122" s="437" t="str">
        <f t="shared" si="18"/>
        <v>-</v>
      </c>
      <c r="K122" s="269"/>
      <c r="L122" s="269"/>
      <c r="M122" s="270"/>
      <c r="N122" s="270"/>
      <c r="O122" s="277">
        <f t="shared" si="14"/>
        <v>0</v>
      </c>
      <c r="P122" s="272"/>
      <c r="Q122" s="199">
        <v>0</v>
      </c>
      <c r="R122" s="271"/>
      <c r="S122" s="198">
        <f t="shared" si="19"/>
        <v>0</v>
      </c>
      <c r="T122" s="198">
        <f t="shared" si="20"/>
        <v>0</v>
      </c>
      <c r="U122" s="198">
        <f t="shared" si="22"/>
        <v>0</v>
      </c>
      <c r="V122" s="198">
        <f t="shared" si="25"/>
        <v>0</v>
      </c>
      <c r="W122" s="198">
        <v>0</v>
      </c>
      <c r="X122" s="198">
        <v>0</v>
      </c>
      <c r="Y122" s="198">
        <v>0</v>
      </c>
      <c r="Z122" s="198">
        <v>0</v>
      </c>
      <c r="AA122" s="192">
        <f t="shared" si="23"/>
        <v>0</v>
      </c>
      <c r="AB122" s="192">
        <f t="shared" si="24"/>
        <v>0</v>
      </c>
    </row>
    <row r="123" spans="1:28" x14ac:dyDescent="0.2">
      <c r="A123" s="172"/>
      <c r="B123" s="268"/>
      <c r="C123" s="268"/>
      <c r="D123" s="268"/>
      <c r="E123" s="172"/>
      <c r="F123" s="268"/>
      <c r="G123" s="200" t="s">
        <v>1249</v>
      </c>
      <c r="H123" s="268"/>
      <c r="I123" s="172"/>
      <c r="J123" s="437" t="str">
        <f t="shared" si="18"/>
        <v>-</v>
      </c>
      <c r="K123" s="269"/>
      <c r="L123" s="269"/>
      <c r="M123" s="270"/>
      <c r="N123" s="270"/>
      <c r="O123" s="277">
        <f t="shared" si="14"/>
        <v>0</v>
      </c>
      <c r="P123" s="272"/>
      <c r="Q123" s="199">
        <v>0</v>
      </c>
      <c r="R123" s="271"/>
      <c r="S123" s="198">
        <f t="shared" si="19"/>
        <v>0</v>
      </c>
      <c r="T123" s="198">
        <f t="shared" si="20"/>
        <v>0</v>
      </c>
      <c r="U123" s="198">
        <f t="shared" si="22"/>
        <v>0</v>
      </c>
      <c r="V123" s="198">
        <f t="shared" si="25"/>
        <v>0</v>
      </c>
      <c r="W123" s="198">
        <v>0</v>
      </c>
      <c r="X123" s="198">
        <v>0</v>
      </c>
      <c r="Y123" s="198">
        <v>0</v>
      </c>
      <c r="Z123" s="198">
        <v>0</v>
      </c>
      <c r="AA123" s="192">
        <f t="shared" si="23"/>
        <v>0</v>
      </c>
      <c r="AB123" s="192">
        <f t="shared" si="24"/>
        <v>0</v>
      </c>
    </row>
    <row r="124" spans="1:28" x14ac:dyDescent="0.2">
      <c r="A124" s="172"/>
      <c r="B124" s="268"/>
      <c r="C124" s="268"/>
      <c r="D124" s="268"/>
      <c r="E124" s="172"/>
      <c r="F124" s="268"/>
      <c r="G124" s="200" t="s">
        <v>1249</v>
      </c>
      <c r="H124" s="268"/>
      <c r="I124" s="172"/>
      <c r="J124" s="437" t="str">
        <f t="shared" si="18"/>
        <v>-</v>
      </c>
      <c r="K124" s="269"/>
      <c r="L124" s="269"/>
      <c r="M124" s="270"/>
      <c r="N124" s="270"/>
      <c r="O124" s="277">
        <f t="shared" si="14"/>
        <v>0</v>
      </c>
      <c r="P124" s="272"/>
      <c r="Q124" s="199">
        <v>0</v>
      </c>
      <c r="R124" s="271"/>
      <c r="S124" s="198">
        <f t="shared" si="19"/>
        <v>0</v>
      </c>
      <c r="T124" s="198">
        <f t="shared" si="20"/>
        <v>0</v>
      </c>
      <c r="U124" s="198">
        <f t="shared" si="22"/>
        <v>0</v>
      </c>
      <c r="V124" s="198">
        <f t="shared" si="25"/>
        <v>0</v>
      </c>
      <c r="W124" s="198">
        <v>0</v>
      </c>
      <c r="X124" s="198">
        <v>0</v>
      </c>
      <c r="Y124" s="198">
        <v>0</v>
      </c>
      <c r="Z124" s="198">
        <v>0</v>
      </c>
      <c r="AA124" s="192">
        <f t="shared" si="23"/>
        <v>0</v>
      </c>
      <c r="AB124" s="192">
        <f t="shared" si="24"/>
        <v>0</v>
      </c>
    </row>
    <row r="125" spans="1:28" x14ac:dyDescent="0.2">
      <c r="A125" s="172"/>
      <c r="B125" s="268"/>
      <c r="C125" s="268"/>
      <c r="D125" s="268"/>
      <c r="E125" s="172"/>
      <c r="F125" s="268"/>
      <c r="G125" s="200" t="s">
        <v>1249</v>
      </c>
      <c r="H125" s="268"/>
      <c r="I125" s="172"/>
      <c r="J125" s="437" t="str">
        <f t="shared" si="18"/>
        <v>-</v>
      </c>
      <c r="K125" s="269"/>
      <c r="L125" s="269"/>
      <c r="M125" s="270"/>
      <c r="N125" s="270"/>
      <c r="O125" s="277">
        <f t="shared" si="14"/>
        <v>0</v>
      </c>
      <c r="P125" s="272"/>
      <c r="Q125" s="199">
        <v>0</v>
      </c>
      <c r="R125" s="271"/>
      <c r="S125" s="198">
        <f t="shared" si="19"/>
        <v>0</v>
      </c>
      <c r="T125" s="198">
        <f t="shared" si="20"/>
        <v>0</v>
      </c>
      <c r="U125" s="198">
        <f t="shared" si="22"/>
        <v>0</v>
      </c>
      <c r="V125" s="198">
        <f t="shared" si="25"/>
        <v>0</v>
      </c>
      <c r="W125" s="198">
        <v>0</v>
      </c>
      <c r="X125" s="198">
        <v>0</v>
      </c>
      <c r="Y125" s="198">
        <v>0</v>
      </c>
      <c r="Z125" s="198">
        <v>0</v>
      </c>
      <c r="AA125" s="192">
        <f t="shared" si="23"/>
        <v>0</v>
      </c>
      <c r="AB125" s="192">
        <f t="shared" si="24"/>
        <v>0</v>
      </c>
    </row>
    <row r="126" spans="1:28" x14ac:dyDescent="0.2">
      <c r="A126" s="172"/>
      <c r="B126" s="268"/>
      <c r="C126" s="268"/>
      <c r="D126" s="268"/>
      <c r="E126" s="172"/>
      <c r="F126" s="268"/>
      <c r="G126" s="200" t="s">
        <v>1249</v>
      </c>
      <c r="H126" s="268"/>
      <c r="I126" s="172"/>
      <c r="J126" s="437" t="str">
        <f t="shared" si="18"/>
        <v>-</v>
      </c>
      <c r="K126" s="269"/>
      <c r="L126" s="269"/>
      <c r="M126" s="270"/>
      <c r="N126" s="270"/>
      <c r="O126" s="277">
        <f t="shared" si="14"/>
        <v>0</v>
      </c>
      <c r="P126" s="272"/>
      <c r="Q126" s="199">
        <v>0</v>
      </c>
      <c r="R126" s="271"/>
      <c r="S126" s="198">
        <f t="shared" si="19"/>
        <v>0</v>
      </c>
      <c r="T126" s="198">
        <f t="shared" si="20"/>
        <v>0</v>
      </c>
      <c r="U126" s="198">
        <f t="shared" si="22"/>
        <v>0</v>
      </c>
      <c r="V126" s="198">
        <f t="shared" si="25"/>
        <v>0</v>
      </c>
      <c r="W126" s="198">
        <v>0</v>
      </c>
      <c r="X126" s="198">
        <v>0</v>
      </c>
      <c r="Y126" s="198">
        <v>0</v>
      </c>
      <c r="Z126" s="198">
        <v>0</v>
      </c>
      <c r="AA126" s="192">
        <f t="shared" si="23"/>
        <v>0</v>
      </c>
      <c r="AB126" s="192">
        <f t="shared" si="24"/>
        <v>0</v>
      </c>
    </row>
    <row r="127" spans="1:28" x14ac:dyDescent="0.2">
      <c r="A127" s="172"/>
      <c r="B127" s="268"/>
      <c r="C127" s="268"/>
      <c r="D127" s="268"/>
      <c r="E127" s="172"/>
      <c r="F127" s="268"/>
      <c r="G127" s="200" t="s">
        <v>1249</v>
      </c>
      <c r="H127" s="268"/>
      <c r="I127" s="172"/>
      <c r="J127" s="437" t="str">
        <f t="shared" si="18"/>
        <v>-</v>
      </c>
      <c r="K127" s="269"/>
      <c r="L127" s="269"/>
      <c r="M127" s="270"/>
      <c r="N127" s="270"/>
      <c r="O127" s="277">
        <f t="shared" si="14"/>
        <v>0</v>
      </c>
      <c r="P127" s="272"/>
      <c r="Q127" s="199">
        <v>0</v>
      </c>
      <c r="R127" s="271"/>
      <c r="S127" s="198">
        <f t="shared" si="19"/>
        <v>0</v>
      </c>
      <c r="T127" s="198">
        <f t="shared" si="20"/>
        <v>0</v>
      </c>
      <c r="U127" s="198">
        <f t="shared" si="22"/>
        <v>0</v>
      </c>
      <c r="V127" s="198">
        <f t="shared" si="25"/>
        <v>0</v>
      </c>
      <c r="W127" s="198">
        <v>0</v>
      </c>
      <c r="X127" s="198">
        <v>0</v>
      </c>
      <c r="Y127" s="198">
        <v>0</v>
      </c>
      <c r="Z127" s="198">
        <v>0</v>
      </c>
      <c r="AA127" s="192">
        <f t="shared" si="23"/>
        <v>0</v>
      </c>
      <c r="AB127" s="192">
        <f t="shared" si="24"/>
        <v>0</v>
      </c>
    </row>
    <row r="128" spans="1:28" x14ac:dyDescent="0.2">
      <c r="A128" s="172"/>
      <c r="B128" s="268"/>
      <c r="C128" s="268"/>
      <c r="D128" s="268"/>
      <c r="E128" s="172"/>
      <c r="F128" s="268"/>
      <c r="G128" s="200" t="s">
        <v>1249</v>
      </c>
      <c r="H128" s="268"/>
      <c r="I128" s="172"/>
      <c r="J128" s="437" t="str">
        <f t="shared" si="18"/>
        <v>-</v>
      </c>
      <c r="K128" s="269"/>
      <c r="L128" s="269"/>
      <c r="M128" s="270"/>
      <c r="N128" s="270"/>
      <c r="O128" s="277">
        <f t="shared" si="14"/>
        <v>0</v>
      </c>
      <c r="P128" s="272"/>
      <c r="Q128" s="199">
        <v>0</v>
      </c>
      <c r="R128" s="271"/>
      <c r="S128" s="198">
        <f t="shared" si="19"/>
        <v>0</v>
      </c>
      <c r="T128" s="198">
        <f t="shared" si="20"/>
        <v>0</v>
      </c>
      <c r="U128" s="198">
        <f t="shared" si="22"/>
        <v>0</v>
      </c>
      <c r="V128" s="198">
        <f t="shared" si="25"/>
        <v>0</v>
      </c>
      <c r="W128" s="198">
        <v>0</v>
      </c>
      <c r="X128" s="198">
        <v>0</v>
      </c>
      <c r="Y128" s="198">
        <v>0</v>
      </c>
      <c r="Z128" s="198">
        <v>0</v>
      </c>
      <c r="AA128" s="192">
        <f t="shared" si="23"/>
        <v>0</v>
      </c>
      <c r="AB128" s="192">
        <f t="shared" si="24"/>
        <v>0</v>
      </c>
    </row>
    <row r="129" spans="1:28" x14ac:dyDescent="0.2">
      <c r="A129" s="172"/>
      <c r="B129" s="268"/>
      <c r="C129" s="268"/>
      <c r="D129" s="268"/>
      <c r="E129" s="172"/>
      <c r="F129" s="268"/>
      <c r="G129" s="200" t="s">
        <v>1249</v>
      </c>
      <c r="H129" s="268"/>
      <c r="I129" s="172"/>
      <c r="J129" s="437" t="str">
        <f t="shared" si="18"/>
        <v>-</v>
      </c>
      <c r="K129" s="269"/>
      <c r="L129" s="269"/>
      <c r="M129" s="270"/>
      <c r="N129" s="270"/>
      <c r="O129" s="277">
        <f t="shared" si="14"/>
        <v>0</v>
      </c>
      <c r="P129" s="272"/>
      <c r="Q129" s="199">
        <v>0</v>
      </c>
      <c r="R129" s="271"/>
      <c r="S129" s="198">
        <f t="shared" si="19"/>
        <v>0</v>
      </c>
      <c r="T129" s="198">
        <f t="shared" si="20"/>
        <v>0</v>
      </c>
      <c r="U129" s="198">
        <f t="shared" si="22"/>
        <v>0</v>
      </c>
      <c r="V129" s="198">
        <f t="shared" si="25"/>
        <v>0</v>
      </c>
      <c r="W129" s="198">
        <v>0</v>
      </c>
      <c r="X129" s="198">
        <v>0</v>
      </c>
      <c r="Y129" s="198">
        <v>0</v>
      </c>
      <c r="Z129" s="198">
        <v>0</v>
      </c>
      <c r="AA129" s="192">
        <f t="shared" si="23"/>
        <v>0</v>
      </c>
      <c r="AB129" s="192">
        <f t="shared" si="24"/>
        <v>0</v>
      </c>
    </row>
    <row r="130" spans="1:28" x14ac:dyDescent="0.2">
      <c r="A130" s="172"/>
      <c r="B130" s="268"/>
      <c r="C130" s="268"/>
      <c r="D130" s="268"/>
      <c r="E130" s="172"/>
      <c r="F130" s="268"/>
      <c r="G130" s="200" t="s">
        <v>1249</v>
      </c>
      <c r="H130" s="268"/>
      <c r="I130" s="172"/>
      <c r="J130" s="437" t="str">
        <f t="shared" si="18"/>
        <v>-</v>
      </c>
      <c r="K130" s="269"/>
      <c r="L130" s="269"/>
      <c r="M130" s="270"/>
      <c r="N130" s="270"/>
      <c r="O130" s="277">
        <f t="shared" si="14"/>
        <v>0</v>
      </c>
      <c r="P130" s="272"/>
      <c r="Q130" s="199">
        <v>0</v>
      </c>
      <c r="R130" s="271"/>
      <c r="S130" s="198">
        <f t="shared" si="19"/>
        <v>0</v>
      </c>
      <c r="T130" s="198">
        <f t="shared" si="20"/>
        <v>0</v>
      </c>
      <c r="U130" s="198">
        <f t="shared" si="22"/>
        <v>0</v>
      </c>
      <c r="V130" s="198">
        <f t="shared" si="25"/>
        <v>0</v>
      </c>
      <c r="W130" s="198">
        <v>0</v>
      </c>
      <c r="X130" s="198">
        <v>0</v>
      </c>
      <c r="Y130" s="198">
        <v>0</v>
      </c>
      <c r="Z130" s="198">
        <v>0</v>
      </c>
      <c r="AA130" s="192">
        <f t="shared" si="23"/>
        <v>0</v>
      </c>
      <c r="AB130" s="192">
        <f t="shared" si="24"/>
        <v>0</v>
      </c>
    </row>
    <row r="131" spans="1:28" x14ac:dyDescent="0.2">
      <c r="A131" s="172"/>
      <c r="B131" s="268"/>
      <c r="C131" s="268"/>
      <c r="D131" s="268"/>
      <c r="E131" s="172"/>
      <c r="F131" s="268"/>
      <c r="G131" s="200" t="s">
        <v>1249</v>
      </c>
      <c r="H131" s="268"/>
      <c r="I131" s="172"/>
      <c r="J131" s="437" t="str">
        <f t="shared" si="18"/>
        <v>-</v>
      </c>
      <c r="K131" s="269"/>
      <c r="L131" s="269"/>
      <c r="M131" s="270"/>
      <c r="N131" s="270"/>
      <c r="O131" s="277">
        <f t="shared" si="14"/>
        <v>0</v>
      </c>
      <c r="P131" s="272"/>
      <c r="Q131" s="199">
        <v>0</v>
      </c>
      <c r="R131" s="271"/>
      <c r="S131" s="198">
        <f t="shared" si="19"/>
        <v>0</v>
      </c>
      <c r="T131" s="198">
        <f t="shared" si="20"/>
        <v>0</v>
      </c>
      <c r="U131" s="198">
        <f t="shared" si="22"/>
        <v>0</v>
      </c>
      <c r="V131" s="198">
        <f t="shared" si="25"/>
        <v>0</v>
      </c>
      <c r="W131" s="198">
        <v>0</v>
      </c>
      <c r="X131" s="198">
        <v>0</v>
      </c>
      <c r="Y131" s="198">
        <v>0</v>
      </c>
      <c r="Z131" s="198">
        <v>0</v>
      </c>
      <c r="AA131" s="192">
        <f t="shared" si="23"/>
        <v>0</v>
      </c>
      <c r="AB131" s="192">
        <f t="shared" si="24"/>
        <v>0</v>
      </c>
    </row>
    <row r="132" spans="1:28" x14ac:dyDescent="0.2">
      <c r="A132" s="172"/>
      <c r="B132" s="268"/>
      <c r="C132" s="268"/>
      <c r="D132" s="268"/>
      <c r="E132" s="172"/>
      <c r="F132" s="268"/>
      <c r="G132" s="200" t="s">
        <v>1249</v>
      </c>
      <c r="H132" s="268"/>
      <c r="I132" s="172"/>
      <c r="J132" s="437" t="str">
        <f t="shared" si="18"/>
        <v>-</v>
      </c>
      <c r="K132" s="269"/>
      <c r="L132" s="269"/>
      <c r="M132" s="270"/>
      <c r="N132" s="270"/>
      <c r="O132" s="277">
        <f t="shared" si="14"/>
        <v>0</v>
      </c>
      <c r="P132" s="272"/>
      <c r="Q132" s="199">
        <v>0</v>
      </c>
      <c r="R132" s="271"/>
      <c r="S132" s="198">
        <f t="shared" si="19"/>
        <v>0</v>
      </c>
      <c r="T132" s="198">
        <f t="shared" si="20"/>
        <v>0</v>
      </c>
      <c r="U132" s="198">
        <f t="shared" si="22"/>
        <v>0</v>
      </c>
      <c r="V132" s="198">
        <f t="shared" si="25"/>
        <v>0</v>
      </c>
      <c r="W132" s="198">
        <v>0</v>
      </c>
      <c r="X132" s="198">
        <v>0</v>
      </c>
      <c r="Y132" s="198">
        <v>0</v>
      </c>
      <c r="Z132" s="198">
        <v>0</v>
      </c>
      <c r="AA132" s="192">
        <f t="shared" si="23"/>
        <v>0</v>
      </c>
      <c r="AB132" s="192">
        <f t="shared" si="24"/>
        <v>0</v>
      </c>
    </row>
    <row r="133" spans="1:28" x14ac:dyDescent="0.2">
      <c r="A133" s="172"/>
      <c r="B133" s="268"/>
      <c r="C133" s="268"/>
      <c r="D133" s="268"/>
      <c r="E133" s="172"/>
      <c r="F133" s="268"/>
      <c r="G133" s="200" t="s">
        <v>1249</v>
      </c>
      <c r="H133" s="268"/>
      <c r="I133" s="172"/>
      <c r="J133" s="437" t="str">
        <f t="shared" si="18"/>
        <v>-</v>
      </c>
      <c r="K133" s="269"/>
      <c r="L133" s="269"/>
      <c r="M133" s="270"/>
      <c r="N133" s="270"/>
      <c r="O133" s="277">
        <f t="shared" si="14"/>
        <v>0</v>
      </c>
      <c r="P133" s="272"/>
      <c r="Q133" s="199">
        <v>0</v>
      </c>
      <c r="R133" s="271"/>
      <c r="S133" s="198">
        <f t="shared" si="19"/>
        <v>0</v>
      </c>
      <c r="T133" s="198">
        <f t="shared" si="20"/>
        <v>0</v>
      </c>
      <c r="U133" s="198">
        <f t="shared" si="22"/>
        <v>0</v>
      </c>
      <c r="V133" s="198">
        <f t="shared" si="25"/>
        <v>0</v>
      </c>
      <c r="W133" s="198">
        <v>0</v>
      </c>
      <c r="X133" s="198">
        <v>0</v>
      </c>
      <c r="Y133" s="198">
        <v>0</v>
      </c>
      <c r="Z133" s="198">
        <v>0</v>
      </c>
      <c r="AA133" s="192">
        <f t="shared" si="23"/>
        <v>0</v>
      </c>
      <c r="AB133" s="192">
        <f t="shared" si="24"/>
        <v>0</v>
      </c>
    </row>
    <row r="134" spans="1:28" x14ac:dyDescent="0.2">
      <c r="A134" s="172"/>
      <c r="B134" s="268"/>
      <c r="C134" s="268"/>
      <c r="D134" s="268"/>
      <c r="E134" s="172"/>
      <c r="F134" s="268"/>
      <c r="G134" s="200" t="s">
        <v>1249</v>
      </c>
      <c r="H134" s="268"/>
      <c r="I134" s="172"/>
      <c r="J134" s="437" t="str">
        <f t="shared" si="18"/>
        <v>-</v>
      </c>
      <c r="K134" s="269"/>
      <c r="L134" s="269"/>
      <c r="M134" s="270"/>
      <c r="N134" s="270"/>
      <c r="O134" s="277">
        <f t="shared" si="14"/>
        <v>0</v>
      </c>
      <c r="P134" s="272"/>
      <c r="Q134" s="199">
        <v>0</v>
      </c>
      <c r="R134" s="271"/>
      <c r="S134" s="198">
        <f t="shared" si="19"/>
        <v>0</v>
      </c>
      <c r="T134" s="198">
        <f t="shared" si="20"/>
        <v>0</v>
      </c>
      <c r="U134" s="198">
        <f t="shared" si="22"/>
        <v>0</v>
      </c>
      <c r="V134" s="198">
        <f t="shared" si="25"/>
        <v>0</v>
      </c>
      <c r="W134" s="198">
        <v>0</v>
      </c>
      <c r="X134" s="198">
        <v>0</v>
      </c>
      <c r="Y134" s="198">
        <v>0</v>
      </c>
      <c r="Z134" s="198">
        <v>0</v>
      </c>
      <c r="AA134" s="192">
        <f t="shared" si="23"/>
        <v>0</v>
      </c>
      <c r="AB134" s="192">
        <f t="shared" si="24"/>
        <v>0</v>
      </c>
    </row>
    <row r="135" spans="1:28" x14ac:dyDescent="0.2">
      <c r="A135" s="172"/>
      <c r="B135" s="268"/>
      <c r="C135" s="268"/>
      <c r="D135" s="268"/>
      <c r="E135" s="172"/>
      <c r="F135" s="268"/>
      <c r="G135" s="200" t="s">
        <v>1249</v>
      </c>
      <c r="H135" s="268"/>
      <c r="I135" s="172"/>
      <c r="J135" s="437" t="str">
        <f t="shared" si="18"/>
        <v>-</v>
      </c>
      <c r="K135" s="269"/>
      <c r="L135" s="269"/>
      <c r="M135" s="270"/>
      <c r="N135" s="270"/>
      <c r="O135" s="277">
        <f t="shared" si="14"/>
        <v>0</v>
      </c>
      <c r="P135" s="272"/>
      <c r="Q135" s="199">
        <v>0</v>
      </c>
      <c r="R135" s="271"/>
      <c r="S135" s="198">
        <f t="shared" si="19"/>
        <v>0</v>
      </c>
      <c r="T135" s="198">
        <f t="shared" si="20"/>
        <v>0</v>
      </c>
      <c r="U135" s="198">
        <f t="shared" si="22"/>
        <v>0</v>
      </c>
      <c r="V135" s="198">
        <f t="shared" si="25"/>
        <v>0</v>
      </c>
      <c r="W135" s="198">
        <v>0</v>
      </c>
      <c r="X135" s="198">
        <v>0</v>
      </c>
      <c r="Y135" s="198">
        <v>0</v>
      </c>
      <c r="Z135" s="198">
        <v>0</v>
      </c>
      <c r="AA135" s="192">
        <f t="shared" si="23"/>
        <v>0</v>
      </c>
      <c r="AB135" s="192">
        <f t="shared" si="24"/>
        <v>0</v>
      </c>
    </row>
    <row r="136" spans="1:28" x14ac:dyDescent="0.2">
      <c r="A136" s="172"/>
      <c r="B136" s="268"/>
      <c r="C136" s="268"/>
      <c r="D136" s="268"/>
      <c r="E136" s="172"/>
      <c r="F136" s="268"/>
      <c r="G136" s="200" t="s">
        <v>1249</v>
      </c>
      <c r="H136" s="268"/>
      <c r="I136" s="172"/>
      <c r="J136" s="437" t="str">
        <f t="shared" si="18"/>
        <v>-</v>
      </c>
      <c r="K136" s="269"/>
      <c r="L136" s="269"/>
      <c r="M136" s="270"/>
      <c r="N136" s="270"/>
      <c r="O136" s="277">
        <f t="shared" si="14"/>
        <v>0</v>
      </c>
      <c r="P136" s="272"/>
      <c r="Q136" s="199">
        <v>0</v>
      </c>
      <c r="R136" s="271"/>
      <c r="S136" s="198">
        <f t="shared" si="19"/>
        <v>0</v>
      </c>
      <c r="T136" s="198">
        <f t="shared" si="20"/>
        <v>0</v>
      </c>
      <c r="U136" s="198">
        <f t="shared" si="22"/>
        <v>0</v>
      </c>
      <c r="V136" s="198">
        <f t="shared" si="25"/>
        <v>0</v>
      </c>
      <c r="W136" s="198">
        <v>0</v>
      </c>
      <c r="X136" s="198">
        <v>0</v>
      </c>
      <c r="Y136" s="198">
        <v>0</v>
      </c>
      <c r="Z136" s="198">
        <v>0</v>
      </c>
      <c r="AA136" s="192">
        <f t="shared" si="23"/>
        <v>0</v>
      </c>
      <c r="AB136" s="192">
        <f t="shared" si="24"/>
        <v>0</v>
      </c>
    </row>
    <row r="137" spans="1:28" x14ac:dyDescent="0.2">
      <c r="A137" s="172"/>
      <c r="B137" s="268"/>
      <c r="C137" s="268"/>
      <c r="D137" s="268"/>
      <c r="E137" s="172"/>
      <c r="F137" s="268"/>
      <c r="G137" s="200" t="s">
        <v>1249</v>
      </c>
      <c r="H137" s="268"/>
      <c r="I137" s="172"/>
      <c r="J137" s="437" t="str">
        <f t="shared" si="18"/>
        <v>-</v>
      </c>
      <c r="K137" s="269"/>
      <c r="L137" s="269"/>
      <c r="M137" s="270"/>
      <c r="N137" s="270"/>
      <c r="O137" s="277">
        <f t="shared" ref="O137:O200" si="26">IF(ISERROR(INDEX(SalarySchedule,N137+1,MATCH(M137,EdLevel,0)))=TRUE,0,(INDEX(SalarySchedule,N137+1,MATCH(M137,EdLevel,0))))</f>
        <v>0</v>
      </c>
      <c r="P137" s="272"/>
      <c r="Q137" s="199">
        <v>0</v>
      </c>
      <c r="R137" s="271"/>
      <c r="S137" s="198">
        <f t="shared" si="19"/>
        <v>0</v>
      </c>
      <c r="T137" s="198">
        <f t="shared" si="20"/>
        <v>0</v>
      </c>
      <c r="U137" s="198">
        <f t="shared" ref="U137:U168" si="27">+S137*$U$2</f>
        <v>0</v>
      </c>
      <c r="V137" s="198">
        <f t="shared" si="25"/>
        <v>0</v>
      </c>
      <c r="W137" s="198">
        <v>0</v>
      </c>
      <c r="X137" s="198">
        <v>0</v>
      </c>
      <c r="Y137" s="198">
        <v>0</v>
      </c>
      <c r="Z137" s="198">
        <v>0</v>
      </c>
      <c r="AA137" s="192">
        <f t="shared" ref="AA137:AA168" si="28">ROUND((SUM(T137:Z137)),0)</f>
        <v>0</v>
      </c>
      <c r="AB137" s="192">
        <f t="shared" ref="AB137:AB168" si="29">ROUND((+S137+AA137),0)</f>
        <v>0</v>
      </c>
    </row>
    <row r="138" spans="1:28" x14ac:dyDescent="0.2">
      <c r="A138" s="172"/>
      <c r="B138" s="268"/>
      <c r="C138" s="268"/>
      <c r="D138" s="268"/>
      <c r="E138" s="172"/>
      <c r="F138" s="268"/>
      <c r="G138" s="200" t="s">
        <v>1249</v>
      </c>
      <c r="H138" s="268"/>
      <c r="I138" s="172"/>
      <c r="J138" s="437" t="str">
        <f t="shared" ref="J138:J201" si="30">IF(A138="22",A138&amp;"-"&amp;E138&amp;"-"&amp;I138,A138&amp;"-"&amp;E138)</f>
        <v>-</v>
      </c>
      <c r="K138" s="269"/>
      <c r="L138" s="269"/>
      <c r="M138" s="270"/>
      <c r="N138" s="270"/>
      <c r="O138" s="277">
        <f t="shared" si="26"/>
        <v>0</v>
      </c>
      <c r="P138" s="272"/>
      <c r="Q138" s="199">
        <v>0</v>
      </c>
      <c r="R138" s="271"/>
      <c r="S138" s="198">
        <f t="shared" ref="S138:S708" si="31">ROUND((+O138*Q138),0)</f>
        <v>0</v>
      </c>
      <c r="T138" s="198">
        <f t="shared" ref="T138:T708" si="32">+S138*$T$2</f>
        <v>0</v>
      </c>
      <c r="U138" s="198">
        <f t="shared" si="27"/>
        <v>0</v>
      </c>
      <c r="V138" s="198">
        <f t="shared" ref="V138:V169" si="33">($V$2*12)*Q138</f>
        <v>0</v>
      </c>
      <c r="W138" s="198">
        <v>0</v>
      </c>
      <c r="X138" s="198">
        <v>0</v>
      </c>
      <c r="Y138" s="198">
        <v>0</v>
      </c>
      <c r="Z138" s="198">
        <v>0</v>
      </c>
      <c r="AA138" s="192">
        <f t="shared" si="28"/>
        <v>0</v>
      </c>
      <c r="AB138" s="192">
        <f t="shared" si="29"/>
        <v>0</v>
      </c>
    </row>
    <row r="139" spans="1:28" x14ac:dyDescent="0.2">
      <c r="A139" s="172"/>
      <c r="B139" s="268"/>
      <c r="C139" s="268"/>
      <c r="D139" s="268"/>
      <c r="E139" s="172"/>
      <c r="F139" s="268"/>
      <c r="G139" s="200" t="s">
        <v>1249</v>
      </c>
      <c r="H139" s="268"/>
      <c r="I139" s="172"/>
      <c r="J139" s="437" t="str">
        <f t="shared" si="30"/>
        <v>-</v>
      </c>
      <c r="K139" s="269"/>
      <c r="L139" s="269"/>
      <c r="M139" s="270"/>
      <c r="N139" s="270"/>
      <c r="O139" s="277">
        <f t="shared" si="26"/>
        <v>0</v>
      </c>
      <c r="P139" s="272"/>
      <c r="Q139" s="199">
        <v>0</v>
      </c>
      <c r="R139" s="271"/>
      <c r="S139" s="198">
        <f t="shared" si="31"/>
        <v>0</v>
      </c>
      <c r="T139" s="198">
        <f t="shared" si="32"/>
        <v>0</v>
      </c>
      <c r="U139" s="198">
        <f t="shared" si="27"/>
        <v>0</v>
      </c>
      <c r="V139" s="198">
        <f t="shared" si="33"/>
        <v>0</v>
      </c>
      <c r="W139" s="198">
        <v>0</v>
      </c>
      <c r="X139" s="198">
        <v>0</v>
      </c>
      <c r="Y139" s="198">
        <v>0</v>
      </c>
      <c r="Z139" s="198">
        <v>0</v>
      </c>
      <c r="AA139" s="192">
        <f t="shared" si="28"/>
        <v>0</v>
      </c>
      <c r="AB139" s="192">
        <f t="shared" si="29"/>
        <v>0</v>
      </c>
    </row>
    <row r="140" spans="1:28" x14ac:dyDescent="0.2">
      <c r="A140" s="172"/>
      <c r="B140" s="268"/>
      <c r="C140" s="268"/>
      <c r="D140" s="268"/>
      <c r="E140" s="172"/>
      <c r="F140" s="268"/>
      <c r="G140" s="200" t="s">
        <v>1249</v>
      </c>
      <c r="H140" s="268"/>
      <c r="I140" s="172"/>
      <c r="J140" s="437" t="str">
        <f t="shared" si="30"/>
        <v>-</v>
      </c>
      <c r="K140" s="269"/>
      <c r="L140" s="269"/>
      <c r="M140" s="270"/>
      <c r="N140" s="270"/>
      <c r="O140" s="277">
        <f t="shared" si="26"/>
        <v>0</v>
      </c>
      <c r="P140" s="272"/>
      <c r="Q140" s="199">
        <v>0</v>
      </c>
      <c r="R140" s="271"/>
      <c r="S140" s="198">
        <f t="shared" si="31"/>
        <v>0</v>
      </c>
      <c r="T140" s="198">
        <f t="shared" si="32"/>
        <v>0</v>
      </c>
      <c r="U140" s="198">
        <f t="shared" si="27"/>
        <v>0</v>
      </c>
      <c r="V140" s="198">
        <f t="shared" si="33"/>
        <v>0</v>
      </c>
      <c r="W140" s="198">
        <v>0</v>
      </c>
      <c r="X140" s="198">
        <v>0</v>
      </c>
      <c r="Y140" s="198">
        <v>0</v>
      </c>
      <c r="Z140" s="198">
        <v>0</v>
      </c>
      <c r="AA140" s="192">
        <f t="shared" si="28"/>
        <v>0</v>
      </c>
      <c r="AB140" s="192">
        <f t="shared" si="29"/>
        <v>0</v>
      </c>
    </row>
    <row r="141" spans="1:28" x14ac:dyDescent="0.2">
      <c r="A141" s="172"/>
      <c r="B141" s="268"/>
      <c r="C141" s="268"/>
      <c r="D141" s="268"/>
      <c r="E141" s="172"/>
      <c r="F141" s="268"/>
      <c r="G141" s="200" t="s">
        <v>1249</v>
      </c>
      <c r="H141" s="268"/>
      <c r="I141" s="172"/>
      <c r="J141" s="437" t="str">
        <f t="shared" si="30"/>
        <v>-</v>
      </c>
      <c r="K141" s="269"/>
      <c r="L141" s="269"/>
      <c r="M141" s="270"/>
      <c r="N141" s="270"/>
      <c r="O141" s="277">
        <f t="shared" si="26"/>
        <v>0</v>
      </c>
      <c r="P141" s="272"/>
      <c r="Q141" s="199">
        <v>0</v>
      </c>
      <c r="R141" s="271"/>
      <c r="S141" s="198">
        <f t="shared" si="31"/>
        <v>0</v>
      </c>
      <c r="T141" s="198">
        <f t="shared" si="32"/>
        <v>0</v>
      </c>
      <c r="U141" s="198">
        <f t="shared" si="27"/>
        <v>0</v>
      </c>
      <c r="V141" s="198">
        <f t="shared" si="33"/>
        <v>0</v>
      </c>
      <c r="W141" s="198">
        <v>0</v>
      </c>
      <c r="X141" s="198">
        <v>0</v>
      </c>
      <c r="Y141" s="198">
        <v>0</v>
      </c>
      <c r="Z141" s="198">
        <v>0</v>
      </c>
      <c r="AA141" s="192">
        <f t="shared" si="28"/>
        <v>0</v>
      </c>
      <c r="AB141" s="192">
        <f t="shared" si="29"/>
        <v>0</v>
      </c>
    </row>
    <row r="142" spans="1:28" x14ac:dyDescent="0.2">
      <c r="A142" s="172"/>
      <c r="B142" s="268"/>
      <c r="C142" s="268"/>
      <c r="D142" s="268"/>
      <c r="E142" s="172"/>
      <c r="F142" s="268"/>
      <c r="G142" s="200" t="s">
        <v>1249</v>
      </c>
      <c r="H142" s="268"/>
      <c r="I142" s="172"/>
      <c r="J142" s="437" t="str">
        <f t="shared" si="30"/>
        <v>-</v>
      </c>
      <c r="K142" s="269"/>
      <c r="L142" s="269"/>
      <c r="M142" s="270"/>
      <c r="N142" s="270"/>
      <c r="O142" s="277">
        <f t="shared" si="26"/>
        <v>0</v>
      </c>
      <c r="P142" s="272"/>
      <c r="Q142" s="199">
        <v>0</v>
      </c>
      <c r="R142" s="271"/>
      <c r="S142" s="198">
        <f t="shared" si="31"/>
        <v>0</v>
      </c>
      <c r="T142" s="198">
        <f t="shared" si="32"/>
        <v>0</v>
      </c>
      <c r="U142" s="198">
        <f t="shared" si="27"/>
        <v>0</v>
      </c>
      <c r="V142" s="198">
        <f t="shared" si="33"/>
        <v>0</v>
      </c>
      <c r="W142" s="198">
        <v>0</v>
      </c>
      <c r="X142" s="198">
        <v>0</v>
      </c>
      <c r="Y142" s="198">
        <v>0</v>
      </c>
      <c r="Z142" s="198">
        <v>0</v>
      </c>
      <c r="AA142" s="192">
        <f t="shared" si="28"/>
        <v>0</v>
      </c>
      <c r="AB142" s="192">
        <f t="shared" si="29"/>
        <v>0</v>
      </c>
    </row>
    <row r="143" spans="1:28" x14ac:dyDescent="0.2">
      <c r="A143" s="172"/>
      <c r="B143" s="268"/>
      <c r="C143" s="268"/>
      <c r="D143" s="268"/>
      <c r="E143" s="172"/>
      <c r="F143" s="268"/>
      <c r="G143" s="200" t="s">
        <v>1249</v>
      </c>
      <c r="H143" s="268"/>
      <c r="I143" s="172"/>
      <c r="J143" s="437" t="str">
        <f t="shared" si="30"/>
        <v>-</v>
      </c>
      <c r="K143" s="269"/>
      <c r="L143" s="269"/>
      <c r="M143" s="270"/>
      <c r="N143" s="270"/>
      <c r="O143" s="277">
        <f t="shared" si="26"/>
        <v>0</v>
      </c>
      <c r="P143" s="272"/>
      <c r="Q143" s="199">
        <v>0</v>
      </c>
      <c r="R143" s="271"/>
      <c r="S143" s="198">
        <f t="shared" si="31"/>
        <v>0</v>
      </c>
      <c r="T143" s="198">
        <f t="shared" si="32"/>
        <v>0</v>
      </c>
      <c r="U143" s="198">
        <f t="shared" si="27"/>
        <v>0</v>
      </c>
      <c r="V143" s="198">
        <f t="shared" si="33"/>
        <v>0</v>
      </c>
      <c r="W143" s="198">
        <v>0</v>
      </c>
      <c r="X143" s="198">
        <v>0</v>
      </c>
      <c r="Y143" s="198">
        <v>0</v>
      </c>
      <c r="Z143" s="198">
        <v>0</v>
      </c>
      <c r="AA143" s="192">
        <f t="shared" si="28"/>
        <v>0</v>
      </c>
      <c r="AB143" s="192">
        <f t="shared" si="29"/>
        <v>0</v>
      </c>
    </row>
    <row r="144" spans="1:28" x14ac:dyDescent="0.2">
      <c r="A144" s="172"/>
      <c r="B144" s="268"/>
      <c r="C144" s="268"/>
      <c r="D144" s="268"/>
      <c r="E144" s="172"/>
      <c r="F144" s="268"/>
      <c r="G144" s="200" t="s">
        <v>1249</v>
      </c>
      <c r="H144" s="268"/>
      <c r="I144" s="172"/>
      <c r="J144" s="437" t="str">
        <f t="shared" si="30"/>
        <v>-</v>
      </c>
      <c r="K144" s="269"/>
      <c r="L144" s="269"/>
      <c r="M144" s="270"/>
      <c r="N144" s="270"/>
      <c r="O144" s="277">
        <f t="shared" si="26"/>
        <v>0</v>
      </c>
      <c r="P144" s="272"/>
      <c r="Q144" s="199">
        <v>0</v>
      </c>
      <c r="R144" s="271"/>
      <c r="S144" s="198">
        <f t="shared" si="31"/>
        <v>0</v>
      </c>
      <c r="T144" s="198">
        <f t="shared" si="32"/>
        <v>0</v>
      </c>
      <c r="U144" s="198">
        <f t="shared" si="27"/>
        <v>0</v>
      </c>
      <c r="V144" s="198">
        <f t="shared" si="33"/>
        <v>0</v>
      </c>
      <c r="W144" s="198">
        <v>0</v>
      </c>
      <c r="X144" s="198">
        <v>0</v>
      </c>
      <c r="Y144" s="198">
        <v>0</v>
      </c>
      <c r="Z144" s="198">
        <v>0</v>
      </c>
      <c r="AA144" s="192">
        <f t="shared" si="28"/>
        <v>0</v>
      </c>
      <c r="AB144" s="192">
        <f t="shared" si="29"/>
        <v>0</v>
      </c>
    </row>
    <row r="145" spans="1:28" x14ac:dyDescent="0.2">
      <c r="A145" s="172"/>
      <c r="B145" s="268"/>
      <c r="C145" s="268"/>
      <c r="D145" s="268"/>
      <c r="E145" s="172"/>
      <c r="F145" s="268"/>
      <c r="G145" s="200" t="s">
        <v>1249</v>
      </c>
      <c r="H145" s="268"/>
      <c r="I145" s="172"/>
      <c r="J145" s="437" t="str">
        <f t="shared" si="30"/>
        <v>-</v>
      </c>
      <c r="K145" s="269"/>
      <c r="L145" s="269"/>
      <c r="M145" s="270"/>
      <c r="N145" s="270"/>
      <c r="O145" s="277">
        <f t="shared" si="26"/>
        <v>0</v>
      </c>
      <c r="P145" s="272"/>
      <c r="Q145" s="199">
        <v>0</v>
      </c>
      <c r="R145" s="271"/>
      <c r="S145" s="198">
        <f t="shared" si="31"/>
        <v>0</v>
      </c>
      <c r="T145" s="198">
        <f t="shared" si="32"/>
        <v>0</v>
      </c>
      <c r="U145" s="198">
        <f t="shared" si="27"/>
        <v>0</v>
      </c>
      <c r="V145" s="198">
        <f t="shared" si="33"/>
        <v>0</v>
      </c>
      <c r="W145" s="198">
        <v>0</v>
      </c>
      <c r="X145" s="198">
        <v>0</v>
      </c>
      <c r="Y145" s="198">
        <v>0</v>
      </c>
      <c r="Z145" s="198">
        <v>0</v>
      </c>
      <c r="AA145" s="192">
        <f t="shared" si="28"/>
        <v>0</v>
      </c>
      <c r="AB145" s="192">
        <f t="shared" si="29"/>
        <v>0</v>
      </c>
    </row>
    <row r="146" spans="1:28" x14ac:dyDescent="0.2">
      <c r="A146" s="172"/>
      <c r="B146" s="268"/>
      <c r="C146" s="268"/>
      <c r="D146" s="268"/>
      <c r="E146" s="172"/>
      <c r="F146" s="268"/>
      <c r="G146" s="200" t="s">
        <v>1249</v>
      </c>
      <c r="H146" s="268"/>
      <c r="I146" s="172"/>
      <c r="J146" s="437" t="str">
        <f t="shared" si="30"/>
        <v>-</v>
      </c>
      <c r="K146" s="269"/>
      <c r="L146" s="269"/>
      <c r="M146" s="270"/>
      <c r="N146" s="270"/>
      <c r="O146" s="277">
        <f t="shared" si="26"/>
        <v>0</v>
      </c>
      <c r="P146" s="272"/>
      <c r="Q146" s="199">
        <v>0</v>
      </c>
      <c r="R146" s="271"/>
      <c r="S146" s="198">
        <f t="shared" si="31"/>
        <v>0</v>
      </c>
      <c r="T146" s="198">
        <f t="shared" si="32"/>
        <v>0</v>
      </c>
      <c r="U146" s="198">
        <f t="shared" si="27"/>
        <v>0</v>
      </c>
      <c r="V146" s="198">
        <f t="shared" si="33"/>
        <v>0</v>
      </c>
      <c r="W146" s="198">
        <v>0</v>
      </c>
      <c r="X146" s="198">
        <v>0</v>
      </c>
      <c r="Y146" s="198">
        <v>0</v>
      </c>
      <c r="Z146" s="198">
        <v>0</v>
      </c>
      <c r="AA146" s="192">
        <f t="shared" si="28"/>
        <v>0</v>
      </c>
      <c r="AB146" s="192">
        <f t="shared" si="29"/>
        <v>0</v>
      </c>
    </row>
    <row r="147" spans="1:28" x14ac:dyDescent="0.2">
      <c r="A147" s="172"/>
      <c r="B147" s="268"/>
      <c r="C147" s="268"/>
      <c r="D147" s="268"/>
      <c r="E147" s="172"/>
      <c r="F147" s="268"/>
      <c r="G147" s="200" t="s">
        <v>1249</v>
      </c>
      <c r="H147" s="268"/>
      <c r="I147" s="172"/>
      <c r="J147" s="437" t="str">
        <f t="shared" si="30"/>
        <v>-</v>
      </c>
      <c r="K147" s="269"/>
      <c r="L147" s="269"/>
      <c r="M147" s="270"/>
      <c r="N147" s="270"/>
      <c r="O147" s="277">
        <f t="shared" si="26"/>
        <v>0</v>
      </c>
      <c r="P147" s="272"/>
      <c r="Q147" s="199">
        <v>0</v>
      </c>
      <c r="R147" s="271"/>
      <c r="S147" s="198">
        <f t="shared" si="31"/>
        <v>0</v>
      </c>
      <c r="T147" s="198">
        <f t="shared" si="32"/>
        <v>0</v>
      </c>
      <c r="U147" s="198">
        <f t="shared" si="27"/>
        <v>0</v>
      </c>
      <c r="V147" s="198">
        <f t="shared" si="33"/>
        <v>0</v>
      </c>
      <c r="W147" s="198">
        <v>0</v>
      </c>
      <c r="X147" s="198">
        <v>0</v>
      </c>
      <c r="Y147" s="198">
        <v>0</v>
      </c>
      <c r="Z147" s="198">
        <v>0</v>
      </c>
      <c r="AA147" s="192">
        <f t="shared" si="28"/>
        <v>0</v>
      </c>
      <c r="AB147" s="192">
        <f t="shared" si="29"/>
        <v>0</v>
      </c>
    </row>
    <row r="148" spans="1:28" x14ac:dyDescent="0.2">
      <c r="A148" s="172"/>
      <c r="B148" s="268"/>
      <c r="C148" s="268"/>
      <c r="D148" s="268"/>
      <c r="E148" s="172"/>
      <c r="F148" s="268"/>
      <c r="G148" s="200" t="s">
        <v>1249</v>
      </c>
      <c r="H148" s="268"/>
      <c r="I148" s="172"/>
      <c r="J148" s="437" t="str">
        <f t="shared" si="30"/>
        <v>-</v>
      </c>
      <c r="K148" s="269"/>
      <c r="L148" s="269"/>
      <c r="M148" s="270"/>
      <c r="N148" s="270"/>
      <c r="O148" s="277">
        <f t="shared" si="26"/>
        <v>0</v>
      </c>
      <c r="P148" s="272"/>
      <c r="Q148" s="199">
        <v>0</v>
      </c>
      <c r="R148" s="271"/>
      <c r="S148" s="198">
        <f t="shared" si="31"/>
        <v>0</v>
      </c>
      <c r="T148" s="198">
        <f t="shared" si="32"/>
        <v>0</v>
      </c>
      <c r="U148" s="198">
        <f t="shared" si="27"/>
        <v>0</v>
      </c>
      <c r="V148" s="198">
        <f t="shared" si="33"/>
        <v>0</v>
      </c>
      <c r="W148" s="198">
        <v>0</v>
      </c>
      <c r="X148" s="198">
        <v>0</v>
      </c>
      <c r="Y148" s="198">
        <v>0</v>
      </c>
      <c r="Z148" s="198">
        <v>0</v>
      </c>
      <c r="AA148" s="192">
        <f t="shared" si="28"/>
        <v>0</v>
      </c>
      <c r="AB148" s="192">
        <f t="shared" si="29"/>
        <v>0</v>
      </c>
    </row>
    <row r="149" spans="1:28" x14ac:dyDescent="0.2">
      <c r="A149" s="172"/>
      <c r="B149" s="268"/>
      <c r="C149" s="268"/>
      <c r="D149" s="268"/>
      <c r="E149" s="172"/>
      <c r="F149" s="268"/>
      <c r="G149" s="200" t="s">
        <v>1249</v>
      </c>
      <c r="H149" s="268"/>
      <c r="I149" s="172"/>
      <c r="J149" s="437" t="str">
        <f t="shared" si="30"/>
        <v>-</v>
      </c>
      <c r="K149" s="269"/>
      <c r="L149" s="269"/>
      <c r="M149" s="270"/>
      <c r="N149" s="270"/>
      <c r="O149" s="277">
        <f t="shared" si="26"/>
        <v>0</v>
      </c>
      <c r="P149" s="272"/>
      <c r="Q149" s="199">
        <v>0</v>
      </c>
      <c r="R149" s="271"/>
      <c r="S149" s="198">
        <f t="shared" si="31"/>
        <v>0</v>
      </c>
      <c r="T149" s="198">
        <f t="shared" si="32"/>
        <v>0</v>
      </c>
      <c r="U149" s="198">
        <f t="shared" si="27"/>
        <v>0</v>
      </c>
      <c r="V149" s="198">
        <f t="shared" si="33"/>
        <v>0</v>
      </c>
      <c r="W149" s="198">
        <v>0</v>
      </c>
      <c r="X149" s="198">
        <v>0</v>
      </c>
      <c r="Y149" s="198">
        <v>0</v>
      </c>
      <c r="Z149" s="198">
        <v>0</v>
      </c>
      <c r="AA149" s="192">
        <f t="shared" si="28"/>
        <v>0</v>
      </c>
      <c r="AB149" s="192">
        <f t="shared" si="29"/>
        <v>0</v>
      </c>
    </row>
    <row r="150" spans="1:28" x14ac:dyDescent="0.2">
      <c r="A150" s="172"/>
      <c r="B150" s="268"/>
      <c r="C150" s="268"/>
      <c r="D150" s="268"/>
      <c r="E150" s="172"/>
      <c r="F150" s="268"/>
      <c r="G150" s="200" t="s">
        <v>1249</v>
      </c>
      <c r="H150" s="268"/>
      <c r="I150" s="172"/>
      <c r="J150" s="437" t="str">
        <f t="shared" si="30"/>
        <v>-</v>
      </c>
      <c r="K150" s="269"/>
      <c r="L150" s="269"/>
      <c r="M150" s="270"/>
      <c r="N150" s="270"/>
      <c r="O150" s="277">
        <f t="shared" si="26"/>
        <v>0</v>
      </c>
      <c r="P150" s="272"/>
      <c r="Q150" s="199">
        <v>0</v>
      </c>
      <c r="R150" s="271"/>
      <c r="S150" s="198">
        <f t="shared" si="31"/>
        <v>0</v>
      </c>
      <c r="T150" s="198">
        <f t="shared" si="32"/>
        <v>0</v>
      </c>
      <c r="U150" s="198">
        <f t="shared" si="27"/>
        <v>0</v>
      </c>
      <c r="V150" s="198">
        <f t="shared" si="33"/>
        <v>0</v>
      </c>
      <c r="W150" s="198">
        <v>0</v>
      </c>
      <c r="X150" s="198">
        <v>0</v>
      </c>
      <c r="Y150" s="198">
        <v>0</v>
      </c>
      <c r="Z150" s="198">
        <v>0</v>
      </c>
      <c r="AA150" s="192">
        <f t="shared" si="28"/>
        <v>0</v>
      </c>
      <c r="AB150" s="192">
        <f t="shared" si="29"/>
        <v>0</v>
      </c>
    </row>
    <row r="151" spans="1:28" x14ac:dyDescent="0.2">
      <c r="A151" s="172"/>
      <c r="B151" s="268"/>
      <c r="C151" s="268"/>
      <c r="D151" s="268"/>
      <c r="E151" s="172"/>
      <c r="F151" s="268"/>
      <c r="G151" s="200" t="s">
        <v>1249</v>
      </c>
      <c r="H151" s="268"/>
      <c r="I151" s="172"/>
      <c r="J151" s="437" t="str">
        <f t="shared" si="30"/>
        <v>-</v>
      </c>
      <c r="K151" s="269"/>
      <c r="L151" s="269"/>
      <c r="M151" s="270"/>
      <c r="N151" s="270"/>
      <c r="O151" s="277">
        <f t="shared" si="26"/>
        <v>0</v>
      </c>
      <c r="P151" s="272"/>
      <c r="Q151" s="199">
        <v>0</v>
      </c>
      <c r="R151" s="271"/>
      <c r="S151" s="198">
        <f t="shared" si="31"/>
        <v>0</v>
      </c>
      <c r="T151" s="198">
        <f t="shared" si="32"/>
        <v>0</v>
      </c>
      <c r="U151" s="198">
        <f t="shared" si="27"/>
        <v>0</v>
      </c>
      <c r="V151" s="198">
        <f t="shared" si="33"/>
        <v>0</v>
      </c>
      <c r="W151" s="198">
        <v>0</v>
      </c>
      <c r="X151" s="198">
        <v>0</v>
      </c>
      <c r="Y151" s="198">
        <v>0</v>
      </c>
      <c r="Z151" s="198">
        <v>0</v>
      </c>
      <c r="AA151" s="192">
        <f t="shared" si="28"/>
        <v>0</v>
      </c>
      <c r="AB151" s="192">
        <f t="shared" si="29"/>
        <v>0</v>
      </c>
    </row>
    <row r="152" spans="1:28" x14ac:dyDescent="0.2">
      <c r="A152" s="172"/>
      <c r="B152" s="268"/>
      <c r="C152" s="268"/>
      <c r="D152" s="268"/>
      <c r="E152" s="172"/>
      <c r="F152" s="268"/>
      <c r="G152" s="200" t="s">
        <v>1249</v>
      </c>
      <c r="H152" s="268"/>
      <c r="I152" s="172"/>
      <c r="J152" s="437" t="str">
        <f t="shared" si="30"/>
        <v>-</v>
      </c>
      <c r="K152" s="269"/>
      <c r="L152" s="269"/>
      <c r="M152" s="270"/>
      <c r="N152" s="270"/>
      <c r="O152" s="277">
        <f t="shared" si="26"/>
        <v>0</v>
      </c>
      <c r="P152" s="272"/>
      <c r="Q152" s="199">
        <v>0</v>
      </c>
      <c r="R152" s="271"/>
      <c r="S152" s="198">
        <f t="shared" si="31"/>
        <v>0</v>
      </c>
      <c r="T152" s="198">
        <f t="shared" si="32"/>
        <v>0</v>
      </c>
      <c r="U152" s="198">
        <f t="shared" si="27"/>
        <v>0</v>
      </c>
      <c r="V152" s="198">
        <f t="shared" si="33"/>
        <v>0</v>
      </c>
      <c r="W152" s="198">
        <v>0</v>
      </c>
      <c r="X152" s="198">
        <v>0</v>
      </c>
      <c r="Y152" s="198">
        <v>0</v>
      </c>
      <c r="Z152" s="198">
        <v>0</v>
      </c>
      <c r="AA152" s="192">
        <f t="shared" si="28"/>
        <v>0</v>
      </c>
      <c r="AB152" s="192">
        <f t="shared" si="29"/>
        <v>0</v>
      </c>
    </row>
    <row r="153" spans="1:28" x14ac:dyDescent="0.2">
      <c r="A153" s="172"/>
      <c r="B153" s="268"/>
      <c r="C153" s="268"/>
      <c r="D153" s="268"/>
      <c r="E153" s="172"/>
      <c r="F153" s="268"/>
      <c r="G153" s="200" t="s">
        <v>1249</v>
      </c>
      <c r="H153" s="268"/>
      <c r="I153" s="172"/>
      <c r="J153" s="437" t="str">
        <f t="shared" si="30"/>
        <v>-</v>
      </c>
      <c r="K153" s="269"/>
      <c r="L153" s="269"/>
      <c r="M153" s="270"/>
      <c r="N153" s="270"/>
      <c r="O153" s="277">
        <f t="shared" si="26"/>
        <v>0</v>
      </c>
      <c r="P153" s="272"/>
      <c r="Q153" s="199">
        <v>0</v>
      </c>
      <c r="R153" s="271"/>
      <c r="S153" s="198">
        <f t="shared" si="31"/>
        <v>0</v>
      </c>
      <c r="T153" s="198">
        <f t="shared" si="32"/>
        <v>0</v>
      </c>
      <c r="U153" s="198">
        <f t="shared" si="27"/>
        <v>0</v>
      </c>
      <c r="V153" s="198">
        <f t="shared" si="33"/>
        <v>0</v>
      </c>
      <c r="W153" s="198">
        <v>0</v>
      </c>
      <c r="X153" s="198">
        <v>0</v>
      </c>
      <c r="Y153" s="198">
        <v>0</v>
      </c>
      <c r="Z153" s="198">
        <v>0</v>
      </c>
      <c r="AA153" s="192">
        <f t="shared" si="28"/>
        <v>0</v>
      </c>
      <c r="AB153" s="192">
        <f t="shared" si="29"/>
        <v>0</v>
      </c>
    </row>
    <row r="154" spans="1:28" x14ac:dyDescent="0.2">
      <c r="A154" s="172"/>
      <c r="B154" s="268"/>
      <c r="C154" s="268"/>
      <c r="D154" s="268"/>
      <c r="E154" s="172"/>
      <c r="F154" s="268"/>
      <c r="G154" s="200" t="s">
        <v>1249</v>
      </c>
      <c r="H154" s="268"/>
      <c r="I154" s="172"/>
      <c r="J154" s="437" t="str">
        <f t="shared" si="30"/>
        <v>-</v>
      </c>
      <c r="K154" s="269"/>
      <c r="L154" s="269"/>
      <c r="M154" s="270"/>
      <c r="N154" s="270"/>
      <c r="O154" s="277">
        <f t="shared" si="26"/>
        <v>0</v>
      </c>
      <c r="P154" s="272"/>
      <c r="Q154" s="199">
        <v>0</v>
      </c>
      <c r="R154" s="271"/>
      <c r="S154" s="198">
        <f t="shared" si="31"/>
        <v>0</v>
      </c>
      <c r="T154" s="198">
        <f t="shared" si="32"/>
        <v>0</v>
      </c>
      <c r="U154" s="198">
        <f t="shared" si="27"/>
        <v>0</v>
      </c>
      <c r="V154" s="198">
        <f t="shared" si="33"/>
        <v>0</v>
      </c>
      <c r="W154" s="198">
        <v>0</v>
      </c>
      <c r="X154" s="198">
        <v>0</v>
      </c>
      <c r="Y154" s="198">
        <v>0</v>
      </c>
      <c r="Z154" s="198">
        <v>0</v>
      </c>
      <c r="AA154" s="192">
        <f t="shared" si="28"/>
        <v>0</v>
      </c>
      <c r="AB154" s="192">
        <f t="shared" si="29"/>
        <v>0</v>
      </c>
    </row>
    <row r="155" spans="1:28" x14ac:dyDescent="0.2">
      <c r="A155" s="172"/>
      <c r="B155" s="268"/>
      <c r="C155" s="268"/>
      <c r="D155" s="268"/>
      <c r="E155" s="172"/>
      <c r="F155" s="268"/>
      <c r="G155" s="200" t="s">
        <v>1249</v>
      </c>
      <c r="H155" s="268"/>
      <c r="I155" s="172"/>
      <c r="J155" s="437" t="str">
        <f t="shared" si="30"/>
        <v>-</v>
      </c>
      <c r="K155" s="269"/>
      <c r="L155" s="269"/>
      <c r="M155" s="270"/>
      <c r="N155" s="270"/>
      <c r="O155" s="277">
        <f t="shared" si="26"/>
        <v>0</v>
      </c>
      <c r="P155" s="272"/>
      <c r="Q155" s="199">
        <v>0</v>
      </c>
      <c r="R155" s="271"/>
      <c r="S155" s="198">
        <f t="shared" si="31"/>
        <v>0</v>
      </c>
      <c r="T155" s="198">
        <f t="shared" si="32"/>
        <v>0</v>
      </c>
      <c r="U155" s="198">
        <f t="shared" si="27"/>
        <v>0</v>
      </c>
      <c r="V155" s="198">
        <f t="shared" si="33"/>
        <v>0</v>
      </c>
      <c r="W155" s="198">
        <v>0</v>
      </c>
      <c r="X155" s="198">
        <v>0</v>
      </c>
      <c r="Y155" s="198">
        <v>0</v>
      </c>
      <c r="Z155" s="198">
        <v>0</v>
      </c>
      <c r="AA155" s="192">
        <f t="shared" si="28"/>
        <v>0</v>
      </c>
      <c r="AB155" s="192">
        <f t="shared" si="29"/>
        <v>0</v>
      </c>
    </row>
    <row r="156" spans="1:28" x14ac:dyDescent="0.2">
      <c r="A156" s="172"/>
      <c r="B156" s="268"/>
      <c r="C156" s="268"/>
      <c r="D156" s="268"/>
      <c r="E156" s="172"/>
      <c r="F156" s="268"/>
      <c r="G156" s="200" t="s">
        <v>1249</v>
      </c>
      <c r="H156" s="268"/>
      <c r="I156" s="172"/>
      <c r="J156" s="437" t="str">
        <f t="shared" si="30"/>
        <v>-</v>
      </c>
      <c r="K156" s="269"/>
      <c r="L156" s="269"/>
      <c r="M156" s="270"/>
      <c r="N156" s="270"/>
      <c r="O156" s="277">
        <f t="shared" si="26"/>
        <v>0</v>
      </c>
      <c r="P156" s="272"/>
      <c r="Q156" s="199">
        <v>0</v>
      </c>
      <c r="R156" s="271"/>
      <c r="S156" s="198">
        <f t="shared" si="31"/>
        <v>0</v>
      </c>
      <c r="T156" s="198">
        <f t="shared" si="32"/>
        <v>0</v>
      </c>
      <c r="U156" s="198">
        <f t="shared" si="27"/>
        <v>0</v>
      </c>
      <c r="V156" s="198">
        <f t="shared" si="33"/>
        <v>0</v>
      </c>
      <c r="W156" s="198">
        <v>0</v>
      </c>
      <c r="X156" s="198">
        <v>0</v>
      </c>
      <c r="Y156" s="198">
        <v>0</v>
      </c>
      <c r="Z156" s="198">
        <v>0</v>
      </c>
      <c r="AA156" s="192">
        <f t="shared" si="28"/>
        <v>0</v>
      </c>
      <c r="AB156" s="192">
        <f t="shared" si="29"/>
        <v>0</v>
      </c>
    </row>
    <row r="157" spans="1:28" x14ac:dyDescent="0.2">
      <c r="A157" s="172"/>
      <c r="B157" s="268"/>
      <c r="C157" s="268"/>
      <c r="D157" s="268"/>
      <c r="E157" s="172"/>
      <c r="F157" s="268"/>
      <c r="G157" s="200" t="s">
        <v>1249</v>
      </c>
      <c r="H157" s="268"/>
      <c r="I157" s="172"/>
      <c r="J157" s="437" t="str">
        <f t="shared" si="30"/>
        <v>-</v>
      </c>
      <c r="K157" s="269"/>
      <c r="L157" s="269"/>
      <c r="M157" s="270"/>
      <c r="N157" s="270"/>
      <c r="O157" s="277">
        <f t="shared" si="26"/>
        <v>0</v>
      </c>
      <c r="P157" s="272"/>
      <c r="Q157" s="199">
        <v>0</v>
      </c>
      <c r="R157" s="271"/>
      <c r="S157" s="198">
        <f t="shared" si="31"/>
        <v>0</v>
      </c>
      <c r="T157" s="198">
        <f t="shared" si="32"/>
        <v>0</v>
      </c>
      <c r="U157" s="198">
        <f t="shared" si="27"/>
        <v>0</v>
      </c>
      <c r="V157" s="198">
        <f t="shared" si="33"/>
        <v>0</v>
      </c>
      <c r="W157" s="198">
        <v>0</v>
      </c>
      <c r="X157" s="198">
        <v>0</v>
      </c>
      <c r="Y157" s="198">
        <v>0</v>
      </c>
      <c r="Z157" s="198">
        <v>0</v>
      </c>
      <c r="AA157" s="192">
        <f t="shared" si="28"/>
        <v>0</v>
      </c>
      <c r="AB157" s="192">
        <f t="shared" si="29"/>
        <v>0</v>
      </c>
    </row>
    <row r="158" spans="1:28" x14ac:dyDescent="0.2">
      <c r="A158" s="172"/>
      <c r="B158" s="268"/>
      <c r="C158" s="268"/>
      <c r="D158" s="268"/>
      <c r="E158" s="172"/>
      <c r="F158" s="268"/>
      <c r="G158" s="200" t="s">
        <v>1249</v>
      </c>
      <c r="H158" s="268"/>
      <c r="I158" s="172"/>
      <c r="J158" s="437" t="str">
        <f t="shared" si="30"/>
        <v>-</v>
      </c>
      <c r="K158" s="269"/>
      <c r="L158" s="269"/>
      <c r="M158" s="270"/>
      <c r="N158" s="270"/>
      <c r="O158" s="277">
        <f t="shared" si="26"/>
        <v>0</v>
      </c>
      <c r="P158" s="272"/>
      <c r="Q158" s="199">
        <v>0</v>
      </c>
      <c r="R158" s="271"/>
      <c r="S158" s="198">
        <f t="shared" si="31"/>
        <v>0</v>
      </c>
      <c r="T158" s="198">
        <f t="shared" si="32"/>
        <v>0</v>
      </c>
      <c r="U158" s="198">
        <f t="shared" si="27"/>
        <v>0</v>
      </c>
      <c r="V158" s="198">
        <f t="shared" si="33"/>
        <v>0</v>
      </c>
      <c r="W158" s="198">
        <v>0</v>
      </c>
      <c r="X158" s="198">
        <v>0</v>
      </c>
      <c r="Y158" s="198">
        <v>0</v>
      </c>
      <c r="Z158" s="198">
        <v>0</v>
      </c>
      <c r="AA158" s="192">
        <f t="shared" si="28"/>
        <v>0</v>
      </c>
      <c r="AB158" s="192">
        <f t="shared" si="29"/>
        <v>0</v>
      </c>
    </row>
    <row r="159" spans="1:28" x14ac:dyDescent="0.2">
      <c r="A159" s="172"/>
      <c r="B159" s="268"/>
      <c r="C159" s="268"/>
      <c r="D159" s="268"/>
      <c r="E159" s="172"/>
      <c r="F159" s="268"/>
      <c r="G159" s="200" t="s">
        <v>1249</v>
      </c>
      <c r="H159" s="268"/>
      <c r="I159" s="172"/>
      <c r="J159" s="437" t="str">
        <f t="shared" si="30"/>
        <v>-</v>
      </c>
      <c r="K159" s="269"/>
      <c r="L159" s="269"/>
      <c r="M159" s="270"/>
      <c r="N159" s="270"/>
      <c r="O159" s="277">
        <f t="shared" si="26"/>
        <v>0</v>
      </c>
      <c r="P159" s="272"/>
      <c r="Q159" s="199">
        <v>0</v>
      </c>
      <c r="R159" s="271"/>
      <c r="S159" s="198">
        <f t="shared" si="31"/>
        <v>0</v>
      </c>
      <c r="T159" s="198">
        <f t="shared" si="32"/>
        <v>0</v>
      </c>
      <c r="U159" s="198">
        <f t="shared" si="27"/>
        <v>0</v>
      </c>
      <c r="V159" s="198">
        <f t="shared" si="33"/>
        <v>0</v>
      </c>
      <c r="W159" s="198">
        <v>0</v>
      </c>
      <c r="X159" s="198">
        <v>0</v>
      </c>
      <c r="Y159" s="198">
        <v>0</v>
      </c>
      <c r="Z159" s="198">
        <v>0</v>
      </c>
      <c r="AA159" s="192">
        <f t="shared" si="28"/>
        <v>0</v>
      </c>
      <c r="AB159" s="192">
        <f t="shared" si="29"/>
        <v>0</v>
      </c>
    </row>
    <row r="160" spans="1:28" x14ac:dyDescent="0.2">
      <c r="A160" s="172"/>
      <c r="B160" s="268"/>
      <c r="C160" s="268"/>
      <c r="D160" s="268"/>
      <c r="E160" s="172"/>
      <c r="F160" s="268"/>
      <c r="G160" s="200" t="s">
        <v>1249</v>
      </c>
      <c r="H160" s="268"/>
      <c r="I160" s="172"/>
      <c r="J160" s="437" t="str">
        <f t="shared" si="30"/>
        <v>-</v>
      </c>
      <c r="K160" s="269"/>
      <c r="L160" s="269"/>
      <c r="M160" s="270"/>
      <c r="N160" s="270"/>
      <c r="O160" s="277">
        <f t="shared" si="26"/>
        <v>0</v>
      </c>
      <c r="P160" s="272"/>
      <c r="Q160" s="199">
        <v>0</v>
      </c>
      <c r="R160" s="271"/>
      <c r="S160" s="198">
        <f t="shared" si="31"/>
        <v>0</v>
      </c>
      <c r="T160" s="198">
        <f t="shared" si="32"/>
        <v>0</v>
      </c>
      <c r="U160" s="198">
        <f t="shared" si="27"/>
        <v>0</v>
      </c>
      <c r="V160" s="198">
        <f t="shared" si="33"/>
        <v>0</v>
      </c>
      <c r="W160" s="198">
        <v>0</v>
      </c>
      <c r="X160" s="198">
        <v>0</v>
      </c>
      <c r="Y160" s="198">
        <v>0</v>
      </c>
      <c r="Z160" s="198">
        <v>0</v>
      </c>
      <c r="AA160" s="192">
        <f t="shared" si="28"/>
        <v>0</v>
      </c>
      <c r="AB160" s="192">
        <f t="shared" si="29"/>
        <v>0</v>
      </c>
    </row>
    <row r="161" spans="1:28" x14ac:dyDescent="0.2">
      <c r="A161" s="172"/>
      <c r="B161" s="268"/>
      <c r="C161" s="268"/>
      <c r="D161" s="268"/>
      <c r="E161" s="172"/>
      <c r="F161" s="268"/>
      <c r="G161" s="200" t="s">
        <v>1249</v>
      </c>
      <c r="H161" s="268"/>
      <c r="I161" s="172"/>
      <c r="J161" s="437" t="str">
        <f t="shared" si="30"/>
        <v>-</v>
      </c>
      <c r="K161" s="269"/>
      <c r="L161" s="269"/>
      <c r="M161" s="270"/>
      <c r="N161" s="270"/>
      <c r="O161" s="277">
        <f t="shared" si="26"/>
        <v>0</v>
      </c>
      <c r="P161" s="272"/>
      <c r="Q161" s="199">
        <v>0</v>
      </c>
      <c r="R161" s="271"/>
      <c r="S161" s="198">
        <f t="shared" si="31"/>
        <v>0</v>
      </c>
      <c r="T161" s="198">
        <f t="shared" si="32"/>
        <v>0</v>
      </c>
      <c r="U161" s="198">
        <f t="shared" si="27"/>
        <v>0</v>
      </c>
      <c r="V161" s="198">
        <f t="shared" si="33"/>
        <v>0</v>
      </c>
      <c r="W161" s="198">
        <v>0</v>
      </c>
      <c r="X161" s="198">
        <v>0</v>
      </c>
      <c r="Y161" s="198">
        <v>0</v>
      </c>
      <c r="Z161" s="198">
        <v>0</v>
      </c>
      <c r="AA161" s="192">
        <f t="shared" si="28"/>
        <v>0</v>
      </c>
      <c r="AB161" s="192">
        <f t="shared" si="29"/>
        <v>0</v>
      </c>
    </row>
    <row r="162" spans="1:28" x14ac:dyDescent="0.2">
      <c r="A162" s="172"/>
      <c r="B162" s="268"/>
      <c r="C162" s="268"/>
      <c r="D162" s="268"/>
      <c r="E162" s="172"/>
      <c r="F162" s="268"/>
      <c r="G162" s="200" t="s">
        <v>1249</v>
      </c>
      <c r="H162" s="268"/>
      <c r="I162" s="172"/>
      <c r="J162" s="437" t="str">
        <f t="shared" si="30"/>
        <v>-</v>
      </c>
      <c r="K162" s="269"/>
      <c r="L162" s="269"/>
      <c r="M162" s="270"/>
      <c r="N162" s="270"/>
      <c r="O162" s="277">
        <f t="shared" si="26"/>
        <v>0</v>
      </c>
      <c r="P162" s="272"/>
      <c r="Q162" s="199">
        <v>0</v>
      </c>
      <c r="R162" s="271"/>
      <c r="S162" s="198">
        <f t="shared" si="31"/>
        <v>0</v>
      </c>
      <c r="T162" s="198">
        <f t="shared" si="32"/>
        <v>0</v>
      </c>
      <c r="U162" s="198">
        <f t="shared" si="27"/>
        <v>0</v>
      </c>
      <c r="V162" s="198">
        <f t="shared" si="33"/>
        <v>0</v>
      </c>
      <c r="W162" s="198">
        <v>0</v>
      </c>
      <c r="X162" s="198">
        <v>0</v>
      </c>
      <c r="Y162" s="198">
        <v>0</v>
      </c>
      <c r="Z162" s="198">
        <v>0</v>
      </c>
      <c r="AA162" s="192">
        <f t="shared" si="28"/>
        <v>0</v>
      </c>
      <c r="AB162" s="192">
        <f t="shared" si="29"/>
        <v>0</v>
      </c>
    </row>
    <row r="163" spans="1:28" x14ac:dyDescent="0.2">
      <c r="A163" s="172"/>
      <c r="B163" s="268"/>
      <c r="C163" s="268"/>
      <c r="D163" s="268"/>
      <c r="E163" s="172"/>
      <c r="F163" s="268"/>
      <c r="G163" s="200" t="s">
        <v>1249</v>
      </c>
      <c r="H163" s="268"/>
      <c r="I163" s="172"/>
      <c r="J163" s="437" t="str">
        <f t="shared" si="30"/>
        <v>-</v>
      </c>
      <c r="K163" s="269"/>
      <c r="L163" s="269"/>
      <c r="M163" s="270"/>
      <c r="N163" s="270"/>
      <c r="O163" s="277">
        <f t="shared" si="26"/>
        <v>0</v>
      </c>
      <c r="P163" s="272"/>
      <c r="Q163" s="199">
        <v>0</v>
      </c>
      <c r="R163" s="271"/>
      <c r="S163" s="198">
        <f t="shared" si="31"/>
        <v>0</v>
      </c>
      <c r="T163" s="198">
        <f t="shared" si="32"/>
        <v>0</v>
      </c>
      <c r="U163" s="198">
        <f t="shared" si="27"/>
        <v>0</v>
      </c>
      <c r="V163" s="198">
        <f t="shared" si="33"/>
        <v>0</v>
      </c>
      <c r="W163" s="198">
        <v>0</v>
      </c>
      <c r="X163" s="198">
        <v>0</v>
      </c>
      <c r="Y163" s="198">
        <v>0</v>
      </c>
      <c r="Z163" s="198">
        <v>0</v>
      </c>
      <c r="AA163" s="192">
        <f t="shared" si="28"/>
        <v>0</v>
      </c>
      <c r="AB163" s="192">
        <f t="shared" si="29"/>
        <v>0</v>
      </c>
    </row>
    <row r="164" spans="1:28" x14ac:dyDescent="0.2">
      <c r="A164" s="172"/>
      <c r="B164" s="268"/>
      <c r="C164" s="268"/>
      <c r="D164" s="268"/>
      <c r="E164" s="172"/>
      <c r="F164" s="268"/>
      <c r="G164" s="200" t="s">
        <v>1249</v>
      </c>
      <c r="H164" s="268"/>
      <c r="I164" s="172"/>
      <c r="J164" s="437" t="str">
        <f t="shared" si="30"/>
        <v>-</v>
      </c>
      <c r="K164" s="269"/>
      <c r="L164" s="269"/>
      <c r="M164" s="270"/>
      <c r="N164" s="270"/>
      <c r="O164" s="277">
        <f t="shared" si="26"/>
        <v>0</v>
      </c>
      <c r="P164" s="272"/>
      <c r="Q164" s="199">
        <v>0</v>
      </c>
      <c r="R164" s="271"/>
      <c r="S164" s="198">
        <f t="shared" si="31"/>
        <v>0</v>
      </c>
      <c r="T164" s="198">
        <f t="shared" si="32"/>
        <v>0</v>
      </c>
      <c r="U164" s="198">
        <f t="shared" si="27"/>
        <v>0</v>
      </c>
      <c r="V164" s="198">
        <f t="shared" si="33"/>
        <v>0</v>
      </c>
      <c r="W164" s="198">
        <v>0</v>
      </c>
      <c r="X164" s="198">
        <v>0</v>
      </c>
      <c r="Y164" s="198">
        <v>0</v>
      </c>
      <c r="Z164" s="198">
        <v>0</v>
      </c>
      <c r="AA164" s="192">
        <f t="shared" si="28"/>
        <v>0</v>
      </c>
      <c r="AB164" s="192">
        <f t="shared" si="29"/>
        <v>0</v>
      </c>
    </row>
    <row r="165" spans="1:28" x14ac:dyDescent="0.2">
      <c r="A165" s="172"/>
      <c r="B165" s="268"/>
      <c r="C165" s="268"/>
      <c r="D165" s="268"/>
      <c r="E165" s="172"/>
      <c r="F165" s="268"/>
      <c r="G165" s="200" t="s">
        <v>1249</v>
      </c>
      <c r="H165" s="268"/>
      <c r="I165" s="172"/>
      <c r="J165" s="437" t="str">
        <f t="shared" si="30"/>
        <v>-</v>
      </c>
      <c r="K165" s="269"/>
      <c r="L165" s="269"/>
      <c r="M165" s="270"/>
      <c r="N165" s="270"/>
      <c r="O165" s="277">
        <f t="shared" si="26"/>
        <v>0</v>
      </c>
      <c r="P165" s="272"/>
      <c r="Q165" s="199">
        <v>0</v>
      </c>
      <c r="R165" s="271"/>
      <c r="S165" s="198">
        <f t="shared" si="31"/>
        <v>0</v>
      </c>
      <c r="T165" s="198">
        <f t="shared" si="32"/>
        <v>0</v>
      </c>
      <c r="U165" s="198">
        <f t="shared" si="27"/>
        <v>0</v>
      </c>
      <c r="V165" s="198">
        <f t="shared" si="33"/>
        <v>0</v>
      </c>
      <c r="W165" s="198">
        <v>0</v>
      </c>
      <c r="X165" s="198">
        <v>0</v>
      </c>
      <c r="Y165" s="198">
        <v>0</v>
      </c>
      <c r="Z165" s="198">
        <v>0</v>
      </c>
      <c r="AA165" s="192">
        <f t="shared" si="28"/>
        <v>0</v>
      </c>
      <c r="AB165" s="192">
        <f t="shared" si="29"/>
        <v>0</v>
      </c>
    </row>
    <row r="166" spans="1:28" x14ac:dyDescent="0.2">
      <c r="A166" s="172"/>
      <c r="B166" s="268"/>
      <c r="C166" s="268"/>
      <c r="D166" s="268"/>
      <c r="E166" s="172"/>
      <c r="F166" s="268"/>
      <c r="G166" s="200" t="s">
        <v>1249</v>
      </c>
      <c r="H166" s="268"/>
      <c r="I166" s="172"/>
      <c r="J166" s="437" t="str">
        <f t="shared" si="30"/>
        <v>-</v>
      </c>
      <c r="K166" s="269"/>
      <c r="L166" s="269"/>
      <c r="M166" s="270"/>
      <c r="N166" s="270"/>
      <c r="O166" s="277">
        <f t="shared" si="26"/>
        <v>0</v>
      </c>
      <c r="P166" s="272"/>
      <c r="Q166" s="199">
        <v>0</v>
      </c>
      <c r="R166" s="271"/>
      <c r="S166" s="198">
        <f t="shared" si="31"/>
        <v>0</v>
      </c>
      <c r="T166" s="198">
        <f t="shared" si="32"/>
        <v>0</v>
      </c>
      <c r="U166" s="198">
        <f t="shared" si="27"/>
        <v>0</v>
      </c>
      <c r="V166" s="198">
        <f t="shared" si="33"/>
        <v>0</v>
      </c>
      <c r="W166" s="198">
        <v>0</v>
      </c>
      <c r="X166" s="198">
        <v>0</v>
      </c>
      <c r="Y166" s="198">
        <v>0</v>
      </c>
      <c r="Z166" s="198">
        <v>0</v>
      </c>
      <c r="AA166" s="192">
        <f t="shared" si="28"/>
        <v>0</v>
      </c>
      <c r="AB166" s="192">
        <f t="shared" si="29"/>
        <v>0</v>
      </c>
    </row>
    <row r="167" spans="1:28" x14ac:dyDescent="0.2">
      <c r="A167" s="172"/>
      <c r="B167" s="268"/>
      <c r="C167" s="268"/>
      <c r="D167" s="268"/>
      <c r="E167" s="172"/>
      <c r="F167" s="268"/>
      <c r="G167" s="200" t="s">
        <v>1249</v>
      </c>
      <c r="H167" s="268"/>
      <c r="I167" s="172"/>
      <c r="J167" s="437" t="str">
        <f t="shared" si="30"/>
        <v>-</v>
      </c>
      <c r="K167" s="269"/>
      <c r="L167" s="269"/>
      <c r="M167" s="270"/>
      <c r="N167" s="270"/>
      <c r="O167" s="277">
        <f t="shared" si="26"/>
        <v>0</v>
      </c>
      <c r="P167" s="272"/>
      <c r="Q167" s="199">
        <v>0</v>
      </c>
      <c r="R167" s="271"/>
      <c r="S167" s="198">
        <f t="shared" si="31"/>
        <v>0</v>
      </c>
      <c r="T167" s="198">
        <f t="shared" si="32"/>
        <v>0</v>
      </c>
      <c r="U167" s="198">
        <f t="shared" si="27"/>
        <v>0</v>
      </c>
      <c r="V167" s="198">
        <f t="shared" si="33"/>
        <v>0</v>
      </c>
      <c r="W167" s="198">
        <v>0</v>
      </c>
      <c r="X167" s="198">
        <v>0</v>
      </c>
      <c r="Y167" s="198">
        <v>0</v>
      </c>
      <c r="Z167" s="198">
        <v>0</v>
      </c>
      <c r="AA167" s="192">
        <f t="shared" si="28"/>
        <v>0</v>
      </c>
      <c r="AB167" s="192">
        <f t="shared" si="29"/>
        <v>0</v>
      </c>
    </row>
    <row r="168" spans="1:28" x14ac:dyDescent="0.2">
      <c r="A168" s="172"/>
      <c r="B168" s="268"/>
      <c r="C168" s="268"/>
      <c r="D168" s="268"/>
      <c r="E168" s="172"/>
      <c r="F168" s="268"/>
      <c r="G168" s="200" t="s">
        <v>1249</v>
      </c>
      <c r="H168" s="268"/>
      <c r="I168" s="172"/>
      <c r="J168" s="437" t="str">
        <f t="shared" si="30"/>
        <v>-</v>
      </c>
      <c r="K168" s="269"/>
      <c r="L168" s="269"/>
      <c r="M168" s="270"/>
      <c r="N168" s="270"/>
      <c r="O168" s="277">
        <f t="shared" si="26"/>
        <v>0</v>
      </c>
      <c r="P168" s="272"/>
      <c r="Q168" s="199">
        <v>0</v>
      </c>
      <c r="R168" s="271"/>
      <c r="S168" s="198">
        <f t="shared" si="31"/>
        <v>0</v>
      </c>
      <c r="T168" s="198">
        <f t="shared" si="32"/>
        <v>0</v>
      </c>
      <c r="U168" s="198">
        <f t="shared" si="27"/>
        <v>0</v>
      </c>
      <c r="V168" s="198">
        <f t="shared" si="33"/>
        <v>0</v>
      </c>
      <c r="W168" s="198">
        <v>0</v>
      </c>
      <c r="X168" s="198">
        <v>0</v>
      </c>
      <c r="Y168" s="198">
        <v>0</v>
      </c>
      <c r="Z168" s="198">
        <v>0</v>
      </c>
      <c r="AA168" s="192">
        <f t="shared" si="28"/>
        <v>0</v>
      </c>
      <c r="AB168" s="192">
        <f t="shared" si="29"/>
        <v>0</v>
      </c>
    </row>
    <row r="169" spans="1:28" x14ac:dyDescent="0.2">
      <c r="A169" s="172"/>
      <c r="B169" s="268"/>
      <c r="C169" s="268"/>
      <c r="D169" s="268"/>
      <c r="E169" s="172"/>
      <c r="F169" s="268"/>
      <c r="G169" s="200" t="s">
        <v>1249</v>
      </c>
      <c r="H169" s="268"/>
      <c r="I169" s="172"/>
      <c r="J169" s="437" t="str">
        <f t="shared" si="30"/>
        <v>-</v>
      </c>
      <c r="K169" s="269"/>
      <c r="L169" s="269"/>
      <c r="M169" s="270"/>
      <c r="N169" s="270"/>
      <c r="O169" s="277">
        <f t="shared" si="26"/>
        <v>0</v>
      </c>
      <c r="P169" s="272"/>
      <c r="Q169" s="199">
        <v>0</v>
      </c>
      <c r="R169" s="271"/>
      <c r="S169" s="198">
        <f t="shared" si="31"/>
        <v>0</v>
      </c>
      <c r="T169" s="198">
        <f t="shared" si="32"/>
        <v>0</v>
      </c>
      <c r="U169" s="198">
        <f t="shared" ref="U169:U189" si="34">+S169*$U$2</f>
        <v>0</v>
      </c>
      <c r="V169" s="198">
        <f t="shared" si="33"/>
        <v>0</v>
      </c>
      <c r="W169" s="198">
        <v>0</v>
      </c>
      <c r="X169" s="198">
        <v>0</v>
      </c>
      <c r="Y169" s="198">
        <v>0</v>
      </c>
      <c r="Z169" s="198">
        <v>0</v>
      </c>
      <c r="AA169" s="192">
        <f t="shared" ref="AA169:AA189" si="35">ROUND((SUM(T169:Z169)),0)</f>
        <v>0</v>
      </c>
      <c r="AB169" s="192">
        <f t="shared" ref="AB169:AB189" si="36">ROUND((+S169+AA169),0)</f>
        <v>0</v>
      </c>
    </row>
    <row r="170" spans="1:28" x14ac:dyDescent="0.2">
      <c r="A170" s="172"/>
      <c r="B170" s="268"/>
      <c r="C170" s="268"/>
      <c r="D170" s="268"/>
      <c r="E170" s="172"/>
      <c r="F170" s="268"/>
      <c r="G170" s="200" t="s">
        <v>1249</v>
      </c>
      <c r="H170" s="268"/>
      <c r="I170" s="172"/>
      <c r="J170" s="437" t="str">
        <f t="shared" si="30"/>
        <v>-</v>
      </c>
      <c r="K170" s="269"/>
      <c r="L170" s="269"/>
      <c r="M170" s="270"/>
      <c r="N170" s="270"/>
      <c r="O170" s="277">
        <f t="shared" si="26"/>
        <v>0</v>
      </c>
      <c r="P170" s="272"/>
      <c r="Q170" s="199">
        <v>0</v>
      </c>
      <c r="R170" s="271"/>
      <c r="S170" s="198">
        <f t="shared" si="31"/>
        <v>0</v>
      </c>
      <c r="T170" s="198">
        <f t="shared" si="32"/>
        <v>0</v>
      </c>
      <c r="U170" s="198">
        <f t="shared" si="34"/>
        <v>0</v>
      </c>
      <c r="V170" s="198">
        <f t="shared" ref="V170:V189" si="37">($V$2*12)*Q170</f>
        <v>0</v>
      </c>
      <c r="W170" s="198">
        <v>0</v>
      </c>
      <c r="X170" s="198">
        <v>0</v>
      </c>
      <c r="Y170" s="198">
        <v>0</v>
      </c>
      <c r="Z170" s="198">
        <v>0</v>
      </c>
      <c r="AA170" s="192">
        <f t="shared" si="35"/>
        <v>0</v>
      </c>
      <c r="AB170" s="192">
        <f t="shared" si="36"/>
        <v>0</v>
      </c>
    </row>
    <row r="171" spans="1:28" x14ac:dyDescent="0.2">
      <c r="A171" s="172"/>
      <c r="B171" s="268"/>
      <c r="C171" s="268"/>
      <c r="D171" s="268"/>
      <c r="E171" s="172"/>
      <c r="F171" s="268"/>
      <c r="G171" s="200" t="s">
        <v>1249</v>
      </c>
      <c r="H171" s="268"/>
      <c r="I171" s="172"/>
      <c r="J171" s="437" t="str">
        <f t="shared" si="30"/>
        <v>-</v>
      </c>
      <c r="K171" s="269"/>
      <c r="L171" s="269"/>
      <c r="M171" s="270"/>
      <c r="N171" s="270"/>
      <c r="O171" s="277">
        <f t="shared" si="26"/>
        <v>0</v>
      </c>
      <c r="P171" s="272"/>
      <c r="Q171" s="199">
        <v>0</v>
      </c>
      <c r="R171" s="271"/>
      <c r="S171" s="198">
        <f t="shared" si="31"/>
        <v>0</v>
      </c>
      <c r="T171" s="198">
        <f t="shared" si="32"/>
        <v>0</v>
      </c>
      <c r="U171" s="198">
        <f t="shared" si="34"/>
        <v>0</v>
      </c>
      <c r="V171" s="198">
        <f t="shared" si="37"/>
        <v>0</v>
      </c>
      <c r="W171" s="198">
        <v>0</v>
      </c>
      <c r="X171" s="198">
        <v>0</v>
      </c>
      <c r="Y171" s="198">
        <v>0</v>
      </c>
      <c r="Z171" s="198">
        <v>0</v>
      </c>
      <c r="AA171" s="192">
        <f t="shared" si="35"/>
        <v>0</v>
      </c>
      <c r="AB171" s="192">
        <f t="shared" si="36"/>
        <v>0</v>
      </c>
    </row>
    <row r="172" spans="1:28" x14ac:dyDescent="0.2">
      <c r="A172" s="172"/>
      <c r="B172" s="268"/>
      <c r="C172" s="268"/>
      <c r="D172" s="268"/>
      <c r="E172" s="172"/>
      <c r="F172" s="268"/>
      <c r="G172" s="200" t="s">
        <v>1249</v>
      </c>
      <c r="H172" s="268"/>
      <c r="I172" s="172"/>
      <c r="J172" s="437" t="str">
        <f t="shared" si="30"/>
        <v>-</v>
      </c>
      <c r="K172" s="269"/>
      <c r="L172" s="269"/>
      <c r="M172" s="270"/>
      <c r="N172" s="270"/>
      <c r="O172" s="277">
        <f t="shared" si="26"/>
        <v>0</v>
      </c>
      <c r="P172" s="272"/>
      <c r="Q172" s="199">
        <v>0</v>
      </c>
      <c r="R172" s="271"/>
      <c r="S172" s="198">
        <f t="shared" si="31"/>
        <v>0</v>
      </c>
      <c r="T172" s="198">
        <f t="shared" si="32"/>
        <v>0</v>
      </c>
      <c r="U172" s="198">
        <f t="shared" si="34"/>
        <v>0</v>
      </c>
      <c r="V172" s="198">
        <f t="shared" si="37"/>
        <v>0</v>
      </c>
      <c r="W172" s="198">
        <v>0</v>
      </c>
      <c r="X172" s="198">
        <v>0</v>
      </c>
      <c r="Y172" s="198">
        <v>0</v>
      </c>
      <c r="Z172" s="198">
        <v>0</v>
      </c>
      <c r="AA172" s="192">
        <f t="shared" si="35"/>
        <v>0</v>
      </c>
      <c r="AB172" s="192">
        <f t="shared" si="36"/>
        <v>0</v>
      </c>
    </row>
    <row r="173" spans="1:28" x14ac:dyDescent="0.2">
      <c r="A173" s="172"/>
      <c r="B173" s="268"/>
      <c r="C173" s="268"/>
      <c r="D173" s="268"/>
      <c r="E173" s="172"/>
      <c r="F173" s="268"/>
      <c r="G173" s="200" t="s">
        <v>1249</v>
      </c>
      <c r="H173" s="268"/>
      <c r="I173" s="172"/>
      <c r="J173" s="437" t="str">
        <f t="shared" si="30"/>
        <v>-</v>
      </c>
      <c r="K173" s="269"/>
      <c r="L173" s="269"/>
      <c r="M173" s="270"/>
      <c r="N173" s="270"/>
      <c r="O173" s="277">
        <f t="shared" si="26"/>
        <v>0</v>
      </c>
      <c r="P173" s="272"/>
      <c r="Q173" s="199">
        <v>0</v>
      </c>
      <c r="R173" s="271"/>
      <c r="S173" s="198">
        <f t="shared" si="31"/>
        <v>0</v>
      </c>
      <c r="T173" s="198">
        <f t="shared" si="32"/>
        <v>0</v>
      </c>
      <c r="U173" s="198">
        <f t="shared" si="34"/>
        <v>0</v>
      </c>
      <c r="V173" s="198">
        <f t="shared" si="37"/>
        <v>0</v>
      </c>
      <c r="W173" s="198">
        <v>0</v>
      </c>
      <c r="X173" s="198">
        <v>0</v>
      </c>
      <c r="Y173" s="198">
        <v>0</v>
      </c>
      <c r="Z173" s="198">
        <v>0</v>
      </c>
      <c r="AA173" s="192">
        <f t="shared" si="35"/>
        <v>0</v>
      </c>
      <c r="AB173" s="192">
        <f t="shared" si="36"/>
        <v>0</v>
      </c>
    </row>
    <row r="174" spans="1:28" x14ac:dyDescent="0.2">
      <c r="A174" s="172"/>
      <c r="B174" s="268"/>
      <c r="C174" s="268"/>
      <c r="D174" s="268"/>
      <c r="E174" s="172"/>
      <c r="F174" s="268"/>
      <c r="G174" s="200" t="s">
        <v>1249</v>
      </c>
      <c r="H174" s="268"/>
      <c r="I174" s="172"/>
      <c r="J174" s="437" t="str">
        <f t="shared" si="30"/>
        <v>-</v>
      </c>
      <c r="K174" s="269"/>
      <c r="L174" s="269"/>
      <c r="M174" s="270"/>
      <c r="N174" s="270"/>
      <c r="O174" s="277">
        <f t="shared" si="26"/>
        <v>0</v>
      </c>
      <c r="P174" s="272"/>
      <c r="Q174" s="199">
        <v>0</v>
      </c>
      <c r="R174" s="271"/>
      <c r="S174" s="198">
        <f t="shared" si="31"/>
        <v>0</v>
      </c>
      <c r="T174" s="198">
        <f t="shared" si="32"/>
        <v>0</v>
      </c>
      <c r="U174" s="198">
        <f t="shared" si="34"/>
        <v>0</v>
      </c>
      <c r="V174" s="198">
        <f t="shared" si="37"/>
        <v>0</v>
      </c>
      <c r="W174" s="198">
        <v>0</v>
      </c>
      <c r="X174" s="198">
        <v>0</v>
      </c>
      <c r="Y174" s="198">
        <v>0</v>
      </c>
      <c r="Z174" s="198">
        <v>0</v>
      </c>
      <c r="AA174" s="192">
        <f t="shared" si="35"/>
        <v>0</v>
      </c>
      <c r="AB174" s="192">
        <f t="shared" si="36"/>
        <v>0</v>
      </c>
    </row>
    <row r="175" spans="1:28" x14ac:dyDescent="0.2">
      <c r="A175" s="172"/>
      <c r="B175" s="268"/>
      <c r="C175" s="268"/>
      <c r="D175" s="268"/>
      <c r="E175" s="172"/>
      <c r="F175" s="268"/>
      <c r="G175" s="200" t="s">
        <v>1249</v>
      </c>
      <c r="H175" s="268"/>
      <c r="I175" s="172"/>
      <c r="J175" s="437" t="str">
        <f t="shared" si="30"/>
        <v>-</v>
      </c>
      <c r="K175" s="269"/>
      <c r="L175" s="269"/>
      <c r="M175" s="270"/>
      <c r="N175" s="270"/>
      <c r="O175" s="277">
        <f t="shared" si="26"/>
        <v>0</v>
      </c>
      <c r="P175" s="272"/>
      <c r="Q175" s="199">
        <v>0</v>
      </c>
      <c r="R175" s="271"/>
      <c r="S175" s="198">
        <f t="shared" si="31"/>
        <v>0</v>
      </c>
      <c r="T175" s="198">
        <f t="shared" si="32"/>
        <v>0</v>
      </c>
      <c r="U175" s="198">
        <f t="shared" si="34"/>
        <v>0</v>
      </c>
      <c r="V175" s="198">
        <f t="shared" si="37"/>
        <v>0</v>
      </c>
      <c r="W175" s="198">
        <v>0</v>
      </c>
      <c r="X175" s="198">
        <v>0</v>
      </c>
      <c r="Y175" s="198">
        <v>0</v>
      </c>
      <c r="Z175" s="198">
        <v>0</v>
      </c>
      <c r="AA175" s="192">
        <f t="shared" si="35"/>
        <v>0</v>
      </c>
      <c r="AB175" s="192">
        <f t="shared" si="36"/>
        <v>0</v>
      </c>
    </row>
    <row r="176" spans="1:28" x14ac:dyDescent="0.2">
      <c r="A176" s="172"/>
      <c r="B176" s="268"/>
      <c r="C176" s="268"/>
      <c r="D176" s="268"/>
      <c r="E176" s="172"/>
      <c r="F176" s="268"/>
      <c r="G176" s="200" t="s">
        <v>1249</v>
      </c>
      <c r="H176" s="268"/>
      <c r="I176" s="172"/>
      <c r="J176" s="437" t="str">
        <f t="shared" si="30"/>
        <v>-</v>
      </c>
      <c r="K176" s="269"/>
      <c r="L176" s="269"/>
      <c r="M176" s="270"/>
      <c r="N176" s="270"/>
      <c r="O176" s="277">
        <f t="shared" si="26"/>
        <v>0</v>
      </c>
      <c r="P176" s="272"/>
      <c r="Q176" s="199">
        <v>0</v>
      </c>
      <c r="R176" s="271"/>
      <c r="S176" s="198">
        <f t="shared" si="31"/>
        <v>0</v>
      </c>
      <c r="T176" s="198">
        <f t="shared" si="32"/>
        <v>0</v>
      </c>
      <c r="U176" s="198">
        <f t="shared" si="34"/>
        <v>0</v>
      </c>
      <c r="V176" s="198">
        <f t="shared" si="37"/>
        <v>0</v>
      </c>
      <c r="W176" s="198">
        <v>0</v>
      </c>
      <c r="X176" s="198">
        <v>0</v>
      </c>
      <c r="Y176" s="198">
        <v>0</v>
      </c>
      <c r="Z176" s="198">
        <v>0</v>
      </c>
      <c r="AA176" s="192">
        <f t="shared" si="35"/>
        <v>0</v>
      </c>
      <c r="AB176" s="192">
        <f t="shared" si="36"/>
        <v>0</v>
      </c>
    </row>
    <row r="177" spans="1:28" x14ac:dyDescent="0.2">
      <c r="A177" s="172"/>
      <c r="B177" s="268"/>
      <c r="C177" s="268"/>
      <c r="D177" s="268"/>
      <c r="E177" s="172"/>
      <c r="F177" s="268"/>
      <c r="G177" s="200" t="s">
        <v>1249</v>
      </c>
      <c r="H177" s="268"/>
      <c r="I177" s="172"/>
      <c r="J177" s="437" t="str">
        <f t="shared" si="30"/>
        <v>-</v>
      </c>
      <c r="K177" s="269"/>
      <c r="L177" s="269"/>
      <c r="M177" s="270"/>
      <c r="N177" s="270"/>
      <c r="O177" s="277">
        <f t="shared" si="26"/>
        <v>0</v>
      </c>
      <c r="P177" s="272"/>
      <c r="Q177" s="199">
        <v>0</v>
      </c>
      <c r="R177" s="271"/>
      <c r="S177" s="198">
        <f t="shared" si="31"/>
        <v>0</v>
      </c>
      <c r="T177" s="198">
        <f t="shared" si="32"/>
        <v>0</v>
      </c>
      <c r="U177" s="198">
        <f t="shared" si="34"/>
        <v>0</v>
      </c>
      <c r="V177" s="198">
        <f t="shared" si="37"/>
        <v>0</v>
      </c>
      <c r="W177" s="198">
        <v>0</v>
      </c>
      <c r="X177" s="198">
        <v>0</v>
      </c>
      <c r="Y177" s="198">
        <v>0</v>
      </c>
      <c r="Z177" s="198">
        <v>0</v>
      </c>
      <c r="AA177" s="192">
        <f t="shared" si="35"/>
        <v>0</v>
      </c>
      <c r="AB177" s="192">
        <f t="shared" si="36"/>
        <v>0</v>
      </c>
    </row>
    <row r="178" spans="1:28" x14ac:dyDescent="0.2">
      <c r="A178" s="172"/>
      <c r="B178" s="268"/>
      <c r="C178" s="268"/>
      <c r="D178" s="268"/>
      <c r="E178" s="172"/>
      <c r="F178" s="268"/>
      <c r="G178" s="200" t="s">
        <v>1249</v>
      </c>
      <c r="H178" s="268"/>
      <c r="I178" s="172"/>
      <c r="J178" s="437" t="str">
        <f t="shared" si="30"/>
        <v>-</v>
      </c>
      <c r="K178" s="269"/>
      <c r="L178" s="269"/>
      <c r="M178" s="270"/>
      <c r="N178" s="270"/>
      <c r="O178" s="277">
        <f t="shared" si="26"/>
        <v>0</v>
      </c>
      <c r="P178" s="272"/>
      <c r="Q178" s="199">
        <v>0</v>
      </c>
      <c r="R178" s="271"/>
      <c r="S178" s="198">
        <f t="shared" si="31"/>
        <v>0</v>
      </c>
      <c r="T178" s="198">
        <f t="shared" si="32"/>
        <v>0</v>
      </c>
      <c r="U178" s="198">
        <f t="shared" si="34"/>
        <v>0</v>
      </c>
      <c r="V178" s="198">
        <f t="shared" si="37"/>
        <v>0</v>
      </c>
      <c r="W178" s="198">
        <v>0</v>
      </c>
      <c r="X178" s="198">
        <v>0</v>
      </c>
      <c r="Y178" s="198">
        <v>0</v>
      </c>
      <c r="Z178" s="198">
        <v>0</v>
      </c>
      <c r="AA178" s="192">
        <f t="shared" si="35"/>
        <v>0</v>
      </c>
      <c r="AB178" s="192">
        <f t="shared" si="36"/>
        <v>0</v>
      </c>
    </row>
    <row r="179" spans="1:28" x14ac:dyDescent="0.2">
      <c r="A179" s="172"/>
      <c r="B179" s="268"/>
      <c r="C179" s="268"/>
      <c r="D179" s="268"/>
      <c r="E179" s="172"/>
      <c r="F179" s="268"/>
      <c r="G179" s="200" t="s">
        <v>1249</v>
      </c>
      <c r="H179" s="268"/>
      <c r="I179" s="172"/>
      <c r="J179" s="437" t="str">
        <f t="shared" si="30"/>
        <v>-</v>
      </c>
      <c r="K179" s="269"/>
      <c r="L179" s="269"/>
      <c r="M179" s="270"/>
      <c r="N179" s="270"/>
      <c r="O179" s="277">
        <f t="shared" si="26"/>
        <v>0</v>
      </c>
      <c r="P179" s="272"/>
      <c r="Q179" s="199">
        <v>0</v>
      </c>
      <c r="R179" s="271"/>
      <c r="S179" s="198">
        <f t="shared" si="31"/>
        <v>0</v>
      </c>
      <c r="T179" s="198">
        <f t="shared" si="32"/>
        <v>0</v>
      </c>
      <c r="U179" s="198">
        <f t="shared" si="34"/>
        <v>0</v>
      </c>
      <c r="V179" s="198">
        <f t="shared" si="37"/>
        <v>0</v>
      </c>
      <c r="W179" s="198">
        <v>0</v>
      </c>
      <c r="X179" s="198">
        <v>0</v>
      </c>
      <c r="Y179" s="198">
        <v>0</v>
      </c>
      <c r="Z179" s="198">
        <v>0</v>
      </c>
      <c r="AA179" s="192">
        <f t="shared" si="35"/>
        <v>0</v>
      </c>
      <c r="AB179" s="192">
        <f t="shared" si="36"/>
        <v>0</v>
      </c>
    </row>
    <row r="180" spans="1:28" x14ac:dyDescent="0.2">
      <c r="A180" s="172"/>
      <c r="B180" s="268"/>
      <c r="C180" s="268"/>
      <c r="D180" s="268"/>
      <c r="E180" s="172"/>
      <c r="F180" s="268"/>
      <c r="G180" s="200" t="s">
        <v>1249</v>
      </c>
      <c r="H180" s="268"/>
      <c r="I180" s="172"/>
      <c r="J180" s="437" t="str">
        <f t="shared" si="30"/>
        <v>-</v>
      </c>
      <c r="K180" s="269"/>
      <c r="L180" s="269"/>
      <c r="M180" s="270"/>
      <c r="N180" s="270"/>
      <c r="O180" s="277">
        <f t="shared" si="26"/>
        <v>0</v>
      </c>
      <c r="P180" s="272"/>
      <c r="Q180" s="199">
        <v>0</v>
      </c>
      <c r="R180" s="271"/>
      <c r="S180" s="198">
        <f t="shared" si="31"/>
        <v>0</v>
      </c>
      <c r="T180" s="198">
        <f t="shared" si="32"/>
        <v>0</v>
      </c>
      <c r="U180" s="198">
        <f t="shared" si="34"/>
        <v>0</v>
      </c>
      <c r="V180" s="198">
        <f t="shared" si="37"/>
        <v>0</v>
      </c>
      <c r="W180" s="198">
        <v>0</v>
      </c>
      <c r="X180" s="198">
        <v>0</v>
      </c>
      <c r="Y180" s="198">
        <v>0</v>
      </c>
      <c r="Z180" s="198">
        <v>0</v>
      </c>
      <c r="AA180" s="192">
        <f t="shared" si="35"/>
        <v>0</v>
      </c>
      <c r="AB180" s="192">
        <f t="shared" si="36"/>
        <v>0</v>
      </c>
    </row>
    <row r="181" spans="1:28" x14ac:dyDescent="0.2">
      <c r="A181" s="172"/>
      <c r="B181" s="268"/>
      <c r="C181" s="268"/>
      <c r="D181" s="268"/>
      <c r="E181" s="172"/>
      <c r="F181" s="268"/>
      <c r="G181" s="200" t="s">
        <v>1249</v>
      </c>
      <c r="H181" s="268"/>
      <c r="I181" s="172"/>
      <c r="J181" s="437" t="str">
        <f t="shared" si="30"/>
        <v>-</v>
      </c>
      <c r="K181" s="269"/>
      <c r="L181" s="269"/>
      <c r="M181" s="270"/>
      <c r="N181" s="270"/>
      <c r="O181" s="277">
        <f t="shared" si="26"/>
        <v>0</v>
      </c>
      <c r="P181" s="272"/>
      <c r="Q181" s="199">
        <v>0</v>
      </c>
      <c r="R181" s="271"/>
      <c r="S181" s="198">
        <f t="shared" si="31"/>
        <v>0</v>
      </c>
      <c r="T181" s="198">
        <f t="shared" si="32"/>
        <v>0</v>
      </c>
      <c r="U181" s="198">
        <f t="shared" si="34"/>
        <v>0</v>
      </c>
      <c r="V181" s="198">
        <f t="shared" si="37"/>
        <v>0</v>
      </c>
      <c r="W181" s="198">
        <v>0</v>
      </c>
      <c r="X181" s="198">
        <v>0</v>
      </c>
      <c r="Y181" s="198">
        <v>0</v>
      </c>
      <c r="Z181" s="198">
        <v>0</v>
      </c>
      <c r="AA181" s="192">
        <f t="shared" si="35"/>
        <v>0</v>
      </c>
      <c r="AB181" s="192">
        <f t="shared" si="36"/>
        <v>0</v>
      </c>
    </row>
    <row r="182" spans="1:28" x14ac:dyDescent="0.2">
      <c r="A182" s="172"/>
      <c r="B182" s="268"/>
      <c r="C182" s="268"/>
      <c r="D182" s="268"/>
      <c r="E182" s="172"/>
      <c r="F182" s="268"/>
      <c r="G182" s="200" t="s">
        <v>1249</v>
      </c>
      <c r="H182" s="268"/>
      <c r="I182" s="172"/>
      <c r="J182" s="437" t="str">
        <f t="shared" si="30"/>
        <v>-</v>
      </c>
      <c r="K182" s="269"/>
      <c r="L182" s="269"/>
      <c r="M182" s="270"/>
      <c r="N182" s="270"/>
      <c r="O182" s="277">
        <f t="shared" si="26"/>
        <v>0</v>
      </c>
      <c r="P182" s="272"/>
      <c r="Q182" s="199">
        <v>0</v>
      </c>
      <c r="R182" s="271"/>
      <c r="S182" s="198">
        <f t="shared" si="31"/>
        <v>0</v>
      </c>
      <c r="T182" s="198">
        <f t="shared" si="32"/>
        <v>0</v>
      </c>
      <c r="U182" s="198">
        <f t="shared" si="34"/>
        <v>0</v>
      </c>
      <c r="V182" s="198">
        <f t="shared" si="37"/>
        <v>0</v>
      </c>
      <c r="W182" s="198">
        <v>0</v>
      </c>
      <c r="X182" s="198">
        <v>0</v>
      </c>
      <c r="Y182" s="198">
        <v>0</v>
      </c>
      <c r="Z182" s="198">
        <v>0</v>
      </c>
      <c r="AA182" s="192">
        <f t="shared" si="35"/>
        <v>0</v>
      </c>
      <c r="AB182" s="192">
        <f t="shared" si="36"/>
        <v>0</v>
      </c>
    </row>
    <row r="183" spans="1:28" x14ac:dyDescent="0.2">
      <c r="A183" s="172"/>
      <c r="B183" s="268"/>
      <c r="C183" s="268"/>
      <c r="D183" s="268"/>
      <c r="E183" s="172"/>
      <c r="F183" s="268"/>
      <c r="G183" s="200" t="s">
        <v>1249</v>
      </c>
      <c r="H183" s="268"/>
      <c r="I183" s="172"/>
      <c r="J183" s="437" t="str">
        <f t="shared" si="30"/>
        <v>-</v>
      </c>
      <c r="K183" s="269"/>
      <c r="L183" s="269"/>
      <c r="M183" s="270"/>
      <c r="N183" s="270"/>
      <c r="O183" s="277">
        <f t="shared" si="26"/>
        <v>0</v>
      </c>
      <c r="P183" s="272"/>
      <c r="Q183" s="199">
        <v>0</v>
      </c>
      <c r="R183" s="271"/>
      <c r="S183" s="198">
        <f t="shared" si="31"/>
        <v>0</v>
      </c>
      <c r="T183" s="198">
        <f t="shared" si="32"/>
        <v>0</v>
      </c>
      <c r="U183" s="198">
        <f t="shared" si="34"/>
        <v>0</v>
      </c>
      <c r="V183" s="198">
        <f t="shared" si="37"/>
        <v>0</v>
      </c>
      <c r="W183" s="198">
        <v>0</v>
      </c>
      <c r="X183" s="198">
        <v>0</v>
      </c>
      <c r="Y183" s="198">
        <v>0</v>
      </c>
      <c r="Z183" s="198">
        <v>0</v>
      </c>
      <c r="AA183" s="192">
        <f t="shared" si="35"/>
        <v>0</v>
      </c>
      <c r="AB183" s="192">
        <f t="shared" si="36"/>
        <v>0</v>
      </c>
    </row>
    <row r="184" spans="1:28" x14ac:dyDescent="0.2">
      <c r="A184" s="172"/>
      <c r="B184" s="268"/>
      <c r="C184" s="268"/>
      <c r="D184" s="268"/>
      <c r="E184" s="172"/>
      <c r="F184" s="268"/>
      <c r="G184" s="200" t="s">
        <v>1249</v>
      </c>
      <c r="H184" s="268"/>
      <c r="I184" s="172"/>
      <c r="J184" s="437" t="str">
        <f t="shared" si="30"/>
        <v>-</v>
      </c>
      <c r="K184" s="269"/>
      <c r="L184" s="269"/>
      <c r="M184" s="270"/>
      <c r="N184" s="270"/>
      <c r="O184" s="277">
        <f t="shared" si="26"/>
        <v>0</v>
      </c>
      <c r="P184" s="272"/>
      <c r="Q184" s="199">
        <v>0</v>
      </c>
      <c r="R184" s="271"/>
      <c r="S184" s="198">
        <f t="shared" si="31"/>
        <v>0</v>
      </c>
      <c r="T184" s="198">
        <f t="shared" si="32"/>
        <v>0</v>
      </c>
      <c r="U184" s="198">
        <f t="shared" si="34"/>
        <v>0</v>
      </c>
      <c r="V184" s="198">
        <f t="shared" si="37"/>
        <v>0</v>
      </c>
      <c r="W184" s="198">
        <v>0</v>
      </c>
      <c r="X184" s="198">
        <v>0</v>
      </c>
      <c r="Y184" s="198">
        <v>0</v>
      </c>
      <c r="Z184" s="198">
        <v>0</v>
      </c>
      <c r="AA184" s="192">
        <f t="shared" si="35"/>
        <v>0</v>
      </c>
      <c r="AB184" s="192">
        <f t="shared" si="36"/>
        <v>0</v>
      </c>
    </row>
    <row r="185" spans="1:28" x14ac:dyDescent="0.2">
      <c r="A185" s="172"/>
      <c r="B185" s="268"/>
      <c r="C185" s="268"/>
      <c r="D185" s="268"/>
      <c r="E185" s="172"/>
      <c r="F185" s="268"/>
      <c r="G185" s="200" t="s">
        <v>1249</v>
      </c>
      <c r="H185" s="268"/>
      <c r="I185" s="172"/>
      <c r="J185" s="437" t="str">
        <f t="shared" si="30"/>
        <v>-</v>
      </c>
      <c r="K185" s="269"/>
      <c r="L185" s="269"/>
      <c r="M185" s="270"/>
      <c r="N185" s="270"/>
      <c r="O185" s="277">
        <f t="shared" si="26"/>
        <v>0</v>
      </c>
      <c r="P185" s="272"/>
      <c r="Q185" s="199">
        <v>0</v>
      </c>
      <c r="R185" s="271"/>
      <c r="S185" s="198">
        <f t="shared" si="31"/>
        <v>0</v>
      </c>
      <c r="T185" s="198">
        <f t="shared" si="32"/>
        <v>0</v>
      </c>
      <c r="U185" s="198">
        <f t="shared" si="34"/>
        <v>0</v>
      </c>
      <c r="V185" s="198">
        <f t="shared" si="37"/>
        <v>0</v>
      </c>
      <c r="W185" s="198">
        <v>0</v>
      </c>
      <c r="X185" s="198">
        <v>0</v>
      </c>
      <c r="Y185" s="198">
        <v>0</v>
      </c>
      <c r="Z185" s="198">
        <v>0</v>
      </c>
      <c r="AA185" s="192">
        <f t="shared" si="35"/>
        <v>0</v>
      </c>
      <c r="AB185" s="192">
        <f t="shared" si="36"/>
        <v>0</v>
      </c>
    </row>
    <row r="186" spans="1:28" x14ac:dyDescent="0.2">
      <c r="A186" s="172"/>
      <c r="B186" s="268"/>
      <c r="C186" s="268"/>
      <c r="D186" s="268"/>
      <c r="E186" s="172"/>
      <c r="F186" s="268"/>
      <c r="G186" s="200" t="s">
        <v>1249</v>
      </c>
      <c r="H186" s="268"/>
      <c r="I186" s="172"/>
      <c r="J186" s="437" t="str">
        <f t="shared" si="30"/>
        <v>-</v>
      </c>
      <c r="K186" s="269"/>
      <c r="L186" s="269"/>
      <c r="M186" s="270"/>
      <c r="N186" s="270"/>
      <c r="O186" s="277">
        <f t="shared" si="26"/>
        <v>0</v>
      </c>
      <c r="P186" s="272"/>
      <c r="Q186" s="199">
        <v>0</v>
      </c>
      <c r="R186" s="271"/>
      <c r="S186" s="198">
        <f t="shared" si="31"/>
        <v>0</v>
      </c>
      <c r="T186" s="198">
        <f t="shared" si="32"/>
        <v>0</v>
      </c>
      <c r="U186" s="198">
        <f t="shared" si="34"/>
        <v>0</v>
      </c>
      <c r="V186" s="198">
        <f t="shared" si="37"/>
        <v>0</v>
      </c>
      <c r="W186" s="198">
        <v>0</v>
      </c>
      <c r="X186" s="198">
        <v>0</v>
      </c>
      <c r="Y186" s="198">
        <v>0</v>
      </c>
      <c r="Z186" s="198">
        <v>0</v>
      </c>
      <c r="AA186" s="192">
        <f t="shared" si="35"/>
        <v>0</v>
      </c>
      <c r="AB186" s="192">
        <f t="shared" si="36"/>
        <v>0</v>
      </c>
    </row>
    <row r="187" spans="1:28" x14ac:dyDescent="0.2">
      <c r="A187" s="172"/>
      <c r="B187" s="268"/>
      <c r="C187" s="268"/>
      <c r="D187" s="268"/>
      <c r="E187" s="172"/>
      <c r="F187" s="268"/>
      <c r="G187" s="200" t="s">
        <v>1249</v>
      </c>
      <c r="H187" s="268"/>
      <c r="I187" s="172"/>
      <c r="J187" s="437" t="str">
        <f t="shared" si="30"/>
        <v>-</v>
      </c>
      <c r="K187" s="269"/>
      <c r="L187" s="269"/>
      <c r="M187" s="270"/>
      <c r="N187" s="270"/>
      <c r="O187" s="277">
        <f t="shared" si="26"/>
        <v>0</v>
      </c>
      <c r="P187" s="272"/>
      <c r="Q187" s="199">
        <v>0</v>
      </c>
      <c r="R187" s="271"/>
      <c r="S187" s="198">
        <f t="shared" si="31"/>
        <v>0</v>
      </c>
      <c r="T187" s="198">
        <f t="shared" si="32"/>
        <v>0</v>
      </c>
      <c r="U187" s="198">
        <f t="shared" si="34"/>
        <v>0</v>
      </c>
      <c r="V187" s="198">
        <f t="shared" si="37"/>
        <v>0</v>
      </c>
      <c r="W187" s="198">
        <v>0</v>
      </c>
      <c r="X187" s="198">
        <v>0</v>
      </c>
      <c r="Y187" s="198">
        <v>0</v>
      </c>
      <c r="Z187" s="198">
        <v>0</v>
      </c>
      <c r="AA187" s="192">
        <f t="shared" si="35"/>
        <v>0</v>
      </c>
      <c r="AB187" s="192">
        <f t="shared" si="36"/>
        <v>0</v>
      </c>
    </row>
    <row r="188" spans="1:28" x14ac:dyDescent="0.2">
      <c r="A188" s="172"/>
      <c r="B188" s="268"/>
      <c r="C188" s="268"/>
      <c r="D188" s="268"/>
      <c r="E188" s="172"/>
      <c r="F188" s="268"/>
      <c r="G188" s="200" t="s">
        <v>1249</v>
      </c>
      <c r="H188" s="268"/>
      <c r="I188" s="172"/>
      <c r="J188" s="437" t="str">
        <f t="shared" si="30"/>
        <v>-</v>
      </c>
      <c r="K188" s="269"/>
      <c r="L188" s="269"/>
      <c r="M188" s="270"/>
      <c r="N188" s="270"/>
      <c r="O188" s="277">
        <f t="shared" si="26"/>
        <v>0</v>
      </c>
      <c r="P188" s="272"/>
      <c r="Q188" s="199">
        <v>0</v>
      </c>
      <c r="R188" s="271"/>
      <c r="S188" s="198">
        <f t="shared" si="31"/>
        <v>0</v>
      </c>
      <c r="T188" s="198">
        <f t="shared" si="32"/>
        <v>0</v>
      </c>
      <c r="U188" s="198">
        <f t="shared" si="34"/>
        <v>0</v>
      </c>
      <c r="V188" s="198">
        <f t="shared" si="37"/>
        <v>0</v>
      </c>
      <c r="W188" s="198">
        <v>0</v>
      </c>
      <c r="X188" s="198">
        <v>0</v>
      </c>
      <c r="Y188" s="198">
        <v>0</v>
      </c>
      <c r="Z188" s="198">
        <v>0</v>
      </c>
      <c r="AA188" s="192">
        <f t="shared" si="35"/>
        <v>0</v>
      </c>
      <c r="AB188" s="192">
        <f t="shared" si="36"/>
        <v>0</v>
      </c>
    </row>
    <row r="189" spans="1:28" x14ac:dyDescent="0.2">
      <c r="A189" s="172"/>
      <c r="B189" s="268"/>
      <c r="C189" s="268"/>
      <c r="D189" s="268"/>
      <c r="E189" s="172"/>
      <c r="F189" s="268"/>
      <c r="G189" s="200" t="s">
        <v>1249</v>
      </c>
      <c r="H189" s="268"/>
      <c r="I189" s="172"/>
      <c r="J189" s="437" t="str">
        <f t="shared" si="30"/>
        <v>-</v>
      </c>
      <c r="K189" s="269"/>
      <c r="L189" s="269"/>
      <c r="M189" s="270"/>
      <c r="N189" s="270"/>
      <c r="O189" s="277">
        <f t="shared" si="26"/>
        <v>0</v>
      </c>
      <c r="P189" s="272"/>
      <c r="Q189" s="199">
        <v>0</v>
      </c>
      <c r="R189" s="271"/>
      <c r="S189" s="198">
        <f t="shared" si="31"/>
        <v>0</v>
      </c>
      <c r="T189" s="198">
        <f t="shared" si="32"/>
        <v>0</v>
      </c>
      <c r="U189" s="198">
        <f t="shared" si="34"/>
        <v>0</v>
      </c>
      <c r="V189" s="198">
        <f t="shared" si="37"/>
        <v>0</v>
      </c>
      <c r="W189" s="198">
        <v>0</v>
      </c>
      <c r="X189" s="198">
        <v>0</v>
      </c>
      <c r="Y189" s="198">
        <v>0</v>
      </c>
      <c r="Z189" s="198">
        <v>0</v>
      </c>
      <c r="AA189" s="192">
        <f t="shared" si="35"/>
        <v>0</v>
      </c>
      <c r="AB189" s="192">
        <f t="shared" si="36"/>
        <v>0</v>
      </c>
    </row>
    <row r="190" spans="1:28" x14ac:dyDescent="0.2">
      <c r="A190" s="172"/>
      <c r="B190" s="268"/>
      <c r="C190" s="268"/>
      <c r="D190" s="268"/>
      <c r="E190" s="172"/>
      <c r="F190" s="268"/>
      <c r="G190" s="200" t="s">
        <v>1249</v>
      </c>
      <c r="H190" s="268"/>
      <c r="I190" s="172"/>
      <c r="J190" s="437" t="str">
        <f t="shared" si="30"/>
        <v>-</v>
      </c>
      <c r="K190" s="269"/>
      <c r="L190" s="269"/>
      <c r="M190" s="270"/>
      <c r="N190" s="270"/>
      <c r="O190" s="277">
        <f t="shared" si="26"/>
        <v>0</v>
      </c>
      <c r="P190" s="272"/>
      <c r="Q190" s="199">
        <v>0</v>
      </c>
      <c r="R190" s="271"/>
      <c r="S190" s="198">
        <f t="shared" ref="S190:S253" si="38">ROUND((+O190*Q190),0)</f>
        <v>0</v>
      </c>
      <c r="T190" s="198">
        <f t="shared" ref="T190:T253" si="39">+S190*$T$2</f>
        <v>0</v>
      </c>
      <c r="U190" s="198">
        <f t="shared" ref="U190:U253" si="40">+S190*$U$2</f>
        <v>0</v>
      </c>
      <c r="V190" s="198">
        <f t="shared" ref="V190:V253" si="41">($V$2*12)*Q190</f>
        <v>0</v>
      </c>
      <c r="W190" s="198">
        <v>0</v>
      </c>
      <c r="X190" s="198">
        <v>0</v>
      </c>
      <c r="Y190" s="198">
        <v>0</v>
      </c>
      <c r="Z190" s="198">
        <v>0</v>
      </c>
      <c r="AA190" s="192">
        <f t="shared" ref="AA190:AA253" si="42">ROUND((SUM(T190:Z190)),0)</f>
        <v>0</v>
      </c>
      <c r="AB190" s="192">
        <f t="shared" ref="AB190:AB253" si="43">ROUND((+S190+AA190),0)</f>
        <v>0</v>
      </c>
    </row>
    <row r="191" spans="1:28" x14ac:dyDescent="0.2">
      <c r="A191" s="172"/>
      <c r="B191" s="268"/>
      <c r="C191" s="268"/>
      <c r="D191" s="268"/>
      <c r="E191" s="172"/>
      <c r="F191" s="268"/>
      <c r="G191" s="200" t="s">
        <v>1249</v>
      </c>
      <c r="H191" s="268"/>
      <c r="I191" s="172"/>
      <c r="J191" s="437" t="str">
        <f t="shared" si="30"/>
        <v>-</v>
      </c>
      <c r="K191" s="269"/>
      <c r="L191" s="269"/>
      <c r="M191" s="270"/>
      <c r="N191" s="270"/>
      <c r="O191" s="277">
        <f t="shared" si="26"/>
        <v>0</v>
      </c>
      <c r="P191" s="272"/>
      <c r="Q191" s="199">
        <v>0</v>
      </c>
      <c r="R191" s="271"/>
      <c r="S191" s="198">
        <f t="shared" si="38"/>
        <v>0</v>
      </c>
      <c r="T191" s="198">
        <f t="shared" si="39"/>
        <v>0</v>
      </c>
      <c r="U191" s="198">
        <f t="shared" si="40"/>
        <v>0</v>
      </c>
      <c r="V191" s="198">
        <f t="shared" si="41"/>
        <v>0</v>
      </c>
      <c r="W191" s="198">
        <v>0</v>
      </c>
      <c r="X191" s="198">
        <v>0</v>
      </c>
      <c r="Y191" s="198">
        <v>0</v>
      </c>
      <c r="Z191" s="198">
        <v>0</v>
      </c>
      <c r="AA191" s="192">
        <f t="shared" si="42"/>
        <v>0</v>
      </c>
      <c r="AB191" s="192">
        <f t="shared" si="43"/>
        <v>0</v>
      </c>
    </row>
    <row r="192" spans="1:28" x14ac:dyDescent="0.2">
      <c r="A192" s="172"/>
      <c r="B192" s="268"/>
      <c r="C192" s="268"/>
      <c r="D192" s="268"/>
      <c r="E192" s="172"/>
      <c r="F192" s="268"/>
      <c r="G192" s="200" t="s">
        <v>1249</v>
      </c>
      <c r="H192" s="268"/>
      <c r="I192" s="172"/>
      <c r="J192" s="437" t="str">
        <f t="shared" si="30"/>
        <v>-</v>
      </c>
      <c r="K192" s="269"/>
      <c r="L192" s="269"/>
      <c r="M192" s="270"/>
      <c r="N192" s="270"/>
      <c r="O192" s="277">
        <f t="shared" si="26"/>
        <v>0</v>
      </c>
      <c r="P192" s="272"/>
      <c r="Q192" s="199">
        <v>0</v>
      </c>
      <c r="R192" s="271"/>
      <c r="S192" s="198">
        <f t="shared" si="38"/>
        <v>0</v>
      </c>
      <c r="T192" s="198">
        <f t="shared" si="39"/>
        <v>0</v>
      </c>
      <c r="U192" s="198">
        <f t="shared" si="40"/>
        <v>0</v>
      </c>
      <c r="V192" s="198">
        <f t="shared" si="41"/>
        <v>0</v>
      </c>
      <c r="W192" s="198">
        <v>0</v>
      </c>
      <c r="X192" s="198">
        <v>0</v>
      </c>
      <c r="Y192" s="198">
        <v>0</v>
      </c>
      <c r="Z192" s="198">
        <v>0</v>
      </c>
      <c r="AA192" s="192">
        <f t="shared" si="42"/>
        <v>0</v>
      </c>
      <c r="AB192" s="192">
        <f t="shared" si="43"/>
        <v>0</v>
      </c>
    </row>
    <row r="193" spans="1:28" x14ac:dyDescent="0.2">
      <c r="A193" s="172"/>
      <c r="B193" s="268"/>
      <c r="C193" s="268"/>
      <c r="D193" s="268"/>
      <c r="E193" s="172"/>
      <c r="F193" s="268"/>
      <c r="G193" s="200" t="s">
        <v>1249</v>
      </c>
      <c r="H193" s="268"/>
      <c r="I193" s="172"/>
      <c r="J193" s="437" t="str">
        <f t="shared" si="30"/>
        <v>-</v>
      </c>
      <c r="K193" s="269"/>
      <c r="L193" s="269"/>
      <c r="M193" s="270"/>
      <c r="N193" s="270"/>
      <c r="O193" s="277">
        <f t="shared" si="26"/>
        <v>0</v>
      </c>
      <c r="P193" s="272"/>
      <c r="Q193" s="199">
        <v>0</v>
      </c>
      <c r="R193" s="271"/>
      <c r="S193" s="198">
        <f t="shared" si="38"/>
        <v>0</v>
      </c>
      <c r="T193" s="198">
        <f t="shared" si="39"/>
        <v>0</v>
      </c>
      <c r="U193" s="198">
        <f t="shared" si="40"/>
        <v>0</v>
      </c>
      <c r="V193" s="198">
        <f t="shared" si="41"/>
        <v>0</v>
      </c>
      <c r="W193" s="198">
        <v>0</v>
      </c>
      <c r="X193" s="198">
        <v>0</v>
      </c>
      <c r="Y193" s="198">
        <v>0</v>
      </c>
      <c r="Z193" s="198">
        <v>0</v>
      </c>
      <c r="AA193" s="192">
        <f t="shared" si="42"/>
        <v>0</v>
      </c>
      <c r="AB193" s="192">
        <f t="shared" si="43"/>
        <v>0</v>
      </c>
    </row>
    <row r="194" spans="1:28" x14ac:dyDescent="0.2">
      <c r="A194" s="172"/>
      <c r="B194" s="268"/>
      <c r="C194" s="268"/>
      <c r="D194" s="268"/>
      <c r="E194" s="172"/>
      <c r="F194" s="268"/>
      <c r="G194" s="200" t="s">
        <v>1249</v>
      </c>
      <c r="H194" s="268"/>
      <c r="I194" s="172"/>
      <c r="J194" s="437" t="str">
        <f t="shared" si="30"/>
        <v>-</v>
      </c>
      <c r="K194" s="269"/>
      <c r="L194" s="269"/>
      <c r="M194" s="270"/>
      <c r="N194" s="270"/>
      <c r="O194" s="277">
        <f t="shared" si="26"/>
        <v>0</v>
      </c>
      <c r="P194" s="272"/>
      <c r="Q194" s="199">
        <v>0</v>
      </c>
      <c r="R194" s="271"/>
      <c r="S194" s="198">
        <f t="shared" si="38"/>
        <v>0</v>
      </c>
      <c r="T194" s="198">
        <f t="shared" si="39"/>
        <v>0</v>
      </c>
      <c r="U194" s="198">
        <f t="shared" si="40"/>
        <v>0</v>
      </c>
      <c r="V194" s="198">
        <f t="shared" si="41"/>
        <v>0</v>
      </c>
      <c r="W194" s="198">
        <v>0</v>
      </c>
      <c r="X194" s="198">
        <v>0</v>
      </c>
      <c r="Y194" s="198">
        <v>0</v>
      </c>
      <c r="Z194" s="198">
        <v>0</v>
      </c>
      <c r="AA194" s="192">
        <f t="shared" si="42"/>
        <v>0</v>
      </c>
      <c r="AB194" s="192">
        <f t="shared" si="43"/>
        <v>0</v>
      </c>
    </row>
    <row r="195" spans="1:28" x14ac:dyDescent="0.2">
      <c r="A195" s="172"/>
      <c r="B195" s="268"/>
      <c r="C195" s="268"/>
      <c r="D195" s="268"/>
      <c r="E195" s="172"/>
      <c r="F195" s="268"/>
      <c r="G195" s="200" t="s">
        <v>1249</v>
      </c>
      <c r="H195" s="268"/>
      <c r="I195" s="172"/>
      <c r="J195" s="437" t="str">
        <f t="shared" si="30"/>
        <v>-</v>
      </c>
      <c r="K195" s="269"/>
      <c r="L195" s="269"/>
      <c r="M195" s="270"/>
      <c r="N195" s="270"/>
      <c r="O195" s="277">
        <f t="shared" si="26"/>
        <v>0</v>
      </c>
      <c r="P195" s="272"/>
      <c r="Q195" s="199">
        <v>0</v>
      </c>
      <c r="R195" s="271"/>
      <c r="S195" s="198">
        <f t="shared" si="38"/>
        <v>0</v>
      </c>
      <c r="T195" s="198">
        <f t="shared" si="39"/>
        <v>0</v>
      </c>
      <c r="U195" s="198">
        <f t="shared" si="40"/>
        <v>0</v>
      </c>
      <c r="V195" s="198">
        <f t="shared" si="41"/>
        <v>0</v>
      </c>
      <c r="W195" s="198">
        <v>0</v>
      </c>
      <c r="X195" s="198">
        <v>0</v>
      </c>
      <c r="Y195" s="198">
        <v>0</v>
      </c>
      <c r="Z195" s="198">
        <v>0</v>
      </c>
      <c r="AA195" s="192">
        <f t="shared" si="42"/>
        <v>0</v>
      </c>
      <c r="AB195" s="192">
        <f t="shared" si="43"/>
        <v>0</v>
      </c>
    </row>
    <row r="196" spans="1:28" x14ac:dyDescent="0.2">
      <c r="A196" s="172"/>
      <c r="B196" s="268"/>
      <c r="C196" s="268"/>
      <c r="D196" s="268"/>
      <c r="E196" s="172"/>
      <c r="F196" s="268"/>
      <c r="G196" s="200" t="s">
        <v>1249</v>
      </c>
      <c r="H196" s="268"/>
      <c r="I196" s="172"/>
      <c r="J196" s="437" t="str">
        <f t="shared" si="30"/>
        <v>-</v>
      </c>
      <c r="K196" s="269"/>
      <c r="L196" s="269"/>
      <c r="M196" s="270"/>
      <c r="N196" s="270"/>
      <c r="O196" s="277">
        <f t="shared" si="26"/>
        <v>0</v>
      </c>
      <c r="P196" s="272"/>
      <c r="Q196" s="199">
        <v>0</v>
      </c>
      <c r="R196" s="271"/>
      <c r="S196" s="198">
        <f t="shared" si="38"/>
        <v>0</v>
      </c>
      <c r="T196" s="198">
        <f t="shared" si="39"/>
        <v>0</v>
      </c>
      <c r="U196" s="198">
        <f t="shared" si="40"/>
        <v>0</v>
      </c>
      <c r="V196" s="198">
        <f t="shared" si="41"/>
        <v>0</v>
      </c>
      <c r="W196" s="198">
        <v>0</v>
      </c>
      <c r="X196" s="198">
        <v>0</v>
      </c>
      <c r="Y196" s="198">
        <v>0</v>
      </c>
      <c r="Z196" s="198">
        <v>0</v>
      </c>
      <c r="AA196" s="192">
        <f t="shared" si="42"/>
        <v>0</v>
      </c>
      <c r="AB196" s="192">
        <f t="shared" si="43"/>
        <v>0</v>
      </c>
    </row>
    <row r="197" spans="1:28" x14ac:dyDescent="0.2">
      <c r="A197" s="172"/>
      <c r="B197" s="268"/>
      <c r="C197" s="268"/>
      <c r="D197" s="268"/>
      <c r="E197" s="172"/>
      <c r="F197" s="268"/>
      <c r="G197" s="200" t="s">
        <v>1249</v>
      </c>
      <c r="H197" s="268"/>
      <c r="I197" s="172"/>
      <c r="J197" s="437" t="str">
        <f t="shared" si="30"/>
        <v>-</v>
      </c>
      <c r="K197" s="269"/>
      <c r="L197" s="269"/>
      <c r="M197" s="270"/>
      <c r="N197" s="270"/>
      <c r="O197" s="277">
        <f t="shared" si="26"/>
        <v>0</v>
      </c>
      <c r="P197" s="272"/>
      <c r="Q197" s="199">
        <v>0</v>
      </c>
      <c r="R197" s="271"/>
      <c r="S197" s="198">
        <f t="shared" si="38"/>
        <v>0</v>
      </c>
      <c r="T197" s="198">
        <f t="shared" si="39"/>
        <v>0</v>
      </c>
      <c r="U197" s="198">
        <f t="shared" si="40"/>
        <v>0</v>
      </c>
      <c r="V197" s="198">
        <f t="shared" si="41"/>
        <v>0</v>
      </c>
      <c r="W197" s="198">
        <v>0</v>
      </c>
      <c r="X197" s="198">
        <v>0</v>
      </c>
      <c r="Y197" s="198">
        <v>0</v>
      </c>
      <c r="Z197" s="198">
        <v>0</v>
      </c>
      <c r="AA197" s="192">
        <f t="shared" si="42"/>
        <v>0</v>
      </c>
      <c r="AB197" s="192">
        <f t="shared" si="43"/>
        <v>0</v>
      </c>
    </row>
    <row r="198" spans="1:28" x14ac:dyDescent="0.2">
      <c r="A198" s="172"/>
      <c r="B198" s="268"/>
      <c r="C198" s="268"/>
      <c r="D198" s="268"/>
      <c r="E198" s="172"/>
      <c r="F198" s="268"/>
      <c r="G198" s="200" t="s">
        <v>1249</v>
      </c>
      <c r="H198" s="268"/>
      <c r="I198" s="172"/>
      <c r="J198" s="437" t="str">
        <f t="shared" si="30"/>
        <v>-</v>
      </c>
      <c r="K198" s="269"/>
      <c r="L198" s="269"/>
      <c r="M198" s="270"/>
      <c r="N198" s="270"/>
      <c r="O198" s="277">
        <f t="shared" si="26"/>
        <v>0</v>
      </c>
      <c r="P198" s="272"/>
      <c r="Q198" s="199">
        <v>0</v>
      </c>
      <c r="R198" s="271"/>
      <c r="S198" s="198">
        <f t="shared" si="38"/>
        <v>0</v>
      </c>
      <c r="T198" s="198">
        <f t="shared" si="39"/>
        <v>0</v>
      </c>
      <c r="U198" s="198">
        <f t="shared" si="40"/>
        <v>0</v>
      </c>
      <c r="V198" s="198">
        <f t="shared" si="41"/>
        <v>0</v>
      </c>
      <c r="W198" s="198">
        <v>0</v>
      </c>
      <c r="X198" s="198">
        <v>0</v>
      </c>
      <c r="Y198" s="198">
        <v>0</v>
      </c>
      <c r="Z198" s="198">
        <v>0</v>
      </c>
      <c r="AA198" s="192">
        <f t="shared" si="42"/>
        <v>0</v>
      </c>
      <c r="AB198" s="192">
        <f t="shared" si="43"/>
        <v>0</v>
      </c>
    </row>
    <row r="199" spans="1:28" x14ac:dyDescent="0.2">
      <c r="A199" s="172"/>
      <c r="B199" s="268"/>
      <c r="C199" s="268"/>
      <c r="D199" s="268"/>
      <c r="E199" s="172"/>
      <c r="F199" s="268"/>
      <c r="G199" s="200" t="s">
        <v>1249</v>
      </c>
      <c r="H199" s="268"/>
      <c r="I199" s="172"/>
      <c r="J199" s="437" t="str">
        <f t="shared" si="30"/>
        <v>-</v>
      </c>
      <c r="K199" s="269"/>
      <c r="L199" s="269"/>
      <c r="M199" s="270"/>
      <c r="N199" s="270"/>
      <c r="O199" s="277">
        <f t="shared" si="26"/>
        <v>0</v>
      </c>
      <c r="P199" s="272"/>
      <c r="Q199" s="199">
        <v>0</v>
      </c>
      <c r="R199" s="271"/>
      <c r="S199" s="198">
        <f t="shared" si="38"/>
        <v>0</v>
      </c>
      <c r="T199" s="198">
        <f t="shared" si="39"/>
        <v>0</v>
      </c>
      <c r="U199" s="198">
        <f t="shared" si="40"/>
        <v>0</v>
      </c>
      <c r="V199" s="198">
        <f t="shared" si="41"/>
        <v>0</v>
      </c>
      <c r="W199" s="198">
        <v>0</v>
      </c>
      <c r="X199" s="198">
        <v>0</v>
      </c>
      <c r="Y199" s="198">
        <v>0</v>
      </c>
      <c r="Z199" s="198">
        <v>0</v>
      </c>
      <c r="AA199" s="192">
        <f t="shared" si="42"/>
        <v>0</v>
      </c>
      <c r="AB199" s="192">
        <f t="shared" si="43"/>
        <v>0</v>
      </c>
    </row>
    <row r="200" spans="1:28" x14ac:dyDescent="0.2">
      <c r="A200" s="172"/>
      <c r="B200" s="268"/>
      <c r="C200" s="268"/>
      <c r="D200" s="268"/>
      <c r="E200" s="172"/>
      <c r="F200" s="268"/>
      <c r="G200" s="200" t="s">
        <v>1249</v>
      </c>
      <c r="H200" s="268"/>
      <c r="I200" s="172"/>
      <c r="J200" s="437" t="str">
        <f t="shared" si="30"/>
        <v>-</v>
      </c>
      <c r="K200" s="269"/>
      <c r="L200" s="269"/>
      <c r="M200" s="270"/>
      <c r="N200" s="270"/>
      <c r="O200" s="277">
        <f t="shared" si="26"/>
        <v>0</v>
      </c>
      <c r="P200" s="272"/>
      <c r="Q200" s="199">
        <v>0</v>
      </c>
      <c r="R200" s="271"/>
      <c r="S200" s="198">
        <f t="shared" si="38"/>
        <v>0</v>
      </c>
      <c r="T200" s="198">
        <f t="shared" si="39"/>
        <v>0</v>
      </c>
      <c r="U200" s="198">
        <f t="shared" si="40"/>
        <v>0</v>
      </c>
      <c r="V200" s="198">
        <f t="shared" si="41"/>
        <v>0</v>
      </c>
      <c r="W200" s="198">
        <v>0</v>
      </c>
      <c r="X200" s="198">
        <v>0</v>
      </c>
      <c r="Y200" s="198">
        <v>0</v>
      </c>
      <c r="Z200" s="198">
        <v>0</v>
      </c>
      <c r="AA200" s="192">
        <f t="shared" si="42"/>
        <v>0</v>
      </c>
      <c r="AB200" s="192">
        <f t="shared" si="43"/>
        <v>0</v>
      </c>
    </row>
    <row r="201" spans="1:28" x14ac:dyDescent="0.2">
      <c r="A201" s="172"/>
      <c r="B201" s="268"/>
      <c r="C201" s="268"/>
      <c r="D201" s="268"/>
      <c r="E201" s="172"/>
      <c r="F201" s="268"/>
      <c r="G201" s="200" t="s">
        <v>1249</v>
      </c>
      <c r="H201" s="268"/>
      <c r="I201" s="172"/>
      <c r="J201" s="437" t="str">
        <f t="shared" si="30"/>
        <v>-</v>
      </c>
      <c r="K201" s="269"/>
      <c r="L201" s="269"/>
      <c r="M201" s="270"/>
      <c r="N201" s="270"/>
      <c r="O201" s="277">
        <f t="shared" ref="O201:O264" si="44">IF(ISERROR(INDEX(SalarySchedule,N201+1,MATCH(M201,EdLevel,0)))=TRUE,0,(INDEX(SalarySchedule,N201+1,MATCH(M201,EdLevel,0))))</f>
        <v>0</v>
      </c>
      <c r="P201" s="272"/>
      <c r="Q201" s="199">
        <v>0</v>
      </c>
      <c r="R201" s="271"/>
      <c r="S201" s="198">
        <f t="shared" si="38"/>
        <v>0</v>
      </c>
      <c r="T201" s="198">
        <f t="shared" si="39"/>
        <v>0</v>
      </c>
      <c r="U201" s="198">
        <f t="shared" si="40"/>
        <v>0</v>
      </c>
      <c r="V201" s="198">
        <f t="shared" si="41"/>
        <v>0</v>
      </c>
      <c r="W201" s="198">
        <v>0</v>
      </c>
      <c r="X201" s="198">
        <v>0</v>
      </c>
      <c r="Y201" s="198">
        <v>0</v>
      </c>
      <c r="Z201" s="198">
        <v>0</v>
      </c>
      <c r="AA201" s="192">
        <f t="shared" si="42"/>
        <v>0</v>
      </c>
      <c r="AB201" s="192">
        <f t="shared" si="43"/>
        <v>0</v>
      </c>
    </row>
    <row r="202" spans="1:28" x14ac:dyDescent="0.2">
      <c r="A202" s="172"/>
      <c r="B202" s="268"/>
      <c r="C202" s="268"/>
      <c r="D202" s="268"/>
      <c r="E202" s="172"/>
      <c r="F202" s="268"/>
      <c r="G202" s="200" t="s">
        <v>1249</v>
      </c>
      <c r="H202" s="268"/>
      <c r="I202" s="172"/>
      <c r="J202" s="437" t="str">
        <f t="shared" ref="J202:J265" si="45">IF(A202="22",A202&amp;"-"&amp;E202&amp;"-"&amp;I202,A202&amp;"-"&amp;E202)</f>
        <v>-</v>
      </c>
      <c r="K202" s="269"/>
      <c r="L202" s="269"/>
      <c r="M202" s="270"/>
      <c r="N202" s="270"/>
      <c r="O202" s="277">
        <f t="shared" si="44"/>
        <v>0</v>
      </c>
      <c r="P202" s="272"/>
      <c r="Q202" s="199">
        <v>0</v>
      </c>
      <c r="R202" s="271"/>
      <c r="S202" s="198">
        <f t="shared" si="38"/>
        <v>0</v>
      </c>
      <c r="T202" s="198">
        <f t="shared" si="39"/>
        <v>0</v>
      </c>
      <c r="U202" s="198">
        <f t="shared" si="40"/>
        <v>0</v>
      </c>
      <c r="V202" s="198">
        <f t="shared" si="41"/>
        <v>0</v>
      </c>
      <c r="W202" s="198">
        <v>0</v>
      </c>
      <c r="X202" s="198">
        <v>0</v>
      </c>
      <c r="Y202" s="198">
        <v>0</v>
      </c>
      <c r="Z202" s="198">
        <v>0</v>
      </c>
      <c r="AA202" s="192">
        <f t="shared" si="42"/>
        <v>0</v>
      </c>
      <c r="AB202" s="192">
        <f t="shared" si="43"/>
        <v>0</v>
      </c>
    </row>
    <row r="203" spans="1:28" x14ac:dyDescent="0.2">
      <c r="A203" s="172"/>
      <c r="B203" s="268"/>
      <c r="C203" s="268"/>
      <c r="D203" s="268"/>
      <c r="E203" s="172"/>
      <c r="F203" s="268"/>
      <c r="G203" s="200" t="s">
        <v>1249</v>
      </c>
      <c r="H203" s="268"/>
      <c r="I203" s="172"/>
      <c r="J203" s="437" t="str">
        <f t="shared" si="45"/>
        <v>-</v>
      </c>
      <c r="K203" s="269"/>
      <c r="L203" s="269"/>
      <c r="M203" s="270"/>
      <c r="N203" s="270"/>
      <c r="O203" s="277">
        <f t="shared" si="44"/>
        <v>0</v>
      </c>
      <c r="P203" s="272"/>
      <c r="Q203" s="199">
        <v>0</v>
      </c>
      <c r="R203" s="271"/>
      <c r="S203" s="198">
        <f t="shared" si="38"/>
        <v>0</v>
      </c>
      <c r="T203" s="198">
        <f t="shared" si="39"/>
        <v>0</v>
      </c>
      <c r="U203" s="198">
        <f t="shared" si="40"/>
        <v>0</v>
      </c>
      <c r="V203" s="198">
        <f t="shared" si="41"/>
        <v>0</v>
      </c>
      <c r="W203" s="198">
        <v>0</v>
      </c>
      <c r="X203" s="198">
        <v>0</v>
      </c>
      <c r="Y203" s="198">
        <v>0</v>
      </c>
      <c r="Z203" s="198">
        <v>0</v>
      </c>
      <c r="AA203" s="192">
        <f t="shared" si="42"/>
        <v>0</v>
      </c>
      <c r="AB203" s="192">
        <f t="shared" si="43"/>
        <v>0</v>
      </c>
    </row>
    <row r="204" spans="1:28" x14ac:dyDescent="0.2">
      <c r="A204" s="172"/>
      <c r="B204" s="268"/>
      <c r="C204" s="268"/>
      <c r="D204" s="268"/>
      <c r="E204" s="172"/>
      <c r="F204" s="268"/>
      <c r="G204" s="200" t="s">
        <v>1249</v>
      </c>
      <c r="H204" s="268"/>
      <c r="I204" s="172"/>
      <c r="J204" s="437" t="str">
        <f t="shared" si="45"/>
        <v>-</v>
      </c>
      <c r="K204" s="269"/>
      <c r="L204" s="269"/>
      <c r="M204" s="270"/>
      <c r="N204" s="270"/>
      <c r="O204" s="277">
        <f t="shared" si="44"/>
        <v>0</v>
      </c>
      <c r="P204" s="272"/>
      <c r="Q204" s="199">
        <v>0</v>
      </c>
      <c r="R204" s="271"/>
      <c r="S204" s="198">
        <f t="shared" si="38"/>
        <v>0</v>
      </c>
      <c r="T204" s="198">
        <f t="shared" si="39"/>
        <v>0</v>
      </c>
      <c r="U204" s="198">
        <f t="shared" si="40"/>
        <v>0</v>
      </c>
      <c r="V204" s="198">
        <f t="shared" si="41"/>
        <v>0</v>
      </c>
      <c r="W204" s="198">
        <v>0</v>
      </c>
      <c r="X204" s="198">
        <v>0</v>
      </c>
      <c r="Y204" s="198">
        <v>0</v>
      </c>
      <c r="Z204" s="198">
        <v>0</v>
      </c>
      <c r="AA204" s="192">
        <f t="shared" si="42"/>
        <v>0</v>
      </c>
      <c r="AB204" s="192">
        <f t="shared" si="43"/>
        <v>0</v>
      </c>
    </row>
    <row r="205" spans="1:28" x14ac:dyDescent="0.2">
      <c r="A205" s="172"/>
      <c r="B205" s="268"/>
      <c r="C205" s="268"/>
      <c r="D205" s="268"/>
      <c r="E205" s="172"/>
      <c r="F205" s="268"/>
      <c r="G205" s="200" t="s">
        <v>1249</v>
      </c>
      <c r="H205" s="268"/>
      <c r="I205" s="172"/>
      <c r="J205" s="437" t="str">
        <f t="shared" si="45"/>
        <v>-</v>
      </c>
      <c r="K205" s="269"/>
      <c r="L205" s="269"/>
      <c r="M205" s="270"/>
      <c r="N205" s="270"/>
      <c r="O205" s="277">
        <f t="shared" si="44"/>
        <v>0</v>
      </c>
      <c r="P205" s="272"/>
      <c r="Q205" s="199">
        <v>0</v>
      </c>
      <c r="R205" s="271"/>
      <c r="S205" s="198">
        <f t="shared" si="38"/>
        <v>0</v>
      </c>
      <c r="T205" s="198">
        <f t="shared" si="39"/>
        <v>0</v>
      </c>
      <c r="U205" s="198">
        <f t="shared" si="40"/>
        <v>0</v>
      </c>
      <c r="V205" s="198">
        <f t="shared" si="41"/>
        <v>0</v>
      </c>
      <c r="W205" s="198">
        <v>0</v>
      </c>
      <c r="X205" s="198">
        <v>0</v>
      </c>
      <c r="Y205" s="198">
        <v>0</v>
      </c>
      <c r="Z205" s="198">
        <v>0</v>
      </c>
      <c r="AA205" s="192">
        <f t="shared" si="42"/>
        <v>0</v>
      </c>
      <c r="AB205" s="192">
        <f t="shared" si="43"/>
        <v>0</v>
      </c>
    </row>
    <row r="206" spans="1:28" x14ac:dyDescent="0.2">
      <c r="A206" s="172"/>
      <c r="B206" s="268"/>
      <c r="C206" s="268"/>
      <c r="D206" s="268"/>
      <c r="E206" s="172"/>
      <c r="F206" s="268"/>
      <c r="G206" s="200" t="s">
        <v>1249</v>
      </c>
      <c r="H206" s="268"/>
      <c r="I206" s="172"/>
      <c r="J206" s="437" t="str">
        <f t="shared" si="45"/>
        <v>-</v>
      </c>
      <c r="K206" s="269"/>
      <c r="L206" s="269"/>
      <c r="M206" s="270"/>
      <c r="N206" s="270"/>
      <c r="O206" s="277">
        <f t="shared" si="44"/>
        <v>0</v>
      </c>
      <c r="P206" s="272"/>
      <c r="Q206" s="199">
        <v>0</v>
      </c>
      <c r="R206" s="271"/>
      <c r="S206" s="198">
        <f t="shared" si="38"/>
        <v>0</v>
      </c>
      <c r="T206" s="198">
        <f t="shared" si="39"/>
        <v>0</v>
      </c>
      <c r="U206" s="198">
        <f t="shared" si="40"/>
        <v>0</v>
      </c>
      <c r="V206" s="198">
        <f t="shared" si="41"/>
        <v>0</v>
      </c>
      <c r="W206" s="198">
        <v>0</v>
      </c>
      <c r="X206" s="198">
        <v>0</v>
      </c>
      <c r="Y206" s="198">
        <v>0</v>
      </c>
      <c r="Z206" s="198">
        <v>0</v>
      </c>
      <c r="AA206" s="192">
        <f t="shared" si="42"/>
        <v>0</v>
      </c>
      <c r="AB206" s="192">
        <f t="shared" si="43"/>
        <v>0</v>
      </c>
    </row>
    <row r="207" spans="1:28" x14ac:dyDescent="0.2">
      <c r="A207" s="172"/>
      <c r="B207" s="268"/>
      <c r="C207" s="268"/>
      <c r="D207" s="268"/>
      <c r="E207" s="172"/>
      <c r="F207" s="268"/>
      <c r="G207" s="200" t="s">
        <v>1249</v>
      </c>
      <c r="H207" s="268"/>
      <c r="I207" s="172"/>
      <c r="J207" s="437" t="str">
        <f t="shared" si="45"/>
        <v>-</v>
      </c>
      <c r="K207" s="269"/>
      <c r="L207" s="269"/>
      <c r="M207" s="270"/>
      <c r="N207" s="270"/>
      <c r="O207" s="277">
        <f t="shared" si="44"/>
        <v>0</v>
      </c>
      <c r="P207" s="272"/>
      <c r="Q207" s="199">
        <v>0</v>
      </c>
      <c r="R207" s="271"/>
      <c r="S207" s="198">
        <f t="shared" si="38"/>
        <v>0</v>
      </c>
      <c r="T207" s="198">
        <f t="shared" si="39"/>
        <v>0</v>
      </c>
      <c r="U207" s="198">
        <f t="shared" si="40"/>
        <v>0</v>
      </c>
      <c r="V207" s="198">
        <f t="shared" si="41"/>
        <v>0</v>
      </c>
      <c r="W207" s="198">
        <v>0</v>
      </c>
      <c r="X207" s="198">
        <v>0</v>
      </c>
      <c r="Y207" s="198">
        <v>0</v>
      </c>
      <c r="Z207" s="198">
        <v>0</v>
      </c>
      <c r="AA207" s="192">
        <f t="shared" si="42"/>
        <v>0</v>
      </c>
      <c r="AB207" s="192">
        <f t="shared" si="43"/>
        <v>0</v>
      </c>
    </row>
    <row r="208" spans="1:28" x14ac:dyDescent="0.2">
      <c r="A208" s="172"/>
      <c r="B208" s="268"/>
      <c r="C208" s="268"/>
      <c r="D208" s="268"/>
      <c r="E208" s="172"/>
      <c r="F208" s="268"/>
      <c r="G208" s="200" t="s">
        <v>1249</v>
      </c>
      <c r="H208" s="268"/>
      <c r="I208" s="172"/>
      <c r="J208" s="437" t="str">
        <f t="shared" si="45"/>
        <v>-</v>
      </c>
      <c r="K208" s="269"/>
      <c r="L208" s="269"/>
      <c r="M208" s="270"/>
      <c r="N208" s="270"/>
      <c r="O208" s="277">
        <f t="shared" si="44"/>
        <v>0</v>
      </c>
      <c r="P208" s="272"/>
      <c r="Q208" s="199">
        <v>0</v>
      </c>
      <c r="R208" s="271"/>
      <c r="S208" s="198">
        <f t="shared" si="38"/>
        <v>0</v>
      </c>
      <c r="T208" s="198">
        <f t="shared" si="39"/>
        <v>0</v>
      </c>
      <c r="U208" s="198">
        <f t="shared" si="40"/>
        <v>0</v>
      </c>
      <c r="V208" s="198">
        <f t="shared" si="41"/>
        <v>0</v>
      </c>
      <c r="W208" s="198">
        <v>0</v>
      </c>
      <c r="X208" s="198">
        <v>0</v>
      </c>
      <c r="Y208" s="198">
        <v>0</v>
      </c>
      <c r="Z208" s="198">
        <v>0</v>
      </c>
      <c r="AA208" s="192">
        <f t="shared" si="42"/>
        <v>0</v>
      </c>
      <c r="AB208" s="192">
        <f t="shared" si="43"/>
        <v>0</v>
      </c>
    </row>
    <row r="209" spans="1:28" x14ac:dyDescent="0.2">
      <c r="A209" s="172"/>
      <c r="B209" s="268"/>
      <c r="C209" s="268"/>
      <c r="D209" s="268"/>
      <c r="E209" s="172"/>
      <c r="F209" s="268"/>
      <c r="G209" s="200" t="s">
        <v>1249</v>
      </c>
      <c r="H209" s="268"/>
      <c r="I209" s="172"/>
      <c r="J209" s="437" t="str">
        <f t="shared" si="45"/>
        <v>-</v>
      </c>
      <c r="K209" s="269"/>
      <c r="L209" s="269"/>
      <c r="M209" s="270"/>
      <c r="N209" s="270"/>
      <c r="O209" s="277">
        <f t="shared" si="44"/>
        <v>0</v>
      </c>
      <c r="P209" s="272"/>
      <c r="Q209" s="199">
        <v>0</v>
      </c>
      <c r="R209" s="271"/>
      <c r="S209" s="198">
        <f t="shared" si="38"/>
        <v>0</v>
      </c>
      <c r="T209" s="198">
        <f t="shared" si="39"/>
        <v>0</v>
      </c>
      <c r="U209" s="198">
        <f t="shared" si="40"/>
        <v>0</v>
      </c>
      <c r="V209" s="198">
        <f t="shared" si="41"/>
        <v>0</v>
      </c>
      <c r="W209" s="198">
        <v>0</v>
      </c>
      <c r="X209" s="198">
        <v>0</v>
      </c>
      <c r="Y209" s="198">
        <v>0</v>
      </c>
      <c r="Z209" s="198">
        <v>0</v>
      </c>
      <c r="AA209" s="192">
        <f t="shared" si="42"/>
        <v>0</v>
      </c>
      <c r="AB209" s="192">
        <f t="shared" si="43"/>
        <v>0</v>
      </c>
    </row>
    <row r="210" spans="1:28" x14ac:dyDescent="0.2">
      <c r="A210" s="172"/>
      <c r="B210" s="268"/>
      <c r="C210" s="268"/>
      <c r="D210" s="268"/>
      <c r="E210" s="172"/>
      <c r="F210" s="268"/>
      <c r="G210" s="200" t="s">
        <v>1249</v>
      </c>
      <c r="H210" s="268"/>
      <c r="I210" s="172"/>
      <c r="J210" s="437" t="str">
        <f t="shared" si="45"/>
        <v>-</v>
      </c>
      <c r="K210" s="269"/>
      <c r="L210" s="269"/>
      <c r="M210" s="270"/>
      <c r="N210" s="270"/>
      <c r="O210" s="277">
        <f t="shared" si="44"/>
        <v>0</v>
      </c>
      <c r="P210" s="272"/>
      <c r="Q210" s="199">
        <v>0</v>
      </c>
      <c r="R210" s="271"/>
      <c r="S210" s="198">
        <f t="shared" si="38"/>
        <v>0</v>
      </c>
      <c r="T210" s="198">
        <f t="shared" si="39"/>
        <v>0</v>
      </c>
      <c r="U210" s="198">
        <f t="shared" si="40"/>
        <v>0</v>
      </c>
      <c r="V210" s="198">
        <f t="shared" si="41"/>
        <v>0</v>
      </c>
      <c r="W210" s="198">
        <v>0</v>
      </c>
      <c r="X210" s="198">
        <v>0</v>
      </c>
      <c r="Y210" s="198">
        <v>0</v>
      </c>
      <c r="Z210" s="198">
        <v>0</v>
      </c>
      <c r="AA210" s="192">
        <f t="shared" si="42"/>
        <v>0</v>
      </c>
      <c r="AB210" s="192">
        <f t="shared" si="43"/>
        <v>0</v>
      </c>
    </row>
    <row r="211" spans="1:28" x14ac:dyDescent="0.2">
      <c r="A211" s="172"/>
      <c r="B211" s="268"/>
      <c r="C211" s="268"/>
      <c r="D211" s="268"/>
      <c r="E211" s="172"/>
      <c r="F211" s="268"/>
      <c r="G211" s="200" t="s">
        <v>1249</v>
      </c>
      <c r="H211" s="268"/>
      <c r="I211" s="172"/>
      <c r="J211" s="437" t="str">
        <f t="shared" si="45"/>
        <v>-</v>
      </c>
      <c r="K211" s="269"/>
      <c r="L211" s="269"/>
      <c r="M211" s="270"/>
      <c r="N211" s="270"/>
      <c r="O211" s="277">
        <f t="shared" si="44"/>
        <v>0</v>
      </c>
      <c r="P211" s="272"/>
      <c r="Q211" s="199">
        <v>0</v>
      </c>
      <c r="R211" s="271"/>
      <c r="S211" s="198">
        <f t="shared" si="38"/>
        <v>0</v>
      </c>
      <c r="T211" s="198">
        <f t="shared" si="39"/>
        <v>0</v>
      </c>
      <c r="U211" s="198">
        <f t="shared" si="40"/>
        <v>0</v>
      </c>
      <c r="V211" s="198">
        <f t="shared" si="41"/>
        <v>0</v>
      </c>
      <c r="W211" s="198">
        <v>0</v>
      </c>
      <c r="X211" s="198">
        <v>0</v>
      </c>
      <c r="Y211" s="198">
        <v>0</v>
      </c>
      <c r="Z211" s="198">
        <v>0</v>
      </c>
      <c r="AA211" s="192">
        <f t="shared" si="42"/>
        <v>0</v>
      </c>
      <c r="AB211" s="192">
        <f t="shared" si="43"/>
        <v>0</v>
      </c>
    </row>
    <row r="212" spans="1:28" x14ac:dyDescent="0.2">
      <c r="A212" s="172"/>
      <c r="B212" s="268"/>
      <c r="C212" s="268"/>
      <c r="D212" s="268"/>
      <c r="E212" s="172"/>
      <c r="F212" s="268"/>
      <c r="G212" s="200" t="s">
        <v>1249</v>
      </c>
      <c r="H212" s="268"/>
      <c r="I212" s="172"/>
      <c r="J212" s="437" t="str">
        <f t="shared" si="45"/>
        <v>-</v>
      </c>
      <c r="K212" s="269"/>
      <c r="L212" s="269"/>
      <c r="M212" s="270"/>
      <c r="N212" s="270"/>
      <c r="O212" s="277">
        <f t="shared" si="44"/>
        <v>0</v>
      </c>
      <c r="P212" s="272"/>
      <c r="Q212" s="199">
        <v>0</v>
      </c>
      <c r="R212" s="271"/>
      <c r="S212" s="198">
        <f t="shared" si="38"/>
        <v>0</v>
      </c>
      <c r="T212" s="198">
        <f t="shared" si="39"/>
        <v>0</v>
      </c>
      <c r="U212" s="198">
        <f t="shared" si="40"/>
        <v>0</v>
      </c>
      <c r="V212" s="198">
        <f t="shared" si="41"/>
        <v>0</v>
      </c>
      <c r="W212" s="198">
        <v>0</v>
      </c>
      <c r="X212" s="198">
        <v>0</v>
      </c>
      <c r="Y212" s="198">
        <v>0</v>
      </c>
      <c r="Z212" s="198">
        <v>0</v>
      </c>
      <c r="AA212" s="192">
        <f t="shared" si="42"/>
        <v>0</v>
      </c>
      <c r="AB212" s="192">
        <f t="shared" si="43"/>
        <v>0</v>
      </c>
    </row>
    <row r="213" spans="1:28" x14ac:dyDescent="0.2">
      <c r="A213" s="172"/>
      <c r="B213" s="268"/>
      <c r="C213" s="268"/>
      <c r="D213" s="268"/>
      <c r="E213" s="172"/>
      <c r="F213" s="268"/>
      <c r="G213" s="200" t="s">
        <v>1249</v>
      </c>
      <c r="H213" s="268"/>
      <c r="I213" s="172"/>
      <c r="J213" s="437" t="str">
        <f t="shared" si="45"/>
        <v>-</v>
      </c>
      <c r="K213" s="269"/>
      <c r="L213" s="269"/>
      <c r="M213" s="270"/>
      <c r="N213" s="270"/>
      <c r="O213" s="277">
        <f t="shared" si="44"/>
        <v>0</v>
      </c>
      <c r="P213" s="272"/>
      <c r="Q213" s="199">
        <v>0</v>
      </c>
      <c r="R213" s="271"/>
      <c r="S213" s="198">
        <f t="shared" si="38"/>
        <v>0</v>
      </c>
      <c r="T213" s="198">
        <f t="shared" si="39"/>
        <v>0</v>
      </c>
      <c r="U213" s="198">
        <f t="shared" si="40"/>
        <v>0</v>
      </c>
      <c r="V213" s="198">
        <f t="shared" si="41"/>
        <v>0</v>
      </c>
      <c r="W213" s="198">
        <v>0</v>
      </c>
      <c r="X213" s="198">
        <v>0</v>
      </c>
      <c r="Y213" s="198">
        <v>0</v>
      </c>
      <c r="Z213" s="198">
        <v>0</v>
      </c>
      <c r="AA213" s="192">
        <f t="shared" si="42"/>
        <v>0</v>
      </c>
      <c r="AB213" s="192">
        <f t="shared" si="43"/>
        <v>0</v>
      </c>
    </row>
    <row r="214" spans="1:28" x14ac:dyDescent="0.2">
      <c r="A214" s="172"/>
      <c r="B214" s="268"/>
      <c r="C214" s="268"/>
      <c r="D214" s="268"/>
      <c r="E214" s="172"/>
      <c r="F214" s="268"/>
      <c r="G214" s="200" t="s">
        <v>1249</v>
      </c>
      <c r="H214" s="268"/>
      <c r="I214" s="172"/>
      <c r="J214" s="437" t="str">
        <f t="shared" si="45"/>
        <v>-</v>
      </c>
      <c r="K214" s="269"/>
      <c r="L214" s="269"/>
      <c r="M214" s="270"/>
      <c r="N214" s="270"/>
      <c r="O214" s="277">
        <f t="shared" si="44"/>
        <v>0</v>
      </c>
      <c r="P214" s="272"/>
      <c r="Q214" s="199">
        <v>0</v>
      </c>
      <c r="R214" s="271"/>
      <c r="S214" s="198">
        <f t="shared" si="38"/>
        <v>0</v>
      </c>
      <c r="T214" s="198">
        <f t="shared" si="39"/>
        <v>0</v>
      </c>
      <c r="U214" s="198">
        <f t="shared" si="40"/>
        <v>0</v>
      </c>
      <c r="V214" s="198">
        <f t="shared" si="41"/>
        <v>0</v>
      </c>
      <c r="W214" s="198">
        <v>0</v>
      </c>
      <c r="X214" s="198">
        <v>0</v>
      </c>
      <c r="Y214" s="198">
        <v>0</v>
      </c>
      <c r="Z214" s="198">
        <v>0</v>
      </c>
      <c r="AA214" s="192">
        <f t="shared" si="42"/>
        <v>0</v>
      </c>
      <c r="AB214" s="192">
        <f t="shared" si="43"/>
        <v>0</v>
      </c>
    </row>
    <row r="215" spans="1:28" x14ac:dyDescent="0.2">
      <c r="A215" s="172"/>
      <c r="B215" s="268"/>
      <c r="C215" s="268"/>
      <c r="D215" s="268"/>
      <c r="E215" s="172"/>
      <c r="F215" s="268"/>
      <c r="G215" s="200" t="s">
        <v>1249</v>
      </c>
      <c r="H215" s="268"/>
      <c r="I215" s="172"/>
      <c r="J215" s="437" t="str">
        <f t="shared" si="45"/>
        <v>-</v>
      </c>
      <c r="K215" s="269"/>
      <c r="L215" s="269"/>
      <c r="M215" s="270"/>
      <c r="N215" s="270"/>
      <c r="O215" s="277">
        <f t="shared" si="44"/>
        <v>0</v>
      </c>
      <c r="P215" s="272"/>
      <c r="Q215" s="199">
        <v>0</v>
      </c>
      <c r="R215" s="271"/>
      <c r="S215" s="198">
        <f t="shared" si="38"/>
        <v>0</v>
      </c>
      <c r="T215" s="198">
        <f t="shared" si="39"/>
        <v>0</v>
      </c>
      <c r="U215" s="198">
        <f t="shared" si="40"/>
        <v>0</v>
      </c>
      <c r="V215" s="198">
        <f t="shared" si="41"/>
        <v>0</v>
      </c>
      <c r="W215" s="198">
        <v>0</v>
      </c>
      <c r="X215" s="198">
        <v>0</v>
      </c>
      <c r="Y215" s="198">
        <v>0</v>
      </c>
      <c r="Z215" s="198">
        <v>0</v>
      </c>
      <c r="AA215" s="192">
        <f t="shared" si="42"/>
        <v>0</v>
      </c>
      <c r="AB215" s="192">
        <f t="shared" si="43"/>
        <v>0</v>
      </c>
    </row>
    <row r="216" spans="1:28" x14ac:dyDescent="0.2">
      <c r="A216" s="172"/>
      <c r="B216" s="268"/>
      <c r="C216" s="268"/>
      <c r="D216" s="268"/>
      <c r="E216" s="172"/>
      <c r="F216" s="268"/>
      <c r="G216" s="200" t="s">
        <v>1249</v>
      </c>
      <c r="H216" s="268"/>
      <c r="I216" s="172"/>
      <c r="J216" s="437" t="str">
        <f t="shared" si="45"/>
        <v>-</v>
      </c>
      <c r="K216" s="269"/>
      <c r="L216" s="269"/>
      <c r="M216" s="270"/>
      <c r="N216" s="270"/>
      <c r="O216" s="277">
        <f t="shared" si="44"/>
        <v>0</v>
      </c>
      <c r="P216" s="272"/>
      <c r="Q216" s="199">
        <v>0</v>
      </c>
      <c r="R216" s="271"/>
      <c r="S216" s="198">
        <f t="shared" si="38"/>
        <v>0</v>
      </c>
      <c r="T216" s="198">
        <f t="shared" si="39"/>
        <v>0</v>
      </c>
      <c r="U216" s="198">
        <f t="shared" si="40"/>
        <v>0</v>
      </c>
      <c r="V216" s="198">
        <f t="shared" si="41"/>
        <v>0</v>
      </c>
      <c r="W216" s="198">
        <v>0</v>
      </c>
      <c r="X216" s="198">
        <v>0</v>
      </c>
      <c r="Y216" s="198">
        <v>0</v>
      </c>
      <c r="Z216" s="198">
        <v>0</v>
      </c>
      <c r="AA216" s="192">
        <f t="shared" si="42"/>
        <v>0</v>
      </c>
      <c r="AB216" s="192">
        <f t="shared" si="43"/>
        <v>0</v>
      </c>
    </row>
    <row r="217" spans="1:28" x14ac:dyDescent="0.2">
      <c r="A217" s="172"/>
      <c r="B217" s="268"/>
      <c r="C217" s="268"/>
      <c r="D217" s="268"/>
      <c r="E217" s="172"/>
      <c r="F217" s="268"/>
      <c r="G217" s="200" t="s">
        <v>1249</v>
      </c>
      <c r="H217" s="268"/>
      <c r="I217" s="172"/>
      <c r="J217" s="437" t="str">
        <f t="shared" si="45"/>
        <v>-</v>
      </c>
      <c r="K217" s="269"/>
      <c r="L217" s="269"/>
      <c r="M217" s="270"/>
      <c r="N217" s="270"/>
      <c r="O217" s="277">
        <f t="shared" si="44"/>
        <v>0</v>
      </c>
      <c r="P217" s="272"/>
      <c r="Q217" s="199">
        <v>0</v>
      </c>
      <c r="R217" s="271"/>
      <c r="S217" s="198">
        <f t="shared" si="38"/>
        <v>0</v>
      </c>
      <c r="T217" s="198">
        <f t="shared" si="39"/>
        <v>0</v>
      </c>
      <c r="U217" s="198">
        <f t="shared" si="40"/>
        <v>0</v>
      </c>
      <c r="V217" s="198">
        <f t="shared" si="41"/>
        <v>0</v>
      </c>
      <c r="W217" s="198">
        <v>0</v>
      </c>
      <c r="X217" s="198">
        <v>0</v>
      </c>
      <c r="Y217" s="198">
        <v>0</v>
      </c>
      <c r="Z217" s="198">
        <v>0</v>
      </c>
      <c r="AA217" s="192">
        <f t="shared" si="42"/>
        <v>0</v>
      </c>
      <c r="AB217" s="192">
        <f t="shared" si="43"/>
        <v>0</v>
      </c>
    </row>
    <row r="218" spans="1:28" x14ac:dyDescent="0.2">
      <c r="A218" s="172"/>
      <c r="B218" s="268"/>
      <c r="C218" s="268"/>
      <c r="D218" s="268"/>
      <c r="E218" s="172"/>
      <c r="F218" s="268"/>
      <c r="G218" s="200" t="s">
        <v>1249</v>
      </c>
      <c r="H218" s="268"/>
      <c r="I218" s="172"/>
      <c r="J218" s="437" t="str">
        <f t="shared" si="45"/>
        <v>-</v>
      </c>
      <c r="K218" s="269"/>
      <c r="L218" s="269"/>
      <c r="M218" s="270"/>
      <c r="N218" s="270"/>
      <c r="O218" s="277">
        <f t="shared" si="44"/>
        <v>0</v>
      </c>
      <c r="P218" s="272"/>
      <c r="Q218" s="199">
        <v>0</v>
      </c>
      <c r="R218" s="271"/>
      <c r="S218" s="198">
        <f t="shared" si="38"/>
        <v>0</v>
      </c>
      <c r="T218" s="198">
        <f t="shared" si="39"/>
        <v>0</v>
      </c>
      <c r="U218" s="198">
        <f t="shared" si="40"/>
        <v>0</v>
      </c>
      <c r="V218" s="198">
        <f t="shared" si="41"/>
        <v>0</v>
      </c>
      <c r="W218" s="198">
        <v>0</v>
      </c>
      <c r="X218" s="198">
        <v>0</v>
      </c>
      <c r="Y218" s="198">
        <v>0</v>
      </c>
      <c r="Z218" s="198">
        <v>0</v>
      </c>
      <c r="AA218" s="192">
        <f t="shared" si="42"/>
        <v>0</v>
      </c>
      <c r="AB218" s="192">
        <f t="shared" si="43"/>
        <v>0</v>
      </c>
    </row>
    <row r="219" spans="1:28" x14ac:dyDescent="0.2">
      <c r="A219" s="172"/>
      <c r="B219" s="268"/>
      <c r="C219" s="268"/>
      <c r="D219" s="268"/>
      <c r="E219" s="172"/>
      <c r="F219" s="268"/>
      <c r="G219" s="200" t="s">
        <v>1249</v>
      </c>
      <c r="H219" s="268"/>
      <c r="I219" s="172"/>
      <c r="J219" s="437" t="str">
        <f t="shared" si="45"/>
        <v>-</v>
      </c>
      <c r="K219" s="269"/>
      <c r="L219" s="269"/>
      <c r="M219" s="270"/>
      <c r="N219" s="270"/>
      <c r="O219" s="277">
        <f t="shared" si="44"/>
        <v>0</v>
      </c>
      <c r="P219" s="272"/>
      <c r="Q219" s="199">
        <v>0</v>
      </c>
      <c r="R219" s="271"/>
      <c r="S219" s="198">
        <f t="shared" si="38"/>
        <v>0</v>
      </c>
      <c r="T219" s="198">
        <f t="shared" si="39"/>
        <v>0</v>
      </c>
      <c r="U219" s="198">
        <f t="shared" si="40"/>
        <v>0</v>
      </c>
      <c r="V219" s="198">
        <f t="shared" si="41"/>
        <v>0</v>
      </c>
      <c r="W219" s="198">
        <v>0</v>
      </c>
      <c r="X219" s="198">
        <v>0</v>
      </c>
      <c r="Y219" s="198">
        <v>0</v>
      </c>
      <c r="Z219" s="198">
        <v>0</v>
      </c>
      <c r="AA219" s="192">
        <f t="shared" si="42"/>
        <v>0</v>
      </c>
      <c r="AB219" s="192">
        <f t="shared" si="43"/>
        <v>0</v>
      </c>
    </row>
    <row r="220" spans="1:28" x14ac:dyDescent="0.2">
      <c r="A220" s="172"/>
      <c r="B220" s="268"/>
      <c r="C220" s="268"/>
      <c r="D220" s="268"/>
      <c r="E220" s="172"/>
      <c r="F220" s="268"/>
      <c r="G220" s="200" t="s">
        <v>1249</v>
      </c>
      <c r="H220" s="268"/>
      <c r="I220" s="172"/>
      <c r="J220" s="437" t="str">
        <f t="shared" si="45"/>
        <v>-</v>
      </c>
      <c r="K220" s="269"/>
      <c r="L220" s="269"/>
      <c r="M220" s="270"/>
      <c r="N220" s="270"/>
      <c r="O220" s="277">
        <f t="shared" si="44"/>
        <v>0</v>
      </c>
      <c r="P220" s="272"/>
      <c r="Q220" s="199">
        <v>0</v>
      </c>
      <c r="R220" s="271"/>
      <c r="S220" s="198">
        <f t="shared" si="38"/>
        <v>0</v>
      </c>
      <c r="T220" s="198">
        <f t="shared" si="39"/>
        <v>0</v>
      </c>
      <c r="U220" s="198">
        <f t="shared" si="40"/>
        <v>0</v>
      </c>
      <c r="V220" s="198">
        <f t="shared" si="41"/>
        <v>0</v>
      </c>
      <c r="W220" s="198">
        <v>0</v>
      </c>
      <c r="X220" s="198">
        <v>0</v>
      </c>
      <c r="Y220" s="198">
        <v>0</v>
      </c>
      <c r="Z220" s="198">
        <v>0</v>
      </c>
      <c r="AA220" s="192">
        <f t="shared" si="42"/>
        <v>0</v>
      </c>
      <c r="AB220" s="192">
        <f t="shared" si="43"/>
        <v>0</v>
      </c>
    </row>
    <row r="221" spans="1:28" x14ac:dyDescent="0.2">
      <c r="A221" s="172"/>
      <c r="B221" s="268"/>
      <c r="C221" s="268"/>
      <c r="D221" s="268"/>
      <c r="E221" s="172"/>
      <c r="F221" s="268"/>
      <c r="G221" s="200" t="s">
        <v>1249</v>
      </c>
      <c r="H221" s="268"/>
      <c r="I221" s="172"/>
      <c r="J221" s="437" t="str">
        <f t="shared" si="45"/>
        <v>-</v>
      </c>
      <c r="K221" s="269"/>
      <c r="L221" s="269"/>
      <c r="M221" s="270"/>
      <c r="N221" s="270"/>
      <c r="O221" s="277">
        <f t="shared" si="44"/>
        <v>0</v>
      </c>
      <c r="P221" s="272"/>
      <c r="Q221" s="199">
        <v>0</v>
      </c>
      <c r="R221" s="271"/>
      <c r="S221" s="198">
        <f t="shared" si="38"/>
        <v>0</v>
      </c>
      <c r="T221" s="198">
        <f t="shared" si="39"/>
        <v>0</v>
      </c>
      <c r="U221" s="198">
        <f t="shared" si="40"/>
        <v>0</v>
      </c>
      <c r="V221" s="198">
        <f t="shared" si="41"/>
        <v>0</v>
      </c>
      <c r="W221" s="198">
        <v>0</v>
      </c>
      <c r="X221" s="198">
        <v>0</v>
      </c>
      <c r="Y221" s="198">
        <v>0</v>
      </c>
      <c r="Z221" s="198">
        <v>0</v>
      </c>
      <c r="AA221" s="192">
        <f t="shared" si="42"/>
        <v>0</v>
      </c>
      <c r="AB221" s="192">
        <f t="shared" si="43"/>
        <v>0</v>
      </c>
    </row>
    <row r="222" spans="1:28" x14ac:dyDescent="0.2">
      <c r="A222" s="172"/>
      <c r="B222" s="268"/>
      <c r="C222" s="268"/>
      <c r="D222" s="268"/>
      <c r="E222" s="172"/>
      <c r="F222" s="268"/>
      <c r="G222" s="200" t="s">
        <v>1249</v>
      </c>
      <c r="H222" s="268"/>
      <c r="I222" s="172"/>
      <c r="J222" s="437" t="str">
        <f t="shared" si="45"/>
        <v>-</v>
      </c>
      <c r="K222" s="269"/>
      <c r="L222" s="269"/>
      <c r="M222" s="270"/>
      <c r="N222" s="270"/>
      <c r="O222" s="277">
        <f t="shared" si="44"/>
        <v>0</v>
      </c>
      <c r="P222" s="272"/>
      <c r="Q222" s="199">
        <v>0</v>
      </c>
      <c r="R222" s="271"/>
      <c r="S222" s="198">
        <f t="shared" si="38"/>
        <v>0</v>
      </c>
      <c r="T222" s="198">
        <f t="shared" si="39"/>
        <v>0</v>
      </c>
      <c r="U222" s="198">
        <f t="shared" si="40"/>
        <v>0</v>
      </c>
      <c r="V222" s="198">
        <f t="shared" si="41"/>
        <v>0</v>
      </c>
      <c r="W222" s="198">
        <v>0</v>
      </c>
      <c r="X222" s="198">
        <v>0</v>
      </c>
      <c r="Y222" s="198">
        <v>0</v>
      </c>
      <c r="Z222" s="198">
        <v>0</v>
      </c>
      <c r="AA222" s="192">
        <f t="shared" si="42"/>
        <v>0</v>
      </c>
      <c r="AB222" s="192">
        <f t="shared" si="43"/>
        <v>0</v>
      </c>
    </row>
    <row r="223" spans="1:28" x14ac:dyDescent="0.2">
      <c r="A223" s="172"/>
      <c r="B223" s="268"/>
      <c r="C223" s="268"/>
      <c r="D223" s="268"/>
      <c r="E223" s="172"/>
      <c r="F223" s="268"/>
      <c r="G223" s="200" t="s">
        <v>1249</v>
      </c>
      <c r="H223" s="268"/>
      <c r="I223" s="172"/>
      <c r="J223" s="437" t="str">
        <f t="shared" si="45"/>
        <v>-</v>
      </c>
      <c r="K223" s="269"/>
      <c r="L223" s="269"/>
      <c r="M223" s="270"/>
      <c r="N223" s="270"/>
      <c r="O223" s="277">
        <f t="shared" si="44"/>
        <v>0</v>
      </c>
      <c r="P223" s="272"/>
      <c r="Q223" s="199">
        <v>0</v>
      </c>
      <c r="R223" s="271"/>
      <c r="S223" s="198">
        <f t="shared" si="38"/>
        <v>0</v>
      </c>
      <c r="T223" s="198">
        <f t="shared" si="39"/>
        <v>0</v>
      </c>
      <c r="U223" s="198">
        <f t="shared" si="40"/>
        <v>0</v>
      </c>
      <c r="V223" s="198">
        <f t="shared" si="41"/>
        <v>0</v>
      </c>
      <c r="W223" s="198">
        <v>0</v>
      </c>
      <c r="X223" s="198">
        <v>0</v>
      </c>
      <c r="Y223" s="198">
        <v>0</v>
      </c>
      <c r="Z223" s="198">
        <v>0</v>
      </c>
      <c r="AA223" s="192">
        <f t="shared" si="42"/>
        <v>0</v>
      </c>
      <c r="AB223" s="192">
        <f t="shared" si="43"/>
        <v>0</v>
      </c>
    </row>
    <row r="224" spans="1:28" x14ac:dyDescent="0.2">
      <c r="A224" s="172"/>
      <c r="B224" s="268"/>
      <c r="C224" s="268"/>
      <c r="D224" s="268"/>
      <c r="E224" s="172"/>
      <c r="F224" s="268"/>
      <c r="G224" s="200" t="s">
        <v>1249</v>
      </c>
      <c r="H224" s="268"/>
      <c r="I224" s="172"/>
      <c r="J224" s="437" t="str">
        <f t="shared" si="45"/>
        <v>-</v>
      </c>
      <c r="K224" s="269"/>
      <c r="L224" s="269"/>
      <c r="M224" s="270"/>
      <c r="N224" s="270"/>
      <c r="O224" s="277">
        <f t="shared" si="44"/>
        <v>0</v>
      </c>
      <c r="P224" s="272"/>
      <c r="Q224" s="199">
        <v>0</v>
      </c>
      <c r="R224" s="271"/>
      <c r="S224" s="198">
        <f t="shared" si="38"/>
        <v>0</v>
      </c>
      <c r="T224" s="198">
        <f t="shared" si="39"/>
        <v>0</v>
      </c>
      <c r="U224" s="198">
        <f t="shared" si="40"/>
        <v>0</v>
      </c>
      <c r="V224" s="198">
        <f t="shared" si="41"/>
        <v>0</v>
      </c>
      <c r="W224" s="198">
        <v>0</v>
      </c>
      <c r="X224" s="198">
        <v>0</v>
      </c>
      <c r="Y224" s="198">
        <v>0</v>
      </c>
      <c r="Z224" s="198">
        <v>0</v>
      </c>
      <c r="AA224" s="192">
        <f t="shared" si="42"/>
        <v>0</v>
      </c>
      <c r="AB224" s="192">
        <f t="shared" si="43"/>
        <v>0</v>
      </c>
    </row>
    <row r="225" spans="1:28" x14ac:dyDescent="0.2">
      <c r="A225" s="172"/>
      <c r="B225" s="268"/>
      <c r="C225" s="268"/>
      <c r="D225" s="268"/>
      <c r="E225" s="172"/>
      <c r="F225" s="268"/>
      <c r="G225" s="200" t="s">
        <v>1249</v>
      </c>
      <c r="H225" s="268"/>
      <c r="I225" s="172"/>
      <c r="J225" s="437" t="str">
        <f t="shared" si="45"/>
        <v>-</v>
      </c>
      <c r="K225" s="269"/>
      <c r="L225" s="269"/>
      <c r="M225" s="270"/>
      <c r="N225" s="270"/>
      <c r="O225" s="277">
        <f t="shared" si="44"/>
        <v>0</v>
      </c>
      <c r="P225" s="272"/>
      <c r="Q225" s="199">
        <v>0</v>
      </c>
      <c r="R225" s="271"/>
      <c r="S225" s="198">
        <f t="shared" si="38"/>
        <v>0</v>
      </c>
      <c r="T225" s="198">
        <f t="shared" si="39"/>
        <v>0</v>
      </c>
      <c r="U225" s="198">
        <f t="shared" si="40"/>
        <v>0</v>
      </c>
      <c r="V225" s="198">
        <f t="shared" si="41"/>
        <v>0</v>
      </c>
      <c r="W225" s="198">
        <v>0</v>
      </c>
      <c r="X225" s="198">
        <v>0</v>
      </c>
      <c r="Y225" s="198">
        <v>0</v>
      </c>
      <c r="Z225" s="198">
        <v>0</v>
      </c>
      <c r="AA225" s="192">
        <f t="shared" si="42"/>
        <v>0</v>
      </c>
      <c r="AB225" s="192">
        <f t="shared" si="43"/>
        <v>0</v>
      </c>
    </row>
    <row r="226" spans="1:28" x14ac:dyDescent="0.2">
      <c r="A226" s="172"/>
      <c r="B226" s="268"/>
      <c r="C226" s="268"/>
      <c r="D226" s="268"/>
      <c r="E226" s="172"/>
      <c r="F226" s="268"/>
      <c r="G226" s="200" t="s">
        <v>1249</v>
      </c>
      <c r="H226" s="268"/>
      <c r="I226" s="172"/>
      <c r="J226" s="437" t="str">
        <f t="shared" si="45"/>
        <v>-</v>
      </c>
      <c r="K226" s="269"/>
      <c r="L226" s="269"/>
      <c r="M226" s="270"/>
      <c r="N226" s="270"/>
      <c r="O226" s="277">
        <f t="shared" si="44"/>
        <v>0</v>
      </c>
      <c r="P226" s="272"/>
      <c r="Q226" s="199">
        <v>0</v>
      </c>
      <c r="R226" s="271"/>
      <c r="S226" s="198">
        <f t="shared" si="38"/>
        <v>0</v>
      </c>
      <c r="T226" s="198">
        <f t="shared" si="39"/>
        <v>0</v>
      </c>
      <c r="U226" s="198">
        <f t="shared" si="40"/>
        <v>0</v>
      </c>
      <c r="V226" s="198">
        <f t="shared" si="41"/>
        <v>0</v>
      </c>
      <c r="W226" s="198">
        <v>0</v>
      </c>
      <c r="X226" s="198">
        <v>0</v>
      </c>
      <c r="Y226" s="198">
        <v>0</v>
      </c>
      <c r="Z226" s="198">
        <v>0</v>
      </c>
      <c r="AA226" s="192">
        <f t="shared" si="42"/>
        <v>0</v>
      </c>
      <c r="AB226" s="192">
        <f t="shared" si="43"/>
        <v>0</v>
      </c>
    </row>
    <row r="227" spans="1:28" x14ac:dyDescent="0.2">
      <c r="A227" s="172"/>
      <c r="B227" s="268"/>
      <c r="C227" s="268"/>
      <c r="D227" s="268"/>
      <c r="E227" s="172"/>
      <c r="F227" s="268"/>
      <c r="G227" s="200" t="s">
        <v>1249</v>
      </c>
      <c r="H227" s="268"/>
      <c r="I227" s="172"/>
      <c r="J227" s="437" t="str">
        <f t="shared" si="45"/>
        <v>-</v>
      </c>
      <c r="K227" s="269"/>
      <c r="L227" s="269"/>
      <c r="M227" s="270"/>
      <c r="N227" s="270"/>
      <c r="O227" s="277">
        <f t="shared" si="44"/>
        <v>0</v>
      </c>
      <c r="P227" s="272"/>
      <c r="Q227" s="199">
        <v>0</v>
      </c>
      <c r="R227" s="271"/>
      <c r="S227" s="198">
        <f t="shared" si="38"/>
        <v>0</v>
      </c>
      <c r="T227" s="198">
        <f t="shared" si="39"/>
        <v>0</v>
      </c>
      <c r="U227" s="198">
        <f t="shared" si="40"/>
        <v>0</v>
      </c>
      <c r="V227" s="198">
        <f t="shared" si="41"/>
        <v>0</v>
      </c>
      <c r="W227" s="198">
        <v>0</v>
      </c>
      <c r="X227" s="198">
        <v>0</v>
      </c>
      <c r="Y227" s="198">
        <v>0</v>
      </c>
      <c r="Z227" s="198">
        <v>0</v>
      </c>
      <c r="AA227" s="192">
        <f t="shared" si="42"/>
        <v>0</v>
      </c>
      <c r="AB227" s="192">
        <f t="shared" si="43"/>
        <v>0</v>
      </c>
    </row>
    <row r="228" spans="1:28" x14ac:dyDescent="0.2">
      <c r="A228" s="172"/>
      <c r="B228" s="268"/>
      <c r="C228" s="268"/>
      <c r="D228" s="268"/>
      <c r="E228" s="172"/>
      <c r="F228" s="268"/>
      <c r="G228" s="200" t="s">
        <v>1249</v>
      </c>
      <c r="H228" s="268"/>
      <c r="I228" s="172"/>
      <c r="J228" s="437" t="str">
        <f t="shared" si="45"/>
        <v>-</v>
      </c>
      <c r="K228" s="269"/>
      <c r="L228" s="269"/>
      <c r="M228" s="270"/>
      <c r="N228" s="270"/>
      <c r="O228" s="277">
        <f t="shared" si="44"/>
        <v>0</v>
      </c>
      <c r="P228" s="272"/>
      <c r="Q228" s="199">
        <v>0</v>
      </c>
      <c r="R228" s="271"/>
      <c r="S228" s="198">
        <f t="shared" si="38"/>
        <v>0</v>
      </c>
      <c r="T228" s="198">
        <f t="shared" si="39"/>
        <v>0</v>
      </c>
      <c r="U228" s="198">
        <f t="shared" si="40"/>
        <v>0</v>
      </c>
      <c r="V228" s="198">
        <f t="shared" si="41"/>
        <v>0</v>
      </c>
      <c r="W228" s="198">
        <v>0</v>
      </c>
      <c r="X228" s="198">
        <v>0</v>
      </c>
      <c r="Y228" s="198">
        <v>0</v>
      </c>
      <c r="Z228" s="198">
        <v>0</v>
      </c>
      <c r="AA228" s="192">
        <f t="shared" si="42"/>
        <v>0</v>
      </c>
      <c r="AB228" s="192">
        <f t="shared" si="43"/>
        <v>0</v>
      </c>
    </row>
    <row r="229" spans="1:28" x14ac:dyDescent="0.2">
      <c r="A229" s="172"/>
      <c r="B229" s="268"/>
      <c r="C229" s="268"/>
      <c r="D229" s="268"/>
      <c r="E229" s="172"/>
      <c r="F229" s="268"/>
      <c r="G229" s="200" t="s">
        <v>1249</v>
      </c>
      <c r="H229" s="268"/>
      <c r="I229" s="172"/>
      <c r="J229" s="437" t="str">
        <f t="shared" si="45"/>
        <v>-</v>
      </c>
      <c r="K229" s="269"/>
      <c r="L229" s="269"/>
      <c r="M229" s="270"/>
      <c r="N229" s="270"/>
      <c r="O229" s="277">
        <f t="shared" si="44"/>
        <v>0</v>
      </c>
      <c r="P229" s="272"/>
      <c r="Q229" s="199">
        <v>0</v>
      </c>
      <c r="R229" s="271"/>
      <c r="S229" s="198">
        <f t="shared" si="38"/>
        <v>0</v>
      </c>
      <c r="T229" s="198">
        <f t="shared" si="39"/>
        <v>0</v>
      </c>
      <c r="U229" s="198">
        <f t="shared" si="40"/>
        <v>0</v>
      </c>
      <c r="V229" s="198">
        <f t="shared" si="41"/>
        <v>0</v>
      </c>
      <c r="W229" s="198">
        <v>0</v>
      </c>
      <c r="X229" s="198">
        <v>0</v>
      </c>
      <c r="Y229" s="198">
        <v>0</v>
      </c>
      <c r="Z229" s="198">
        <v>0</v>
      </c>
      <c r="AA229" s="192">
        <f t="shared" si="42"/>
        <v>0</v>
      </c>
      <c r="AB229" s="192">
        <f t="shared" si="43"/>
        <v>0</v>
      </c>
    </row>
    <row r="230" spans="1:28" x14ac:dyDescent="0.2">
      <c r="A230" s="172"/>
      <c r="B230" s="268"/>
      <c r="C230" s="268"/>
      <c r="D230" s="268"/>
      <c r="E230" s="172"/>
      <c r="F230" s="268"/>
      <c r="G230" s="200" t="s">
        <v>1249</v>
      </c>
      <c r="H230" s="268"/>
      <c r="I230" s="172"/>
      <c r="J230" s="437" t="str">
        <f t="shared" si="45"/>
        <v>-</v>
      </c>
      <c r="K230" s="269"/>
      <c r="L230" s="269"/>
      <c r="M230" s="270"/>
      <c r="N230" s="270"/>
      <c r="O230" s="277">
        <f t="shared" si="44"/>
        <v>0</v>
      </c>
      <c r="P230" s="272"/>
      <c r="Q230" s="199">
        <v>0</v>
      </c>
      <c r="R230" s="271"/>
      <c r="S230" s="198">
        <f t="shared" si="38"/>
        <v>0</v>
      </c>
      <c r="T230" s="198">
        <f t="shared" si="39"/>
        <v>0</v>
      </c>
      <c r="U230" s="198">
        <f t="shared" si="40"/>
        <v>0</v>
      </c>
      <c r="V230" s="198">
        <f t="shared" si="41"/>
        <v>0</v>
      </c>
      <c r="W230" s="198">
        <v>0</v>
      </c>
      <c r="X230" s="198">
        <v>0</v>
      </c>
      <c r="Y230" s="198">
        <v>0</v>
      </c>
      <c r="Z230" s="198">
        <v>0</v>
      </c>
      <c r="AA230" s="192">
        <f t="shared" si="42"/>
        <v>0</v>
      </c>
      <c r="AB230" s="192">
        <f t="shared" si="43"/>
        <v>0</v>
      </c>
    </row>
    <row r="231" spans="1:28" x14ac:dyDescent="0.2">
      <c r="A231" s="172"/>
      <c r="B231" s="268"/>
      <c r="C231" s="268"/>
      <c r="D231" s="268"/>
      <c r="E231" s="172"/>
      <c r="F231" s="268"/>
      <c r="G231" s="200" t="s">
        <v>1249</v>
      </c>
      <c r="H231" s="268"/>
      <c r="I231" s="172"/>
      <c r="J231" s="437" t="str">
        <f t="shared" si="45"/>
        <v>-</v>
      </c>
      <c r="K231" s="269"/>
      <c r="L231" s="269"/>
      <c r="M231" s="270"/>
      <c r="N231" s="270"/>
      <c r="O231" s="277">
        <f t="shared" si="44"/>
        <v>0</v>
      </c>
      <c r="P231" s="272"/>
      <c r="Q231" s="199">
        <v>0</v>
      </c>
      <c r="R231" s="271"/>
      <c r="S231" s="198">
        <f t="shared" si="38"/>
        <v>0</v>
      </c>
      <c r="T231" s="198">
        <f t="shared" si="39"/>
        <v>0</v>
      </c>
      <c r="U231" s="198">
        <f t="shared" si="40"/>
        <v>0</v>
      </c>
      <c r="V231" s="198">
        <f t="shared" si="41"/>
        <v>0</v>
      </c>
      <c r="W231" s="198">
        <v>0</v>
      </c>
      <c r="X231" s="198">
        <v>0</v>
      </c>
      <c r="Y231" s="198">
        <v>0</v>
      </c>
      <c r="Z231" s="198">
        <v>0</v>
      </c>
      <c r="AA231" s="192">
        <f t="shared" si="42"/>
        <v>0</v>
      </c>
      <c r="AB231" s="192">
        <f t="shared" si="43"/>
        <v>0</v>
      </c>
    </row>
    <row r="232" spans="1:28" x14ac:dyDescent="0.2">
      <c r="A232" s="172"/>
      <c r="B232" s="268"/>
      <c r="C232" s="268"/>
      <c r="D232" s="268"/>
      <c r="E232" s="172"/>
      <c r="F232" s="268"/>
      <c r="G232" s="200" t="s">
        <v>1249</v>
      </c>
      <c r="H232" s="268"/>
      <c r="I232" s="172"/>
      <c r="J232" s="437" t="str">
        <f t="shared" si="45"/>
        <v>-</v>
      </c>
      <c r="K232" s="269"/>
      <c r="L232" s="269"/>
      <c r="M232" s="270"/>
      <c r="N232" s="270"/>
      <c r="O232" s="277">
        <f t="shared" si="44"/>
        <v>0</v>
      </c>
      <c r="P232" s="272"/>
      <c r="Q232" s="199">
        <v>0</v>
      </c>
      <c r="R232" s="271"/>
      <c r="S232" s="198">
        <f t="shared" si="38"/>
        <v>0</v>
      </c>
      <c r="T232" s="198">
        <f t="shared" si="39"/>
        <v>0</v>
      </c>
      <c r="U232" s="198">
        <f t="shared" si="40"/>
        <v>0</v>
      </c>
      <c r="V232" s="198">
        <f t="shared" si="41"/>
        <v>0</v>
      </c>
      <c r="W232" s="198">
        <v>0</v>
      </c>
      <c r="X232" s="198">
        <v>0</v>
      </c>
      <c r="Y232" s="198">
        <v>0</v>
      </c>
      <c r="Z232" s="198">
        <v>0</v>
      </c>
      <c r="AA232" s="192">
        <f t="shared" si="42"/>
        <v>0</v>
      </c>
      <c r="AB232" s="192">
        <f t="shared" si="43"/>
        <v>0</v>
      </c>
    </row>
    <row r="233" spans="1:28" x14ac:dyDescent="0.2">
      <c r="A233" s="172"/>
      <c r="B233" s="268"/>
      <c r="C233" s="268"/>
      <c r="D233" s="268"/>
      <c r="E233" s="172"/>
      <c r="F233" s="268"/>
      <c r="G233" s="200" t="s">
        <v>1249</v>
      </c>
      <c r="H233" s="268"/>
      <c r="I233" s="172"/>
      <c r="J233" s="437" t="str">
        <f t="shared" si="45"/>
        <v>-</v>
      </c>
      <c r="K233" s="269"/>
      <c r="L233" s="269"/>
      <c r="M233" s="270"/>
      <c r="N233" s="270"/>
      <c r="O233" s="277">
        <f t="shared" si="44"/>
        <v>0</v>
      </c>
      <c r="P233" s="272"/>
      <c r="Q233" s="199">
        <v>0</v>
      </c>
      <c r="R233" s="271"/>
      <c r="S233" s="198">
        <f t="shared" si="38"/>
        <v>0</v>
      </c>
      <c r="T233" s="198">
        <f t="shared" si="39"/>
        <v>0</v>
      </c>
      <c r="U233" s="198">
        <f t="shared" si="40"/>
        <v>0</v>
      </c>
      <c r="V233" s="198">
        <f t="shared" si="41"/>
        <v>0</v>
      </c>
      <c r="W233" s="198">
        <v>0</v>
      </c>
      <c r="X233" s="198">
        <v>0</v>
      </c>
      <c r="Y233" s="198">
        <v>0</v>
      </c>
      <c r="Z233" s="198">
        <v>0</v>
      </c>
      <c r="AA233" s="192">
        <f t="shared" si="42"/>
        <v>0</v>
      </c>
      <c r="AB233" s="192">
        <f t="shared" si="43"/>
        <v>0</v>
      </c>
    </row>
    <row r="234" spans="1:28" x14ac:dyDescent="0.2">
      <c r="A234" s="172"/>
      <c r="B234" s="268"/>
      <c r="C234" s="268"/>
      <c r="D234" s="268"/>
      <c r="E234" s="172"/>
      <c r="F234" s="268"/>
      <c r="G234" s="200" t="s">
        <v>1249</v>
      </c>
      <c r="H234" s="268"/>
      <c r="I234" s="172"/>
      <c r="J234" s="437" t="str">
        <f t="shared" si="45"/>
        <v>-</v>
      </c>
      <c r="K234" s="269"/>
      <c r="L234" s="269"/>
      <c r="M234" s="270"/>
      <c r="N234" s="270"/>
      <c r="O234" s="277">
        <f t="shared" si="44"/>
        <v>0</v>
      </c>
      <c r="P234" s="272"/>
      <c r="Q234" s="199">
        <v>0</v>
      </c>
      <c r="R234" s="271"/>
      <c r="S234" s="198">
        <f t="shared" si="38"/>
        <v>0</v>
      </c>
      <c r="T234" s="198">
        <f t="shared" si="39"/>
        <v>0</v>
      </c>
      <c r="U234" s="198">
        <f t="shared" si="40"/>
        <v>0</v>
      </c>
      <c r="V234" s="198">
        <f t="shared" si="41"/>
        <v>0</v>
      </c>
      <c r="W234" s="198">
        <v>0</v>
      </c>
      <c r="X234" s="198">
        <v>0</v>
      </c>
      <c r="Y234" s="198">
        <v>0</v>
      </c>
      <c r="Z234" s="198">
        <v>0</v>
      </c>
      <c r="AA234" s="192">
        <f t="shared" si="42"/>
        <v>0</v>
      </c>
      <c r="AB234" s="192">
        <f t="shared" si="43"/>
        <v>0</v>
      </c>
    </row>
    <row r="235" spans="1:28" x14ac:dyDescent="0.2">
      <c r="A235" s="172"/>
      <c r="B235" s="268"/>
      <c r="C235" s="268"/>
      <c r="D235" s="268"/>
      <c r="E235" s="172"/>
      <c r="F235" s="268"/>
      <c r="G235" s="200" t="s">
        <v>1249</v>
      </c>
      <c r="H235" s="268"/>
      <c r="I235" s="172"/>
      <c r="J235" s="437" t="str">
        <f t="shared" si="45"/>
        <v>-</v>
      </c>
      <c r="K235" s="269"/>
      <c r="L235" s="269"/>
      <c r="M235" s="270"/>
      <c r="N235" s="270"/>
      <c r="O235" s="277">
        <f t="shared" si="44"/>
        <v>0</v>
      </c>
      <c r="P235" s="272"/>
      <c r="Q235" s="199">
        <v>0</v>
      </c>
      <c r="R235" s="271"/>
      <c r="S235" s="198">
        <f t="shared" si="38"/>
        <v>0</v>
      </c>
      <c r="T235" s="198">
        <f t="shared" si="39"/>
        <v>0</v>
      </c>
      <c r="U235" s="198">
        <f t="shared" si="40"/>
        <v>0</v>
      </c>
      <c r="V235" s="198">
        <f t="shared" si="41"/>
        <v>0</v>
      </c>
      <c r="W235" s="198">
        <v>0</v>
      </c>
      <c r="X235" s="198">
        <v>0</v>
      </c>
      <c r="Y235" s="198">
        <v>0</v>
      </c>
      <c r="Z235" s="198">
        <v>0</v>
      </c>
      <c r="AA235" s="192">
        <f t="shared" si="42"/>
        <v>0</v>
      </c>
      <c r="AB235" s="192">
        <f t="shared" si="43"/>
        <v>0</v>
      </c>
    </row>
    <row r="236" spans="1:28" x14ac:dyDescent="0.2">
      <c r="A236" s="172"/>
      <c r="B236" s="268"/>
      <c r="C236" s="268"/>
      <c r="D236" s="268"/>
      <c r="E236" s="172"/>
      <c r="F236" s="268"/>
      <c r="G236" s="200" t="s">
        <v>1249</v>
      </c>
      <c r="H236" s="268"/>
      <c r="I236" s="172"/>
      <c r="J236" s="437" t="str">
        <f t="shared" si="45"/>
        <v>-</v>
      </c>
      <c r="K236" s="269"/>
      <c r="L236" s="269"/>
      <c r="M236" s="270"/>
      <c r="N236" s="270"/>
      <c r="O236" s="277">
        <f t="shared" si="44"/>
        <v>0</v>
      </c>
      <c r="P236" s="272"/>
      <c r="Q236" s="199">
        <v>0</v>
      </c>
      <c r="R236" s="271"/>
      <c r="S236" s="198">
        <f t="shared" si="38"/>
        <v>0</v>
      </c>
      <c r="T236" s="198">
        <f t="shared" si="39"/>
        <v>0</v>
      </c>
      <c r="U236" s="198">
        <f t="shared" si="40"/>
        <v>0</v>
      </c>
      <c r="V236" s="198">
        <f t="shared" si="41"/>
        <v>0</v>
      </c>
      <c r="W236" s="198">
        <v>0</v>
      </c>
      <c r="X236" s="198">
        <v>0</v>
      </c>
      <c r="Y236" s="198">
        <v>0</v>
      </c>
      <c r="Z236" s="198">
        <v>0</v>
      </c>
      <c r="AA236" s="192">
        <f t="shared" si="42"/>
        <v>0</v>
      </c>
      <c r="AB236" s="192">
        <f t="shared" si="43"/>
        <v>0</v>
      </c>
    </row>
    <row r="237" spans="1:28" x14ac:dyDescent="0.2">
      <c r="A237" s="172"/>
      <c r="B237" s="268"/>
      <c r="C237" s="268"/>
      <c r="D237" s="268"/>
      <c r="E237" s="172"/>
      <c r="F237" s="268"/>
      <c r="G237" s="200" t="s">
        <v>1249</v>
      </c>
      <c r="H237" s="268"/>
      <c r="I237" s="172"/>
      <c r="J237" s="437" t="str">
        <f t="shared" si="45"/>
        <v>-</v>
      </c>
      <c r="K237" s="269"/>
      <c r="L237" s="269"/>
      <c r="M237" s="270"/>
      <c r="N237" s="270"/>
      <c r="O237" s="277">
        <f t="shared" si="44"/>
        <v>0</v>
      </c>
      <c r="P237" s="272"/>
      <c r="Q237" s="199">
        <v>0</v>
      </c>
      <c r="R237" s="271"/>
      <c r="S237" s="198">
        <f t="shared" si="38"/>
        <v>0</v>
      </c>
      <c r="T237" s="198">
        <f t="shared" si="39"/>
        <v>0</v>
      </c>
      <c r="U237" s="198">
        <f t="shared" si="40"/>
        <v>0</v>
      </c>
      <c r="V237" s="198">
        <f t="shared" si="41"/>
        <v>0</v>
      </c>
      <c r="W237" s="198">
        <v>0</v>
      </c>
      <c r="X237" s="198">
        <v>0</v>
      </c>
      <c r="Y237" s="198">
        <v>0</v>
      </c>
      <c r="Z237" s="198">
        <v>0</v>
      </c>
      <c r="AA237" s="192">
        <f t="shared" si="42"/>
        <v>0</v>
      </c>
      <c r="AB237" s="192">
        <f t="shared" si="43"/>
        <v>0</v>
      </c>
    </row>
    <row r="238" spans="1:28" x14ac:dyDescent="0.2">
      <c r="A238" s="172"/>
      <c r="B238" s="268"/>
      <c r="C238" s="268"/>
      <c r="D238" s="268"/>
      <c r="E238" s="172"/>
      <c r="F238" s="268"/>
      <c r="G238" s="200" t="s">
        <v>1249</v>
      </c>
      <c r="H238" s="268"/>
      <c r="I238" s="172"/>
      <c r="J238" s="437" t="str">
        <f t="shared" si="45"/>
        <v>-</v>
      </c>
      <c r="K238" s="269"/>
      <c r="L238" s="269"/>
      <c r="M238" s="270"/>
      <c r="N238" s="270"/>
      <c r="O238" s="277">
        <f t="shared" si="44"/>
        <v>0</v>
      </c>
      <c r="P238" s="272"/>
      <c r="Q238" s="199">
        <v>0</v>
      </c>
      <c r="R238" s="271"/>
      <c r="S238" s="198">
        <f t="shared" si="38"/>
        <v>0</v>
      </c>
      <c r="T238" s="198">
        <f t="shared" si="39"/>
        <v>0</v>
      </c>
      <c r="U238" s="198">
        <f t="shared" si="40"/>
        <v>0</v>
      </c>
      <c r="V238" s="198">
        <f t="shared" si="41"/>
        <v>0</v>
      </c>
      <c r="W238" s="198">
        <v>0</v>
      </c>
      <c r="X238" s="198">
        <v>0</v>
      </c>
      <c r="Y238" s="198">
        <v>0</v>
      </c>
      <c r="Z238" s="198">
        <v>0</v>
      </c>
      <c r="AA238" s="192">
        <f t="shared" si="42"/>
        <v>0</v>
      </c>
      <c r="AB238" s="192">
        <f t="shared" si="43"/>
        <v>0</v>
      </c>
    </row>
    <row r="239" spans="1:28" x14ac:dyDescent="0.2">
      <c r="A239" s="172"/>
      <c r="B239" s="268"/>
      <c r="C239" s="268"/>
      <c r="D239" s="268"/>
      <c r="E239" s="172"/>
      <c r="F239" s="268"/>
      <c r="G239" s="200" t="s">
        <v>1249</v>
      </c>
      <c r="H239" s="268"/>
      <c r="I239" s="172"/>
      <c r="J239" s="437" t="str">
        <f t="shared" si="45"/>
        <v>-</v>
      </c>
      <c r="K239" s="269"/>
      <c r="L239" s="269"/>
      <c r="M239" s="270"/>
      <c r="N239" s="270"/>
      <c r="O239" s="277">
        <f t="shared" si="44"/>
        <v>0</v>
      </c>
      <c r="P239" s="272"/>
      <c r="Q239" s="199">
        <v>0</v>
      </c>
      <c r="R239" s="271"/>
      <c r="S239" s="198">
        <f t="shared" si="38"/>
        <v>0</v>
      </c>
      <c r="T239" s="198">
        <f t="shared" si="39"/>
        <v>0</v>
      </c>
      <c r="U239" s="198">
        <f t="shared" si="40"/>
        <v>0</v>
      </c>
      <c r="V239" s="198">
        <f t="shared" si="41"/>
        <v>0</v>
      </c>
      <c r="W239" s="198">
        <v>0</v>
      </c>
      <c r="X239" s="198">
        <v>0</v>
      </c>
      <c r="Y239" s="198">
        <v>0</v>
      </c>
      <c r="Z239" s="198">
        <v>0</v>
      </c>
      <c r="AA239" s="192">
        <f t="shared" si="42"/>
        <v>0</v>
      </c>
      <c r="AB239" s="192">
        <f t="shared" si="43"/>
        <v>0</v>
      </c>
    </row>
    <row r="240" spans="1:28" x14ac:dyDescent="0.2">
      <c r="A240" s="172"/>
      <c r="B240" s="268"/>
      <c r="C240" s="268"/>
      <c r="D240" s="268"/>
      <c r="E240" s="172"/>
      <c r="F240" s="268"/>
      <c r="G240" s="200" t="s">
        <v>1249</v>
      </c>
      <c r="H240" s="268"/>
      <c r="I240" s="172"/>
      <c r="J240" s="437" t="str">
        <f t="shared" si="45"/>
        <v>-</v>
      </c>
      <c r="K240" s="269"/>
      <c r="L240" s="269"/>
      <c r="M240" s="270"/>
      <c r="N240" s="270"/>
      <c r="O240" s="277">
        <f t="shared" si="44"/>
        <v>0</v>
      </c>
      <c r="P240" s="272"/>
      <c r="Q240" s="199">
        <v>0</v>
      </c>
      <c r="R240" s="271"/>
      <c r="S240" s="198">
        <f t="shared" si="38"/>
        <v>0</v>
      </c>
      <c r="T240" s="198">
        <f t="shared" si="39"/>
        <v>0</v>
      </c>
      <c r="U240" s="198">
        <f t="shared" si="40"/>
        <v>0</v>
      </c>
      <c r="V240" s="198">
        <f t="shared" si="41"/>
        <v>0</v>
      </c>
      <c r="W240" s="198">
        <v>0</v>
      </c>
      <c r="X240" s="198">
        <v>0</v>
      </c>
      <c r="Y240" s="198">
        <v>0</v>
      </c>
      <c r="Z240" s="198">
        <v>0</v>
      </c>
      <c r="AA240" s="192">
        <f t="shared" si="42"/>
        <v>0</v>
      </c>
      <c r="AB240" s="192">
        <f t="shared" si="43"/>
        <v>0</v>
      </c>
    </row>
    <row r="241" spans="1:28" x14ac:dyDescent="0.2">
      <c r="A241" s="172"/>
      <c r="B241" s="268"/>
      <c r="C241" s="268"/>
      <c r="D241" s="268"/>
      <c r="E241" s="172"/>
      <c r="F241" s="268"/>
      <c r="G241" s="200" t="s">
        <v>1249</v>
      </c>
      <c r="H241" s="268"/>
      <c r="I241" s="172"/>
      <c r="J241" s="437" t="str">
        <f t="shared" si="45"/>
        <v>-</v>
      </c>
      <c r="K241" s="269"/>
      <c r="L241" s="269"/>
      <c r="M241" s="270"/>
      <c r="N241" s="270"/>
      <c r="O241" s="277">
        <f t="shared" si="44"/>
        <v>0</v>
      </c>
      <c r="P241" s="272"/>
      <c r="Q241" s="199">
        <v>0</v>
      </c>
      <c r="R241" s="271"/>
      <c r="S241" s="198">
        <f t="shared" si="38"/>
        <v>0</v>
      </c>
      <c r="T241" s="198">
        <f t="shared" si="39"/>
        <v>0</v>
      </c>
      <c r="U241" s="198">
        <f t="shared" si="40"/>
        <v>0</v>
      </c>
      <c r="V241" s="198">
        <f t="shared" si="41"/>
        <v>0</v>
      </c>
      <c r="W241" s="198">
        <v>0</v>
      </c>
      <c r="X241" s="198">
        <v>0</v>
      </c>
      <c r="Y241" s="198">
        <v>0</v>
      </c>
      <c r="Z241" s="198">
        <v>0</v>
      </c>
      <c r="AA241" s="192">
        <f t="shared" si="42"/>
        <v>0</v>
      </c>
      <c r="AB241" s="192">
        <f t="shared" si="43"/>
        <v>0</v>
      </c>
    </row>
    <row r="242" spans="1:28" x14ac:dyDescent="0.2">
      <c r="A242" s="172"/>
      <c r="B242" s="268"/>
      <c r="C242" s="268"/>
      <c r="D242" s="268"/>
      <c r="E242" s="172"/>
      <c r="F242" s="268"/>
      <c r="G242" s="200" t="s">
        <v>1249</v>
      </c>
      <c r="H242" s="268"/>
      <c r="I242" s="172"/>
      <c r="J242" s="437" t="str">
        <f t="shared" si="45"/>
        <v>-</v>
      </c>
      <c r="K242" s="269"/>
      <c r="L242" s="269"/>
      <c r="M242" s="270"/>
      <c r="N242" s="270"/>
      <c r="O242" s="277">
        <f t="shared" si="44"/>
        <v>0</v>
      </c>
      <c r="P242" s="272"/>
      <c r="Q242" s="199">
        <v>0</v>
      </c>
      <c r="R242" s="271"/>
      <c r="S242" s="198">
        <f t="shared" si="38"/>
        <v>0</v>
      </c>
      <c r="T242" s="198">
        <f t="shared" si="39"/>
        <v>0</v>
      </c>
      <c r="U242" s="198">
        <f t="shared" si="40"/>
        <v>0</v>
      </c>
      <c r="V242" s="198">
        <f t="shared" si="41"/>
        <v>0</v>
      </c>
      <c r="W242" s="198">
        <v>0</v>
      </c>
      <c r="X242" s="198">
        <v>0</v>
      </c>
      <c r="Y242" s="198">
        <v>0</v>
      </c>
      <c r="Z242" s="198">
        <v>0</v>
      </c>
      <c r="AA242" s="192">
        <f t="shared" si="42"/>
        <v>0</v>
      </c>
      <c r="AB242" s="192">
        <f t="shared" si="43"/>
        <v>0</v>
      </c>
    </row>
    <row r="243" spans="1:28" x14ac:dyDescent="0.2">
      <c r="A243" s="172"/>
      <c r="B243" s="268"/>
      <c r="C243" s="268"/>
      <c r="D243" s="268"/>
      <c r="E243" s="172"/>
      <c r="F243" s="268"/>
      <c r="G243" s="200" t="s">
        <v>1249</v>
      </c>
      <c r="H243" s="268"/>
      <c r="I243" s="172"/>
      <c r="J243" s="437" t="str">
        <f t="shared" si="45"/>
        <v>-</v>
      </c>
      <c r="K243" s="269"/>
      <c r="L243" s="269"/>
      <c r="M243" s="270"/>
      <c r="N243" s="270"/>
      <c r="O243" s="277">
        <f t="shared" si="44"/>
        <v>0</v>
      </c>
      <c r="P243" s="272"/>
      <c r="Q243" s="199">
        <v>0</v>
      </c>
      <c r="R243" s="271"/>
      <c r="S243" s="198">
        <f t="shared" si="38"/>
        <v>0</v>
      </c>
      <c r="T243" s="198">
        <f t="shared" si="39"/>
        <v>0</v>
      </c>
      <c r="U243" s="198">
        <f t="shared" si="40"/>
        <v>0</v>
      </c>
      <c r="V243" s="198">
        <f t="shared" si="41"/>
        <v>0</v>
      </c>
      <c r="W243" s="198">
        <v>0</v>
      </c>
      <c r="X243" s="198">
        <v>0</v>
      </c>
      <c r="Y243" s="198">
        <v>0</v>
      </c>
      <c r="Z243" s="198">
        <v>0</v>
      </c>
      <c r="AA243" s="192">
        <f t="shared" si="42"/>
        <v>0</v>
      </c>
      <c r="AB243" s="192">
        <f t="shared" si="43"/>
        <v>0</v>
      </c>
    </row>
    <row r="244" spans="1:28" x14ac:dyDescent="0.2">
      <c r="A244" s="172"/>
      <c r="B244" s="268"/>
      <c r="C244" s="268"/>
      <c r="D244" s="268"/>
      <c r="E244" s="172"/>
      <c r="F244" s="268"/>
      <c r="G244" s="200" t="s">
        <v>1249</v>
      </c>
      <c r="H244" s="268"/>
      <c r="I244" s="172"/>
      <c r="J244" s="437" t="str">
        <f t="shared" si="45"/>
        <v>-</v>
      </c>
      <c r="K244" s="269"/>
      <c r="L244" s="269"/>
      <c r="M244" s="270"/>
      <c r="N244" s="270"/>
      <c r="O244" s="277">
        <f t="shared" si="44"/>
        <v>0</v>
      </c>
      <c r="P244" s="272"/>
      <c r="Q244" s="199">
        <v>0</v>
      </c>
      <c r="R244" s="271"/>
      <c r="S244" s="198">
        <f t="shared" si="38"/>
        <v>0</v>
      </c>
      <c r="T244" s="198">
        <f t="shared" si="39"/>
        <v>0</v>
      </c>
      <c r="U244" s="198">
        <f t="shared" si="40"/>
        <v>0</v>
      </c>
      <c r="V244" s="198">
        <f t="shared" si="41"/>
        <v>0</v>
      </c>
      <c r="W244" s="198">
        <v>0</v>
      </c>
      <c r="X244" s="198">
        <v>0</v>
      </c>
      <c r="Y244" s="198">
        <v>0</v>
      </c>
      <c r="Z244" s="198">
        <v>0</v>
      </c>
      <c r="AA244" s="192">
        <f t="shared" si="42"/>
        <v>0</v>
      </c>
      <c r="AB244" s="192">
        <f t="shared" si="43"/>
        <v>0</v>
      </c>
    </row>
    <row r="245" spans="1:28" x14ac:dyDescent="0.2">
      <c r="A245" s="172"/>
      <c r="B245" s="268"/>
      <c r="C245" s="268"/>
      <c r="D245" s="268"/>
      <c r="E245" s="172"/>
      <c r="F245" s="268"/>
      <c r="G245" s="200" t="s">
        <v>1249</v>
      </c>
      <c r="H245" s="268"/>
      <c r="I245" s="172"/>
      <c r="J245" s="437" t="str">
        <f t="shared" si="45"/>
        <v>-</v>
      </c>
      <c r="K245" s="269"/>
      <c r="L245" s="269"/>
      <c r="M245" s="270"/>
      <c r="N245" s="270"/>
      <c r="O245" s="277">
        <f t="shared" si="44"/>
        <v>0</v>
      </c>
      <c r="P245" s="272"/>
      <c r="Q245" s="199">
        <v>0</v>
      </c>
      <c r="R245" s="271"/>
      <c r="S245" s="198">
        <f t="shared" si="38"/>
        <v>0</v>
      </c>
      <c r="T245" s="198">
        <f t="shared" si="39"/>
        <v>0</v>
      </c>
      <c r="U245" s="198">
        <f t="shared" si="40"/>
        <v>0</v>
      </c>
      <c r="V245" s="198">
        <f t="shared" si="41"/>
        <v>0</v>
      </c>
      <c r="W245" s="198">
        <v>0</v>
      </c>
      <c r="X245" s="198">
        <v>0</v>
      </c>
      <c r="Y245" s="198">
        <v>0</v>
      </c>
      <c r="Z245" s="198">
        <v>0</v>
      </c>
      <c r="AA245" s="192">
        <f t="shared" si="42"/>
        <v>0</v>
      </c>
      <c r="AB245" s="192">
        <f t="shared" si="43"/>
        <v>0</v>
      </c>
    </row>
    <row r="246" spans="1:28" x14ac:dyDescent="0.2">
      <c r="A246" s="172"/>
      <c r="B246" s="268"/>
      <c r="C246" s="268"/>
      <c r="D246" s="268"/>
      <c r="E246" s="172"/>
      <c r="F246" s="268"/>
      <c r="G246" s="200" t="s">
        <v>1249</v>
      </c>
      <c r="H246" s="268"/>
      <c r="I246" s="172"/>
      <c r="J246" s="437" t="str">
        <f t="shared" si="45"/>
        <v>-</v>
      </c>
      <c r="K246" s="269"/>
      <c r="L246" s="269"/>
      <c r="M246" s="270"/>
      <c r="N246" s="270"/>
      <c r="O246" s="277">
        <f t="shared" si="44"/>
        <v>0</v>
      </c>
      <c r="P246" s="272"/>
      <c r="Q246" s="199">
        <v>0</v>
      </c>
      <c r="R246" s="271"/>
      <c r="S246" s="198">
        <f t="shared" si="38"/>
        <v>0</v>
      </c>
      <c r="T246" s="198">
        <f t="shared" si="39"/>
        <v>0</v>
      </c>
      <c r="U246" s="198">
        <f t="shared" si="40"/>
        <v>0</v>
      </c>
      <c r="V246" s="198">
        <f t="shared" si="41"/>
        <v>0</v>
      </c>
      <c r="W246" s="198">
        <v>0</v>
      </c>
      <c r="X246" s="198">
        <v>0</v>
      </c>
      <c r="Y246" s="198">
        <v>0</v>
      </c>
      <c r="Z246" s="198">
        <v>0</v>
      </c>
      <c r="AA246" s="192">
        <f t="shared" si="42"/>
        <v>0</v>
      </c>
      <c r="AB246" s="192">
        <f t="shared" si="43"/>
        <v>0</v>
      </c>
    </row>
    <row r="247" spans="1:28" x14ac:dyDescent="0.2">
      <c r="A247" s="172"/>
      <c r="B247" s="268"/>
      <c r="C247" s="268"/>
      <c r="D247" s="268"/>
      <c r="E247" s="172"/>
      <c r="F247" s="268"/>
      <c r="G247" s="200" t="s">
        <v>1249</v>
      </c>
      <c r="H247" s="268"/>
      <c r="I247" s="172"/>
      <c r="J247" s="437" t="str">
        <f t="shared" si="45"/>
        <v>-</v>
      </c>
      <c r="K247" s="269"/>
      <c r="L247" s="269"/>
      <c r="M247" s="270"/>
      <c r="N247" s="270"/>
      <c r="O247" s="277">
        <f t="shared" si="44"/>
        <v>0</v>
      </c>
      <c r="P247" s="272"/>
      <c r="Q247" s="199">
        <v>0</v>
      </c>
      <c r="R247" s="271"/>
      <c r="S247" s="198">
        <f t="shared" si="38"/>
        <v>0</v>
      </c>
      <c r="T247" s="198">
        <f t="shared" si="39"/>
        <v>0</v>
      </c>
      <c r="U247" s="198">
        <f t="shared" si="40"/>
        <v>0</v>
      </c>
      <c r="V247" s="198">
        <f t="shared" si="41"/>
        <v>0</v>
      </c>
      <c r="W247" s="198">
        <v>0</v>
      </c>
      <c r="X247" s="198">
        <v>0</v>
      </c>
      <c r="Y247" s="198">
        <v>0</v>
      </c>
      <c r="Z247" s="198">
        <v>0</v>
      </c>
      <c r="AA247" s="192">
        <f t="shared" si="42"/>
        <v>0</v>
      </c>
      <c r="AB247" s="192">
        <f t="shared" si="43"/>
        <v>0</v>
      </c>
    </row>
    <row r="248" spans="1:28" x14ac:dyDescent="0.2">
      <c r="A248" s="172"/>
      <c r="B248" s="268"/>
      <c r="C248" s="268"/>
      <c r="D248" s="268"/>
      <c r="E248" s="172"/>
      <c r="F248" s="268"/>
      <c r="G248" s="200" t="s">
        <v>1249</v>
      </c>
      <c r="H248" s="268"/>
      <c r="I248" s="172"/>
      <c r="J248" s="437" t="str">
        <f t="shared" si="45"/>
        <v>-</v>
      </c>
      <c r="K248" s="269"/>
      <c r="L248" s="269"/>
      <c r="M248" s="270"/>
      <c r="N248" s="270"/>
      <c r="O248" s="277">
        <f t="shared" si="44"/>
        <v>0</v>
      </c>
      <c r="P248" s="272"/>
      <c r="Q248" s="199">
        <v>0</v>
      </c>
      <c r="R248" s="271"/>
      <c r="S248" s="198">
        <f t="shared" si="38"/>
        <v>0</v>
      </c>
      <c r="T248" s="198">
        <f t="shared" si="39"/>
        <v>0</v>
      </c>
      <c r="U248" s="198">
        <f t="shared" si="40"/>
        <v>0</v>
      </c>
      <c r="V248" s="198">
        <f t="shared" si="41"/>
        <v>0</v>
      </c>
      <c r="W248" s="198">
        <v>0</v>
      </c>
      <c r="X248" s="198">
        <v>0</v>
      </c>
      <c r="Y248" s="198">
        <v>0</v>
      </c>
      <c r="Z248" s="198">
        <v>0</v>
      </c>
      <c r="AA248" s="192">
        <f t="shared" si="42"/>
        <v>0</v>
      </c>
      <c r="AB248" s="192">
        <f t="shared" si="43"/>
        <v>0</v>
      </c>
    </row>
    <row r="249" spans="1:28" x14ac:dyDescent="0.2">
      <c r="A249" s="172"/>
      <c r="B249" s="268"/>
      <c r="C249" s="268"/>
      <c r="D249" s="268"/>
      <c r="E249" s="172"/>
      <c r="F249" s="268"/>
      <c r="G249" s="200" t="s">
        <v>1249</v>
      </c>
      <c r="H249" s="268"/>
      <c r="I249" s="172"/>
      <c r="J249" s="437" t="str">
        <f t="shared" si="45"/>
        <v>-</v>
      </c>
      <c r="K249" s="269"/>
      <c r="L249" s="269"/>
      <c r="M249" s="270"/>
      <c r="N249" s="270"/>
      <c r="O249" s="277">
        <f t="shared" si="44"/>
        <v>0</v>
      </c>
      <c r="P249" s="272"/>
      <c r="Q249" s="199">
        <v>0</v>
      </c>
      <c r="R249" s="271"/>
      <c r="S249" s="198">
        <f t="shared" si="38"/>
        <v>0</v>
      </c>
      <c r="T249" s="198">
        <f t="shared" si="39"/>
        <v>0</v>
      </c>
      <c r="U249" s="198">
        <f t="shared" si="40"/>
        <v>0</v>
      </c>
      <c r="V249" s="198">
        <f t="shared" si="41"/>
        <v>0</v>
      </c>
      <c r="W249" s="198">
        <v>0</v>
      </c>
      <c r="X249" s="198">
        <v>0</v>
      </c>
      <c r="Y249" s="198">
        <v>0</v>
      </c>
      <c r="Z249" s="198">
        <v>0</v>
      </c>
      <c r="AA249" s="192">
        <f t="shared" si="42"/>
        <v>0</v>
      </c>
      <c r="AB249" s="192">
        <f t="shared" si="43"/>
        <v>0</v>
      </c>
    </row>
    <row r="250" spans="1:28" x14ac:dyDescent="0.2">
      <c r="A250" s="172"/>
      <c r="B250" s="268"/>
      <c r="C250" s="268"/>
      <c r="D250" s="268"/>
      <c r="E250" s="172"/>
      <c r="F250" s="268"/>
      <c r="G250" s="200" t="s">
        <v>1249</v>
      </c>
      <c r="H250" s="268"/>
      <c r="I250" s="172"/>
      <c r="J250" s="437" t="str">
        <f t="shared" si="45"/>
        <v>-</v>
      </c>
      <c r="K250" s="269"/>
      <c r="L250" s="269"/>
      <c r="M250" s="270"/>
      <c r="N250" s="270"/>
      <c r="O250" s="277">
        <f t="shared" si="44"/>
        <v>0</v>
      </c>
      <c r="P250" s="272"/>
      <c r="Q250" s="199">
        <v>0</v>
      </c>
      <c r="R250" s="271"/>
      <c r="S250" s="198">
        <f t="shared" si="38"/>
        <v>0</v>
      </c>
      <c r="T250" s="198">
        <f t="shared" si="39"/>
        <v>0</v>
      </c>
      <c r="U250" s="198">
        <f t="shared" si="40"/>
        <v>0</v>
      </c>
      <c r="V250" s="198">
        <f t="shared" si="41"/>
        <v>0</v>
      </c>
      <c r="W250" s="198">
        <v>0</v>
      </c>
      <c r="X250" s="198">
        <v>0</v>
      </c>
      <c r="Y250" s="198">
        <v>0</v>
      </c>
      <c r="Z250" s="198">
        <v>0</v>
      </c>
      <c r="AA250" s="192">
        <f t="shared" si="42"/>
        <v>0</v>
      </c>
      <c r="AB250" s="192">
        <f t="shared" si="43"/>
        <v>0</v>
      </c>
    </row>
    <row r="251" spans="1:28" x14ac:dyDescent="0.2">
      <c r="A251" s="172"/>
      <c r="B251" s="268"/>
      <c r="C251" s="268"/>
      <c r="D251" s="268"/>
      <c r="E251" s="172"/>
      <c r="F251" s="268"/>
      <c r="G251" s="200" t="s">
        <v>1249</v>
      </c>
      <c r="H251" s="268"/>
      <c r="I251" s="172"/>
      <c r="J251" s="437" t="str">
        <f t="shared" si="45"/>
        <v>-</v>
      </c>
      <c r="K251" s="269"/>
      <c r="L251" s="269"/>
      <c r="M251" s="270"/>
      <c r="N251" s="270"/>
      <c r="O251" s="277">
        <f t="shared" si="44"/>
        <v>0</v>
      </c>
      <c r="P251" s="272"/>
      <c r="Q251" s="199">
        <v>0</v>
      </c>
      <c r="R251" s="271"/>
      <c r="S251" s="198">
        <f t="shared" si="38"/>
        <v>0</v>
      </c>
      <c r="T251" s="198">
        <f t="shared" si="39"/>
        <v>0</v>
      </c>
      <c r="U251" s="198">
        <f t="shared" si="40"/>
        <v>0</v>
      </c>
      <c r="V251" s="198">
        <f t="shared" si="41"/>
        <v>0</v>
      </c>
      <c r="W251" s="198">
        <v>0</v>
      </c>
      <c r="X251" s="198">
        <v>0</v>
      </c>
      <c r="Y251" s="198">
        <v>0</v>
      </c>
      <c r="Z251" s="198">
        <v>0</v>
      </c>
      <c r="AA251" s="192">
        <f t="shared" si="42"/>
        <v>0</v>
      </c>
      <c r="AB251" s="192">
        <f t="shared" si="43"/>
        <v>0</v>
      </c>
    </row>
    <row r="252" spans="1:28" x14ac:dyDescent="0.2">
      <c r="A252" s="172"/>
      <c r="B252" s="268"/>
      <c r="C252" s="268"/>
      <c r="D252" s="268"/>
      <c r="E252" s="172"/>
      <c r="F252" s="268"/>
      <c r="G252" s="200" t="s">
        <v>1249</v>
      </c>
      <c r="H252" s="268"/>
      <c r="I252" s="172"/>
      <c r="J252" s="437" t="str">
        <f t="shared" si="45"/>
        <v>-</v>
      </c>
      <c r="K252" s="269"/>
      <c r="L252" s="269"/>
      <c r="M252" s="270"/>
      <c r="N252" s="270"/>
      <c r="O252" s="277">
        <f t="shared" si="44"/>
        <v>0</v>
      </c>
      <c r="P252" s="272"/>
      <c r="Q252" s="199">
        <v>0</v>
      </c>
      <c r="R252" s="271"/>
      <c r="S252" s="198">
        <f t="shared" si="38"/>
        <v>0</v>
      </c>
      <c r="T252" s="198">
        <f t="shared" si="39"/>
        <v>0</v>
      </c>
      <c r="U252" s="198">
        <f t="shared" si="40"/>
        <v>0</v>
      </c>
      <c r="V252" s="198">
        <f t="shared" si="41"/>
        <v>0</v>
      </c>
      <c r="W252" s="198">
        <v>0</v>
      </c>
      <c r="X252" s="198">
        <v>0</v>
      </c>
      <c r="Y252" s="198">
        <v>0</v>
      </c>
      <c r="Z252" s="198">
        <v>0</v>
      </c>
      <c r="AA252" s="192">
        <f t="shared" si="42"/>
        <v>0</v>
      </c>
      <c r="AB252" s="192">
        <f t="shared" si="43"/>
        <v>0</v>
      </c>
    </row>
    <row r="253" spans="1:28" x14ac:dyDescent="0.2">
      <c r="A253" s="172"/>
      <c r="B253" s="268"/>
      <c r="C253" s="268"/>
      <c r="D253" s="268"/>
      <c r="E253" s="172"/>
      <c r="F253" s="268"/>
      <c r="G253" s="200" t="s">
        <v>1249</v>
      </c>
      <c r="H253" s="268"/>
      <c r="I253" s="172"/>
      <c r="J253" s="437" t="str">
        <f t="shared" si="45"/>
        <v>-</v>
      </c>
      <c r="K253" s="269"/>
      <c r="L253" s="269"/>
      <c r="M253" s="270"/>
      <c r="N253" s="270"/>
      <c r="O253" s="277">
        <f t="shared" si="44"/>
        <v>0</v>
      </c>
      <c r="P253" s="272"/>
      <c r="Q253" s="199">
        <v>0</v>
      </c>
      <c r="R253" s="271"/>
      <c r="S253" s="198">
        <f t="shared" si="38"/>
        <v>0</v>
      </c>
      <c r="T253" s="198">
        <f t="shared" si="39"/>
        <v>0</v>
      </c>
      <c r="U253" s="198">
        <f t="shared" si="40"/>
        <v>0</v>
      </c>
      <c r="V253" s="198">
        <f t="shared" si="41"/>
        <v>0</v>
      </c>
      <c r="W253" s="198">
        <v>0</v>
      </c>
      <c r="X253" s="198">
        <v>0</v>
      </c>
      <c r="Y253" s="198">
        <v>0</v>
      </c>
      <c r="Z253" s="198">
        <v>0</v>
      </c>
      <c r="AA253" s="192">
        <f t="shared" si="42"/>
        <v>0</v>
      </c>
      <c r="AB253" s="192">
        <f t="shared" si="43"/>
        <v>0</v>
      </c>
    </row>
    <row r="254" spans="1:28" x14ac:dyDescent="0.2">
      <c r="A254" s="172"/>
      <c r="B254" s="268"/>
      <c r="C254" s="268"/>
      <c r="D254" s="268"/>
      <c r="E254" s="172"/>
      <c r="F254" s="268"/>
      <c r="G254" s="200" t="s">
        <v>1249</v>
      </c>
      <c r="H254" s="268"/>
      <c r="I254" s="172"/>
      <c r="J254" s="437" t="str">
        <f t="shared" si="45"/>
        <v>-</v>
      </c>
      <c r="K254" s="269"/>
      <c r="L254" s="269"/>
      <c r="M254" s="270"/>
      <c r="N254" s="270"/>
      <c r="O254" s="277">
        <f t="shared" si="44"/>
        <v>0</v>
      </c>
      <c r="P254" s="272"/>
      <c r="Q254" s="199">
        <v>0</v>
      </c>
      <c r="R254" s="271"/>
      <c r="S254" s="198">
        <f t="shared" ref="S254:S317" si="46">ROUND((+O254*Q254),0)</f>
        <v>0</v>
      </c>
      <c r="T254" s="198">
        <f t="shared" ref="T254:T317" si="47">+S254*$T$2</f>
        <v>0</v>
      </c>
      <c r="U254" s="198">
        <f t="shared" ref="U254:U317" si="48">+S254*$U$2</f>
        <v>0</v>
      </c>
      <c r="V254" s="198">
        <f t="shared" ref="V254:V317" si="49">($V$2*12)*Q254</f>
        <v>0</v>
      </c>
      <c r="W254" s="198">
        <v>0</v>
      </c>
      <c r="X254" s="198">
        <v>0</v>
      </c>
      <c r="Y254" s="198">
        <v>0</v>
      </c>
      <c r="Z254" s="198">
        <v>0</v>
      </c>
      <c r="AA254" s="192">
        <f t="shared" ref="AA254:AA317" si="50">ROUND((SUM(T254:Z254)),0)</f>
        <v>0</v>
      </c>
      <c r="AB254" s="192">
        <f t="shared" ref="AB254:AB317" si="51">ROUND((+S254+AA254),0)</f>
        <v>0</v>
      </c>
    </row>
    <row r="255" spans="1:28" x14ac:dyDescent="0.2">
      <c r="A255" s="172"/>
      <c r="B255" s="268"/>
      <c r="C255" s="268"/>
      <c r="D255" s="268"/>
      <c r="E255" s="172"/>
      <c r="F255" s="268"/>
      <c r="G255" s="200" t="s">
        <v>1249</v>
      </c>
      <c r="H255" s="268"/>
      <c r="I255" s="172"/>
      <c r="J255" s="437" t="str">
        <f t="shared" si="45"/>
        <v>-</v>
      </c>
      <c r="K255" s="269"/>
      <c r="L255" s="269"/>
      <c r="M255" s="270"/>
      <c r="N255" s="270"/>
      <c r="O255" s="277">
        <f t="shared" si="44"/>
        <v>0</v>
      </c>
      <c r="P255" s="272"/>
      <c r="Q255" s="199">
        <v>0</v>
      </c>
      <c r="R255" s="271"/>
      <c r="S255" s="198">
        <f t="shared" si="46"/>
        <v>0</v>
      </c>
      <c r="T255" s="198">
        <f t="shared" si="47"/>
        <v>0</v>
      </c>
      <c r="U255" s="198">
        <f t="shared" si="48"/>
        <v>0</v>
      </c>
      <c r="V255" s="198">
        <f t="shared" si="49"/>
        <v>0</v>
      </c>
      <c r="W255" s="198">
        <v>0</v>
      </c>
      <c r="X255" s="198">
        <v>0</v>
      </c>
      <c r="Y255" s="198">
        <v>0</v>
      </c>
      <c r="Z255" s="198">
        <v>0</v>
      </c>
      <c r="AA255" s="192">
        <f t="shared" si="50"/>
        <v>0</v>
      </c>
      <c r="AB255" s="192">
        <f t="shared" si="51"/>
        <v>0</v>
      </c>
    </row>
    <row r="256" spans="1:28" x14ac:dyDescent="0.2">
      <c r="A256" s="172"/>
      <c r="B256" s="268"/>
      <c r="C256" s="268"/>
      <c r="D256" s="268"/>
      <c r="E256" s="172"/>
      <c r="F256" s="268"/>
      <c r="G256" s="200" t="s">
        <v>1249</v>
      </c>
      <c r="H256" s="268"/>
      <c r="I256" s="172"/>
      <c r="J256" s="437" t="str">
        <f t="shared" si="45"/>
        <v>-</v>
      </c>
      <c r="K256" s="269"/>
      <c r="L256" s="269"/>
      <c r="M256" s="270"/>
      <c r="N256" s="270"/>
      <c r="O256" s="277">
        <f t="shared" si="44"/>
        <v>0</v>
      </c>
      <c r="P256" s="272"/>
      <c r="Q256" s="199">
        <v>0</v>
      </c>
      <c r="R256" s="271"/>
      <c r="S256" s="198">
        <f t="shared" si="46"/>
        <v>0</v>
      </c>
      <c r="T256" s="198">
        <f t="shared" si="47"/>
        <v>0</v>
      </c>
      <c r="U256" s="198">
        <f t="shared" si="48"/>
        <v>0</v>
      </c>
      <c r="V256" s="198">
        <f t="shared" si="49"/>
        <v>0</v>
      </c>
      <c r="W256" s="198">
        <v>0</v>
      </c>
      <c r="X256" s="198">
        <v>0</v>
      </c>
      <c r="Y256" s="198">
        <v>0</v>
      </c>
      <c r="Z256" s="198">
        <v>0</v>
      </c>
      <c r="AA256" s="192">
        <f t="shared" si="50"/>
        <v>0</v>
      </c>
      <c r="AB256" s="192">
        <f t="shared" si="51"/>
        <v>0</v>
      </c>
    </row>
    <row r="257" spans="1:28" x14ac:dyDescent="0.2">
      <c r="A257" s="172"/>
      <c r="B257" s="268"/>
      <c r="C257" s="268"/>
      <c r="D257" s="268"/>
      <c r="E257" s="172"/>
      <c r="F257" s="268"/>
      <c r="G257" s="200" t="s">
        <v>1249</v>
      </c>
      <c r="H257" s="268"/>
      <c r="I257" s="172"/>
      <c r="J257" s="437" t="str">
        <f t="shared" si="45"/>
        <v>-</v>
      </c>
      <c r="K257" s="269"/>
      <c r="L257" s="269"/>
      <c r="M257" s="270"/>
      <c r="N257" s="270"/>
      <c r="O257" s="277">
        <f t="shared" si="44"/>
        <v>0</v>
      </c>
      <c r="P257" s="272"/>
      <c r="Q257" s="199">
        <v>0</v>
      </c>
      <c r="R257" s="271"/>
      <c r="S257" s="198">
        <f t="shared" si="46"/>
        <v>0</v>
      </c>
      <c r="T257" s="198">
        <f t="shared" si="47"/>
        <v>0</v>
      </c>
      <c r="U257" s="198">
        <f t="shared" si="48"/>
        <v>0</v>
      </c>
      <c r="V257" s="198">
        <f t="shared" si="49"/>
        <v>0</v>
      </c>
      <c r="W257" s="198">
        <v>0</v>
      </c>
      <c r="X257" s="198">
        <v>0</v>
      </c>
      <c r="Y257" s="198">
        <v>0</v>
      </c>
      <c r="Z257" s="198">
        <v>0</v>
      </c>
      <c r="AA257" s="192">
        <f t="shared" si="50"/>
        <v>0</v>
      </c>
      <c r="AB257" s="192">
        <f t="shared" si="51"/>
        <v>0</v>
      </c>
    </row>
    <row r="258" spans="1:28" x14ac:dyDescent="0.2">
      <c r="A258" s="172"/>
      <c r="B258" s="268"/>
      <c r="C258" s="268"/>
      <c r="D258" s="268"/>
      <c r="E258" s="172"/>
      <c r="F258" s="268"/>
      <c r="G258" s="200" t="s">
        <v>1249</v>
      </c>
      <c r="H258" s="268"/>
      <c r="I258" s="172"/>
      <c r="J258" s="437" t="str">
        <f t="shared" si="45"/>
        <v>-</v>
      </c>
      <c r="K258" s="269"/>
      <c r="L258" s="269"/>
      <c r="M258" s="270"/>
      <c r="N258" s="270"/>
      <c r="O258" s="277">
        <f t="shared" si="44"/>
        <v>0</v>
      </c>
      <c r="P258" s="272"/>
      <c r="Q258" s="199">
        <v>0</v>
      </c>
      <c r="R258" s="271"/>
      <c r="S258" s="198">
        <f t="shared" si="46"/>
        <v>0</v>
      </c>
      <c r="T258" s="198">
        <f t="shared" si="47"/>
        <v>0</v>
      </c>
      <c r="U258" s="198">
        <f t="shared" si="48"/>
        <v>0</v>
      </c>
      <c r="V258" s="198">
        <f t="shared" si="49"/>
        <v>0</v>
      </c>
      <c r="W258" s="198">
        <v>0</v>
      </c>
      <c r="X258" s="198">
        <v>0</v>
      </c>
      <c r="Y258" s="198">
        <v>0</v>
      </c>
      <c r="Z258" s="198">
        <v>0</v>
      </c>
      <c r="AA258" s="192">
        <f t="shared" si="50"/>
        <v>0</v>
      </c>
      <c r="AB258" s="192">
        <f t="shared" si="51"/>
        <v>0</v>
      </c>
    </row>
    <row r="259" spans="1:28" x14ac:dyDescent="0.2">
      <c r="A259" s="172"/>
      <c r="B259" s="268"/>
      <c r="C259" s="268"/>
      <c r="D259" s="268"/>
      <c r="E259" s="172"/>
      <c r="F259" s="268"/>
      <c r="G259" s="200" t="s">
        <v>1249</v>
      </c>
      <c r="H259" s="268"/>
      <c r="I259" s="172"/>
      <c r="J259" s="437" t="str">
        <f t="shared" si="45"/>
        <v>-</v>
      </c>
      <c r="K259" s="269"/>
      <c r="L259" s="269"/>
      <c r="M259" s="270"/>
      <c r="N259" s="270"/>
      <c r="O259" s="277">
        <f t="shared" si="44"/>
        <v>0</v>
      </c>
      <c r="P259" s="272"/>
      <c r="Q259" s="199">
        <v>0</v>
      </c>
      <c r="R259" s="271"/>
      <c r="S259" s="198">
        <f t="shared" si="46"/>
        <v>0</v>
      </c>
      <c r="T259" s="198">
        <f t="shared" si="47"/>
        <v>0</v>
      </c>
      <c r="U259" s="198">
        <f t="shared" si="48"/>
        <v>0</v>
      </c>
      <c r="V259" s="198">
        <f t="shared" si="49"/>
        <v>0</v>
      </c>
      <c r="W259" s="198">
        <v>0</v>
      </c>
      <c r="X259" s="198">
        <v>0</v>
      </c>
      <c r="Y259" s="198">
        <v>0</v>
      </c>
      <c r="Z259" s="198">
        <v>0</v>
      </c>
      <c r="AA259" s="192">
        <f t="shared" si="50"/>
        <v>0</v>
      </c>
      <c r="AB259" s="192">
        <f t="shared" si="51"/>
        <v>0</v>
      </c>
    </row>
    <row r="260" spans="1:28" x14ac:dyDescent="0.2">
      <c r="A260" s="172"/>
      <c r="B260" s="268"/>
      <c r="C260" s="268"/>
      <c r="D260" s="268"/>
      <c r="E260" s="172"/>
      <c r="F260" s="268"/>
      <c r="G260" s="200" t="s">
        <v>1249</v>
      </c>
      <c r="H260" s="268"/>
      <c r="I260" s="172"/>
      <c r="J260" s="437" t="str">
        <f t="shared" si="45"/>
        <v>-</v>
      </c>
      <c r="K260" s="269"/>
      <c r="L260" s="269"/>
      <c r="M260" s="270"/>
      <c r="N260" s="270"/>
      <c r="O260" s="277">
        <f t="shared" si="44"/>
        <v>0</v>
      </c>
      <c r="P260" s="272"/>
      <c r="Q260" s="199">
        <v>0</v>
      </c>
      <c r="R260" s="271"/>
      <c r="S260" s="198">
        <f t="shared" si="46"/>
        <v>0</v>
      </c>
      <c r="T260" s="198">
        <f t="shared" si="47"/>
        <v>0</v>
      </c>
      <c r="U260" s="198">
        <f t="shared" si="48"/>
        <v>0</v>
      </c>
      <c r="V260" s="198">
        <f t="shared" si="49"/>
        <v>0</v>
      </c>
      <c r="W260" s="198">
        <v>0</v>
      </c>
      <c r="X260" s="198">
        <v>0</v>
      </c>
      <c r="Y260" s="198">
        <v>0</v>
      </c>
      <c r="Z260" s="198">
        <v>0</v>
      </c>
      <c r="AA260" s="192">
        <f t="shared" si="50"/>
        <v>0</v>
      </c>
      <c r="AB260" s="192">
        <f t="shared" si="51"/>
        <v>0</v>
      </c>
    </row>
    <row r="261" spans="1:28" x14ac:dyDescent="0.2">
      <c r="A261" s="172"/>
      <c r="B261" s="268"/>
      <c r="C261" s="268"/>
      <c r="D261" s="268"/>
      <c r="E261" s="172"/>
      <c r="F261" s="268"/>
      <c r="G261" s="200" t="s">
        <v>1249</v>
      </c>
      <c r="H261" s="268"/>
      <c r="I261" s="172"/>
      <c r="J261" s="437" t="str">
        <f t="shared" si="45"/>
        <v>-</v>
      </c>
      <c r="K261" s="269"/>
      <c r="L261" s="269"/>
      <c r="M261" s="270"/>
      <c r="N261" s="270"/>
      <c r="O261" s="277">
        <f t="shared" si="44"/>
        <v>0</v>
      </c>
      <c r="P261" s="272"/>
      <c r="Q261" s="199">
        <v>0</v>
      </c>
      <c r="R261" s="271"/>
      <c r="S261" s="198">
        <f t="shared" si="46"/>
        <v>0</v>
      </c>
      <c r="T261" s="198">
        <f t="shared" si="47"/>
        <v>0</v>
      </c>
      <c r="U261" s="198">
        <f t="shared" si="48"/>
        <v>0</v>
      </c>
      <c r="V261" s="198">
        <f t="shared" si="49"/>
        <v>0</v>
      </c>
      <c r="W261" s="198">
        <v>0</v>
      </c>
      <c r="X261" s="198">
        <v>0</v>
      </c>
      <c r="Y261" s="198">
        <v>0</v>
      </c>
      <c r="Z261" s="198">
        <v>0</v>
      </c>
      <c r="AA261" s="192">
        <f t="shared" si="50"/>
        <v>0</v>
      </c>
      <c r="AB261" s="192">
        <f t="shared" si="51"/>
        <v>0</v>
      </c>
    </row>
    <row r="262" spans="1:28" x14ac:dyDescent="0.2">
      <c r="A262" s="172"/>
      <c r="B262" s="268"/>
      <c r="C262" s="268"/>
      <c r="D262" s="268"/>
      <c r="E262" s="172"/>
      <c r="F262" s="268"/>
      <c r="G262" s="200" t="s">
        <v>1249</v>
      </c>
      <c r="H262" s="268"/>
      <c r="I262" s="172"/>
      <c r="J262" s="437" t="str">
        <f t="shared" si="45"/>
        <v>-</v>
      </c>
      <c r="K262" s="269"/>
      <c r="L262" s="269"/>
      <c r="M262" s="270"/>
      <c r="N262" s="270"/>
      <c r="O262" s="277">
        <f t="shared" si="44"/>
        <v>0</v>
      </c>
      <c r="P262" s="272"/>
      <c r="Q262" s="199">
        <v>0</v>
      </c>
      <c r="R262" s="271"/>
      <c r="S262" s="198">
        <f t="shared" si="46"/>
        <v>0</v>
      </c>
      <c r="T262" s="198">
        <f t="shared" si="47"/>
        <v>0</v>
      </c>
      <c r="U262" s="198">
        <f t="shared" si="48"/>
        <v>0</v>
      </c>
      <c r="V262" s="198">
        <f t="shared" si="49"/>
        <v>0</v>
      </c>
      <c r="W262" s="198">
        <v>0</v>
      </c>
      <c r="X262" s="198">
        <v>0</v>
      </c>
      <c r="Y262" s="198">
        <v>0</v>
      </c>
      <c r="Z262" s="198">
        <v>0</v>
      </c>
      <c r="AA262" s="192">
        <f t="shared" si="50"/>
        <v>0</v>
      </c>
      <c r="AB262" s="192">
        <f t="shared" si="51"/>
        <v>0</v>
      </c>
    </row>
    <row r="263" spans="1:28" x14ac:dyDescent="0.2">
      <c r="A263" s="172"/>
      <c r="B263" s="268"/>
      <c r="C263" s="268"/>
      <c r="D263" s="268"/>
      <c r="E263" s="172"/>
      <c r="F263" s="268"/>
      <c r="G263" s="200" t="s">
        <v>1249</v>
      </c>
      <c r="H263" s="268"/>
      <c r="I263" s="172"/>
      <c r="J263" s="437" t="str">
        <f t="shared" si="45"/>
        <v>-</v>
      </c>
      <c r="K263" s="269"/>
      <c r="L263" s="269"/>
      <c r="M263" s="270"/>
      <c r="N263" s="270"/>
      <c r="O263" s="277">
        <f t="shared" si="44"/>
        <v>0</v>
      </c>
      <c r="P263" s="272"/>
      <c r="Q263" s="199">
        <v>0</v>
      </c>
      <c r="R263" s="271"/>
      <c r="S263" s="198">
        <f t="shared" si="46"/>
        <v>0</v>
      </c>
      <c r="T263" s="198">
        <f t="shared" si="47"/>
        <v>0</v>
      </c>
      <c r="U263" s="198">
        <f t="shared" si="48"/>
        <v>0</v>
      </c>
      <c r="V263" s="198">
        <f t="shared" si="49"/>
        <v>0</v>
      </c>
      <c r="W263" s="198">
        <v>0</v>
      </c>
      <c r="X263" s="198">
        <v>0</v>
      </c>
      <c r="Y263" s="198">
        <v>0</v>
      </c>
      <c r="Z263" s="198">
        <v>0</v>
      </c>
      <c r="AA263" s="192">
        <f t="shared" si="50"/>
        <v>0</v>
      </c>
      <c r="AB263" s="192">
        <f t="shared" si="51"/>
        <v>0</v>
      </c>
    </row>
    <row r="264" spans="1:28" x14ac:dyDescent="0.2">
      <c r="A264" s="172"/>
      <c r="B264" s="268"/>
      <c r="C264" s="268"/>
      <c r="D264" s="268"/>
      <c r="E264" s="172"/>
      <c r="F264" s="268"/>
      <c r="G264" s="200" t="s">
        <v>1249</v>
      </c>
      <c r="H264" s="268"/>
      <c r="I264" s="172"/>
      <c r="J264" s="437" t="str">
        <f t="shared" si="45"/>
        <v>-</v>
      </c>
      <c r="K264" s="269"/>
      <c r="L264" s="269"/>
      <c r="M264" s="270"/>
      <c r="N264" s="270"/>
      <c r="O264" s="277">
        <f t="shared" si="44"/>
        <v>0</v>
      </c>
      <c r="P264" s="272"/>
      <c r="Q264" s="199">
        <v>0</v>
      </c>
      <c r="R264" s="271"/>
      <c r="S264" s="198">
        <f t="shared" si="46"/>
        <v>0</v>
      </c>
      <c r="T264" s="198">
        <f t="shared" si="47"/>
        <v>0</v>
      </c>
      <c r="U264" s="198">
        <f t="shared" si="48"/>
        <v>0</v>
      </c>
      <c r="V264" s="198">
        <f t="shared" si="49"/>
        <v>0</v>
      </c>
      <c r="W264" s="198">
        <v>0</v>
      </c>
      <c r="X264" s="198">
        <v>0</v>
      </c>
      <c r="Y264" s="198">
        <v>0</v>
      </c>
      <c r="Z264" s="198">
        <v>0</v>
      </c>
      <c r="AA264" s="192">
        <f t="shared" si="50"/>
        <v>0</v>
      </c>
      <c r="AB264" s="192">
        <f t="shared" si="51"/>
        <v>0</v>
      </c>
    </row>
    <row r="265" spans="1:28" x14ac:dyDescent="0.2">
      <c r="A265" s="172"/>
      <c r="B265" s="268"/>
      <c r="C265" s="268"/>
      <c r="D265" s="268"/>
      <c r="E265" s="172"/>
      <c r="F265" s="268"/>
      <c r="G265" s="200" t="s">
        <v>1249</v>
      </c>
      <c r="H265" s="268"/>
      <c r="I265" s="172"/>
      <c r="J265" s="437" t="str">
        <f t="shared" si="45"/>
        <v>-</v>
      </c>
      <c r="K265" s="269"/>
      <c r="L265" s="269"/>
      <c r="M265" s="270"/>
      <c r="N265" s="270"/>
      <c r="O265" s="277">
        <f t="shared" ref="O265:O328" si="52">IF(ISERROR(INDEX(SalarySchedule,N265+1,MATCH(M265,EdLevel,0)))=TRUE,0,(INDEX(SalarySchedule,N265+1,MATCH(M265,EdLevel,0))))</f>
        <v>0</v>
      </c>
      <c r="P265" s="272"/>
      <c r="Q265" s="199">
        <v>0</v>
      </c>
      <c r="R265" s="271"/>
      <c r="S265" s="198">
        <f t="shared" si="46"/>
        <v>0</v>
      </c>
      <c r="T265" s="198">
        <f t="shared" si="47"/>
        <v>0</v>
      </c>
      <c r="U265" s="198">
        <f t="shared" si="48"/>
        <v>0</v>
      </c>
      <c r="V265" s="198">
        <f t="shared" si="49"/>
        <v>0</v>
      </c>
      <c r="W265" s="198">
        <v>0</v>
      </c>
      <c r="X265" s="198">
        <v>0</v>
      </c>
      <c r="Y265" s="198">
        <v>0</v>
      </c>
      <c r="Z265" s="198">
        <v>0</v>
      </c>
      <c r="AA265" s="192">
        <f t="shared" si="50"/>
        <v>0</v>
      </c>
      <c r="AB265" s="192">
        <f t="shared" si="51"/>
        <v>0</v>
      </c>
    </row>
    <row r="266" spans="1:28" x14ac:dyDescent="0.2">
      <c r="A266" s="172"/>
      <c r="B266" s="268"/>
      <c r="C266" s="268"/>
      <c r="D266" s="268"/>
      <c r="E266" s="172"/>
      <c r="F266" s="268"/>
      <c r="G266" s="200" t="s">
        <v>1249</v>
      </c>
      <c r="H266" s="268"/>
      <c r="I266" s="172"/>
      <c r="J266" s="437" t="str">
        <f t="shared" ref="J266:J329" si="53">IF(A266="22",A266&amp;"-"&amp;E266&amp;"-"&amp;I266,A266&amp;"-"&amp;E266)</f>
        <v>-</v>
      </c>
      <c r="K266" s="269"/>
      <c r="L266" s="269"/>
      <c r="M266" s="270"/>
      <c r="N266" s="270"/>
      <c r="O266" s="277">
        <f t="shared" si="52"/>
        <v>0</v>
      </c>
      <c r="P266" s="272"/>
      <c r="Q266" s="199">
        <v>0</v>
      </c>
      <c r="R266" s="271"/>
      <c r="S266" s="198">
        <f t="shared" si="46"/>
        <v>0</v>
      </c>
      <c r="T266" s="198">
        <f t="shared" si="47"/>
        <v>0</v>
      </c>
      <c r="U266" s="198">
        <f t="shared" si="48"/>
        <v>0</v>
      </c>
      <c r="V266" s="198">
        <f t="shared" si="49"/>
        <v>0</v>
      </c>
      <c r="W266" s="198">
        <v>0</v>
      </c>
      <c r="X266" s="198">
        <v>0</v>
      </c>
      <c r="Y266" s="198">
        <v>0</v>
      </c>
      <c r="Z266" s="198">
        <v>0</v>
      </c>
      <c r="AA266" s="192">
        <f t="shared" si="50"/>
        <v>0</v>
      </c>
      <c r="AB266" s="192">
        <f t="shared" si="51"/>
        <v>0</v>
      </c>
    </row>
    <row r="267" spans="1:28" x14ac:dyDescent="0.2">
      <c r="A267" s="172"/>
      <c r="B267" s="268"/>
      <c r="C267" s="268"/>
      <c r="D267" s="268"/>
      <c r="E267" s="172"/>
      <c r="F267" s="268"/>
      <c r="G267" s="200" t="s">
        <v>1249</v>
      </c>
      <c r="H267" s="268"/>
      <c r="I267" s="172"/>
      <c r="J267" s="437" t="str">
        <f t="shared" si="53"/>
        <v>-</v>
      </c>
      <c r="K267" s="269"/>
      <c r="L267" s="269"/>
      <c r="M267" s="270"/>
      <c r="N267" s="270"/>
      <c r="O267" s="277">
        <f t="shared" si="52"/>
        <v>0</v>
      </c>
      <c r="P267" s="272"/>
      <c r="Q267" s="199">
        <v>0</v>
      </c>
      <c r="R267" s="271"/>
      <c r="S267" s="198">
        <f t="shared" si="46"/>
        <v>0</v>
      </c>
      <c r="T267" s="198">
        <f t="shared" si="47"/>
        <v>0</v>
      </c>
      <c r="U267" s="198">
        <f t="shared" si="48"/>
        <v>0</v>
      </c>
      <c r="V267" s="198">
        <f t="shared" si="49"/>
        <v>0</v>
      </c>
      <c r="W267" s="198">
        <v>0</v>
      </c>
      <c r="X267" s="198">
        <v>0</v>
      </c>
      <c r="Y267" s="198">
        <v>0</v>
      </c>
      <c r="Z267" s="198">
        <v>0</v>
      </c>
      <c r="AA267" s="192">
        <f t="shared" si="50"/>
        <v>0</v>
      </c>
      <c r="AB267" s="192">
        <f t="shared" si="51"/>
        <v>0</v>
      </c>
    </row>
    <row r="268" spans="1:28" x14ac:dyDescent="0.2">
      <c r="A268" s="172"/>
      <c r="B268" s="268"/>
      <c r="C268" s="268"/>
      <c r="D268" s="268"/>
      <c r="E268" s="172"/>
      <c r="F268" s="268"/>
      <c r="G268" s="200" t="s">
        <v>1249</v>
      </c>
      <c r="H268" s="268"/>
      <c r="I268" s="172"/>
      <c r="J268" s="437" t="str">
        <f t="shared" si="53"/>
        <v>-</v>
      </c>
      <c r="K268" s="269"/>
      <c r="L268" s="269"/>
      <c r="M268" s="270"/>
      <c r="N268" s="270"/>
      <c r="O268" s="277">
        <f t="shared" si="52"/>
        <v>0</v>
      </c>
      <c r="P268" s="272"/>
      <c r="Q268" s="199">
        <v>0</v>
      </c>
      <c r="R268" s="271"/>
      <c r="S268" s="198">
        <f t="shared" si="46"/>
        <v>0</v>
      </c>
      <c r="T268" s="198">
        <f t="shared" si="47"/>
        <v>0</v>
      </c>
      <c r="U268" s="198">
        <f t="shared" si="48"/>
        <v>0</v>
      </c>
      <c r="V268" s="198">
        <f t="shared" si="49"/>
        <v>0</v>
      </c>
      <c r="W268" s="198">
        <v>0</v>
      </c>
      <c r="X268" s="198">
        <v>0</v>
      </c>
      <c r="Y268" s="198">
        <v>0</v>
      </c>
      <c r="Z268" s="198">
        <v>0</v>
      </c>
      <c r="AA268" s="192">
        <f t="shared" si="50"/>
        <v>0</v>
      </c>
      <c r="AB268" s="192">
        <f t="shared" si="51"/>
        <v>0</v>
      </c>
    </row>
    <row r="269" spans="1:28" x14ac:dyDescent="0.2">
      <c r="A269" s="172"/>
      <c r="B269" s="268"/>
      <c r="C269" s="268"/>
      <c r="D269" s="268"/>
      <c r="E269" s="172"/>
      <c r="F269" s="268"/>
      <c r="G269" s="200" t="s">
        <v>1249</v>
      </c>
      <c r="H269" s="268"/>
      <c r="I269" s="172"/>
      <c r="J269" s="437" t="str">
        <f t="shared" si="53"/>
        <v>-</v>
      </c>
      <c r="K269" s="269"/>
      <c r="L269" s="269"/>
      <c r="M269" s="270"/>
      <c r="N269" s="270"/>
      <c r="O269" s="277">
        <f t="shared" si="52"/>
        <v>0</v>
      </c>
      <c r="P269" s="272"/>
      <c r="Q269" s="199">
        <v>0</v>
      </c>
      <c r="R269" s="271"/>
      <c r="S269" s="198">
        <f t="shared" si="46"/>
        <v>0</v>
      </c>
      <c r="T269" s="198">
        <f t="shared" si="47"/>
        <v>0</v>
      </c>
      <c r="U269" s="198">
        <f t="shared" si="48"/>
        <v>0</v>
      </c>
      <c r="V269" s="198">
        <f t="shared" si="49"/>
        <v>0</v>
      </c>
      <c r="W269" s="198">
        <v>0</v>
      </c>
      <c r="X269" s="198">
        <v>0</v>
      </c>
      <c r="Y269" s="198">
        <v>0</v>
      </c>
      <c r="Z269" s="198">
        <v>0</v>
      </c>
      <c r="AA269" s="192">
        <f t="shared" si="50"/>
        <v>0</v>
      </c>
      <c r="AB269" s="192">
        <f t="shared" si="51"/>
        <v>0</v>
      </c>
    </row>
    <row r="270" spans="1:28" x14ac:dyDescent="0.2">
      <c r="A270" s="172"/>
      <c r="B270" s="268"/>
      <c r="C270" s="268"/>
      <c r="D270" s="268"/>
      <c r="E270" s="172"/>
      <c r="F270" s="268"/>
      <c r="G270" s="200" t="s">
        <v>1249</v>
      </c>
      <c r="H270" s="268"/>
      <c r="I270" s="172"/>
      <c r="J270" s="437" t="str">
        <f t="shared" si="53"/>
        <v>-</v>
      </c>
      <c r="K270" s="269"/>
      <c r="L270" s="269"/>
      <c r="M270" s="270"/>
      <c r="N270" s="270"/>
      <c r="O270" s="277">
        <f t="shared" si="52"/>
        <v>0</v>
      </c>
      <c r="P270" s="272"/>
      <c r="Q270" s="199">
        <v>0</v>
      </c>
      <c r="R270" s="271"/>
      <c r="S270" s="198">
        <f t="shared" si="46"/>
        <v>0</v>
      </c>
      <c r="T270" s="198">
        <f t="shared" si="47"/>
        <v>0</v>
      </c>
      <c r="U270" s="198">
        <f t="shared" si="48"/>
        <v>0</v>
      </c>
      <c r="V270" s="198">
        <f t="shared" si="49"/>
        <v>0</v>
      </c>
      <c r="W270" s="198">
        <v>0</v>
      </c>
      <c r="X270" s="198">
        <v>0</v>
      </c>
      <c r="Y270" s="198">
        <v>0</v>
      </c>
      <c r="Z270" s="198">
        <v>0</v>
      </c>
      <c r="AA270" s="192">
        <f t="shared" si="50"/>
        <v>0</v>
      </c>
      <c r="AB270" s="192">
        <f t="shared" si="51"/>
        <v>0</v>
      </c>
    </row>
    <row r="271" spans="1:28" x14ac:dyDescent="0.2">
      <c r="A271" s="172"/>
      <c r="B271" s="268"/>
      <c r="C271" s="268"/>
      <c r="D271" s="268"/>
      <c r="E271" s="172"/>
      <c r="F271" s="268"/>
      <c r="G271" s="200" t="s">
        <v>1249</v>
      </c>
      <c r="H271" s="268"/>
      <c r="I271" s="172"/>
      <c r="J271" s="437" t="str">
        <f t="shared" si="53"/>
        <v>-</v>
      </c>
      <c r="K271" s="269"/>
      <c r="L271" s="269"/>
      <c r="M271" s="270"/>
      <c r="N271" s="270"/>
      <c r="O271" s="277">
        <f t="shared" si="52"/>
        <v>0</v>
      </c>
      <c r="P271" s="272"/>
      <c r="Q271" s="199">
        <v>0</v>
      </c>
      <c r="R271" s="271"/>
      <c r="S271" s="198">
        <f t="shared" si="46"/>
        <v>0</v>
      </c>
      <c r="T271" s="198">
        <f t="shared" si="47"/>
        <v>0</v>
      </c>
      <c r="U271" s="198">
        <f t="shared" si="48"/>
        <v>0</v>
      </c>
      <c r="V271" s="198">
        <f t="shared" si="49"/>
        <v>0</v>
      </c>
      <c r="W271" s="198">
        <v>0</v>
      </c>
      <c r="X271" s="198">
        <v>0</v>
      </c>
      <c r="Y271" s="198">
        <v>0</v>
      </c>
      <c r="Z271" s="198">
        <v>0</v>
      </c>
      <c r="AA271" s="192">
        <f t="shared" si="50"/>
        <v>0</v>
      </c>
      <c r="AB271" s="192">
        <f t="shared" si="51"/>
        <v>0</v>
      </c>
    </row>
    <row r="272" spans="1:28" x14ac:dyDescent="0.2">
      <c r="A272" s="172"/>
      <c r="B272" s="268"/>
      <c r="C272" s="268"/>
      <c r="D272" s="268"/>
      <c r="E272" s="172"/>
      <c r="F272" s="268"/>
      <c r="G272" s="200" t="s">
        <v>1249</v>
      </c>
      <c r="H272" s="268"/>
      <c r="I272" s="172"/>
      <c r="J272" s="437" t="str">
        <f t="shared" si="53"/>
        <v>-</v>
      </c>
      <c r="K272" s="269"/>
      <c r="L272" s="269"/>
      <c r="M272" s="270"/>
      <c r="N272" s="270"/>
      <c r="O272" s="277">
        <f t="shared" si="52"/>
        <v>0</v>
      </c>
      <c r="P272" s="272"/>
      <c r="Q272" s="199">
        <v>0</v>
      </c>
      <c r="R272" s="271"/>
      <c r="S272" s="198">
        <f t="shared" si="46"/>
        <v>0</v>
      </c>
      <c r="T272" s="198">
        <f t="shared" si="47"/>
        <v>0</v>
      </c>
      <c r="U272" s="198">
        <f t="shared" si="48"/>
        <v>0</v>
      </c>
      <c r="V272" s="198">
        <f t="shared" si="49"/>
        <v>0</v>
      </c>
      <c r="W272" s="198">
        <v>0</v>
      </c>
      <c r="X272" s="198">
        <v>0</v>
      </c>
      <c r="Y272" s="198">
        <v>0</v>
      </c>
      <c r="Z272" s="198">
        <v>0</v>
      </c>
      <c r="AA272" s="192">
        <f t="shared" si="50"/>
        <v>0</v>
      </c>
      <c r="AB272" s="192">
        <f t="shared" si="51"/>
        <v>0</v>
      </c>
    </row>
    <row r="273" spans="1:28" x14ac:dyDescent="0.2">
      <c r="A273" s="172"/>
      <c r="B273" s="268"/>
      <c r="C273" s="268"/>
      <c r="D273" s="268"/>
      <c r="E273" s="172"/>
      <c r="F273" s="268"/>
      <c r="G273" s="200" t="s">
        <v>1249</v>
      </c>
      <c r="H273" s="268"/>
      <c r="I273" s="172"/>
      <c r="J273" s="437" t="str">
        <f t="shared" si="53"/>
        <v>-</v>
      </c>
      <c r="K273" s="269"/>
      <c r="L273" s="269"/>
      <c r="M273" s="270"/>
      <c r="N273" s="270"/>
      <c r="O273" s="277">
        <f t="shared" si="52"/>
        <v>0</v>
      </c>
      <c r="P273" s="272"/>
      <c r="Q273" s="199">
        <v>0</v>
      </c>
      <c r="R273" s="271"/>
      <c r="S273" s="198">
        <f t="shared" si="46"/>
        <v>0</v>
      </c>
      <c r="T273" s="198">
        <f t="shared" si="47"/>
        <v>0</v>
      </c>
      <c r="U273" s="198">
        <f t="shared" si="48"/>
        <v>0</v>
      </c>
      <c r="V273" s="198">
        <f t="shared" si="49"/>
        <v>0</v>
      </c>
      <c r="W273" s="198">
        <v>0</v>
      </c>
      <c r="X273" s="198">
        <v>0</v>
      </c>
      <c r="Y273" s="198">
        <v>0</v>
      </c>
      <c r="Z273" s="198">
        <v>0</v>
      </c>
      <c r="AA273" s="192">
        <f t="shared" si="50"/>
        <v>0</v>
      </c>
      <c r="AB273" s="192">
        <f t="shared" si="51"/>
        <v>0</v>
      </c>
    </row>
    <row r="274" spans="1:28" x14ac:dyDescent="0.2">
      <c r="A274" s="172"/>
      <c r="B274" s="268"/>
      <c r="C274" s="268"/>
      <c r="D274" s="268"/>
      <c r="E274" s="172"/>
      <c r="F274" s="268"/>
      <c r="G274" s="200" t="s">
        <v>1249</v>
      </c>
      <c r="H274" s="268"/>
      <c r="I274" s="172"/>
      <c r="J274" s="437" t="str">
        <f t="shared" si="53"/>
        <v>-</v>
      </c>
      <c r="K274" s="269"/>
      <c r="L274" s="269"/>
      <c r="M274" s="270"/>
      <c r="N274" s="270"/>
      <c r="O274" s="277">
        <f t="shared" si="52"/>
        <v>0</v>
      </c>
      <c r="P274" s="272"/>
      <c r="Q274" s="199">
        <v>0</v>
      </c>
      <c r="R274" s="271"/>
      <c r="S274" s="198">
        <f t="shared" si="46"/>
        <v>0</v>
      </c>
      <c r="T274" s="198">
        <f t="shared" si="47"/>
        <v>0</v>
      </c>
      <c r="U274" s="198">
        <f t="shared" si="48"/>
        <v>0</v>
      </c>
      <c r="V274" s="198">
        <f t="shared" si="49"/>
        <v>0</v>
      </c>
      <c r="W274" s="198">
        <v>0</v>
      </c>
      <c r="X274" s="198">
        <v>0</v>
      </c>
      <c r="Y274" s="198">
        <v>0</v>
      </c>
      <c r="Z274" s="198">
        <v>0</v>
      </c>
      <c r="AA274" s="192">
        <f t="shared" si="50"/>
        <v>0</v>
      </c>
      <c r="AB274" s="192">
        <f t="shared" si="51"/>
        <v>0</v>
      </c>
    </row>
    <row r="275" spans="1:28" x14ac:dyDescent="0.2">
      <c r="A275" s="172"/>
      <c r="B275" s="268"/>
      <c r="C275" s="268"/>
      <c r="D275" s="268"/>
      <c r="E275" s="172"/>
      <c r="F275" s="268"/>
      <c r="G275" s="200" t="s">
        <v>1249</v>
      </c>
      <c r="H275" s="268"/>
      <c r="I275" s="172"/>
      <c r="J275" s="437" t="str">
        <f t="shared" si="53"/>
        <v>-</v>
      </c>
      <c r="K275" s="269"/>
      <c r="L275" s="269"/>
      <c r="M275" s="270"/>
      <c r="N275" s="270"/>
      <c r="O275" s="277">
        <f t="shared" si="52"/>
        <v>0</v>
      </c>
      <c r="P275" s="272"/>
      <c r="Q275" s="199">
        <v>0</v>
      </c>
      <c r="R275" s="271"/>
      <c r="S275" s="198">
        <f t="shared" si="46"/>
        <v>0</v>
      </c>
      <c r="T275" s="198">
        <f t="shared" si="47"/>
        <v>0</v>
      </c>
      <c r="U275" s="198">
        <f t="shared" si="48"/>
        <v>0</v>
      </c>
      <c r="V275" s="198">
        <f t="shared" si="49"/>
        <v>0</v>
      </c>
      <c r="W275" s="198">
        <v>0</v>
      </c>
      <c r="X275" s="198">
        <v>0</v>
      </c>
      <c r="Y275" s="198">
        <v>0</v>
      </c>
      <c r="Z275" s="198">
        <v>0</v>
      </c>
      <c r="AA275" s="192">
        <f t="shared" si="50"/>
        <v>0</v>
      </c>
      <c r="AB275" s="192">
        <f t="shared" si="51"/>
        <v>0</v>
      </c>
    </row>
    <row r="276" spans="1:28" x14ac:dyDescent="0.2">
      <c r="A276" s="172"/>
      <c r="B276" s="268"/>
      <c r="C276" s="268"/>
      <c r="D276" s="268"/>
      <c r="E276" s="172"/>
      <c r="F276" s="268"/>
      <c r="G276" s="200" t="s">
        <v>1249</v>
      </c>
      <c r="H276" s="268"/>
      <c r="I276" s="172"/>
      <c r="J276" s="437" t="str">
        <f t="shared" si="53"/>
        <v>-</v>
      </c>
      <c r="K276" s="269"/>
      <c r="L276" s="269"/>
      <c r="M276" s="270"/>
      <c r="N276" s="270"/>
      <c r="O276" s="277">
        <f t="shared" si="52"/>
        <v>0</v>
      </c>
      <c r="P276" s="272"/>
      <c r="Q276" s="199">
        <v>0</v>
      </c>
      <c r="R276" s="271"/>
      <c r="S276" s="198">
        <f t="shared" si="46"/>
        <v>0</v>
      </c>
      <c r="T276" s="198">
        <f t="shared" si="47"/>
        <v>0</v>
      </c>
      <c r="U276" s="198">
        <f t="shared" si="48"/>
        <v>0</v>
      </c>
      <c r="V276" s="198">
        <f t="shared" si="49"/>
        <v>0</v>
      </c>
      <c r="W276" s="198">
        <v>0</v>
      </c>
      <c r="X276" s="198">
        <v>0</v>
      </c>
      <c r="Y276" s="198">
        <v>0</v>
      </c>
      <c r="Z276" s="198">
        <v>0</v>
      </c>
      <c r="AA276" s="192">
        <f t="shared" si="50"/>
        <v>0</v>
      </c>
      <c r="AB276" s="192">
        <f t="shared" si="51"/>
        <v>0</v>
      </c>
    </row>
    <row r="277" spans="1:28" x14ac:dyDescent="0.2">
      <c r="A277" s="172"/>
      <c r="B277" s="268"/>
      <c r="C277" s="268"/>
      <c r="D277" s="268"/>
      <c r="E277" s="172"/>
      <c r="F277" s="268"/>
      <c r="G277" s="200" t="s">
        <v>1249</v>
      </c>
      <c r="H277" s="268"/>
      <c r="I277" s="172"/>
      <c r="J277" s="437" t="str">
        <f t="shared" si="53"/>
        <v>-</v>
      </c>
      <c r="K277" s="269"/>
      <c r="L277" s="269"/>
      <c r="M277" s="270"/>
      <c r="N277" s="270"/>
      <c r="O277" s="277">
        <f t="shared" si="52"/>
        <v>0</v>
      </c>
      <c r="P277" s="272"/>
      <c r="Q277" s="199">
        <v>0</v>
      </c>
      <c r="R277" s="271"/>
      <c r="S277" s="198">
        <f t="shared" si="46"/>
        <v>0</v>
      </c>
      <c r="T277" s="198">
        <f t="shared" si="47"/>
        <v>0</v>
      </c>
      <c r="U277" s="198">
        <f t="shared" si="48"/>
        <v>0</v>
      </c>
      <c r="V277" s="198">
        <f t="shared" si="49"/>
        <v>0</v>
      </c>
      <c r="W277" s="198">
        <v>0</v>
      </c>
      <c r="X277" s="198">
        <v>0</v>
      </c>
      <c r="Y277" s="198">
        <v>0</v>
      </c>
      <c r="Z277" s="198">
        <v>0</v>
      </c>
      <c r="AA277" s="192">
        <f t="shared" si="50"/>
        <v>0</v>
      </c>
      <c r="AB277" s="192">
        <f t="shared" si="51"/>
        <v>0</v>
      </c>
    </row>
    <row r="278" spans="1:28" x14ac:dyDescent="0.2">
      <c r="A278" s="172"/>
      <c r="B278" s="268"/>
      <c r="C278" s="268"/>
      <c r="D278" s="268"/>
      <c r="E278" s="172"/>
      <c r="F278" s="268"/>
      <c r="G278" s="200" t="s">
        <v>1249</v>
      </c>
      <c r="H278" s="268"/>
      <c r="I278" s="172"/>
      <c r="J278" s="437" t="str">
        <f t="shared" si="53"/>
        <v>-</v>
      </c>
      <c r="K278" s="269"/>
      <c r="L278" s="269"/>
      <c r="M278" s="270"/>
      <c r="N278" s="270"/>
      <c r="O278" s="277">
        <f t="shared" si="52"/>
        <v>0</v>
      </c>
      <c r="P278" s="272"/>
      <c r="Q278" s="199">
        <v>0</v>
      </c>
      <c r="R278" s="271"/>
      <c r="S278" s="198">
        <f t="shared" si="46"/>
        <v>0</v>
      </c>
      <c r="T278" s="198">
        <f t="shared" si="47"/>
        <v>0</v>
      </c>
      <c r="U278" s="198">
        <f t="shared" si="48"/>
        <v>0</v>
      </c>
      <c r="V278" s="198">
        <f t="shared" si="49"/>
        <v>0</v>
      </c>
      <c r="W278" s="198">
        <v>0</v>
      </c>
      <c r="X278" s="198">
        <v>0</v>
      </c>
      <c r="Y278" s="198">
        <v>0</v>
      </c>
      <c r="Z278" s="198">
        <v>0</v>
      </c>
      <c r="AA278" s="192">
        <f t="shared" si="50"/>
        <v>0</v>
      </c>
      <c r="AB278" s="192">
        <f t="shared" si="51"/>
        <v>0</v>
      </c>
    </row>
    <row r="279" spans="1:28" x14ac:dyDescent="0.2">
      <c r="A279" s="172"/>
      <c r="B279" s="268"/>
      <c r="C279" s="268"/>
      <c r="D279" s="268"/>
      <c r="E279" s="172"/>
      <c r="F279" s="268"/>
      <c r="G279" s="200" t="s">
        <v>1249</v>
      </c>
      <c r="H279" s="268"/>
      <c r="I279" s="172"/>
      <c r="J279" s="437" t="str">
        <f t="shared" si="53"/>
        <v>-</v>
      </c>
      <c r="K279" s="269"/>
      <c r="L279" s="269"/>
      <c r="M279" s="270"/>
      <c r="N279" s="270"/>
      <c r="O279" s="277">
        <f t="shared" si="52"/>
        <v>0</v>
      </c>
      <c r="P279" s="272"/>
      <c r="Q279" s="199">
        <v>0</v>
      </c>
      <c r="R279" s="271"/>
      <c r="S279" s="198">
        <f t="shared" si="46"/>
        <v>0</v>
      </c>
      <c r="T279" s="198">
        <f t="shared" si="47"/>
        <v>0</v>
      </c>
      <c r="U279" s="198">
        <f t="shared" si="48"/>
        <v>0</v>
      </c>
      <c r="V279" s="198">
        <f t="shared" si="49"/>
        <v>0</v>
      </c>
      <c r="W279" s="198">
        <v>0</v>
      </c>
      <c r="X279" s="198">
        <v>0</v>
      </c>
      <c r="Y279" s="198">
        <v>0</v>
      </c>
      <c r="Z279" s="198">
        <v>0</v>
      </c>
      <c r="AA279" s="192">
        <f t="shared" si="50"/>
        <v>0</v>
      </c>
      <c r="AB279" s="192">
        <f t="shared" si="51"/>
        <v>0</v>
      </c>
    </row>
    <row r="280" spans="1:28" x14ac:dyDescent="0.2">
      <c r="A280" s="172"/>
      <c r="B280" s="268"/>
      <c r="C280" s="268"/>
      <c r="D280" s="268"/>
      <c r="E280" s="172"/>
      <c r="F280" s="268"/>
      <c r="G280" s="200" t="s">
        <v>1249</v>
      </c>
      <c r="H280" s="268"/>
      <c r="I280" s="172"/>
      <c r="J280" s="437" t="str">
        <f t="shared" si="53"/>
        <v>-</v>
      </c>
      <c r="K280" s="269"/>
      <c r="L280" s="269"/>
      <c r="M280" s="270"/>
      <c r="N280" s="270"/>
      <c r="O280" s="277">
        <f t="shared" si="52"/>
        <v>0</v>
      </c>
      <c r="P280" s="272"/>
      <c r="Q280" s="199">
        <v>0</v>
      </c>
      <c r="R280" s="271"/>
      <c r="S280" s="198">
        <f t="shared" si="46"/>
        <v>0</v>
      </c>
      <c r="T280" s="198">
        <f t="shared" si="47"/>
        <v>0</v>
      </c>
      <c r="U280" s="198">
        <f t="shared" si="48"/>
        <v>0</v>
      </c>
      <c r="V280" s="198">
        <f t="shared" si="49"/>
        <v>0</v>
      </c>
      <c r="W280" s="198">
        <v>0</v>
      </c>
      <c r="X280" s="198">
        <v>0</v>
      </c>
      <c r="Y280" s="198">
        <v>0</v>
      </c>
      <c r="Z280" s="198">
        <v>0</v>
      </c>
      <c r="AA280" s="192">
        <f t="shared" si="50"/>
        <v>0</v>
      </c>
      <c r="AB280" s="192">
        <f t="shared" si="51"/>
        <v>0</v>
      </c>
    </row>
    <row r="281" spans="1:28" x14ac:dyDescent="0.2">
      <c r="A281" s="172"/>
      <c r="B281" s="268"/>
      <c r="C281" s="268"/>
      <c r="D281" s="268"/>
      <c r="E281" s="172"/>
      <c r="F281" s="268"/>
      <c r="G281" s="200" t="s">
        <v>1249</v>
      </c>
      <c r="H281" s="268"/>
      <c r="I281" s="172"/>
      <c r="J281" s="437" t="str">
        <f t="shared" si="53"/>
        <v>-</v>
      </c>
      <c r="K281" s="269"/>
      <c r="L281" s="269"/>
      <c r="M281" s="270"/>
      <c r="N281" s="270"/>
      <c r="O281" s="277">
        <f t="shared" si="52"/>
        <v>0</v>
      </c>
      <c r="P281" s="272"/>
      <c r="Q281" s="199">
        <v>0</v>
      </c>
      <c r="R281" s="271"/>
      <c r="S281" s="198">
        <f t="shared" si="46"/>
        <v>0</v>
      </c>
      <c r="T281" s="198">
        <f t="shared" si="47"/>
        <v>0</v>
      </c>
      <c r="U281" s="198">
        <f t="shared" si="48"/>
        <v>0</v>
      </c>
      <c r="V281" s="198">
        <f t="shared" si="49"/>
        <v>0</v>
      </c>
      <c r="W281" s="198">
        <v>0</v>
      </c>
      <c r="X281" s="198">
        <v>0</v>
      </c>
      <c r="Y281" s="198">
        <v>0</v>
      </c>
      <c r="Z281" s="198">
        <v>0</v>
      </c>
      <c r="AA281" s="192">
        <f t="shared" si="50"/>
        <v>0</v>
      </c>
      <c r="AB281" s="192">
        <f t="shared" si="51"/>
        <v>0</v>
      </c>
    </row>
    <row r="282" spans="1:28" x14ac:dyDescent="0.2">
      <c r="A282" s="172"/>
      <c r="B282" s="268"/>
      <c r="C282" s="268"/>
      <c r="D282" s="268"/>
      <c r="E282" s="172"/>
      <c r="F282" s="268"/>
      <c r="G282" s="200" t="s">
        <v>1249</v>
      </c>
      <c r="H282" s="268"/>
      <c r="I282" s="172"/>
      <c r="J282" s="437" t="str">
        <f t="shared" si="53"/>
        <v>-</v>
      </c>
      <c r="K282" s="269"/>
      <c r="L282" s="269"/>
      <c r="M282" s="270"/>
      <c r="N282" s="270"/>
      <c r="O282" s="277">
        <f t="shared" si="52"/>
        <v>0</v>
      </c>
      <c r="P282" s="272"/>
      <c r="Q282" s="199">
        <v>0</v>
      </c>
      <c r="R282" s="271"/>
      <c r="S282" s="198">
        <f t="shared" si="46"/>
        <v>0</v>
      </c>
      <c r="T282" s="198">
        <f t="shared" si="47"/>
        <v>0</v>
      </c>
      <c r="U282" s="198">
        <f t="shared" si="48"/>
        <v>0</v>
      </c>
      <c r="V282" s="198">
        <f t="shared" si="49"/>
        <v>0</v>
      </c>
      <c r="W282" s="198">
        <v>0</v>
      </c>
      <c r="X282" s="198">
        <v>0</v>
      </c>
      <c r="Y282" s="198">
        <v>0</v>
      </c>
      <c r="Z282" s="198">
        <v>0</v>
      </c>
      <c r="AA282" s="192">
        <f t="shared" si="50"/>
        <v>0</v>
      </c>
      <c r="AB282" s="192">
        <f t="shared" si="51"/>
        <v>0</v>
      </c>
    </row>
    <row r="283" spans="1:28" x14ac:dyDescent="0.2">
      <c r="A283" s="172"/>
      <c r="B283" s="268"/>
      <c r="C283" s="268"/>
      <c r="D283" s="268"/>
      <c r="E283" s="172"/>
      <c r="F283" s="268"/>
      <c r="G283" s="200" t="s">
        <v>1249</v>
      </c>
      <c r="H283" s="268"/>
      <c r="I283" s="172"/>
      <c r="J283" s="437" t="str">
        <f t="shared" si="53"/>
        <v>-</v>
      </c>
      <c r="K283" s="269"/>
      <c r="L283" s="269"/>
      <c r="M283" s="270"/>
      <c r="N283" s="270"/>
      <c r="O283" s="277">
        <f t="shared" si="52"/>
        <v>0</v>
      </c>
      <c r="P283" s="272"/>
      <c r="Q283" s="199">
        <v>0</v>
      </c>
      <c r="R283" s="271"/>
      <c r="S283" s="198">
        <f t="shared" si="46"/>
        <v>0</v>
      </c>
      <c r="T283" s="198">
        <f t="shared" si="47"/>
        <v>0</v>
      </c>
      <c r="U283" s="198">
        <f t="shared" si="48"/>
        <v>0</v>
      </c>
      <c r="V283" s="198">
        <f t="shared" si="49"/>
        <v>0</v>
      </c>
      <c r="W283" s="198">
        <v>0</v>
      </c>
      <c r="X283" s="198">
        <v>0</v>
      </c>
      <c r="Y283" s="198">
        <v>0</v>
      </c>
      <c r="Z283" s="198">
        <v>0</v>
      </c>
      <c r="AA283" s="192">
        <f t="shared" si="50"/>
        <v>0</v>
      </c>
      <c r="AB283" s="192">
        <f t="shared" si="51"/>
        <v>0</v>
      </c>
    </row>
    <row r="284" spans="1:28" x14ac:dyDescent="0.2">
      <c r="A284" s="172"/>
      <c r="B284" s="268"/>
      <c r="C284" s="268"/>
      <c r="D284" s="268"/>
      <c r="E284" s="172"/>
      <c r="F284" s="268"/>
      <c r="G284" s="200" t="s">
        <v>1249</v>
      </c>
      <c r="H284" s="268"/>
      <c r="I284" s="172"/>
      <c r="J284" s="437" t="str">
        <f t="shared" si="53"/>
        <v>-</v>
      </c>
      <c r="K284" s="269"/>
      <c r="L284" s="269"/>
      <c r="M284" s="270"/>
      <c r="N284" s="270"/>
      <c r="O284" s="277">
        <f t="shared" si="52"/>
        <v>0</v>
      </c>
      <c r="P284" s="272"/>
      <c r="Q284" s="199">
        <v>0</v>
      </c>
      <c r="R284" s="271"/>
      <c r="S284" s="198">
        <f t="shared" si="46"/>
        <v>0</v>
      </c>
      <c r="T284" s="198">
        <f t="shared" si="47"/>
        <v>0</v>
      </c>
      <c r="U284" s="198">
        <f t="shared" si="48"/>
        <v>0</v>
      </c>
      <c r="V284" s="198">
        <f t="shared" si="49"/>
        <v>0</v>
      </c>
      <c r="W284" s="198">
        <v>0</v>
      </c>
      <c r="X284" s="198">
        <v>0</v>
      </c>
      <c r="Y284" s="198">
        <v>0</v>
      </c>
      <c r="Z284" s="198">
        <v>0</v>
      </c>
      <c r="AA284" s="192">
        <f t="shared" si="50"/>
        <v>0</v>
      </c>
      <c r="AB284" s="192">
        <f t="shared" si="51"/>
        <v>0</v>
      </c>
    </row>
    <row r="285" spans="1:28" x14ac:dyDescent="0.2">
      <c r="A285" s="172"/>
      <c r="B285" s="268"/>
      <c r="C285" s="268"/>
      <c r="D285" s="268"/>
      <c r="E285" s="172"/>
      <c r="F285" s="268"/>
      <c r="G285" s="200" t="s">
        <v>1249</v>
      </c>
      <c r="H285" s="268"/>
      <c r="I285" s="172"/>
      <c r="J285" s="437" t="str">
        <f t="shared" si="53"/>
        <v>-</v>
      </c>
      <c r="K285" s="269"/>
      <c r="L285" s="269"/>
      <c r="M285" s="270"/>
      <c r="N285" s="270"/>
      <c r="O285" s="277">
        <f t="shared" si="52"/>
        <v>0</v>
      </c>
      <c r="P285" s="272"/>
      <c r="Q285" s="199">
        <v>0</v>
      </c>
      <c r="R285" s="271"/>
      <c r="S285" s="198">
        <f t="shared" si="46"/>
        <v>0</v>
      </c>
      <c r="T285" s="198">
        <f t="shared" si="47"/>
        <v>0</v>
      </c>
      <c r="U285" s="198">
        <f t="shared" si="48"/>
        <v>0</v>
      </c>
      <c r="V285" s="198">
        <f t="shared" si="49"/>
        <v>0</v>
      </c>
      <c r="W285" s="198">
        <v>0</v>
      </c>
      <c r="X285" s="198">
        <v>0</v>
      </c>
      <c r="Y285" s="198">
        <v>0</v>
      </c>
      <c r="Z285" s="198">
        <v>0</v>
      </c>
      <c r="AA285" s="192">
        <f t="shared" si="50"/>
        <v>0</v>
      </c>
      <c r="AB285" s="192">
        <f t="shared" si="51"/>
        <v>0</v>
      </c>
    </row>
    <row r="286" spans="1:28" x14ac:dyDescent="0.2">
      <c r="A286" s="172"/>
      <c r="B286" s="268"/>
      <c r="C286" s="268"/>
      <c r="D286" s="268"/>
      <c r="E286" s="172"/>
      <c r="F286" s="268"/>
      <c r="G286" s="200" t="s">
        <v>1249</v>
      </c>
      <c r="H286" s="268"/>
      <c r="I286" s="172"/>
      <c r="J286" s="437" t="str">
        <f t="shared" si="53"/>
        <v>-</v>
      </c>
      <c r="K286" s="269"/>
      <c r="L286" s="269"/>
      <c r="M286" s="270"/>
      <c r="N286" s="270"/>
      <c r="O286" s="277">
        <f t="shared" si="52"/>
        <v>0</v>
      </c>
      <c r="P286" s="272"/>
      <c r="Q286" s="199">
        <v>0</v>
      </c>
      <c r="R286" s="271"/>
      <c r="S286" s="198">
        <f t="shared" si="46"/>
        <v>0</v>
      </c>
      <c r="T286" s="198">
        <f t="shared" si="47"/>
        <v>0</v>
      </c>
      <c r="U286" s="198">
        <f t="shared" si="48"/>
        <v>0</v>
      </c>
      <c r="V286" s="198">
        <f t="shared" si="49"/>
        <v>0</v>
      </c>
      <c r="W286" s="198">
        <v>0</v>
      </c>
      <c r="X286" s="198">
        <v>0</v>
      </c>
      <c r="Y286" s="198">
        <v>0</v>
      </c>
      <c r="Z286" s="198">
        <v>0</v>
      </c>
      <c r="AA286" s="192">
        <f t="shared" si="50"/>
        <v>0</v>
      </c>
      <c r="AB286" s="192">
        <f t="shared" si="51"/>
        <v>0</v>
      </c>
    </row>
    <row r="287" spans="1:28" x14ac:dyDescent="0.2">
      <c r="A287" s="172"/>
      <c r="B287" s="268"/>
      <c r="C287" s="268"/>
      <c r="D287" s="268"/>
      <c r="E287" s="172"/>
      <c r="F287" s="268"/>
      <c r="G287" s="200" t="s">
        <v>1249</v>
      </c>
      <c r="H287" s="268"/>
      <c r="I287" s="172"/>
      <c r="J287" s="437" t="str">
        <f t="shared" si="53"/>
        <v>-</v>
      </c>
      <c r="K287" s="269"/>
      <c r="L287" s="269"/>
      <c r="M287" s="270"/>
      <c r="N287" s="270"/>
      <c r="O287" s="277">
        <f t="shared" si="52"/>
        <v>0</v>
      </c>
      <c r="P287" s="272"/>
      <c r="Q287" s="199">
        <v>0</v>
      </c>
      <c r="R287" s="271"/>
      <c r="S287" s="198">
        <f t="shared" si="46"/>
        <v>0</v>
      </c>
      <c r="T287" s="198">
        <f t="shared" si="47"/>
        <v>0</v>
      </c>
      <c r="U287" s="198">
        <f t="shared" si="48"/>
        <v>0</v>
      </c>
      <c r="V287" s="198">
        <f t="shared" si="49"/>
        <v>0</v>
      </c>
      <c r="W287" s="198">
        <v>0</v>
      </c>
      <c r="X287" s="198">
        <v>0</v>
      </c>
      <c r="Y287" s="198">
        <v>0</v>
      </c>
      <c r="Z287" s="198">
        <v>0</v>
      </c>
      <c r="AA287" s="192">
        <f t="shared" si="50"/>
        <v>0</v>
      </c>
      <c r="AB287" s="192">
        <f t="shared" si="51"/>
        <v>0</v>
      </c>
    </row>
    <row r="288" spans="1:28" x14ac:dyDescent="0.2">
      <c r="A288" s="172"/>
      <c r="B288" s="268"/>
      <c r="C288" s="268"/>
      <c r="D288" s="268"/>
      <c r="E288" s="172"/>
      <c r="F288" s="268"/>
      <c r="G288" s="200" t="s">
        <v>1249</v>
      </c>
      <c r="H288" s="268"/>
      <c r="I288" s="172"/>
      <c r="J288" s="437" t="str">
        <f t="shared" si="53"/>
        <v>-</v>
      </c>
      <c r="K288" s="269"/>
      <c r="L288" s="269"/>
      <c r="M288" s="270"/>
      <c r="N288" s="270"/>
      <c r="O288" s="277">
        <f t="shared" si="52"/>
        <v>0</v>
      </c>
      <c r="P288" s="272"/>
      <c r="Q288" s="199">
        <v>0</v>
      </c>
      <c r="R288" s="271"/>
      <c r="S288" s="198">
        <f t="shared" si="46"/>
        <v>0</v>
      </c>
      <c r="T288" s="198">
        <f t="shared" si="47"/>
        <v>0</v>
      </c>
      <c r="U288" s="198">
        <f t="shared" si="48"/>
        <v>0</v>
      </c>
      <c r="V288" s="198">
        <f t="shared" si="49"/>
        <v>0</v>
      </c>
      <c r="W288" s="198">
        <v>0</v>
      </c>
      <c r="X288" s="198">
        <v>0</v>
      </c>
      <c r="Y288" s="198">
        <v>0</v>
      </c>
      <c r="Z288" s="198">
        <v>0</v>
      </c>
      <c r="AA288" s="192">
        <f t="shared" si="50"/>
        <v>0</v>
      </c>
      <c r="AB288" s="192">
        <f t="shared" si="51"/>
        <v>0</v>
      </c>
    </row>
    <row r="289" spans="1:28" x14ac:dyDescent="0.2">
      <c r="A289" s="172"/>
      <c r="B289" s="268"/>
      <c r="C289" s="268"/>
      <c r="D289" s="268"/>
      <c r="E289" s="172"/>
      <c r="F289" s="268"/>
      <c r="G289" s="200" t="s">
        <v>1249</v>
      </c>
      <c r="H289" s="268"/>
      <c r="I289" s="172"/>
      <c r="J289" s="437" t="str">
        <f t="shared" si="53"/>
        <v>-</v>
      </c>
      <c r="K289" s="269"/>
      <c r="L289" s="269"/>
      <c r="M289" s="270"/>
      <c r="N289" s="270"/>
      <c r="O289" s="277">
        <f t="shared" si="52"/>
        <v>0</v>
      </c>
      <c r="P289" s="272"/>
      <c r="Q289" s="199">
        <v>0</v>
      </c>
      <c r="R289" s="271"/>
      <c r="S289" s="198">
        <f t="shared" si="46"/>
        <v>0</v>
      </c>
      <c r="T289" s="198">
        <f t="shared" si="47"/>
        <v>0</v>
      </c>
      <c r="U289" s="198">
        <f t="shared" si="48"/>
        <v>0</v>
      </c>
      <c r="V289" s="198">
        <f t="shared" si="49"/>
        <v>0</v>
      </c>
      <c r="W289" s="198">
        <v>0</v>
      </c>
      <c r="X289" s="198">
        <v>0</v>
      </c>
      <c r="Y289" s="198">
        <v>0</v>
      </c>
      <c r="Z289" s="198">
        <v>0</v>
      </c>
      <c r="AA289" s="192">
        <f t="shared" si="50"/>
        <v>0</v>
      </c>
      <c r="AB289" s="192">
        <f t="shared" si="51"/>
        <v>0</v>
      </c>
    </row>
    <row r="290" spans="1:28" x14ac:dyDescent="0.2">
      <c r="A290" s="172"/>
      <c r="B290" s="268"/>
      <c r="C290" s="268"/>
      <c r="D290" s="268"/>
      <c r="E290" s="172"/>
      <c r="F290" s="268"/>
      <c r="G290" s="200" t="s">
        <v>1249</v>
      </c>
      <c r="H290" s="268"/>
      <c r="I290" s="172"/>
      <c r="J290" s="437" t="str">
        <f t="shared" si="53"/>
        <v>-</v>
      </c>
      <c r="K290" s="269"/>
      <c r="L290" s="269"/>
      <c r="M290" s="270"/>
      <c r="N290" s="270"/>
      <c r="O290" s="277">
        <f t="shared" si="52"/>
        <v>0</v>
      </c>
      <c r="P290" s="272"/>
      <c r="Q290" s="199">
        <v>0</v>
      </c>
      <c r="R290" s="271"/>
      <c r="S290" s="198">
        <f t="shared" si="46"/>
        <v>0</v>
      </c>
      <c r="T290" s="198">
        <f t="shared" si="47"/>
        <v>0</v>
      </c>
      <c r="U290" s="198">
        <f t="shared" si="48"/>
        <v>0</v>
      </c>
      <c r="V290" s="198">
        <f t="shared" si="49"/>
        <v>0</v>
      </c>
      <c r="W290" s="198">
        <v>0</v>
      </c>
      <c r="X290" s="198">
        <v>0</v>
      </c>
      <c r="Y290" s="198">
        <v>0</v>
      </c>
      <c r="Z290" s="198">
        <v>0</v>
      </c>
      <c r="AA290" s="192">
        <f t="shared" si="50"/>
        <v>0</v>
      </c>
      <c r="AB290" s="192">
        <f t="shared" si="51"/>
        <v>0</v>
      </c>
    </row>
    <row r="291" spans="1:28" x14ac:dyDescent="0.2">
      <c r="A291" s="172"/>
      <c r="B291" s="268"/>
      <c r="C291" s="268"/>
      <c r="D291" s="268"/>
      <c r="E291" s="172"/>
      <c r="F291" s="268"/>
      <c r="G291" s="200" t="s">
        <v>1249</v>
      </c>
      <c r="H291" s="268"/>
      <c r="I291" s="172"/>
      <c r="J291" s="437" t="str">
        <f t="shared" si="53"/>
        <v>-</v>
      </c>
      <c r="K291" s="269"/>
      <c r="L291" s="269"/>
      <c r="M291" s="270"/>
      <c r="N291" s="270"/>
      <c r="O291" s="277">
        <f t="shared" si="52"/>
        <v>0</v>
      </c>
      <c r="P291" s="272"/>
      <c r="Q291" s="199">
        <v>0</v>
      </c>
      <c r="R291" s="271"/>
      <c r="S291" s="198">
        <f t="shared" si="46"/>
        <v>0</v>
      </c>
      <c r="T291" s="198">
        <f t="shared" si="47"/>
        <v>0</v>
      </c>
      <c r="U291" s="198">
        <f t="shared" si="48"/>
        <v>0</v>
      </c>
      <c r="V291" s="198">
        <f t="shared" si="49"/>
        <v>0</v>
      </c>
      <c r="W291" s="198">
        <v>0</v>
      </c>
      <c r="X291" s="198">
        <v>0</v>
      </c>
      <c r="Y291" s="198">
        <v>0</v>
      </c>
      <c r="Z291" s="198">
        <v>0</v>
      </c>
      <c r="AA291" s="192">
        <f t="shared" si="50"/>
        <v>0</v>
      </c>
      <c r="AB291" s="192">
        <f t="shared" si="51"/>
        <v>0</v>
      </c>
    </row>
    <row r="292" spans="1:28" x14ac:dyDescent="0.2">
      <c r="A292" s="172"/>
      <c r="B292" s="268"/>
      <c r="C292" s="268"/>
      <c r="D292" s="268"/>
      <c r="E292" s="172"/>
      <c r="F292" s="268"/>
      <c r="G292" s="200" t="s">
        <v>1249</v>
      </c>
      <c r="H292" s="268"/>
      <c r="I292" s="172"/>
      <c r="J292" s="437" t="str">
        <f t="shared" si="53"/>
        <v>-</v>
      </c>
      <c r="K292" s="269"/>
      <c r="L292" s="269"/>
      <c r="M292" s="270"/>
      <c r="N292" s="270"/>
      <c r="O292" s="277">
        <f t="shared" si="52"/>
        <v>0</v>
      </c>
      <c r="P292" s="272"/>
      <c r="Q292" s="199">
        <v>0</v>
      </c>
      <c r="R292" s="271"/>
      <c r="S292" s="198">
        <f t="shared" si="46"/>
        <v>0</v>
      </c>
      <c r="T292" s="198">
        <f t="shared" si="47"/>
        <v>0</v>
      </c>
      <c r="U292" s="198">
        <f t="shared" si="48"/>
        <v>0</v>
      </c>
      <c r="V292" s="198">
        <f t="shared" si="49"/>
        <v>0</v>
      </c>
      <c r="W292" s="198">
        <v>0</v>
      </c>
      <c r="X292" s="198">
        <v>0</v>
      </c>
      <c r="Y292" s="198">
        <v>0</v>
      </c>
      <c r="Z292" s="198">
        <v>0</v>
      </c>
      <c r="AA292" s="192">
        <f t="shared" si="50"/>
        <v>0</v>
      </c>
      <c r="AB292" s="192">
        <f t="shared" si="51"/>
        <v>0</v>
      </c>
    </row>
    <row r="293" spans="1:28" x14ac:dyDescent="0.2">
      <c r="A293" s="172"/>
      <c r="B293" s="268"/>
      <c r="C293" s="268"/>
      <c r="D293" s="268"/>
      <c r="E293" s="172"/>
      <c r="F293" s="268"/>
      <c r="G293" s="200" t="s">
        <v>1249</v>
      </c>
      <c r="H293" s="268"/>
      <c r="I293" s="172"/>
      <c r="J293" s="437" t="str">
        <f t="shared" si="53"/>
        <v>-</v>
      </c>
      <c r="K293" s="269"/>
      <c r="L293" s="269"/>
      <c r="M293" s="270"/>
      <c r="N293" s="270"/>
      <c r="O293" s="277">
        <f t="shared" si="52"/>
        <v>0</v>
      </c>
      <c r="P293" s="272"/>
      <c r="Q293" s="199">
        <v>0</v>
      </c>
      <c r="R293" s="271"/>
      <c r="S293" s="198">
        <f t="shared" si="46"/>
        <v>0</v>
      </c>
      <c r="T293" s="198">
        <f t="shared" si="47"/>
        <v>0</v>
      </c>
      <c r="U293" s="198">
        <f t="shared" si="48"/>
        <v>0</v>
      </c>
      <c r="V293" s="198">
        <f t="shared" si="49"/>
        <v>0</v>
      </c>
      <c r="W293" s="198">
        <v>0</v>
      </c>
      <c r="X293" s="198">
        <v>0</v>
      </c>
      <c r="Y293" s="198">
        <v>0</v>
      </c>
      <c r="Z293" s="198">
        <v>0</v>
      </c>
      <c r="AA293" s="192">
        <f t="shared" si="50"/>
        <v>0</v>
      </c>
      <c r="AB293" s="192">
        <f t="shared" si="51"/>
        <v>0</v>
      </c>
    </row>
    <row r="294" spans="1:28" x14ac:dyDescent="0.2">
      <c r="A294" s="172"/>
      <c r="B294" s="268"/>
      <c r="C294" s="268"/>
      <c r="D294" s="268"/>
      <c r="E294" s="172"/>
      <c r="F294" s="268"/>
      <c r="G294" s="200" t="s">
        <v>1249</v>
      </c>
      <c r="H294" s="268"/>
      <c r="I294" s="172"/>
      <c r="J294" s="437" t="str">
        <f t="shared" si="53"/>
        <v>-</v>
      </c>
      <c r="K294" s="269"/>
      <c r="L294" s="269"/>
      <c r="M294" s="270"/>
      <c r="N294" s="270"/>
      <c r="O294" s="277">
        <f t="shared" si="52"/>
        <v>0</v>
      </c>
      <c r="P294" s="272"/>
      <c r="Q294" s="199">
        <v>0</v>
      </c>
      <c r="R294" s="271"/>
      <c r="S294" s="198">
        <f t="shared" si="46"/>
        <v>0</v>
      </c>
      <c r="T294" s="198">
        <f t="shared" si="47"/>
        <v>0</v>
      </c>
      <c r="U294" s="198">
        <f t="shared" si="48"/>
        <v>0</v>
      </c>
      <c r="V294" s="198">
        <f t="shared" si="49"/>
        <v>0</v>
      </c>
      <c r="W294" s="198">
        <v>0</v>
      </c>
      <c r="X294" s="198">
        <v>0</v>
      </c>
      <c r="Y294" s="198">
        <v>0</v>
      </c>
      <c r="Z294" s="198">
        <v>0</v>
      </c>
      <c r="AA294" s="192">
        <f t="shared" si="50"/>
        <v>0</v>
      </c>
      <c r="AB294" s="192">
        <f t="shared" si="51"/>
        <v>0</v>
      </c>
    </row>
    <row r="295" spans="1:28" x14ac:dyDescent="0.2">
      <c r="A295" s="172"/>
      <c r="B295" s="268"/>
      <c r="C295" s="268"/>
      <c r="D295" s="268"/>
      <c r="E295" s="172"/>
      <c r="F295" s="268"/>
      <c r="G295" s="200" t="s">
        <v>1249</v>
      </c>
      <c r="H295" s="268"/>
      <c r="I295" s="172"/>
      <c r="J295" s="437" t="str">
        <f t="shared" si="53"/>
        <v>-</v>
      </c>
      <c r="K295" s="269"/>
      <c r="L295" s="269"/>
      <c r="M295" s="270"/>
      <c r="N295" s="270"/>
      <c r="O295" s="277">
        <f t="shared" si="52"/>
        <v>0</v>
      </c>
      <c r="P295" s="272"/>
      <c r="Q295" s="199">
        <v>0</v>
      </c>
      <c r="R295" s="271"/>
      <c r="S295" s="198">
        <f t="shared" si="46"/>
        <v>0</v>
      </c>
      <c r="T295" s="198">
        <f t="shared" si="47"/>
        <v>0</v>
      </c>
      <c r="U295" s="198">
        <f t="shared" si="48"/>
        <v>0</v>
      </c>
      <c r="V295" s="198">
        <f t="shared" si="49"/>
        <v>0</v>
      </c>
      <c r="W295" s="198">
        <v>0</v>
      </c>
      <c r="X295" s="198">
        <v>0</v>
      </c>
      <c r="Y295" s="198">
        <v>0</v>
      </c>
      <c r="Z295" s="198">
        <v>0</v>
      </c>
      <c r="AA295" s="192">
        <f t="shared" si="50"/>
        <v>0</v>
      </c>
      <c r="AB295" s="192">
        <f t="shared" si="51"/>
        <v>0</v>
      </c>
    </row>
    <row r="296" spans="1:28" x14ac:dyDescent="0.2">
      <c r="A296" s="172"/>
      <c r="B296" s="268"/>
      <c r="C296" s="268"/>
      <c r="D296" s="268"/>
      <c r="E296" s="172"/>
      <c r="F296" s="268"/>
      <c r="G296" s="200" t="s">
        <v>1249</v>
      </c>
      <c r="H296" s="268"/>
      <c r="I296" s="172"/>
      <c r="J296" s="437" t="str">
        <f t="shared" si="53"/>
        <v>-</v>
      </c>
      <c r="K296" s="269"/>
      <c r="L296" s="269"/>
      <c r="M296" s="270"/>
      <c r="N296" s="270"/>
      <c r="O296" s="277">
        <f t="shared" si="52"/>
        <v>0</v>
      </c>
      <c r="P296" s="272"/>
      <c r="Q296" s="199">
        <v>0</v>
      </c>
      <c r="R296" s="271"/>
      <c r="S296" s="198">
        <f t="shared" si="46"/>
        <v>0</v>
      </c>
      <c r="T296" s="198">
        <f t="shared" si="47"/>
        <v>0</v>
      </c>
      <c r="U296" s="198">
        <f t="shared" si="48"/>
        <v>0</v>
      </c>
      <c r="V296" s="198">
        <f t="shared" si="49"/>
        <v>0</v>
      </c>
      <c r="W296" s="198">
        <v>0</v>
      </c>
      <c r="X296" s="198">
        <v>0</v>
      </c>
      <c r="Y296" s="198">
        <v>0</v>
      </c>
      <c r="Z296" s="198">
        <v>0</v>
      </c>
      <c r="AA296" s="192">
        <f t="shared" si="50"/>
        <v>0</v>
      </c>
      <c r="AB296" s="192">
        <f t="shared" si="51"/>
        <v>0</v>
      </c>
    </row>
    <row r="297" spans="1:28" x14ac:dyDescent="0.2">
      <c r="A297" s="172"/>
      <c r="B297" s="268"/>
      <c r="C297" s="268"/>
      <c r="D297" s="268"/>
      <c r="E297" s="172"/>
      <c r="F297" s="268"/>
      <c r="G297" s="200" t="s">
        <v>1249</v>
      </c>
      <c r="H297" s="268"/>
      <c r="I297" s="172"/>
      <c r="J297" s="437" t="str">
        <f t="shared" si="53"/>
        <v>-</v>
      </c>
      <c r="K297" s="269"/>
      <c r="L297" s="269"/>
      <c r="M297" s="270"/>
      <c r="N297" s="270"/>
      <c r="O297" s="277">
        <f t="shared" si="52"/>
        <v>0</v>
      </c>
      <c r="P297" s="272"/>
      <c r="Q297" s="199">
        <v>0</v>
      </c>
      <c r="R297" s="271"/>
      <c r="S297" s="198">
        <f t="shared" si="46"/>
        <v>0</v>
      </c>
      <c r="T297" s="198">
        <f t="shared" si="47"/>
        <v>0</v>
      </c>
      <c r="U297" s="198">
        <f t="shared" si="48"/>
        <v>0</v>
      </c>
      <c r="V297" s="198">
        <f t="shared" si="49"/>
        <v>0</v>
      </c>
      <c r="W297" s="198">
        <v>0</v>
      </c>
      <c r="X297" s="198">
        <v>0</v>
      </c>
      <c r="Y297" s="198">
        <v>0</v>
      </c>
      <c r="Z297" s="198">
        <v>0</v>
      </c>
      <c r="AA297" s="192">
        <f t="shared" si="50"/>
        <v>0</v>
      </c>
      <c r="AB297" s="192">
        <f t="shared" si="51"/>
        <v>0</v>
      </c>
    </row>
    <row r="298" spans="1:28" x14ac:dyDescent="0.2">
      <c r="A298" s="172"/>
      <c r="B298" s="268"/>
      <c r="C298" s="268"/>
      <c r="D298" s="268"/>
      <c r="E298" s="172"/>
      <c r="F298" s="268"/>
      <c r="G298" s="200" t="s">
        <v>1249</v>
      </c>
      <c r="H298" s="268"/>
      <c r="I298" s="172"/>
      <c r="J298" s="437" t="str">
        <f t="shared" si="53"/>
        <v>-</v>
      </c>
      <c r="K298" s="269"/>
      <c r="L298" s="269"/>
      <c r="M298" s="270"/>
      <c r="N298" s="270"/>
      <c r="O298" s="277">
        <f t="shared" si="52"/>
        <v>0</v>
      </c>
      <c r="P298" s="272"/>
      <c r="Q298" s="199">
        <v>0</v>
      </c>
      <c r="R298" s="271"/>
      <c r="S298" s="198">
        <f t="shared" si="46"/>
        <v>0</v>
      </c>
      <c r="T298" s="198">
        <f t="shared" si="47"/>
        <v>0</v>
      </c>
      <c r="U298" s="198">
        <f t="shared" si="48"/>
        <v>0</v>
      </c>
      <c r="V298" s="198">
        <f t="shared" si="49"/>
        <v>0</v>
      </c>
      <c r="W298" s="198">
        <v>0</v>
      </c>
      <c r="X298" s="198">
        <v>0</v>
      </c>
      <c r="Y298" s="198">
        <v>0</v>
      </c>
      <c r="Z298" s="198">
        <v>0</v>
      </c>
      <c r="AA298" s="192">
        <f t="shared" si="50"/>
        <v>0</v>
      </c>
      <c r="AB298" s="192">
        <f t="shared" si="51"/>
        <v>0</v>
      </c>
    </row>
    <row r="299" spans="1:28" x14ac:dyDescent="0.2">
      <c r="A299" s="172"/>
      <c r="B299" s="268"/>
      <c r="C299" s="268"/>
      <c r="D299" s="268"/>
      <c r="E299" s="172"/>
      <c r="F299" s="268"/>
      <c r="G299" s="200" t="s">
        <v>1249</v>
      </c>
      <c r="H299" s="268"/>
      <c r="I299" s="172"/>
      <c r="J299" s="437" t="str">
        <f t="shared" si="53"/>
        <v>-</v>
      </c>
      <c r="K299" s="269"/>
      <c r="L299" s="269"/>
      <c r="M299" s="270"/>
      <c r="N299" s="270"/>
      <c r="O299" s="277">
        <f t="shared" si="52"/>
        <v>0</v>
      </c>
      <c r="P299" s="272"/>
      <c r="Q299" s="199">
        <v>0</v>
      </c>
      <c r="R299" s="271"/>
      <c r="S299" s="198">
        <f t="shared" si="46"/>
        <v>0</v>
      </c>
      <c r="T299" s="198">
        <f t="shared" si="47"/>
        <v>0</v>
      </c>
      <c r="U299" s="198">
        <f t="shared" si="48"/>
        <v>0</v>
      </c>
      <c r="V299" s="198">
        <f t="shared" si="49"/>
        <v>0</v>
      </c>
      <c r="W299" s="198">
        <v>0</v>
      </c>
      <c r="X299" s="198">
        <v>0</v>
      </c>
      <c r="Y299" s="198">
        <v>0</v>
      </c>
      <c r="Z299" s="198">
        <v>0</v>
      </c>
      <c r="AA299" s="192">
        <f t="shared" si="50"/>
        <v>0</v>
      </c>
      <c r="AB299" s="192">
        <f t="shared" si="51"/>
        <v>0</v>
      </c>
    </row>
    <row r="300" spans="1:28" x14ac:dyDescent="0.2">
      <c r="A300" s="172"/>
      <c r="B300" s="268"/>
      <c r="C300" s="268"/>
      <c r="D300" s="268"/>
      <c r="E300" s="172"/>
      <c r="F300" s="268"/>
      <c r="G300" s="200" t="s">
        <v>1249</v>
      </c>
      <c r="H300" s="268"/>
      <c r="I300" s="172"/>
      <c r="J300" s="437" t="str">
        <f t="shared" si="53"/>
        <v>-</v>
      </c>
      <c r="K300" s="269"/>
      <c r="L300" s="269"/>
      <c r="M300" s="270"/>
      <c r="N300" s="270"/>
      <c r="O300" s="277">
        <f t="shared" si="52"/>
        <v>0</v>
      </c>
      <c r="P300" s="272"/>
      <c r="Q300" s="199">
        <v>0</v>
      </c>
      <c r="R300" s="271"/>
      <c r="S300" s="198">
        <f t="shared" si="46"/>
        <v>0</v>
      </c>
      <c r="T300" s="198">
        <f t="shared" si="47"/>
        <v>0</v>
      </c>
      <c r="U300" s="198">
        <f t="shared" si="48"/>
        <v>0</v>
      </c>
      <c r="V300" s="198">
        <f t="shared" si="49"/>
        <v>0</v>
      </c>
      <c r="W300" s="198">
        <v>0</v>
      </c>
      <c r="X300" s="198">
        <v>0</v>
      </c>
      <c r="Y300" s="198">
        <v>0</v>
      </c>
      <c r="Z300" s="198">
        <v>0</v>
      </c>
      <c r="AA300" s="192">
        <f t="shared" si="50"/>
        <v>0</v>
      </c>
      <c r="AB300" s="192">
        <f t="shared" si="51"/>
        <v>0</v>
      </c>
    </row>
    <row r="301" spans="1:28" x14ac:dyDescent="0.2">
      <c r="A301" s="172"/>
      <c r="B301" s="268"/>
      <c r="C301" s="268"/>
      <c r="D301" s="268"/>
      <c r="E301" s="172"/>
      <c r="F301" s="268"/>
      <c r="G301" s="200" t="s">
        <v>1249</v>
      </c>
      <c r="H301" s="268"/>
      <c r="I301" s="172"/>
      <c r="J301" s="437" t="str">
        <f t="shared" si="53"/>
        <v>-</v>
      </c>
      <c r="K301" s="269"/>
      <c r="L301" s="269"/>
      <c r="M301" s="270"/>
      <c r="N301" s="270"/>
      <c r="O301" s="277">
        <f t="shared" si="52"/>
        <v>0</v>
      </c>
      <c r="P301" s="272"/>
      <c r="Q301" s="199">
        <v>0</v>
      </c>
      <c r="R301" s="271"/>
      <c r="S301" s="198">
        <f t="shared" si="46"/>
        <v>0</v>
      </c>
      <c r="T301" s="198">
        <f t="shared" si="47"/>
        <v>0</v>
      </c>
      <c r="U301" s="198">
        <f t="shared" si="48"/>
        <v>0</v>
      </c>
      <c r="V301" s="198">
        <f t="shared" si="49"/>
        <v>0</v>
      </c>
      <c r="W301" s="198">
        <v>0</v>
      </c>
      <c r="X301" s="198">
        <v>0</v>
      </c>
      <c r="Y301" s="198">
        <v>0</v>
      </c>
      <c r="Z301" s="198">
        <v>0</v>
      </c>
      <c r="AA301" s="192">
        <f t="shared" si="50"/>
        <v>0</v>
      </c>
      <c r="AB301" s="192">
        <f t="shared" si="51"/>
        <v>0</v>
      </c>
    </row>
    <row r="302" spans="1:28" x14ac:dyDescent="0.2">
      <c r="A302" s="172"/>
      <c r="B302" s="268"/>
      <c r="C302" s="268"/>
      <c r="D302" s="268"/>
      <c r="E302" s="172"/>
      <c r="F302" s="268"/>
      <c r="G302" s="200" t="s">
        <v>1249</v>
      </c>
      <c r="H302" s="268"/>
      <c r="I302" s="172"/>
      <c r="J302" s="437" t="str">
        <f t="shared" si="53"/>
        <v>-</v>
      </c>
      <c r="K302" s="269"/>
      <c r="L302" s="269"/>
      <c r="M302" s="270"/>
      <c r="N302" s="270"/>
      <c r="O302" s="277">
        <f t="shared" si="52"/>
        <v>0</v>
      </c>
      <c r="P302" s="272"/>
      <c r="Q302" s="199">
        <v>0</v>
      </c>
      <c r="R302" s="271"/>
      <c r="S302" s="198">
        <f t="shared" si="46"/>
        <v>0</v>
      </c>
      <c r="T302" s="198">
        <f t="shared" si="47"/>
        <v>0</v>
      </c>
      <c r="U302" s="198">
        <f t="shared" si="48"/>
        <v>0</v>
      </c>
      <c r="V302" s="198">
        <f t="shared" si="49"/>
        <v>0</v>
      </c>
      <c r="W302" s="198">
        <v>0</v>
      </c>
      <c r="X302" s="198">
        <v>0</v>
      </c>
      <c r="Y302" s="198">
        <v>0</v>
      </c>
      <c r="Z302" s="198">
        <v>0</v>
      </c>
      <c r="AA302" s="192">
        <f t="shared" si="50"/>
        <v>0</v>
      </c>
      <c r="AB302" s="192">
        <f t="shared" si="51"/>
        <v>0</v>
      </c>
    </row>
    <row r="303" spans="1:28" x14ac:dyDescent="0.2">
      <c r="A303" s="172"/>
      <c r="B303" s="268"/>
      <c r="C303" s="268"/>
      <c r="D303" s="268"/>
      <c r="E303" s="172"/>
      <c r="F303" s="268"/>
      <c r="G303" s="200" t="s">
        <v>1249</v>
      </c>
      <c r="H303" s="268"/>
      <c r="I303" s="172"/>
      <c r="J303" s="437" t="str">
        <f t="shared" si="53"/>
        <v>-</v>
      </c>
      <c r="K303" s="269"/>
      <c r="L303" s="269"/>
      <c r="M303" s="270"/>
      <c r="N303" s="270"/>
      <c r="O303" s="277">
        <f t="shared" si="52"/>
        <v>0</v>
      </c>
      <c r="P303" s="272"/>
      <c r="Q303" s="199">
        <v>0</v>
      </c>
      <c r="R303" s="271"/>
      <c r="S303" s="198">
        <f t="shared" si="46"/>
        <v>0</v>
      </c>
      <c r="T303" s="198">
        <f t="shared" si="47"/>
        <v>0</v>
      </c>
      <c r="U303" s="198">
        <f t="shared" si="48"/>
        <v>0</v>
      </c>
      <c r="V303" s="198">
        <f t="shared" si="49"/>
        <v>0</v>
      </c>
      <c r="W303" s="198">
        <v>0</v>
      </c>
      <c r="X303" s="198">
        <v>0</v>
      </c>
      <c r="Y303" s="198">
        <v>0</v>
      </c>
      <c r="Z303" s="198">
        <v>0</v>
      </c>
      <c r="AA303" s="192">
        <f t="shared" si="50"/>
        <v>0</v>
      </c>
      <c r="AB303" s="192">
        <f t="shared" si="51"/>
        <v>0</v>
      </c>
    </row>
    <row r="304" spans="1:28" x14ac:dyDescent="0.2">
      <c r="A304" s="172"/>
      <c r="B304" s="268"/>
      <c r="C304" s="268"/>
      <c r="D304" s="268"/>
      <c r="E304" s="172"/>
      <c r="F304" s="268"/>
      <c r="G304" s="200" t="s">
        <v>1249</v>
      </c>
      <c r="H304" s="268"/>
      <c r="I304" s="172"/>
      <c r="J304" s="437" t="str">
        <f t="shared" si="53"/>
        <v>-</v>
      </c>
      <c r="K304" s="269"/>
      <c r="L304" s="269"/>
      <c r="M304" s="270"/>
      <c r="N304" s="270"/>
      <c r="O304" s="277">
        <f t="shared" si="52"/>
        <v>0</v>
      </c>
      <c r="P304" s="272"/>
      <c r="Q304" s="199">
        <v>0</v>
      </c>
      <c r="R304" s="271"/>
      <c r="S304" s="198">
        <f t="shared" si="46"/>
        <v>0</v>
      </c>
      <c r="T304" s="198">
        <f t="shared" si="47"/>
        <v>0</v>
      </c>
      <c r="U304" s="198">
        <f t="shared" si="48"/>
        <v>0</v>
      </c>
      <c r="V304" s="198">
        <f t="shared" si="49"/>
        <v>0</v>
      </c>
      <c r="W304" s="198">
        <v>0</v>
      </c>
      <c r="X304" s="198">
        <v>0</v>
      </c>
      <c r="Y304" s="198">
        <v>0</v>
      </c>
      <c r="Z304" s="198">
        <v>0</v>
      </c>
      <c r="AA304" s="192">
        <f t="shared" si="50"/>
        <v>0</v>
      </c>
      <c r="AB304" s="192">
        <f t="shared" si="51"/>
        <v>0</v>
      </c>
    </row>
    <row r="305" spans="1:28" x14ac:dyDescent="0.2">
      <c r="A305" s="172"/>
      <c r="B305" s="268"/>
      <c r="C305" s="268"/>
      <c r="D305" s="268"/>
      <c r="E305" s="172"/>
      <c r="F305" s="268"/>
      <c r="G305" s="200" t="s">
        <v>1249</v>
      </c>
      <c r="H305" s="268"/>
      <c r="I305" s="172"/>
      <c r="J305" s="437" t="str">
        <f t="shared" si="53"/>
        <v>-</v>
      </c>
      <c r="K305" s="269"/>
      <c r="L305" s="269"/>
      <c r="M305" s="270"/>
      <c r="N305" s="270"/>
      <c r="O305" s="277">
        <f t="shared" si="52"/>
        <v>0</v>
      </c>
      <c r="P305" s="272"/>
      <c r="Q305" s="199">
        <v>0</v>
      </c>
      <c r="R305" s="271"/>
      <c r="S305" s="198">
        <f t="shared" si="46"/>
        <v>0</v>
      </c>
      <c r="T305" s="198">
        <f t="shared" si="47"/>
        <v>0</v>
      </c>
      <c r="U305" s="198">
        <f t="shared" si="48"/>
        <v>0</v>
      </c>
      <c r="V305" s="198">
        <f t="shared" si="49"/>
        <v>0</v>
      </c>
      <c r="W305" s="198">
        <v>0</v>
      </c>
      <c r="X305" s="198">
        <v>0</v>
      </c>
      <c r="Y305" s="198">
        <v>0</v>
      </c>
      <c r="Z305" s="198">
        <v>0</v>
      </c>
      <c r="AA305" s="192">
        <f t="shared" si="50"/>
        <v>0</v>
      </c>
      <c r="AB305" s="192">
        <f t="shared" si="51"/>
        <v>0</v>
      </c>
    </row>
    <row r="306" spans="1:28" x14ac:dyDescent="0.2">
      <c r="A306" s="172"/>
      <c r="B306" s="268"/>
      <c r="C306" s="268"/>
      <c r="D306" s="268"/>
      <c r="E306" s="172"/>
      <c r="F306" s="268"/>
      <c r="G306" s="200" t="s">
        <v>1249</v>
      </c>
      <c r="H306" s="268"/>
      <c r="I306" s="172"/>
      <c r="J306" s="437" t="str">
        <f t="shared" si="53"/>
        <v>-</v>
      </c>
      <c r="K306" s="269"/>
      <c r="L306" s="269"/>
      <c r="M306" s="270"/>
      <c r="N306" s="270"/>
      <c r="O306" s="277">
        <f t="shared" si="52"/>
        <v>0</v>
      </c>
      <c r="P306" s="272"/>
      <c r="Q306" s="199">
        <v>0</v>
      </c>
      <c r="R306" s="271"/>
      <c r="S306" s="198">
        <f t="shared" si="46"/>
        <v>0</v>
      </c>
      <c r="T306" s="198">
        <f t="shared" si="47"/>
        <v>0</v>
      </c>
      <c r="U306" s="198">
        <f t="shared" si="48"/>
        <v>0</v>
      </c>
      <c r="V306" s="198">
        <f t="shared" si="49"/>
        <v>0</v>
      </c>
      <c r="W306" s="198">
        <v>0</v>
      </c>
      <c r="X306" s="198">
        <v>0</v>
      </c>
      <c r="Y306" s="198">
        <v>0</v>
      </c>
      <c r="Z306" s="198">
        <v>0</v>
      </c>
      <c r="AA306" s="192">
        <f t="shared" si="50"/>
        <v>0</v>
      </c>
      <c r="AB306" s="192">
        <f t="shared" si="51"/>
        <v>0</v>
      </c>
    </row>
    <row r="307" spans="1:28" x14ac:dyDescent="0.2">
      <c r="A307" s="172"/>
      <c r="B307" s="268"/>
      <c r="C307" s="268"/>
      <c r="D307" s="268"/>
      <c r="E307" s="172"/>
      <c r="F307" s="268"/>
      <c r="G307" s="200" t="s">
        <v>1249</v>
      </c>
      <c r="H307" s="268"/>
      <c r="I307" s="172"/>
      <c r="J307" s="437" t="str">
        <f t="shared" si="53"/>
        <v>-</v>
      </c>
      <c r="K307" s="269"/>
      <c r="L307" s="269"/>
      <c r="M307" s="270"/>
      <c r="N307" s="270"/>
      <c r="O307" s="277">
        <f t="shared" si="52"/>
        <v>0</v>
      </c>
      <c r="P307" s="272"/>
      <c r="Q307" s="199">
        <v>0</v>
      </c>
      <c r="R307" s="271"/>
      <c r="S307" s="198">
        <f t="shared" si="46"/>
        <v>0</v>
      </c>
      <c r="T307" s="198">
        <f t="shared" si="47"/>
        <v>0</v>
      </c>
      <c r="U307" s="198">
        <f t="shared" si="48"/>
        <v>0</v>
      </c>
      <c r="V307" s="198">
        <f t="shared" si="49"/>
        <v>0</v>
      </c>
      <c r="W307" s="198">
        <v>0</v>
      </c>
      <c r="X307" s="198">
        <v>0</v>
      </c>
      <c r="Y307" s="198">
        <v>0</v>
      </c>
      <c r="Z307" s="198">
        <v>0</v>
      </c>
      <c r="AA307" s="192">
        <f t="shared" si="50"/>
        <v>0</v>
      </c>
      <c r="AB307" s="192">
        <f t="shared" si="51"/>
        <v>0</v>
      </c>
    </row>
    <row r="308" spans="1:28" x14ac:dyDescent="0.2">
      <c r="A308" s="172"/>
      <c r="B308" s="268"/>
      <c r="C308" s="268"/>
      <c r="D308" s="268"/>
      <c r="E308" s="172"/>
      <c r="F308" s="268"/>
      <c r="G308" s="200" t="s">
        <v>1249</v>
      </c>
      <c r="H308" s="268"/>
      <c r="I308" s="172"/>
      <c r="J308" s="437" t="str">
        <f t="shared" si="53"/>
        <v>-</v>
      </c>
      <c r="K308" s="269"/>
      <c r="L308" s="269"/>
      <c r="M308" s="270"/>
      <c r="N308" s="270"/>
      <c r="O308" s="277">
        <f t="shared" si="52"/>
        <v>0</v>
      </c>
      <c r="P308" s="272"/>
      <c r="Q308" s="199">
        <v>0</v>
      </c>
      <c r="R308" s="271"/>
      <c r="S308" s="198">
        <f t="shared" si="46"/>
        <v>0</v>
      </c>
      <c r="T308" s="198">
        <f t="shared" si="47"/>
        <v>0</v>
      </c>
      <c r="U308" s="198">
        <f t="shared" si="48"/>
        <v>0</v>
      </c>
      <c r="V308" s="198">
        <f t="shared" si="49"/>
        <v>0</v>
      </c>
      <c r="W308" s="198">
        <v>0</v>
      </c>
      <c r="X308" s="198">
        <v>0</v>
      </c>
      <c r="Y308" s="198">
        <v>0</v>
      </c>
      <c r="Z308" s="198">
        <v>0</v>
      </c>
      <c r="AA308" s="192">
        <f t="shared" si="50"/>
        <v>0</v>
      </c>
      <c r="AB308" s="192">
        <f t="shared" si="51"/>
        <v>0</v>
      </c>
    </row>
    <row r="309" spans="1:28" x14ac:dyDescent="0.2">
      <c r="A309" s="172"/>
      <c r="B309" s="268"/>
      <c r="C309" s="268"/>
      <c r="D309" s="268"/>
      <c r="E309" s="172"/>
      <c r="F309" s="268"/>
      <c r="G309" s="200" t="s">
        <v>1249</v>
      </c>
      <c r="H309" s="268"/>
      <c r="I309" s="172"/>
      <c r="J309" s="437" t="str">
        <f t="shared" si="53"/>
        <v>-</v>
      </c>
      <c r="K309" s="269"/>
      <c r="L309" s="269"/>
      <c r="M309" s="270"/>
      <c r="N309" s="270"/>
      <c r="O309" s="277">
        <f t="shared" si="52"/>
        <v>0</v>
      </c>
      <c r="P309" s="272"/>
      <c r="Q309" s="199">
        <v>0</v>
      </c>
      <c r="R309" s="271"/>
      <c r="S309" s="198">
        <f t="shared" si="46"/>
        <v>0</v>
      </c>
      <c r="T309" s="198">
        <f t="shared" si="47"/>
        <v>0</v>
      </c>
      <c r="U309" s="198">
        <f t="shared" si="48"/>
        <v>0</v>
      </c>
      <c r="V309" s="198">
        <f t="shared" si="49"/>
        <v>0</v>
      </c>
      <c r="W309" s="198">
        <v>0</v>
      </c>
      <c r="X309" s="198">
        <v>0</v>
      </c>
      <c r="Y309" s="198">
        <v>0</v>
      </c>
      <c r="Z309" s="198">
        <v>0</v>
      </c>
      <c r="AA309" s="192">
        <f t="shared" si="50"/>
        <v>0</v>
      </c>
      <c r="AB309" s="192">
        <f t="shared" si="51"/>
        <v>0</v>
      </c>
    </row>
    <row r="310" spans="1:28" x14ac:dyDescent="0.2">
      <c r="A310" s="172"/>
      <c r="B310" s="268"/>
      <c r="C310" s="268"/>
      <c r="D310" s="268"/>
      <c r="E310" s="172"/>
      <c r="F310" s="268"/>
      <c r="G310" s="200" t="s">
        <v>1249</v>
      </c>
      <c r="H310" s="268"/>
      <c r="I310" s="172"/>
      <c r="J310" s="437" t="str">
        <f t="shared" si="53"/>
        <v>-</v>
      </c>
      <c r="K310" s="269"/>
      <c r="L310" s="269"/>
      <c r="M310" s="270"/>
      <c r="N310" s="270"/>
      <c r="O310" s="277">
        <f t="shared" si="52"/>
        <v>0</v>
      </c>
      <c r="P310" s="272"/>
      <c r="Q310" s="199">
        <v>0</v>
      </c>
      <c r="R310" s="271"/>
      <c r="S310" s="198">
        <f t="shared" si="46"/>
        <v>0</v>
      </c>
      <c r="T310" s="198">
        <f t="shared" si="47"/>
        <v>0</v>
      </c>
      <c r="U310" s="198">
        <f t="shared" si="48"/>
        <v>0</v>
      </c>
      <c r="V310" s="198">
        <f t="shared" si="49"/>
        <v>0</v>
      </c>
      <c r="W310" s="198">
        <v>0</v>
      </c>
      <c r="X310" s="198">
        <v>0</v>
      </c>
      <c r="Y310" s="198">
        <v>0</v>
      </c>
      <c r="Z310" s="198">
        <v>0</v>
      </c>
      <c r="AA310" s="192">
        <f t="shared" si="50"/>
        <v>0</v>
      </c>
      <c r="AB310" s="192">
        <f t="shared" si="51"/>
        <v>0</v>
      </c>
    </row>
    <row r="311" spans="1:28" x14ac:dyDescent="0.2">
      <c r="A311" s="172"/>
      <c r="B311" s="268"/>
      <c r="C311" s="268"/>
      <c r="D311" s="268"/>
      <c r="E311" s="172"/>
      <c r="F311" s="268"/>
      <c r="G311" s="200" t="s">
        <v>1249</v>
      </c>
      <c r="H311" s="268"/>
      <c r="I311" s="172"/>
      <c r="J311" s="437" t="str">
        <f t="shared" si="53"/>
        <v>-</v>
      </c>
      <c r="K311" s="269"/>
      <c r="L311" s="269"/>
      <c r="M311" s="270"/>
      <c r="N311" s="270"/>
      <c r="O311" s="277">
        <f t="shared" si="52"/>
        <v>0</v>
      </c>
      <c r="P311" s="272"/>
      <c r="Q311" s="199">
        <v>0</v>
      </c>
      <c r="R311" s="271"/>
      <c r="S311" s="198">
        <f t="shared" si="46"/>
        <v>0</v>
      </c>
      <c r="T311" s="198">
        <f t="shared" si="47"/>
        <v>0</v>
      </c>
      <c r="U311" s="198">
        <f t="shared" si="48"/>
        <v>0</v>
      </c>
      <c r="V311" s="198">
        <f t="shared" si="49"/>
        <v>0</v>
      </c>
      <c r="W311" s="198">
        <v>0</v>
      </c>
      <c r="X311" s="198">
        <v>0</v>
      </c>
      <c r="Y311" s="198">
        <v>0</v>
      </c>
      <c r="Z311" s="198">
        <v>0</v>
      </c>
      <c r="AA311" s="192">
        <f t="shared" si="50"/>
        <v>0</v>
      </c>
      <c r="AB311" s="192">
        <f t="shared" si="51"/>
        <v>0</v>
      </c>
    </row>
    <row r="312" spans="1:28" x14ac:dyDescent="0.2">
      <c r="A312" s="172"/>
      <c r="B312" s="268"/>
      <c r="C312" s="268"/>
      <c r="D312" s="268"/>
      <c r="E312" s="172"/>
      <c r="F312" s="268"/>
      <c r="G312" s="200" t="s">
        <v>1249</v>
      </c>
      <c r="H312" s="268"/>
      <c r="I312" s="172"/>
      <c r="J312" s="437" t="str">
        <f t="shared" si="53"/>
        <v>-</v>
      </c>
      <c r="K312" s="269"/>
      <c r="L312" s="269"/>
      <c r="M312" s="270"/>
      <c r="N312" s="270"/>
      <c r="O312" s="277">
        <f t="shared" si="52"/>
        <v>0</v>
      </c>
      <c r="P312" s="272"/>
      <c r="Q312" s="199">
        <v>0</v>
      </c>
      <c r="R312" s="271"/>
      <c r="S312" s="198">
        <f t="shared" si="46"/>
        <v>0</v>
      </c>
      <c r="T312" s="198">
        <f t="shared" si="47"/>
        <v>0</v>
      </c>
      <c r="U312" s="198">
        <f t="shared" si="48"/>
        <v>0</v>
      </c>
      <c r="V312" s="198">
        <f t="shared" si="49"/>
        <v>0</v>
      </c>
      <c r="W312" s="198">
        <v>0</v>
      </c>
      <c r="X312" s="198">
        <v>0</v>
      </c>
      <c r="Y312" s="198">
        <v>0</v>
      </c>
      <c r="Z312" s="198">
        <v>0</v>
      </c>
      <c r="AA312" s="192">
        <f t="shared" si="50"/>
        <v>0</v>
      </c>
      <c r="AB312" s="192">
        <f t="shared" si="51"/>
        <v>0</v>
      </c>
    </row>
    <row r="313" spans="1:28" x14ac:dyDescent="0.2">
      <c r="A313" s="172"/>
      <c r="B313" s="268"/>
      <c r="C313" s="268"/>
      <c r="D313" s="268"/>
      <c r="E313" s="172"/>
      <c r="F313" s="268"/>
      <c r="G313" s="200" t="s">
        <v>1249</v>
      </c>
      <c r="H313" s="268"/>
      <c r="I313" s="172"/>
      <c r="J313" s="437" t="str">
        <f t="shared" si="53"/>
        <v>-</v>
      </c>
      <c r="K313" s="269"/>
      <c r="L313" s="269"/>
      <c r="M313" s="270"/>
      <c r="N313" s="270"/>
      <c r="O313" s="277">
        <f t="shared" si="52"/>
        <v>0</v>
      </c>
      <c r="P313" s="272"/>
      <c r="Q313" s="199">
        <v>0</v>
      </c>
      <c r="R313" s="271"/>
      <c r="S313" s="198">
        <f t="shared" si="46"/>
        <v>0</v>
      </c>
      <c r="T313" s="198">
        <f t="shared" si="47"/>
        <v>0</v>
      </c>
      <c r="U313" s="198">
        <f t="shared" si="48"/>
        <v>0</v>
      </c>
      <c r="V313" s="198">
        <f t="shared" si="49"/>
        <v>0</v>
      </c>
      <c r="W313" s="198">
        <v>0</v>
      </c>
      <c r="X313" s="198">
        <v>0</v>
      </c>
      <c r="Y313" s="198">
        <v>0</v>
      </c>
      <c r="Z313" s="198">
        <v>0</v>
      </c>
      <c r="AA313" s="192">
        <f t="shared" si="50"/>
        <v>0</v>
      </c>
      <c r="AB313" s="192">
        <f t="shared" si="51"/>
        <v>0</v>
      </c>
    </row>
    <row r="314" spans="1:28" x14ac:dyDescent="0.2">
      <c r="A314" s="172"/>
      <c r="B314" s="268"/>
      <c r="C314" s="268"/>
      <c r="D314" s="268"/>
      <c r="E314" s="172"/>
      <c r="F314" s="268"/>
      <c r="G314" s="200" t="s">
        <v>1249</v>
      </c>
      <c r="H314" s="268"/>
      <c r="I314" s="172"/>
      <c r="J314" s="437" t="str">
        <f t="shared" si="53"/>
        <v>-</v>
      </c>
      <c r="K314" s="269"/>
      <c r="L314" s="269"/>
      <c r="M314" s="270"/>
      <c r="N314" s="270"/>
      <c r="O314" s="277">
        <f t="shared" si="52"/>
        <v>0</v>
      </c>
      <c r="P314" s="272"/>
      <c r="Q314" s="199">
        <v>0</v>
      </c>
      <c r="R314" s="271"/>
      <c r="S314" s="198">
        <f t="shared" si="46"/>
        <v>0</v>
      </c>
      <c r="T314" s="198">
        <f t="shared" si="47"/>
        <v>0</v>
      </c>
      <c r="U314" s="198">
        <f t="shared" si="48"/>
        <v>0</v>
      </c>
      <c r="V314" s="198">
        <f t="shared" si="49"/>
        <v>0</v>
      </c>
      <c r="W314" s="198">
        <v>0</v>
      </c>
      <c r="X314" s="198">
        <v>0</v>
      </c>
      <c r="Y314" s="198">
        <v>0</v>
      </c>
      <c r="Z314" s="198">
        <v>0</v>
      </c>
      <c r="AA314" s="192">
        <f t="shared" si="50"/>
        <v>0</v>
      </c>
      <c r="AB314" s="192">
        <f t="shared" si="51"/>
        <v>0</v>
      </c>
    </row>
    <row r="315" spans="1:28" x14ac:dyDescent="0.2">
      <c r="A315" s="172"/>
      <c r="B315" s="268"/>
      <c r="C315" s="268"/>
      <c r="D315" s="268"/>
      <c r="E315" s="172"/>
      <c r="F315" s="268"/>
      <c r="G315" s="200" t="s">
        <v>1249</v>
      </c>
      <c r="H315" s="268"/>
      <c r="I315" s="172"/>
      <c r="J315" s="437" t="str">
        <f t="shared" si="53"/>
        <v>-</v>
      </c>
      <c r="K315" s="269"/>
      <c r="L315" s="269"/>
      <c r="M315" s="270"/>
      <c r="N315" s="270"/>
      <c r="O315" s="277">
        <f t="shared" si="52"/>
        <v>0</v>
      </c>
      <c r="P315" s="272"/>
      <c r="Q315" s="199">
        <v>0</v>
      </c>
      <c r="R315" s="271"/>
      <c r="S315" s="198">
        <f t="shared" si="46"/>
        <v>0</v>
      </c>
      <c r="T315" s="198">
        <f t="shared" si="47"/>
        <v>0</v>
      </c>
      <c r="U315" s="198">
        <f t="shared" si="48"/>
        <v>0</v>
      </c>
      <c r="V315" s="198">
        <f t="shared" si="49"/>
        <v>0</v>
      </c>
      <c r="W315" s="198">
        <v>0</v>
      </c>
      <c r="X315" s="198">
        <v>0</v>
      </c>
      <c r="Y315" s="198">
        <v>0</v>
      </c>
      <c r="Z315" s="198">
        <v>0</v>
      </c>
      <c r="AA315" s="192">
        <f t="shared" si="50"/>
        <v>0</v>
      </c>
      <c r="AB315" s="192">
        <f t="shared" si="51"/>
        <v>0</v>
      </c>
    </row>
    <row r="316" spans="1:28" x14ac:dyDescent="0.2">
      <c r="A316" s="172"/>
      <c r="B316" s="268"/>
      <c r="C316" s="268"/>
      <c r="D316" s="268"/>
      <c r="E316" s="172"/>
      <c r="F316" s="268"/>
      <c r="G316" s="200" t="s">
        <v>1249</v>
      </c>
      <c r="H316" s="268"/>
      <c r="I316" s="172"/>
      <c r="J316" s="437" t="str">
        <f t="shared" si="53"/>
        <v>-</v>
      </c>
      <c r="K316" s="269"/>
      <c r="L316" s="269"/>
      <c r="M316" s="270"/>
      <c r="N316" s="270"/>
      <c r="O316" s="277">
        <f t="shared" si="52"/>
        <v>0</v>
      </c>
      <c r="P316" s="272"/>
      <c r="Q316" s="199">
        <v>0</v>
      </c>
      <c r="R316" s="271"/>
      <c r="S316" s="198">
        <f t="shared" si="46"/>
        <v>0</v>
      </c>
      <c r="T316" s="198">
        <f t="shared" si="47"/>
        <v>0</v>
      </c>
      <c r="U316" s="198">
        <f t="shared" si="48"/>
        <v>0</v>
      </c>
      <c r="V316" s="198">
        <f t="shared" si="49"/>
        <v>0</v>
      </c>
      <c r="W316" s="198">
        <v>0</v>
      </c>
      <c r="X316" s="198">
        <v>0</v>
      </c>
      <c r="Y316" s="198">
        <v>0</v>
      </c>
      <c r="Z316" s="198">
        <v>0</v>
      </c>
      <c r="AA316" s="192">
        <f t="shared" si="50"/>
        <v>0</v>
      </c>
      <c r="AB316" s="192">
        <f t="shared" si="51"/>
        <v>0</v>
      </c>
    </row>
    <row r="317" spans="1:28" x14ac:dyDescent="0.2">
      <c r="A317" s="172"/>
      <c r="B317" s="268"/>
      <c r="C317" s="268"/>
      <c r="D317" s="268"/>
      <c r="E317" s="172"/>
      <c r="F317" s="268"/>
      <c r="G317" s="200" t="s">
        <v>1249</v>
      </c>
      <c r="H317" s="268"/>
      <c r="I317" s="172"/>
      <c r="J317" s="437" t="str">
        <f t="shared" si="53"/>
        <v>-</v>
      </c>
      <c r="K317" s="269"/>
      <c r="L317" s="269"/>
      <c r="M317" s="270"/>
      <c r="N317" s="270"/>
      <c r="O317" s="277">
        <f t="shared" si="52"/>
        <v>0</v>
      </c>
      <c r="P317" s="272"/>
      <c r="Q317" s="199">
        <v>0</v>
      </c>
      <c r="R317" s="271"/>
      <c r="S317" s="198">
        <f t="shared" si="46"/>
        <v>0</v>
      </c>
      <c r="T317" s="198">
        <f t="shared" si="47"/>
        <v>0</v>
      </c>
      <c r="U317" s="198">
        <f t="shared" si="48"/>
        <v>0</v>
      </c>
      <c r="V317" s="198">
        <f t="shared" si="49"/>
        <v>0</v>
      </c>
      <c r="W317" s="198">
        <v>0</v>
      </c>
      <c r="X317" s="198">
        <v>0</v>
      </c>
      <c r="Y317" s="198">
        <v>0</v>
      </c>
      <c r="Z317" s="198">
        <v>0</v>
      </c>
      <c r="AA317" s="192">
        <f t="shared" si="50"/>
        <v>0</v>
      </c>
      <c r="AB317" s="192">
        <f t="shared" si="51"/>
        <v>0</v>
      </c>
    </row>
    <row r="318" spans="1:28" x14ac:dyDescent="0.2">
      <c r="A318" s="172"/>
      <c r="B318" s="268"/>
      <c r="C318" s="268"/>
      <c r="D318" s="268"/>
      <c r="E318" s="172"/>
      <c r="F318" s="268"/>
      <c r="G318" s="200" t="s">
        <v>1249</v>
      </c>
      <c r="H318" s="268"/>
      <c r="I318" s="172"/>
      <c r="J318" s="437" t="str">
        <f t="shared" si="53"/>
        <v>-</v>
      </c>
      <c r="K318" s="269"/>
      <c r="L318" s="269"/>
      <c r="M318" s="270"/>
      <c r="N318" s="270"/>
      <c r="O318" s="277">
        <f t="shared" si="52"/>
        <v>0</v>
      </c>
      <c r="P318" s="272"/>
      <c r="Q318" s="199">
        <v>0</v>
      </c>
      <c r="R318" s="271"/>
      <c r="S318" s="198">
        <f t="shared" ref="S318:S381" si="54">ROUND((+O318*Q318),0)</f>
        <v>0</v>
      </c>
      <c r="T318" s="198">
        <f t="shared" ref="T318:T381" si="55">+S318*$T$2</f>
        <v>0</v>
      </c>
      <c r="U318" s="198">
        <f t="shared" ref="U318:U381" si="56">+S318*$U$2</f>
        <v>0</v>
      </c>
      <c r="V318" s="198">
        <f t="shared" ref="V318:V381" si="57">($V$2*12)*Q318</f>
        <v>0</v>
      </c>
      <c r="W318" s="198">
        <v>0</v>
      </c>
      <c r="X318" s="198">
        <v>0</v>
      </c>
      <c r="Y318" s="198">
        <v>0</v>
      </c>
      <c r="Z318" s="198">
        <v>0</v>
      </c>
      <c r="AA318" s="192">
        <f t="shared" ref="AA318:AA381" si="58">ROUND((SUM(T318:Z318)),0)</f>
        <v>0</v>
      </c>
      <c r="AB318" s="192">
        <f t="shared" ref="AB318:AB381" si="59">ROUND((+S318+AA318),0)</f>
        <v>0</v>
      </c>
    </row>
    <row r="319" spans="1:28" x14ac:dyDescent="0.2">
      <c r="A319" s="172"/>
      <c r="B319" s="268"/>
      <c r="C319" s="268"/>
      <c r="D319" s="268"/>
      <c r="E319" s="172"/>
      <c r="F319" s="268"/>
      <c r="G319" s="200" t="s">
        <v>1249</v>
      </c>
      <c r="H319" s="268"/>
      <c r="I319" s="172"/>
      <c r="J319" s="437" t="str">
        <f t="shared" si="53"/>
        <v>-</v>
      </c>
      <c r="K319" s="269"/>
      <c r="L319" s="269"/>
      <c r="M319" s="270"/>
      <c r="N319" s="270"/>
      <c r="O319" s="277">
        <f t="shared" si="52"/>
        <v>0</v>
      </c>
      <c r="P319" s="272"/>
      <c r="Q319" s="199">
        <v>0</v>
      </c>
      <c r="R319" s="271"/>
      <c r="S319" s="198">
        <f t="shared" si="54"/>
        <v>0</v>
      </c>
      <c r="T319" s="198">
        <f t="shared" si="55"/>
        <v>0</v>
      </c>
      <c r="U319" s="198">
        <f t="shared" si="56"/>
        <v>0</v>
      </c>
      <c r="V319" s="198">
        <f t="shared" si="57"/>
        <v>0</v>
      </c>
      <c r="W319" s="198">
        <v>0</v>
      </c>
      <c r="X319" s="198">
        <v>0</v>
      </c>
      <c r="Y319" s="198">
        <v>0</v>
      </c>
      <c r="Z319" s="198">
        <v>0</v>
      </c>
      <c r="AA319" s="192">
        <f t="shared" si="58"/>
        <v>0</v>
      </c>
      <c r="AB319" s="192">
        <f t="shared" si="59"/>
        <v>0</v>
      </c>
    </row>
    <row r="320" spans="1:28" x14ac:dyDescent="0.2">
      <c r="A320" s="172"/>
      <c r="B320" s="268"/>
      <c r="C320" s="268"/>
      <c r="D320" s="268"/>
      <c r="E320" s="172"/>
      <c r="F320" s="268"/>
      <c r="G320" s="200" t="s">
        <v>1249</v>
      </c>
      <c r="H320" s="268"/>
      <c r="I320" s="172"/>
      <c r="J320" s="437" t="str">
        <f t="shared" si="53"/>
        <v>-</v>
      </c>
      <c r="K320" s="269"/>
      <c r="L320" s="269"/>
      <c r="M320" s="270"/>
      <c r="N320" s="270"/>
      <c r="O320" s="277">
        <f t="shared" si="52"/>
        <v>0</v>
      </c>
      <c r="P320" s="272"/>
      <c r="Q320" s="199">
        <v>0</v>
      </c>
      <c r="R320" s="271"/>
      <c r="S320" s="198">
        <f t="shared" si="54"/>
        <v>0</v>
      </c>
      <c r="T320" s="198">
        <f t="shared" si="55"/>
        <v>0</v>
      </c>
      <c r="U320" s="198">
        <f t="shared" si="56"/>
        <v>0</v>
      </c>
      <c r="V320" s="198">
        <f t="shared" si="57"/>
        <v>0</v>
      </c>
      <c r="W320" s="198">
        <v>0</v>
      </c>
      <c r="X320" s="198">
        <v>0</v>
      </c>
      <c r="Y320" s="198">
        <v>0</v>
      </c>
      <c r="Z320" s="198">
        <v>0</v>
      </c>
      <c r="AA320" s="192">
        <f t="shared" si="58"/>
        <v>0</v>
      </c>
      <c r="AB320" s="192">
        <f t="shared" si="59"/>
        <v>0</v>
      </c>
    </row>
    <row r="321" spans="1:28" x14ac:dyDescent="0.2">
      <c r="A321" s="172"/>
      <c r="B321" s="268"/>
      <c r="C321" s="268"/>
      <c r="D321" s="268"/>
      <c r="E321" s="172"/>
      <c r="F321" s="268"/>
      <c r="G321" s="200" t="s">
        <v>1249</v>
      </c>
      <c r="H321" s="268"/>
      <c r="I321" s="172"/>
      <c r="J321" s="437" t="str">
        <f t="shared" si="53"/>
        <v>-</v>
      </c>
      <c r="K321" s="269"/>
      <c r="L321" s="269"/>
      <c r="M321" s="270"/>
      <c r="N321" s="270"/>
      <c r="O321" s="277">
        <f t="shared" si="52"/>
        <v>0</v>
      </c>
      <c r="P321" s="272"/>
      <c r="Q321" s="199">
        <v>0</v>
      </c>
      <c r="R321" s="271"/>
      <c r="S321" s="198">
        <f t="shared" si="54"/>
        <v>0</v>
      </c>
      <c r="T321" s="198">
        <f t="shared" si="55"/>
        <v>0</v>
      </c>
      <c r="U321" s="198">
        <f t="shared" si="56"/>
        <v>0</v>
      </c>
      <c r="V321" s="198">
        <f t="shared" si="57"/>
        <v>0</v>
      </c>
      <c r="W321" s="198">
        <v>0</v>
      </c>
      <c r="X321" s="198">
        <v>0</v>
      </c>
      <c r="Y321" s="198">
        <v>0</v>
      </c>
      <c r="Z321" s="198">
        <v>0</v>
      </c>
      <c r="AA321" s="192">
        <f t="shared" si="58"/>
        <v>0</v>
      </c>
      <c r="AB321" s="192">
        <f t="shared" si="59"/>
        <v>0</v>
      </c>
    </row>
    <row r="322" spans="1:28" x14ac:dyDescent="0.2">
      <c r="A322" s="172"/>
      <c r="B322" s="268"/>
      <c r="C322" s="268"/>
      <c r="D322" s="268"/>
      <c r="E322" s="172"/>
      <c r="F322" s="268"/>
      <c r="G322" s="200" t="s">
        <v>1249</v>
      </c>
      <c r="H322" s="268"/>
      <c r="I322" s="172"/>
      <c r="J322" s="437" t="str">
        <f t="shared" si="53"/>
        <v>-</v>
      </c>
      <c r="K322" s="269"/>
      <c r="L322" s="269"/>
      <c r="M322" s="270"/>
      <c r="N322" s="270"/>
      <c r="O322" s="277">
        <f t="shared" si="52"/>
        <v>0</v>
      </c>
      <c r="P322" s="272"/>
      <c r="Q322" s="199">
        <v>0</v>
      </c>
      <c r="R322" s="271"/>
      <c r="S322" s="198">
        <f t="shared" si="54"/>
        <v>0</v>
      </c>
      <c r="T322" s="198">
        <f t="shared" si="55"/>
        <v>0</v>
      </c>
      <c r="U322" s="198">
        <f t="shared" si="56"/>
        <v>0</v>
      </c>
      <c r="V322" s="198">
        <f t="shared" si="57"/>
        <v>0</v>
      </c>
      <c r="W322" s="198">
        <v>0</v>
      </c>
      <c r="X322" s="198">
        <v>0</v>
      </c>
      <c r="Y322" s="198">
        <v>0</v>
      </c>
      <c r="Z322" s="198">
        <v>0</v>
      </c>
      <c r="AA322" s="192">
        <f t="shared" si="58"/>
        <v>0</v>
      </c>
      <c r="AB322" s="192">
        <f t="shared" si="59"/>
        <v>0</v>
      </c>
    </row>
    <row r="323" spans="1:28" x14ac:dyDescent="0.2">
      <c r="A323" s="172"/>
      <c r="B323" s="268"/>
      <c r="C323" s="268"/>
      <c r="D323" s="268"/>
      <c r="E323" s="172"/>
      <c r="F323" s="268"/>
      <c r="G323" s="200" t="s">
        <v>1249</v>
      </c>
      <c r="H323" s="268"/>
      <c r="I323" s="172"/>
      <c r="J323" s="437" t="str">
        <f t="shared" si="53"/>
        <v>-</v>
      </c>
      <c r="K323" s="269"/>
      <c r="L323" s="269"/>
      <c r="M323" s="270"/>
      <c r="N323" s="270"/>
      <c r="O323" s="277">
        <f t="shared" si="52"/>
        <v>0</v>
      </c>
      <c r="P323" s="272"/>
      <c r="Q323" s="199">
        <v>0</v>
      </c>
      <c r="R323" s="271"/>
      <c r="S323" s="198">
        <f t="shared" si="54"/>
        <v>0</v>
      </c>
      <c r="T323" s="198">
        <f t="shared" si="55"/>
        <v>0</v>
      </c>
      <c r="U323" s="198">
        <f t="shared" si="56"/>
        <v>0</v>
      </c>
      <c r="V323" s="198">
        <f t="shared" si="57"/>
        <v>0</v>
      </c>
      <c r="W323" s="198">
        <v>0</v>
      </c>
      <c r="X323" s="198">
        <v>0</v>
      </c>
      <c r="Y323" s="198">
        <v>0</v>
      </c>
      <c r="Z323" s="198">
        <v>0</v>
      </c>
      <c r="AA323" s="192">
        <f t="shared" si="58"/>
        <v>0</v>
      </c>
      <c r="AB323" s="192">
        <f t="shared" si="59"/>
        <v>0</v>
      </c>
    </row>
    <row r="324" spans="1:28" x14ac:dyDescent="0.2">
      <c r="A324" s="172"/>
      <c r="B324" s="268"/>
      <c r="C324" s="268"/>
      <c r="D324" s="268"/>
      <c r="E324" s="172"/>
      <c r="F324" s="268"/>
      <c r="G324" s="200" t="s">
        <v>1249</v>
      </c>
      <c r="H324" s="268"/>
      <c r="I324" s="172"/>
      <c r="J324" s="437" t="str">
        <f t="shared" si="53"/>
        <v>-</v>
      </c>
      <c r="K324" s="269"/>
      <c r="L324" s="269"/>
      <c r="M324" s="270"/>
      <c r="N324" s="270"/>
      <c r="O324" s="277">
        <f t="shared" si="52"/>
        <v>0</v>
      </c>
      <c r="P324" s="272"/>
      <c r="Q324" s="199">
        <v>0</v>
      </c>
      <c r="R324" s="271"/>
      <c r="S324" s="198">
        <f t="shared" si="54"/>
        <v>0</v>
      </c>
      <c r="T324" s="198">
        <f t="shared" si="55"/>
        <v>0</v>
      </c>
      <c r="U324" s="198">
        <f t="shared" si="56"/>
        <v>0</v>
      </c>
      <c r="V324" s="198">
        <f t="shared" si="57"/>
        <v>0</v>
      </c>
      <c r="W324" s="198">
        <v>0</v>
      </c>
      <c r="X324" s="198">
        <v>0</v>
      </c>
      <c r="Y324" s="198">
        <v>0</v>
      </c>
      <c r="Z324" s="198">
        <v>0</v>
      </c>
      <c r="AA324" s="192">
        <f t="shared" si="58"/>
        <v>0</v>
      </c>
      <c r="AB324" s="192">
        <f t="shared" si="59"/>
        <v>0</v>
      </c>
    </row>
    <row r="325" spans="1:28" x14ac:dyDescent="0.2">
      <c r="A325" s="172"/>
      <c r="B325" s="268"/>
      <c r="C325" s="268"/>
      <c r="D325" s="268"/>
      <c r="E325" s="172"/>
      <c r="F325" s="268"/>
      <c r="G325" s="200" t="s">
        <v>1249</v>
      </c>
      <c r="H325" s="268"/>
      <c r="I325" s="172"/>
      <c r="J325" s="437" t="str">
        <f t="shared" si="53"/>
        <v>-</v>
      </c>
      <c r="K325" s="269"/>
      <c r="L325" s="269"/>
      <c r="M325" s="270"/>
      <c r="N325" s="270"/>
      <c r="O325" s="277">
        <f t="shared" si="52"/>
        <v>0</v>
      </c>
      <c r="P325" s="272"/>
      <c r="Q325" s="199">
        <v>0</v>
      </c>
      <c r="R325" s="271"/>
      <c r="S325" s="198">
        <f t="shared" si="54"/>
        <v>0</v>
      </c>
      <c r="T325" s="198">
        <f t="shared" si="55"/>
        <v>0</v>
      </c>
      <c r="U325" s="198">
        <f t="shared" si="56"/>
        <v>0</v>
      </c>
      <c r="V325" s="198">
        <f t="shared" si="57"/>
        <v>0</v>
      </c>
      <c r="W325" s="198">
        <v>0</v>
      </c>
      <c r="X325" s="198">
        <v>0</v>
      </c>
      <c r="Y325" s="198">
        <v>0</v>
      </c>
      <c r="Z325" s="198">
        <v>0</v>
      </c>
      <c r="AA325" s="192">
        <f t="shared" si="58"/>
        <v>0</v>
      </c>
      <c r="AB325" s="192">
        <f t="shared" si="59"/>
        <v>0</v>
      </c>
    </row>
    <row r="326" spans="1:28" x14ac:dyDescent="0.2">
      <c r="A326" s="172"/>
      <c r="B326" s="268"/>
      <c r="C326" s="268"/>
      <c r="D326" s="268"/>
      <c r="E326" s="172"/>
      <c r="F326" s="268"/>
      <c r="G326" s="200" t="s">
        <v>1249</v>
      </c>
      <c r="H326" s="268"/>
      <c r="I326" s="172"/>
      <c r="J326" s="437" t="str">
        <f t="shared" si="53"/>
        <v>-</v>
      </c>
      <c r="K326" s="269"/>
      <c r="L326" s="269"/>
      <c r="M326" s="270"/>
      <c r="N326" s="270"/>
      <c r="O326" s="277">
        <f t="shared" si="52"/>
        <v>0</v>
      </c>
      <c r="P326" s="272"/>
      <c r="Q326" s="199">
        <v>0</v>
      </c>
      <c r="R326" s="271"/>
      <c r="S326" s="198">
        <f t="shared" si="54"/>
        <v>0</v>
      </c>
      <c r="T326" s="198">
        <f t="shared" si="55"/>
        <v>0</v>
      </c>
      <c r="U326" s="198">
        <f t="shared" si="56"/>
        <v>0</v>
      </c>
      <c r="V326" s="198">
        <f t="shared" si="57"/>
        <v>0</v>
      </c>
      <c r="W326" s="198">
        <v>0</v>
      </c>
      <c r="X326" s="198">
        <v>0</v>
      </c>
      <c r="Y326" s="198">
        <v>0</v>
      </c>
      <c r="Z326" s="198">
        <v>0</v>
      </c>
      <c r="AA326" s="192">
        <f t="shared" si="58"/>
        <v>0</v>
      </c>
      <c r="AB326" s="192">
        <f t="shared" si="59"/>
        <v>0</v>
      </c>
    </row>
    <row r="327" spans="1:28" x14ac:dyDescent="0.2">
      <c r="A327" s="172"/>
      <c r="B327" s="268"/>
      <c r="C327" s="268"/>
      <c r="D327" s="268"/>
      <c r="E327" s="172"/>
      <c r="F327" s="268"/>
      <c r="G327" s="200" t="s">
        <v>1249</v>
      </c>
      <c r="H327" s="268"/>
      <c r="I327" s="172"/>
      <c r="J327" s="437" t="str">
        <f t="shared" si="53"/>
        <v>-</v>
      </c>
      <c r="K327" s="269"/>
      <c r="L327" s="269"/>
      <c r="M327" s="270"/>
      <c r="N327" s="270"/>
      <c r="O327" s="277">
        <f t="shared" si="52"/>
        <v>0</v>
      </c>
      <c r="P327" s="272"/>
      <c r="Q327" s="199">
        <v>0</v>
      </c>
      <c r="R327" s="271"/>
      <c r="S327" s="198">
        <f t="shared" si="54"/>
        <v>0</v>
      </c>
      <c r="T327" s="198">
        <f t="shared" si="55"/>
        <v>0</v>
      </c>
      <c r="U327" s="198">
        <f t="shared" si="56"/>
        <v>0</v>
      </c>
      <c r="V327" s="198">
        <f t="shared" si="57"/>
        <v>0</v>
      </c>
      <c r="W327" s="198">
        <v>0</v>
      </c>
      <c r="X327" s="198">
        <v>0</v>
      </c>
      <c r="Y327" s="198">
        <v>0</v>
      </c>
      <c r="Z327" s="198">
        <v>0</v>
      </c>
      <c r="AA327" s="192">
        <f t="shared" si="58"/>
        <v>0</v>
      </c>
      <c r="AB327" s="192">
        <f t="shared" si="59"/>
        <v>0</v>
      </c>
    </row>
    <row r="328" spans="1:28" x14ac:dyDescent="0.2">
      <c r="A328" s="172"/>
      <c r="B328" s="268"/>
      <c r="C328" s="268"/>
      <c r="D328" s="268"/>
      <c r="E328" s="172"/>
      <c r="F328" s="268"/>
      <c r="G328" s="200" t="s">
        <v>1249</v>
      </c>
      <c r="H328" s="268"/>
      <c r="I328" s="172"/>
      <c r="J328" s="437" t="str">
        <f t="shared" si="53"/>
        <v>-</v>
      </c>
      <c r="K328" s="269"/>
      <c r="L328" s="269"/>
      <c r="M328" s="270"/>
      <c r="N328" s="270"/>
      <c r="O328" s="277">
        <f t="shared" si="52"/>
        <v>0</v>
      </c>
      <c r="P328" s="272"/>
      <c r="Q328" s="199">
        <v>0</v>
      </c>
      <c r="R328" s="271"/>
      <c r="S328" s="198">
        <f t="shared" si="54"/>
        <v>0</v>
      </c>
      <c r="T328" s="198">
        <f t="shared" si="55"/>
        <v>0</v>
      </c>
      <c r="U328" s="198">
        <f t="shared" si="56"/>
        <v>0</v>
      </c>
      <c r="V328" s="198">
        <f t="shared" si="57"/>
        <v>0</v>
      </c>
      <c r="W328" s="198">
        <v>0</v>
      </c>
      <c r="X328" s="198">
        <v>0</v>
      </c>
      <c r="Y328" s="198">
        <v>0</v>
      </c>
      <c r="Z328" s="198">
        <v>0</v>
      </c>
      <c r="AA328" s="192">
        <f t="shared" si="58"/>
        <v>0</v>
      </c>
      <c r="AB328" s="192">
        <f t="shared" si="59"/>
        <v>0</v>
      </c>
    </row>
    <row r="329" spans="1:28" x14ac:dyDescent="0.2">
      <c r="A329" s="172"/>
      <c r="B329" s="268"/>
      <c r="C329" s="268"/>
      <c r="D329" s="268"/>
      <c r="E329" s="172"/>
      <c r="F329" s="268"/>
      <c r="G329" s="200" t="s">
        <v>1249</v>
      </c>
      <c r="H329" s="268"/>
      <c r="I329" s="172"/>
      <c r="J329" s="437" t="str">
        <f t="shared" si="53"/>
        <v>-</v>
      </c>
      <c r="K329" s="269"/>
      <c r="L329" s="269"/>
      <c r="M329" s="270"/>
      <c r="N329" s="270"/>
      <c r="O329" s="277">
        <f t="shared" ref="O329:O392" si="60">IF(ISERROR(INDEX(SalarySchedule,N329+1,MATCH(M329,EdLevel,0)))=TRUE,0,(INDEX(SalarySchedule,N329+1,MATCH(M329,EdLevel,0))))</f>
        <v>0</v>
      </c>
      <c r="P329" s="272"/>
      <c r="Q329" s="199">
        <v>0</v>
      </c>
      <c r="R329" s="271"/>
      <c r="S329" s="198">
        <f t="shared" si="54"/>
        <v>0</v>
      </c>
      <c r="T329" s="198">
        <f t="shared" si="55"/>
        <v>0</v>
      </c>
      <c r="U329" s="198">
        <f t="shared" si="56"/>
        <v>0</v>
      </c>
      <c r="V329" s="198">
        <f t="shared" si="57"/>
        <v>0</v>
      </c>
      <c r="W329" s="198">
        <v>0</v>
      </c>
      <c r="X329" s="198">
        <v>0</v>
      </c>
      <c r="Y329" s="198">
        <v>0</v>
      </c>
      <c r="Z329" s="198">
        <v>0</v>
      </c>
      <c r="AA329" s="192">
        <f t="shared" si="58"/>
        <v>0</v>
      </c>
      <c r="AB329" s="192">
        <f t="shared" si="59"/>
        <v>0</v>
      </c>
    </row>
    <row r="330" spans="1:28" x14ac:dyDescent="0.2">
      <c r="A330" s="172"/>
      <c r="B330" s="268"/>
      <c r="C330" s="268"/>
      <c r="D330" s="268"/>
      <c r="E330" s="172"/>
      <c r="F330" s="268"/>
      <c r="G330" s="200" t="s">
        <v>1249</v>
      </c>
      <c r="H330" s="268"/>
      <c r="I330" s="172"/>
      <c r="J330" s="437" t="str">
        <f t="shared" ref="J330:J393" si="61">IF(A330="22",A330&amp;"-"&amp;E330&amp;"-"&amp;I330,A330&amp;"-"&amp;E330)</f>
        <v>-</v>
      </c>
      <c r="K330" s="269"/>
      <c r="L330" s="269"/>
      <c r="M330" s="270"/>
      <c r="N330" s="270"/>
      <c r="O330" s="277">
        <f t="shared" si="60"/>
        <v>0</v>
      </c>
      <c r="P330" s="272"/>
      <c r="Q330" s="199">
        <v>0</v>
      </c>
      <c r="R330" s="271"/>
      <c r="S330" s="198">
        <f t="shared" si="54"/>
        <v>0</v>
      </c>
      <c r="T330" s="198">
        <f t="shared" si="55"/>
        <v>0</v>
      </c>
      <c r="U330" s="198">
        <f t="shared" si="56"/>
        <v>0</v>
      </c>
      <c r="V330" s="198">
        <f t="shared" si="57"/>
        <v>0</v>
      </c>
      <c r="W330" s="198">
        <v>0</v>
      </c>
      <c r="X330" s="198">
        <v>0</v>
      </c>
      <c r="Y330" s="198">
        <v>0</v>
      </c>
      <c r="Z330" s="198">
        <v>0</v>
      </c>
      <c r="AA330" s="192">
        <f t="shared" si="58"/>
        <v>0</v>
      </c>
      <c r="AB330" s="192">
        <f t="shared" si="59"/>
        <v>0</v>
      </c>
    </row>
    <row r="331" spans="1:28" x14ac:dyDescent="0.2">
      <c r="A331" s="172"/>
      <c r="B331" s="268"/>
      <c r="C331" s="268"/>
      <c r="D331" s="268"/>
      <c r="E331" s="172"/>
      <c r="F331" s="268"/>
      <c r="G331" s="200" t="s">
        <v>1249</v>
      </c>
      <c r="H331" s="268"/>
      <c r="I331" s="172"/>
      <c r="J331" s="437" t="str">
        <f t="shared" si="61"/>
        <v>-</v>
      </c>
      <c r="K331" s="269"/>
      <c r="L331" s="269"/>
      <c r="M331" s="270"/>
      <c r="N331" s="270"/>
      <c r="O331" s="277">
        <f t="shared" si="60"/>
        <v>0</v>
      </c>
      <c r="P331" s="272"/>
      <c r="Q331" s="199">
        <v>0</v>
      </c>
      <c r="R331" s="271"/>
      <c r="S331" s="198">
        <f t="shared" si="54"/>
        <v>0</v>
      </c>
      <c r="T331" s="198">
        <f t="shared" si="55"/>
        <v>0</v>
      </c>
      <c r="U331" s="198">
        <f t="shared" si="56"/>
        <v>0</v>
      </c>
      <c r="V331" s="198">
        <f t="shared" si="57"/>
        <v>0</v>
      </c>
      <c r="W331" s="198">
        <v>0</v>
      </c>
      <c r="X331" s="198">
        <v>0</v>
      </c>
      <c r="Y331" s="198">
        <v>0</v>
      </c>
      <c r="Z331" s="198">
        <v>0</v>
      </c>
      <c r="AA331" s="192">
        <f t="shared" si="58"/>
        <v>0</v>
      </c>
      <c r="AB331" s="192">
        <f t="shared" si="59"/>
        <v>0</v>
      </c>
    </row>
    <row r="332" spans="1:28" x14ac:dyDescent="0.2">
      <c r="A332" s="172"/>
      <c r="B332" s="268"/>
      <c r="C332" s="268"/>
      <c r="D332" s="268"/>
      <c r="E332" s="172"/>
      <c r="F332" s="268"/>
      <c r="G332" s="200" t="s">
        <v>1249</v>
      </c>
      <c r="H332" s="268"/>
      <c r="I332" s="172"/>
      <c r="J332" s="437" t="str">
        <f t="shared" si="61"/>
        <v>-</v>
      </c>
      <c r="K332" s="269"/>
      <c r="L332" s="269"/>
      <c r="M332" s="270"/>
      <c r="N332" s="270"/>
      <c r="O332" s="277">
        <f t="shared" si="60"/>
        <v>0</v>
      </c>
      <c r="P332" s="272"/>
      <c r="Q332" s="199">
        <v>0</v>
      </c>
      <c r="R332" s="271"/>
      <c r="S332" s="198">
        <f t="shared" si="54"/>
        <v>0</v>
      </c>
      <c r="T332" s="198">
        <f t="shared" si="55"/>
        <v>0</v>
      </c>
      <c r="U332" s="198">
        <f t="shared" si="56"/>
        <v>0</v>
      </c>
      <c r="V332" s="198">
        <f t="shared" si="57"/>
        <v>0</v>
      </c>
      <c r="W332" s="198">
        <v>0</v>
      </c>
      <c r="X332" s="198">
        <v>0</v>
      </c>
      <c r="Y332" s="198">
        <v>0</v>
      </c>
      <c r="Z332" s="198">
        <v>0</v>
      </c>
      <c r="AA332" s="192">
        <f t="shared" si="58"/>
        <v>0</v>
      </c>
      <c r="AB332" s="192">
        <f t="shared" si="59"/>
        <v>0</v>
      </c>
    </row>
    <row r="333" spans="1:28" x14ac:dyDescent="0.2">
      <c r="A333" s="172"/>
      <c r="B333" s="268"/>
      <c r="C333" s="268"/>
      <c r="D333" s="268"/>
      <c r="E333" s="172"/>
      <c r="F333" s="268"/>
      <c r="G333" s="200" t="s">
        <v>1249</v>
      </c>
      <c r="H333" s="268"/>
      <c r="I333" s="172"/>
      <c r="J333" s="437" t="str">
        <f t="shared" si="61"/>
        <v>-</v>
      </c>
      <c r="K333" s="269"/>
      <c r="L333" s="269"/>
      <c r="M333" s="270"/>
      <c r="N333" s="270"/>
      <c r="O333" s="277">
        <f t="shared" si="60"/>
        <v>0</v>
      </c>
      <c r="P333" s="272"/>
      <c r="Q333" s="199">
        <v>0</v>
      </c>
      <c r="R333" s="271"/>
      <c r="S333" s="198">
        <f t="shared" si="54"/>
        <v>0</v>
      </c>
      <c r="T333" s="198">
        <f t="shared" si="55"/>
        <v>0</v>
      </c>
      <c r="U333" s="198">
        <f t="shared" si="56"/>
        <v>0</v>
      </c>
      <c r="V333" s="198">
        <f t="shared" si="57"/>
        <v>0</v>
      </c>
      <c r="W333" s="198">
        <v>0</v>
      </c>
      <c r="X333" s="198">
        <v>0</v>
      </c>
      <c r="Y333" s="198">
        <v>0</v>
      </c>
      <c r="Z333" s="198">
        <v>0</v>
      </c>
      <c r="AA333" s="192">
        <f t="shared" si="58"/>
        <v>0</v>
      </c>
      <c r="AB333" s="192">
        <f t="shared" si="59"/>
        <v>0</v>
      </c>
    </row>
    <row r="334" spans="1:28" x14ac:dyDescent="0.2">
      <c r="A334" s="172"/>
      <c r="B334" s="268"/>
      <c r="C334" s="268"/>
      <c r="D334" s="268"/>
      <c r="E334" s="172"/>
      <c r="F334" s="268"/>
      <c r="G334" s="200" t="s">
        <v>1249</v>
      </c>
      <c r="H334" s="268"/>
      <c r="I334" s="172"/>
      <c r="J334" s="437" t="str">
        <f t="shared" si="61"/>
        <v>-</v>
      </c>
      <c r="K334" s="269"/>
      <c r="L334" s="269"/>
      <c r="M334" s="270"/>
      <c r="N334" s="270"/>
      <c r="O334" s="277">
        <f t="shared" si="60"/>
        <v>0</v>
      </c>
      <c r="P334" s="272"/>
      <c r="Q334" s="199">
        <v>0</v>
      </c>
      <c r="R334" s="271"/>
      <c r="S334" s="198">
        <f t="shared" si="54"/>
        <v>0</v>
      </c>
      <c r="T334" s="198">
        <f t="shared" si="55"/>
        <v>0</v>
      </c>
      <c r="U334" s="198">
        <f t="shared" si="56"/>
        <v>0</v>
      </c>
      <c r="V334" s="198">
        <f t="shared" si="57"/>
        <v>0</v>
      </c>
      <c r="W334" s="198">
        <v>0</v>
      </c>
      <c r="X334" s="198">
        <v>0</v>
      </c>
      <c r="Y334" s="198">
        <v>0</v>
      </c>
      <c r="Z334" s="198">
        <v>0</v>
      </c>
      <c r="AA334" s="192">
        <f t="shared" si="58"/>
        <v>0</v>
      </c>
      <c r="AB334" s="192">
        <f t="shared" si="59"/>
        <v>0</v>
      </c>
    </row>
    <row r="335" spans="1:28" x14ac:dyDescent="0.2">
      <c r="A335" s="172"/>
      <c r="B335" s="268"/>
      <c r="C335" s="268"/>
      <c r="D335" s="268"/>
      <c r="E335" s="172"/>
      <c r="F335" s="268"/>
      <c r="G335" s="200" t="s">
        <v>1249</v>
      </c>
      <c r="H335" s="268"/>
      <c r="I335" s="172"/>
      <c r="J335" s="437" t="str">
        <f t="shared" si="61"/>
        <v>-</v>
      </c>
      <c r="K335" s="269"/>
      <c r="L335" s="269"/>
      <c r="M335" s="270"/>
      <c r="N335" s="270"/>
      <c r="O335" s="277">
        <f t="shared" si="60"/>
        <v>0</v>
      </c>
      <c r="P335" s="272"/>
      <c r="Q335" s="199">
        <v>0</v>
      </c>
      <c r="R335" s="271"/>
      <c r="S335" s="198">
        <f t="shared" si="54"/>
        <v>0</v>
      </c>
      <c r="T335" s="198">
        <f t="shared" si="55"/>
        <v>0</v>
      </c>
      <c r="U335" s="198">
        <f t="shared" si="56"/>
        <v>0</v>
      </c>
      <c r="V335" s="198">
        <f t="shared" si="57"/>
        <v>0</v>
      </c>
      <c r="W335" s="198">
        <v>0</v>
      </c>
      <c r="X335" s="198">
        <v>0</v>
      </c>
      <c r="Y335" s="198">
        <v>0</v>
      </c>
      <c r="Z335" s="198">
        <v>0</v>
      </c>
      <c r="AA335" s="192">
        <f t="shared" si="58"/>
        <v>0</v>
      </c>
      <c r="AB335" s="192">
        <f t="shared" si="59"/>
        <v>0</v>
      </c>
    </row>
    <row r="336" spans="1:28" x14ac:dyDescent="0.2">
      <c r="A336" s="172"/>
      <c r="B336" s="268"/>
      <c r="C336" s="268"/>
      <c r="D336" s="268"/>
      <c r="E336" s="172"/>
      <c r="F336" s="268"/>
      <c r="G336" s="200" t="s">
        <v>1249</v>
      </c>
      <c r="H336" s="268"/>
      <c r="I336" s="172"/>
      <c r="J336" s="437" t="str">
        <f t="shared" si="61"/>
        <v>-</v>
      </c>
      <c r="K336" s="269"/>
      <c r="L336" s="269"/>
      <c r="M336" s="270"/>
      <c r="N336" s="270"/>
      <c r="O336" s="277">
        <f t="shared" si="60"/>
        <v>0</v>
      </c>
      <c r="P336" s="272"/>
      <c r="Q336" s="199">
        <v>0</v>
      </c>
      <c r="R336" s="271"/>
      <c r="S336" s="198">
        <f t="shared" si="54"/>
        <v>0</v>
      </c>
      <c r="T336" s="198">
        <f t="shared" si="55"/>
        <v>0</v>
      </c>
      <c r="U336" s="198">
        <f t="shared" si="56"/>
        <v>0</v>
      </c>
      <c r="V336" s="198">
        <f t="shared" si="57"/>
        <v>0</v>
      </c>
      <c r="W336" s="198">
        <v>0</v>
      </c>
      <c r="X336" s="198">
        <v>0</v>
      </c>
      <c r="Y336" s="198">
        <v>0</v>
      </c>
      <c r="Z336" s="198">
        <v>0</v>
      </c>
      <c r="AA336" s="192">
        <f t="shared" si="58"/>
        <v>0</v>
      </c>
      <c r="AB336" s="192">
        <f t="shared" si="59"/>
        <v>0</v>
      </c>
    </row>
    <row r="337" spans="1:28" x14ac:dyDescent="0.2">
      <c r="A337" s="172"/>
      <c r="B337" s="268"/>
      <c r="C337" s="268"/>
      <c r="D337" s="268"/>
      <c r="E337" s="172"/>
      <c r="F337" s="268"/>
      <c r="G337" s="200" t="s">
        <v>1249</v>
      </c>
      <c r="H337" s="268"/>
      <c r="I337" s="172"/>
      <c r="J337" s="437" t="str">
        <f t="shared" si="61"/>
        <v>-</v>
      </c>
      <c r="K337" s="269"/>
      <c r="L337" s="269"/>
      <c r="M337" s="270"/>
      <c r="N337" s="270"/>
      <c r="O337" s="277">
        <f t="shared" si="60"/>
        <v>0</v>
      </c>
      <c r="P337" s="272"/>
      <c r="Q337" s="199">
        <v>0</v>
      </c>
      <c r="R337" s="271"/>
      <c r="S337" s="198">
        <f t="shared" si="54"/>
        <v>0</v>
      </c>
      <c r="T337" s="198">
        <f t="shared" si="55"/>
        <v>0</v>
      </c>
      <c r="U337" s="198">
        <f t="shared" si="56"/>
        <v>0</v>
      </c>
      <c r="V337" s="198">
        <f t="shared" si="57"/>
        <v>0</v>
      </c>
      <c r="W337" s="198">
        <v>0</v>
      </c>
      <c r="X337" s="198">
        <v>0</v>
      </c>
      <c r="Y337" s="198">
        <v>0</v>
      </c>
      <c r="Z337" s="198">
        <v>0</v>
      </c>
      <c r="AA337" s="192">
        <f t="shared" si="58"/>
        <v>0</v>
      </c>
      <c r="AB337" s="192">
        <f t="shared" si="59"/>
        <v>0</v>
      </c>
    </row>
    <row r="338" spans="1:28" x14ac:dyDescent="0.2">
      <c r="A338" s="172"/>
      <c r="B338" s="268"/>
      <c r="C338" s="268"/>
      <c r="D338" s="268"/>
      <c r="E338" s="172"/>
      <c r="F338" s="268"/>
      <c r="G338" s="200" t="s">
        <v>1249</v>
      </c>
      <c r="H338" s="268"/>
      <c r="I338" s="172"/>
      <c r="J338" s="437" t="str">
        <f t="shared" si="61"/>
        <v>-</v>
      </c>
      <c r="K338" s="269"/>
      <c r="L338" s="269"/>
      <c r="M338" s="270"/>
      <c r="N338" s="270"/>
      <c r="O338" s="277">
        <f t="shared" si="60"/>
        <v>0</v>
      </c>
      <c r="P338" s="272"/>
      <c r="Q338" s="199">
        <v>0</v>
      </c>
      <c r="R338" s="271"/>
      <c r="S338" s="198">
        <f t="shared" si="54"/>
        <v>0</v>
      </c>
      <c r="T338" s="198">
        <f t="shared" si="55"/>
        <v>0</v>
      </c>
      <c r="U338" s="198">
        <f t="shared" si="56"/>
        <v>0</v>
      </c>
      <c r="V338" s="198">
        <f t="shared" si="57"/>
        <v>0</v>
      </c>
      <c r="W338" s="198">
        <v>0</v>
      </c>
      <c r="X338" s="198">
        <v>0</v>
      </c>
      <c r="Y338" s="198">
        <v>0</v>
      </c>
      <c r="Z338" s="198">
        <v>0</v>
      </c>
      <c r="AA338" s="192">
        <f t="shared" si="58"/>
        <v>0</v>
      </c>
      <c r="AB338" s="192">
        <f t="shared" si="59"/>
        <v>0</v>
      </c>
    </row>
    <row r="339" spans="1:28" x14ac:dyDescent="0.2">
      <c r="A339" s="172"/>
      <c r="B339" s="268"/>
      <c r="C339" s="268"/>
      <c r="D339" s="268"/>
      <c r="E339" s="172"/>
      <c r="F339" s="268"/>
      <c r="G339" s="200" t="s">
        <v>1249</v>
      </c>
      <c r="H339" s="268"/>
      <c r="I339" s="172"/>
      <c r="J339" s="437" t="str">
        <f t="shared" si="61"/>
        <v>-</v>
      </c>
      <c r="K339" s="269"/>
      <c r="L339" s="269"/>
      <c r="M339" s="270"/>
      <c r="N339" s="270"/>
      <c r="O339" s="277">
        <f t="shared" si="60"/>
        <v>0</v>
      </c>
      <c r="P339" s="272"/>
      <c r="Q339" s="199">
        <v>0</v>
      </c>
      <c r="R339" s="271"/>
      <c r="S339" s="198">
        <f t="shared" si="54"/>
        <v>0</v>
      </c>
      <c r="T339" s="198">
        <f t="shared" si="55"/>
        <v>0</v>
      </c>
      <c r="U339" s="198">
        <f t="shared" si="56"/>
        <v>0</v>
      </c>
      <c r="V339" s="198">
        <f t="shared" si="57"/>
        <v>0</v>
      </c>
      <c r="W339" s="198">
        <v>0</v>
      </c>
      <c r="X339" s="198">
        <v>0</v>
      </c>
      <c r="Y339" s="198">
        <v>0</v>
      </c>
      <c r="Z339" s="198">
        <v>0</v>
      </c>
      <c r="AA339" s="192">
        <f t="shared" si="58"/>
        <v>0</v>
      </c>
      <c r="AB339" s="192">
        <f t="shared" si="59"/>
        <v>0</v>
      </c>
    </row>
    <row r="340" spans="1:28" x14ac:dyDescent="0.2">
      <c r="A340" s="172"/>
      <c r="B340" s="268"/>
      <c r="C340" s="268"/>
      <c r="D340" s="268"/>
      <c r="E340" s="172"/>
      <c r="F340" s="268"/>
      <c r="G340" s="200" t="s">
        <v>1249</v>
      </c>
      <c r="H340" s="268"/>
      <c r="I340" s="172"/>
      <c r="J340" s="437" t="str">
        <f t="shared" si="61"/>
        <v>-</v>
      </c>
      <c r="K340" s="269"/>
      <c r="L340" s="269"/>
      <c r="M340" s="270"/>
      <c r="N340" s="270"/>
      <c r="O340" s="277">
        <f t="shared" si="60"/>
        <v>0</v>
      </c>
      <c r="P340" s="272"/>
      <c r="Q340" s="199">
        <v>0</v>
      </c>
      <c r="R340" s="271"/>
      <c r="S340" s="198">
        <f t="shared" si="54"/>
        <v>0</v>
      </c>
      <c r="T340" s="198">
        <f t="shared" si="55"/>
        <v>0</v>
      </c>
      <c r="U340" s="198">
        <f t="shared" si="56"/>
        <v>0</v>
      </c>
      <c r="V340" s="198">
        <f t="shared" si="57"/>
        <v>0</v>
      </c>
      <c r="W340" s="198">
        <v>0</v>
      </c>
      <c r="X340" s="198">
        <v>0</v>
      </c>
      <c r="Y340" s="198">
        <v>0</v>
      </c>
      <c r="Z340" s="198">
        <v>0</v>
      </c>
      <c r="AA340" s="192">
        <f t="shared" si="58"/>
        <v>0</v>
      </c>
      <c r="AB340" s="192">
        <f t="shared" si="59"/>
        <v>0</v>
      </c>
    </row>
    <row r="341" spans="1:28" x14ac:dyDescent="0.2">
      <c r="A341" s="172"/>
      <c r="B341" s="268"/>
      <c r="C341" s="268"/>
      <c r="D341" s="268"/>
      <c r="E341" s="172"/>
      <c r="F341" s="268"/>
      <c r="G341" s="200" t="s">
        <v>1249</v>
      </c>
      <c r="H341" s="268"/>
      <c r="I341" s="172"/>
      <c r="J341" s="437" t="str">
        <f t="shared" si="61"/>
        <v>-</v>
      </c>
      <c r="K341" s="269"/>
      <c r="L341" s="269"/>
      <c r="M341" s="270"/>
      <c r="N341" s="270"/>
      <c r="O341" s="277">
        <f t="shared" si="60"/>
        <v>0</v>
      </c>
      <c r="P341" s="272"/>
      <c r="Q341" s="199">
        <v>0</v>
      </c>
      <c r="R341" s="271"/>
      <c r="S341" s="198">
        <f t="shared" si="54"/>
        <v>0</v>
      </c>
      <c r="T341" s="198">
        <f t="shared" si="55"/>
        <v>0</v>
      </c>
      <c r="U341" s="198">
        <f t="shared" si="56"/>
        <v>0</v>
      </c>
      <c r="V341" s="198">
        <f t="shared" si="57"/>
        <v>0</v>
      </c>
      <c r="W341" s="198">
        <v>0</v>
      </c>
      <c r="X341" s="198">
        <v>0</v>
      </c>
      <c r="Y341" s="198">
        <v>0</v>
      </c>
      <c r="Z341" s="198">
        <v>0</v>
      </c>
      <c r="AA341" s="192">
        <f t="shared" si="58"/>
        <v>0</v>
      </c>
      <c r="AB341" s="192">
        <f t="shared" si="59"/>
        <v>0</v>
      </c>
    </row>
    <row r="342" spans="1:28" x14ac:dyDescent="0.2">
      <c r="A342" s="172"/>
      <c r="B342" s="268"/>
      <c r="C342" s="268"/>
      <c r="D342" s="268"/>
      <c r="E342" s="172"/>
      <c r="F342" s="268"/>
      <c r="G342" s="200" t="s">
        <v>1249</v>
      </c>
      <c r="H342" s="268"/>
      <c r="I342" s="172"/>
      <c r="J342" s="437" t="str">
        <f t="shared" si="61"/>
        <v>-</v>
      </c>
      <c r="K342" s="269"/>
      <c r="L342" s="269"/>
      <c r="M342" s="270"/>
      <c r="N342" s="270"/>
      <c r="O342" s="277">
        <f t="shared" si="60"/>
        <v>0</v>
      </c>
      <c r="P342" s="272"/>
      <c r="Q342" s="199">
        <v>0</v>
      </c>
      <c r="R342" s="271"/>
      <c r="S342" s="198">
        <f t="shared" si="54"/>
        <v>0</v>
      </c>
      <c r="T342" s="198">
        <f t="shared" si="55"/>
        <v>0</v>
      </c>
      <c r="U342" s="198">
        <f t="shared" si="56"/>
        <v>0</v>
      </c>
      <c r="V342" s="198">
        <f t="shared" si="57"/>
        <v>0</v>
      </c>
      <c r="W342" s="198">
        <v>0</v>
      </c>
      <c r="X342" s="198">
        <v>0</v>
      </c>
      <c r="Y342" s="198">
        <v>0</v>
      </c>
      <c r="Z342" s="198">
        <v>0</v>
      </c>
      <c r="AA342" s="192">
        <f t="shared" si="58"/>
        <v>0</v>
      </c>
      <c r="AB342" s="192">
        <f t="shared" si="59"/>
        <v>0</v>
      </c>
    </row>
    <row r="343" spans="1:28" x14ac:dyDescent="0.2">
      <c r="A343" s="172"/>
      <c r="B343" s="268"/>
      <c r="C343" s="268"/>
      <c r="D343" s="268"/>
      <c r="E343" s="172"/>
      <c r="F343" s="268"/>
      <c r="G343" s="200" t="s">
        <v>1249</v>
      </c>
      <c r="H343" s="268"/>
      <c r="I343" s="172"/>
      <c r="J343" s="437" t="str">
        <f t="shared" si="61"/>
        <v>-</v>
      </c>
      <c r="K343" s="269"/>
      <c r="L343" s="269"/>
      <c r="M343" s="270"/>
      <c r="N343" s="270"/>
      <c r="O343" s="277">
        <f t="shared" si="60"/>
        <v>0</v>
      </c>
      <c r="P343" s="272"/>
      <c r="Q343" s="199">
        <v>0</v>
      </c>
      <c r="R343" s="271"/>
      <c r="S343" s="198">
        <f t="shared" si="54"/>
        <v>0</v>
      </c>
      <c r="T343" s="198">
        <f t="shared" si="55"/>
        <v>0</v>
      </c>
      <c r="U343" s="198">
        <f t="shared" si="56"/>
        <v>0</v>
      </c>
      <c r="V343" s="198">
        <f t="shared" si="57"/>
        <v>0</v>
      </c>
      <c r="W343" s="198">
        <v>0</v>
      </c>
      <c r="X343" s="198">
        <v>0</v>
      </c>
      <c r="Y343" s="198">
        <v>0</v>
      </c>
      <c r="Z343" s="198">
        <v>0</v>
      </c>
      <c r="AA343" s="192">
        <f t="shared" si="58"/>
        <v>0</v>
      </c>
      <c r="AB343" s="192">
        <f t="shared" si="59"/>
        <v>0</v>
      </c>
    </row>
    <row r="344" spans="1:28" x14ac:dyDescent="0.2">
      <c r="A344" s="172"/>
      <c r="B344" s="268"/>
      <c r="C344" s="268"/>
      <c r="D344" s="268"/>
      <c r="E344" s="172"/>
      <c r="F344" s="268"/>
      <c r="G344" s="200" t="s">
        <v>1249</v>
      </c>
      <c r="H344" s="268"/>
      <c r="I344" s="172"/>
      <c r="J344" s="437" t="str">
        <f t="shared" si="61"/>
        <v>-</v>
      </c>
      <c r="K344" s="269"/>
      <c r="L344" s="269"/>
      <c r="M344" s="270"/>
      <c r="N344" s="270"/>
      <c r="O344" s="277">
        <f t="shared" si="60"/>
        <v>0</v>
      </c>
      <c r="P344" s="272"/>
      <c r="Q344" s="199">
        <v>0</v>
      </c>
      <c r="R344" s="271"/>
      <c r="S344" s="198">
        <f t="shared" si="54"/>
        <v>0</v>
      </c>
      <c r="T344" s="198">
        <f t="shared" si="55"/>
        <v>0</v>
      </c>
      <c r="U344" s="198">
        <f t="shared" si="56"/>
        <v>0</v>
      </c>
      <c r="V344" s="198">
        <f t="shared" si="57"/>
        <v>0</v>
      </c>
      <c r="W344" s="198">
        <v>0</v>
      </c>
      <c r="X344" s="198">
        <v>0</v>
      </c>
      <c r="Y344" s="198">
        <v>0</v>
      </c>
      <c r="Z344" s="198">
        <v>0</v>
      </c>
      <c r="AA344" s="192">
        <f t="shared" si="58"/>
        <v>0</v>
      </c>
      <c r="AB344" s="192">
        <f t="shared" si="59"/>
        <v>0</v>
      </c>
    </row>
    <row r="345" spans="1:28" x14ac:dyDescent="0.2">
      <c r="A345" s="172"/>
      <c r="B345" s="268"/>
      <c r="C345" s="268"/>
      <c r="D345" s="268"/>
      <c r="E345" s="172"/>
      <c r="F345" s="268"/>
      <c r="G345" s="200" t="s">
        <v>1249</v>
      </c>
      <c r="H345" s="268"/>
      <c r="I345" s="172"/>
      <c r="J345" s="437" t="str">
        <f t="shared" si="61"/>
        <v>-</v>
      </c>
      <c r="K345" s="269"/>
      <c r="L345" s="269"/>
      <c r="M345" s="270"/>
      <c r="N345" s="270"/>
      <c r="O345" s="277">
        <f t="shared" si="60"/>
        <v>0</v>
      </c>
      <c r="P345" s="272"/>
      <c r="Q345" s="199">
        <v>0</v>
      </c>
      <c r="R345" s="271"/>
      <c r="S345" s="198">
        <f t="shared" si="54"/>
        <v>0</v>
      </c>
      <c r="T345" s="198">
        <f t="shared" si="55"/>
        <v>0</v>
      </c>
      <c r="U345" s="198">
        <f t="shared" si="56"/>
        <v>0</v>
      </c>
      <c r="V345" s="198">
        <f t="shared" si="57"/>
        <v>0</v>
      </c>
      <c r="W345" s="198">
        <v>0</v>
      </c>
      <c r="X345" s="198">
        <v>0</v>
      </c>
      <c r="Y345" s="198">
        <v>0</v>
      </c>
      <c r="Z345" s="198">
        <v>0</v>
      </c>
      <c r="AA345" s="192">
        <f t="shared" si="58"/>
        <v>0</v>
      </c>
      <c r="AB345" s="192">
        <f t="shared" si="59"/>
        <v>0</v>
      </c>
    </row>
    <row r="346" spans="1:28" x14ac:dyDescent="0.2">
      <c r="A346" s="172"/>
      <c r="B346" s="268"/>
      <c r="C346" s="268"/>
      <c r="D346" s="268"/>
      <c r="E346" s="172"/>
      <c r="F346" s="268"/>
      <c r="G346" s="200" t="s">
        <v>1249</v>
      </c>
      <c r="H346" s="268"/>
      <c r="I346" s="172"/>
      <c r="J346" s="437" t="str">
        <f t="shared" si="61"/>
        <v>-</v>
      </c>
      <c r="K346" s="269"/>
      <c r="L346" s="269"/>
      <c r="M346" s="270"/>
      <c r="N346" s="270"/>
      <c r="O346" s="277">
        <f t="shared" si="60"/>
        <v>0</v>
      </c>
      <c r="P346" s="272"/>
      <c r="Q346" s="199">
        <v>0</v>
      </c>
      <c r="R346" s="271"/>
      <c r="S346" s="198">
        <f t="shared" si="54"/>
        <v>0</v>
      </c>
      <c r="T346" s="198">
        <f t="shared" si="55"/>
        <v>0</v>
      </c>
      <c r="U346" s="198">
        <f t="shared" si="56"/>
        <v>0</v>
      </c>
      <c r="V346" s="198">
        <f t="shared" si="57"/>
        <v>0</v>
      </c>
      <c r="W346" s="198">
        <v>0</v>
      </c>
      <c r="X346" s="198">
        <v>0</v>
      </c>
      <c r="Y346" s="198">
        <v>0</v>
      </c>
      <c r="Z346" s="198">
        <v>0</v>
      </c>
      <c r="AA346" s="192">
        <f t="shared" si="58"/>
        <v>0</v>
      </c>
      <c r="AB346" s="192">
        <f t="shared" si="59"/>
        <v>0</v>
      </c>
    </row>
    <row r="347" spans="1:28" x14ac:dyDescent="0.2">
      <c r="A347" s="172"/>
      <c r="B347" s="268"/>
      <c r="C347" s="268"/>
      <c r="D347" s="268"/>
      <c r="E347" s="172"/>
      <c r="F347" s="268"/>
      <c r="G347" s="200" t="s">
        <v>1249</v>
      </c>
      <c r="H347" s="268"/>
      <c r="I347" s="172"/>
      <c r="J347" s="437" t="str">
        <f t="shared" si="61"/>
        <v>-</v>
      </c>
      <c r="K347" s="269"/>
      <c r="L347" s="269"/>
      <c r="M347" s="270"/>
      <c r="N347" s="270"/>
      <c r="O347" s="277">
        <f t="shared" si="60"/>
        <v>0</v>
      </c>
      <c r="P347" s="272"/>
      <c r="Q347" s="199">
        <v>0</v>
      </c>
      <c r="R347" s="271"/>
      <c r="S347" s="198">
        <f t="shared" si="54"/>
        <v>0</v>
      </c>
      <c r="T347" s="198">
        <f t="shared" si="55"/>
        <v>0</v>
      </c>
      <c r="U347" s="198">
        <f t="shared" si="56"/>
        <v>0</v>
      </c>
      <c r="V347" s="198">
        <f t="shared" si="57"/>
        <v>0</v>
      </c>
      <c r="W347" s="198">
        <v>0</v>
      </c>
      <c r="X347" s="198">
        <v>0</v>
      </c>
      <c r="Y347" s="198">
        <v>0</v>
      </c>
      <c r="Z347" s="198">
        <v>0</v>
      </c>
      <c r="AA347" s="192">
        <f t="shared" si="58"/>
        <v>0</v>
      </c>
      <c r="AB347" s="192">
        <f t="shared" si="59"/>
        <v>0</v>
      </c>
    </row>
    <row r="348" spans="1:28" x14ac:dyDescent="0.2">
      <c r="A348" s="172"/>
      <c r="B348" s="268"/>
      <c r="C348" s="268"/>
      <c r="D348" s="268"/>
      <c r="E348" s="172"/>
      <c r="F348" s="268"/>
      <c r="G348" s="200" t="s">
        <v>1249</v>
      </c>
      <c r="H348" s="268"/>
      <c r="I348" s="172"/>
      <c r="J348" s="437" t="str">
        <f t="shared" si="61"/>
        <v>-</v>
      </c>
      <c r="K348" s="269"/>
      <c r="L348" s="269"/>
      <c r="M348" s="270"/>
      <c r="N348" s="270"/>
      <c r="O348" s="277">
        <f t="shared" si="60"/>
        <v>0</v>
      </c>
      <c r="P348" s="272"/>
      <c r="Q348" s="199">
        <v>0</v>
      </c>
      <c r="R348" s="271"/>
      <c r="S348" s="198">
        <f t="shared" si="54"/>
        <v>0</v>
      </c>
      <c r="T348" s="198">
        <f t="shared" si="55"/>
        <v>0</v>
      </c>
      <c r="U348" s="198">
        <f t="shared" si="56"/>
        <v>0</v>
      </c>
      <c r="V348" s="198">
        <f t="shared" si="57"/>
        <v>0</v>
      </c>
      <c r="W348" s="198">
        <v>0</v>
      </c>
      <c r="X348" s="198">
        <v>0</v>
      </c>
      <c r="Y348" s="198">
        <v>0</v>
      </c>
      <c r="Z348" s="198">
        <v>0</v>
      </c>
      <c r="AA348" s="192">
        <f t="shared" si="58"/>
        <v>0</v>
      </c>
      <c r="AB348" s="192">
        <f t="shared" si="59"/>
        <v>0</v>
      </c>
    </row>
    <row r="349" spans="1:28" x14ac:dyDescent="0.2">
      <c r="A349" s="172"/>
      <c r="B349" s="268"/>
      <c r="C349" s="268"/>
      <c r="D349" s="268"/>
      <c r="E349" s="172"/>
      <c r="F349" s="268"/>
      <c r="G349" s="200" t="s">
        <v>1249</v>
      </c>
      <c r="H349" s="268"/>
      <c r="I349" s="172"/>
      <c r="J349" s="437" t="str">
        <f t="shared" si="61"/>
        <v>-</v>
      </c>
      <c r="K349" s="269"/>
      <c r="L349" s="269"/>
      <c r="M349" s="270"/>
      <c r="N349" s="270"/>
      <c r="O349" s="277">
        <f t="shared" si="60"/>
        <v>0</v>
      </c>
      <c r="P349" s="272"/>
      <c r="Q349" s="199">
        <v>0</v>
      </c>
      <c r="R349" s="271"/>
      <c r="S349" s="198">
        <f t="shared" si="54"/>
        <v>0</v>
      </c>
      <c r="T349" s="198">
        <f t="shared" si="55"/>
        <v>0</v>
      </c>
      <c r="U349" s="198">
        <f t="shared" si="56"/>
        <v>0</v>
      </c>
      <c r="V349" s="198">
        <f t="shared" si="57"/>
        <v>0</v>
      </c>
      <c r="W349" s="198">
        <v>0</v>
      </c>
      <c r="X349" s="198">
        <v>0</v>
      </c>
      <c r="Y349" s="198">
        <v>0</v>
      </c>
      <c r="Z349" s="198">
        <v>0</v>
      </c>
      <c r="AA349" s="192">
        <f t="shared" si="58"/>
        <v>0</v>
      </c>
      <c r="AB349" s="192">
        <f t="shared" si="59"/>
        <v>0</v>
      </c>
    </row>
    <row r="350" spans="1:28" x14ac:dyDescent="0.2">
      <c r="A350" s="172"/>
      <c r="B350" s="268"/>
      <c r="C350" s="268"/>
      <c r="D350" s="268"/>
      <c r="E350" s="172"/>
      <c r="F350" s="268"/>
      <c r="G350" s="200" t="s">
        <v>1249</v>
      </c>
      <c r="H350" s="268"/>
      <c r="I350" s="172"/>
      <c r="J350" s="437" t="str">
        <f t="shared" si="61"/>
        <v>-</v>
      </c>
      <c r="K350" s="269"/>
      <c r="L350" s="269"/>
      <c r="M350" s="270"/>
      <c r="N350" s="270"/>
      <c r="O350" s="277">
        <f t="shared" si="60"/>
        <v>0</v>
      </c>
      <c r="P350" s="272"/>
      <c r="Q350" s="199">
        <v>0</v>
      </c>
      <c r="R350" s="271"/>
      <c r="S350" s="198">
        <f t="shared" si="54"/>
        <v>0</v>
      </c>
      <c r="T350" s="198">
        <f t="shared" si="55"/>
        <v>0</v>
      </c>
      <c r="U350" s="198">
        <f t="shared" si="56"/>
        <v>0</v>
      </c>
      <c r="V350" s="198">
        <f t="shared" si="57"/>
        <v>0</v>
      </c>
      <c r="W350" s="198">
        <v>0</v>
      </c>
      <c r="X350" s="198">
        <v>0</v>
      </c>
      <c r="Y350" s="198">
        <v>0</v>
      </c>
      <c r="Z350" s="198">
        <v>0</v>
      </c>
      <c r="AA350" s="192">
        <f t="shared" si="58"/>
        <v>0</v>
      </c>
      <c r="AB350" s="192">
        <f t="shared" si="59"/>
        <v>0</v>
      </c>
    </row>
    <row r="351" spans="1:28" x14ac:dyDescent="0.2">
      <c r="A351" s="172"/>
      <c r="B351" s="268"/>
      <c r="C351" s="268"/>
      <c r="D351" s="268"/>
      <c r="E351" s="172"/>
      <c r="F351" s="268"/>
      <c r="G351" s="200" t="s">
        <v>1249</v>
      </c>
      <c r="H351" s="268"/>
      <c r="I351" s="172"/>
      <c r="J351" s="437" t="str">
        <f t="shared" si="61"/>
        <v>-</v>
      </c>
      <c r="K351" s="269"/>
      <c r="L351" s="269"/>
      <c r="M351" s="270"/>
      <c r="N351" s="270"/>
      <c r="O351" s="277">
        <f t="shared" si="60"/>
        <v>0</v>
      </c>
      <c r="P351" s="272"/>
      <c r="Q351" s="199">
        <v>0</v>
      </c>
      <c r="R351" s="271"/>
      <c r="S351" s="198">
        <f t="shared" si="54"/>
        <v>0</v>
      </c>
      <c r="T351" s="198">
        <f t="shared" si="55"/>
        <v>0</v>
      </c>
      <c r="U351" s="198">
        <f t="shared" si="56"/>
        <v>0</v>
      </c>
      <c r="V351" s="198">
        <f t="shared" si="57"/>
        <v>0</v>
      </c>
      <c r="W351" s="198">
        <v>0</v>
      </c>
      <c r="X351" s="198">
        <v>0</v>
      </c>
      <c r="Y351" s="198">
        <v>0</v>
      </c>
      <c r="Z351" s="198">
        <v>0</v>
      </c>
      <c r="AA351" s="192">
        <f t="shared" si="58"/>
        <v>0</v>
      </c>
      <c r="AB351" s="192">
        <f t="shared" si="59"/>
        <v>0</v>
      </c>
    </row>
    <row r="352" spans="1:28" x14ac:dyDescent="0.2">
      <c r="A352" s="172"/>
      <c r="B352" s="268"/>
      <c r="C352" s="268"/>
      <c r="D352" s="268"/>
      <c r="E352" s="172"/>
      <c r="F352" s="268"/>
      <c r="G352" s="200" t="s">
        <v>1249</v>
      </c>
      <c r="H352" s="268"/>
      <c r="I352" s="172"/>
      <c r="J352" s="437" t="str">
        <f t="shared" si="61"/>
        <v>-</v>
      </c>
      <c r="K352" s="269"/>
      <c r="L352" s="269"/>
      <c r="M352" s="270"/>
      <c r="N352" s="270"/>
      <c r="O352" s="277">
        <f t="shared" si="60"/>
        <v>0</v>
      </c>
      <c r="P352" s="272"/>
      <c r="Q352" s="199">
        <v>0</v>
      </c>
      <c r="R352" s="271"/>
      <c r="S352" s="198">
        <f t="shared" si="54"/>
        <v>0</v>
      </c>
      <c r="T352" s="198">
        <f t="shared" si="55"/>
        <v>0</v>
      </c>
      <c r="U352" s="198">
        <f t="shared" si="56"/>
        <v>0</v>
      </c>
      <c r="V352" s="198">
        <f t="shared" si="57"/>
        <v>0</v>
      </c>
      <c r="W352" s="198">
        <v>0</v>
      </c>
      <c r="X352" s="198">
        <v>0</v>
      </c>
      <c r="Y352" s="198">
        <v>0</v>
      </c>
      <c r="Z352" s="198">
        <v>0</v>
      </c>
      <c r="AA352" s="192">
        <f t="shared" si="58"/>
        <v>0</v>
      </c>
      <c r="AB352" s="192">
        <f t="shared" si="59"/>
        <v>0</v>
      </c>
    </row>
    <row r="353" spans="1:28" x14ac:dyDescent="0.2">
      <c r="A353" s="172"/>
      <c r="B353" s="268"/>
      <c r="C353" s="268"/>
      <c r="D353" s="268"/>
      <c r="E353" s="172"/>
      <c r="F353" s="268"/>
      <c r="G353" s="200" t="s">
        <v>1249</v>
      </c>
      <c r="H353" s="268"/>
      <c r="I353" s="172"/>
      <c r="J353" s="437" t="str">
        <f t="shared" si="61"/>
        <v>-</v>
      </c>
      <c r="K353" s="269"/>
      <c r="L353" s="269"/>
      <c r="M353" s="270"/>
      <c r="N353" s="270"/>
      <c r="O353" s="277">
        <f t="shared" si="60"/>
        <v>0</v>
      </c>
      <c r="P353" s="272"/>
      <c r="Q353" s="199">
        <v>0</v>
      </c>
      <c r="R353" s="271"/>
      <c r="S353" s="198">
        <f t="shared" si="54"/>
        <v>0</v>
      </c>
      <c r="T353" s="198">
        <f t="shared" si="55"/>
        <v>0</v>
      </c>
      <c r="U353" s="198">
        <f t="shared" si="56"/>
        <v>0</v>
      </c>
      <c r="V353" s="198">
        <f t="shared" si="57"/>
        <v>0</v>
      </c>
      <c r="W353" s="198">
        <v>0</v>
      </c>
      <c r="X353" s="198">
        <v>0</v>
      </c>
      <c r="Y353" s="198">
        <v>0</v>
      </c>
      <c r="Z353" s="198">
        <v>0</v>
      </c>
      <c r="AA353" s="192">
        <f t="shared" si="58"/>
        <v>0</v>
      </c>
      <c r="AB353" s="192">
        <f t="shared" si="59"/>
        <v>0</v>
      </c>
    </row>
    <row r="354" spans="1:28" x14ac:dyDescent="0.2">
      <c r="A354" s="172"/>
      <c r="B354" s="268"/>
      <c r="C354" s="268"/>
      <c r="D354" s="268"/>
      <c r="E354" s="172"/>
      <c r="F354" s="268"/>
      <c r="G354" s="200" t="s">
        <v>1249</v>
      </c>
      <c r="H354" s="268"/>
      <c r="I354" s="172"/>
      <c r="J354" s="437" t="str">
        <f t="shared" si="61"/>
        <v>-</v>
      </c>
      <c r="K354" s="269"/>
      <c r="L354" s="269"/>
      <c r="M354" s="270"/>
      <c r="N354" s="270"/>
      <c r="O354" s="277">
        <f t="shared" si="60"/>
        <v>0</v>
      </c>
      <c r="P354" s="272"/>
      <c r="Q354" s="199">
        <v>0</v>
      </c>
      <c r="R354" s="271"/>
      <c r="S354" s="198">
        <f t="shared" si="54"/>
        <v>0</v>
      </c>
      <c r="T354" s="198">
        <f t="shared" si="55"/>
        <v>0</v>
      </c>
      <c r="U354" s="198">
        <f t="shared" si="56"/>
        <v>0</v>
      </c>
      <c r="V354" s="198">
        <f t="shared" si="57"/>
        <v>0</v>
      </c>
      <c r="W354" s="198">
        <v>0</v>
      </c>
      <c r="X354" s="198">
        <v>0</v>
      </c>
      <c r="Y354" s="198">
        <v>0</v>
      </c>
      <c r="Z354" s="198">
        <v>0</v>
      </c>
      <c r="AA354" s="192">
        <f t="shared" si="58"/>
        <v>0</v>
      </c>
      <c r="AB354" s="192">
        <f t="shared" si="59"/>
        <v>0</v>
      </c>
    </row>
    <row r="355" spans="1:28" x14ac:dyDescent="0.2">
      <c r="A355" s="172"/>
      <c r="B355" s="268"/>
      <c r="C355" s="268"/>
      <c r="D355" s="268"/>
      <c r="E355" s="172"/>
      <c r="F355" s="268"/>
      <c r="G355" s="200" t="s">
        <v>1249</v>
      </c>
      <c r="H355" s="268"/>
      <c r="I355" s="172"/>
      <c r="J355" s="437" t="str">
        <f t="shared" si="61"/>
        <v>-</v>
      </c>
      <c r="K355" s="269"/>
      <c r="L355" s="269"/>
      <c r="M355" s="270"/>
      <c r="N355" s="270"/>
      <c r="O355" s="277">
        <f t="shared" si="60"/>
        <v>0</v>
      </c>
      <c r="P355" s="272"/>
      <c r="Q355" s="199">
        <v>0</v>
      </c>
      <c r="R355" s="271"/>
      <c r="S355" s="198">
        <f t="shared" si="54"/>
        <v>0</v>
      </c>
      <c r="T355" s="198">
        <f t="shared" si="55"/>
        <v>0</v>
      </c>
      <c r="U355" s="198">
        <f t="shared" si="56"/>
        <v>0</v>
      </c>
      <c r="V355" s="198">
        <f t="shared" si="57"/>
        <v>0</v>
      </c>
      <c r="W355" s="198">
        <v>0</v>
      </c>
      <c r="X355" s="198">
        <v>0</v>
      </c>
      <c r="Y355" s="198">
        <v>0</v>
      </c>
      <c r="Z355" s="198">
        <v>0</v>
      </c>
      <c r="AA355" s="192">
        <f t="shared" si="58"/>
        <v>0</v>
      </c>
      <c r="AB355" s="192">
        <f t="shared" si="59"/>
        <v>0</v>
      </c>
    </row>
    <row r="356" spans="1:28" x14ac:dyDescent="0.2">
      <c r="A356" s="172"/>
      <c r="B356" s="268"/>
      <c r="C356" s="268"/>
      <c r="D356" s="268"/>
      <c r="E356" s="172"/>
      <c r="F356" s="268"/>
      <c r="G356" s="200" t="s">
        <v>1249</v>
      </c>
      <c r="H356" s="268"/>
      <c r="I356" s="172"/>
      <c r="J356" s="437" t="str">
        <f t="shared" si="61"/>
        <v>-</v>
      </c>
      <c r="K356" s="269"/>
      <c r="L356" s="269"/>
      <c r="M356" s="270"/>
      <c r="N356" s="270"/>
      <c r="O356" s="277">
        <f t="shared" si="60"/>
        <v>0</v>
      </c>
      <c r="P356" s="272"/>
      <c r="Q356" s="199">
        <v>0</v>
      </c>
      <c r="R356" s="271"/>
      <c r="S356" s="198">
        <f t="shared" si="54"/>
        <v>0</v>
      </c>
      <c r="T356" s="198">
        <f t="shared" si="55"/>
        <v>0</v>
      </c>
      <c r="U356" s="198">
        <f t="shared" si="56"/>
        <v>0</v>
      </c>
      <c r="V356" s="198">
        <f t="shared" si="57"/>
        <v>0</v>
      </c>
      <c r="W356" s="198">
        <v>0</v>
      </c>
      <c r="X356" s="198">
        <v>0</v>
      </c>
      <c r="Y356" s="198">
        <v>0</v>
      </c>
      <c r="Z356" s="198">
        <v>0</v>
      </c>
      <c r="AA356" s="192">
        <f t="shared" si="58"/>
        <v>0</v>
      </c>
      <c r="AB356" s="192">
        <f t="shared" si="59"/>
        <v>0</v>
      </c>
    </row>
    <row r="357" spans="1:28" x14ac:dyDescent="0.2">
      <c r="A357" s="172"/>
      <c r="B357" s="268"/>
      <c r="C357" s="268"/>
      <c r="D357" s="268"/>
      <c r="E357" s="172"/>
      <c r="F357" s="268"/>
      <c r="G357" s="200" t="s">
        <v>1249</v>
      </c>
      <c r="H357" s="268"/>
      <c r="I357" s="172"/>
      <c r="J357" s="437" t="str">
        <f t="shared" si="61"/>
        <v>-</v>
      </c>
      <c r="K357" s="269"/>
      <c r="L357" s="269"/>
      <c r="M357" s="270"/>
      <c r="N357" s="270"/>
      <c r="O357" s="277">
        <f t="shared" si="60"/>
        <v>0</v>
      </c>
      <c r="P357" s="272"/>
      <c r="Q357" s="199">
        <v>0</v>
      </c>
      <c r="R357" s="271"/>
      <c r="S357" s="198">
        <f t="shared" si="54"/>
        <v>0</v>
      </c>
      <c r="T357" s="198">
        <f t="shared" si="55"/>
        <v>0</v>
      </c>
      <c r="U357" s="198">
        <f t="shared" si="56"/>
        <v>0</v>
      </c>
      <c r="V357" s="198">
        <f t="shared" si="57"/>
        <v>0</v>
      </c>
      <c r="W357" s="198">
        <v>0</v>
      </c>
      <c r="X357" s="198">
        <v>0</v>
      </c>
      <c r="Y357" s="198">
        <v>0</v>
      </c>
      <c r="Z357" s="198">
        <v>0</v>
      </c>
      <c r="AA357" s="192">
        <f t="shared" si="58"/>
        <v>0</v>
      </c>
      <c r="AB357" s="192">
        <f t="shared" si="59"/>
        <v>0</v>
      </c>
    </row>
    <row r="358" spans="1:28" x14ac:dyDescent="0.2">
      <c r="A358" s="172"/>
      <c r="B358" s="268"/>
      <c r="C358" s="268"/>
      <c r="D358" s="268"/>
      <c r="E358" s="172"/>
      <c r="F358" s="268"/>
      <c r="G358" s="200" t="s">
        <v>1249</v>
      </c>
      <c r="H358" s="268"/>
      <c r="I358" s="172"/>
      <c r="J358" s="437" t="str">
        <f t="shared" si="61"/>
        <v>-</v>
      </c>
      <c r="K358" s="269"/>
      <c r="L358" s="269"/>
      <c r="M358" s="270"/>
      <c r="N358" s="270"/>
      <c r="O358" s="277">
        <f t="shared" si="60"/>
        <v>0</v>
      </c>
      <c r="P358" s="272"/>
      <c r="Q358" s="199">
        <v>0</v>
      </c>
      <c r="R358" s="271"/>
      <c r="S358" s="198">
        <f t="shared" si="54"/>
        <v>0</v>
      </c>
      <c r="T358" s="198">
        <f t="shared" si="55"/>
        <v>0</v>
      </c>
      <c r="U358" s="198">
        <f t="shared" si="56"/>
        <v>0</v>
      </c>
      <c r="V358" s="198">
        <f t="shared" si="57"/>
        <v>0</v>
      </c>
      <c r="W358" s="198">
        <v>0</v>
      </c>
      <c r="X358" s="198">
        <v>0</v>
      </c>
      <c r="Y358" s="198">
        <v>0</v>
      </c>
      <c r="Z358" s="198">
        <v>0</v>
      </c>
      <c r="AA358" s="192">
        <f t="shared" si="58"/>
        <v>0</v>
      </c>
      <c r="AB358" s="192">
        <f t="shared" si="59"/>
        <v>0</v>
      </c>
    </row>
    <row r="359" spans="1:28" x14ac:dyDescent="0.2">
      <c r="A359" s="172"/>
      <c r="B359" s="268"/>
      <c r="C359" s="268"/>
      <c r="D359" s="268"/>
      <c r="E359" s="172"/>
      <c r="F359" s="268"/>
      <c r="G359" s="200" t="s">
        <v>1249</v>
      </c>
      <c r="H359" s="268"/>
      <c r="I359" s="172"/>
      <c r="J359" s="437" t="str">
        <f t="shared" si="61"/>
        <v>-</v>
      </c>
      <c r="K359" s="269"/>
      <c r="L359" s="269"/>
      <c r="M359" s="270"/>
      <c r="N359" s="270"/>
      <c r="O359" s="277">
        <f t="shared" si="60"/>
        <v>0</v>
      </c>
      <c r="P359" s="272"/>
      <c r="Q359" s="199">
        <v>0</v>
      </c>
      <c r="R359" s="271"/>
      <c r="S359" s="198">
        <f t="shared" si="54"/>
        <v>0</v>
      </c>
      <c r="T359" s="198">
        <f t="shared" si="55"/>
        <v>0</v>
      </c>
      <c r="U359" s="198">
        <f t="shared" si="56"/>
        <v>0</v>
      </c>
      <c r="V359" s="198">
        <f t="shared" si="57"/>
        <v>0</v>
      </c>
      <c r="W359" s="198">
        <v>0</v>
      </c>
      <c r="X359" s="198">
        <v>0</v>
      </c>
      <c r="Y359" s="198">
        <v>0</v>
      </c>
      <c r="Z359" s="198">
        <v>0</v>
      </c>
      <c r="AA359" s="192">
        <f t="shared" si="58"/>
        <v>0</v>
      </c>
      <c r="AB359" s="192">
        <f t="shared" si="59"/>
        <v>0</v>
      </c>
    </row>
    <row r="360" spans="1:28" x14ac:dyDescent="0.2">
      <c r="A360" s="172"/>
      <c r="B360" s="268"/>
      <c r="C360" s="268"/>
      <c r="D360" s="268"/>
      <c r="E360" s="172"/>
      <c r="F360" s="268"/>
      <c r="G360" s="200" t="s">
        <v>1249</v>
      </c>
      <c r="H360" s="268"/>
      <c r="I360" s="172"/>
      <c r="J360" s="437" t="str">
        <f t="shared" si="61"/>
        <v>-</v>
      </c>
      <c r="K360" s="269"/>
      <c r="L360" s="269"/>
      <c r="M360" s="270"/>
      <c r="N360" s="270"/>
      <c r="O360" s="277">
        <f t="shared" si="60"/>
        <v>0</v>
      </c>
      <c r="P360" s="272"/>
      <c r="Q360" s="199">
        <v>0</v>
      </c>
      <c r="R360" s="271"/>
      <c r="S360" s="198">
        <f t="shared" si="54"/>
        <v>0</v>
      </c>
      <c r="T360" s="198">
        <f t="shared" si="55"/>
        <v>0</v>
      </c>
      <c r="U360" s="198">
        <f t="shared" si="56"/>
        <v>0</v>
      </c>
      <c r="V360" s="198">
        <f t="shared" si="57"/>
        <v>0</v>
      </c>
      <c r="W360" s="198">
        <v>0</v>
      </c>
      <c r="X360" s="198">
        <v>0</v>
      </c>
      <c r="Y360" s="198">
        <v>0</v>
      </c>
      <c r="Z360" s="198">
        <v>0</v>
      </c>
      <c r="AA360" s="192">
        <f t="shared" si="58"/>
        <v>0</v>
      </c>
      <c r="AB360" s="192">
        <f t="shared" si="59"/>
        <v>0</v>
      </c>
    </row>
    <row r="361" spans="1:28" x14ac:dyDescent="0.2">
      <c r="A361" s="172"/>
      <c r="B361" s="268"/>
      <c r="C361" s="268"/>
      <c r="D361" s="268"/>
      <c r="E361" s="172"/>
      <c r="F361" s="268"/>
      <c r="G361" s="200" t="s">
        <v>1249</v>
      </c>
      <c r="H361" s="268"/>
      <c r="I361" s="172"/>
      <c r="J361" s="437" t="str">
        <f t="shared" si="61"/>
        <v>-</v>
      </c>
      <c r="K361" s="269"/>
      <c r="L361" s="269"/>
      <c r="M361" s="270"/>
      <c r="N361" s="270"/>
      <c r="O361" s="277">
        <f t="shared" si="60"/>
        <v>0</v>
      </c>
      <c r="P361" s="272"/>
      <c r="Q361" s="199">
        <v>0</v>
      </c>
      <c r="R361" s="271"/>
      <c r="S361" s="198">
        <f t="shared" si="54"/>
        <v>0</v>
      </c>
      <c r="T361" s="198">
        <f t="shared" si="55"/>
        <v>0</v>
      </c>
      <c r="U361" s="198">
        <f t="shared" si="56"/>
        <v>0</v>
      </c>
      <c r="V361" s="198">
        <f t="shared" si="57"/>
        <v>0</v>
      </c>
      <c r="W361" s="198">
        <v>0</v>
      </c>
      <c r="X361" s="198">
        <v>0</v>
      </c>
      <c r="Y361" s="198">
        <v>0</v>
      </c>
      <c r="Z361" s="198">
        <v>0</v>
      </c>
      <c r="AA361" s="192">
        <f t="shared" si="58"/>
        <v>0</v>
      </c>
      <c r="AB361" s="192">
        <f t="shared" si="59"/>
        <v>0</v>
      </c>
    </row>
    <row r="362" spans="1:28" x14ac:dyDescent="0.2">
      <c r="A362" s="172"/>
      <c r="B362" s="268"/>
      <c r="C362" s="268"/>
      <c r="D362" s="268"/>
      <c r="E362" s="172"/>
      <c r="F362" s="268"/>
      <c r="G362" s="200" t="s">
        <v>1249</v>
      </c>
      <c r="H362" s="268"/>
      <c r="I362" s="172"/>
      <c r="J362" s="437" t="str">
        <f t="shared" si="61"/>
        <v>-</v>
      </c>
      <c r="K362" s="269"/>
      <c r="L362" s="269"/>
      <c r="M362" s="270"/>
      <c r="N362" s="270"/>
      <c r="O362" s="277">
        <f t="shared" si="60"/>
        <v>0</v>
      </c>
      <c r="P362" s="272"/>
      <c r="Q362" s="199">
        <v>0</v>
      </c>
      <c r="R362" s="271"/>
      <c r="S362" s="198">
        <f t="shared" si="54"/>
        <v>0</v>
      </c>
      <c r="T362" s="198">
        <f t="shared" si="55"/>
        <v>0</v>
      </c>
      <c r="U362" s="198">
        <f t="shared" si="56"/>
        <v>0</v>
      </c>
      <c r="V362" s="198">
        <f t="shared" si="57"/>
        <v>0</v>
      </c>
      <c r="W362" s="198">
        <v>0</v>
      </c>
      <c r="X362" s="198">
        <v>0</v>
      </c>
      <c r="Y362" s="198">
        <v>0</v>
      </c>
      <c r="Z362" s="198">
        <v>0</v>
      </c>
      <c r="AA362" s="192">
        <f t="shared" si="58"/>
        <v>0</v>
      </c>
      <c r="AB362" s="192">
        <f t="shared" si="59"/>
        <v>0</v>
      </c>
    </row>
    <row r="363" spans="1:28" x14ac:dyDescent="0.2">
      <c r="A363" s="172"/>
      <c r="B363" s="268"/>
      <c r="C363" s="268"/>
      <c r="D363" s="268"/>
      <c r="E363" s="172"/>
      <c r="F363" s="268"/>
      <c r="G363" s="200" t="s">
        <v>1249</v>
      </c>
      <c r="H363" s="268"/>
      <c r="I363" s="172"/>
      <c r="J363" s="437" t="str">
        <f t="shared" si="61"/>
        <v>-</v>
      </c>
      <c r="K363" s="269"/>
      <c r="L363" s="269"/>
      <c r="M363" s="270"/>
      <c r="N363" s="270"/>
      <c r="O363" s="277">
        <f t="shared" si="60"/>
        <v>0</v>
      </c>
      <c r="P363" s="272"/>
      <c r="Q363" s="199">
        <v>0</v>
      </c>
      <c r="R363" s="271"/>
      <c r="S363" s="198">
        <f t="shared" si="54"/>
        <v>0</v>
      </c>
      <c r="T363" s="198">
        <f t="shared" si="55"/>
        <v>0</v>
      </c>
      <c r="U363" s="198">
        <f t="shared" si="56"/>
        <v>0</v>
      </c>
      <c r="V363" s="198">
        <f t="shared" si="57"/>
        <v>0</v>
      </c>
      <c r="W363" s="198">
        <v>0</v>
      </c>
      <c r="X363" s="198">
        <v>0</v>
      </c>
      <c r="Y363" s="198">
        <v>0</v>
      </c>
      <c r="Z363" s="198">
        <v>0</v>
      </c>
      <c r="AA363" s="192">
        <f t="shared" si="58"/>
        <v>0</v>
      </c>
      <c r="AB363" s="192">
        <f t="shared" si="59"/>
        <v>0</v>
      </c>
    </row>
    <row r="364" spans="1:28" x14ac:dyDescent="0.2">
      <c r="A364" s="172"/>
      <c r="B364" s="268"/>
      <c r="C364" s="268"/>
      <c r="D364" s="268"/>
      <c r="E364" s="172"/>
      <c r="F364" s="268"/>
      <c r="G364" s="200" t="s">
        <v>1249</v>
      </c>
      <c r="H364" s="268"/>
      <c r="I364" s="172"/>
      <c r="J364" s="437" t="str">
        <f t="shared" si="61"/>
        <v>-</v>
      </c>
      <c r="K364" s="269"/>
      <c r="L364" s="269"/>
      <c r="M364" s="270"/>
      <c r="N364" s="270"/>
      <c r="O364" s="277">
        <f t="shared" si="60"/>
        <v>0</v>
      </c>
      <c r="P364" s="272"/>
      <c r="Q364" s="199">
        <v>0</v>
      </c>
      <c r="R364" s="271"/>
      <c r="S364" s="198">
        <f t="shared" si="54"/>
        <v>0</v>
      </c>
      <c r="T364" s="198">
        <f t="shared" si="55"/>
        <v>0</v>
      </c>
      <c r="U364" s="198">
        <f t="shared" si="56"/>
        <v>0</v>
      </c>
      <c r="V364" s="198">
        <f t="shared" si="57"/>
        <v>0</v>
      </c>
      <c r="W364" s="198">
        <v>0</v>
      </c>
      <c r="X364" s="198">
        <v>0</v>
      </c>
      <c r="Y364" s="198">
        <v>0</v>
      </c>
      <c r="Z364" s="198">
        <v>0</v>
      </c>
      <c r="AA364" s="192">
        <f t="shared" si="58"/>
        <v>0</v>
      </c>
      <c r="AB364" s="192">
        <f t="shared" si="59"/>
        <v>0</v>
      </c>
    </row>
    <row r="365" spans="1:28" x14ac:dyDescent="0.2">
      <c r="A365" s="172"/>
      <c r="B365" s="268"/>
      <c r="C365" s="268"/>
      <c r="D365" s="268"/>
      <c r="E365" s="172"/>
      <c r="F365" s="268"/>
      <c r="G365" s="200" t="s">
        <v>1249</v>
      </c>
      <c r="H365" s="268"/>
      <c r="I365" s="172"/>
      <c r="J365" s="437" t="str">
        <f t="shared" si="61"/>
        <v>-</v>
      </c>
      <c r="K365" s="269"/>
      <c r="L365" s="269"/>
      <c r="M365" s="270"/>
      <c r="N365" s="270"/>
      <c r="O365" s="277">
        <f t="shared" si="60"/>
        <v>0</v>
      </c>
      <c r="P365" s="272"/>
      <c r="Q365" s="199">
        <v>0</v>
      </c>
      <c r="R365" s="271"/>
      <c r="S365" s="198">
        <f t="shared" si="54"/>
        <v>0</v>
      </c>
      <c r="T365" s="198">
        <f t="shared" si="55"/>
        <v>0</v>
      </c>
      <c r="U365" s="198">
        <f t="shared" si="56"/>
        <v>0</v>
      </c>
      <c r="V365" s="198">
        <f t="shared" si="57"/>
        <v>0</v>
      </c>
      <c r="W365" s="198">
        <v>0</v>
      </c>
      <c r="X365" s="198">
        <v>0</v>
      </c>
      <c r="Y365" s="198">
        <v>0</v>
      </c>
      <c r="Z365" s="198">
        <v>0</v>
      </c>
      <c r="AA365" s="192">
        <f t="shared" si="58"/>
        <v>0</v>
      </c>
      <c r="AB365" s="192">
        <f t="shared" si="59"/>
        <v>0</v>
      </c>
    </row>
    <row r="366" spans="1:28" x14ac:dyDescent="0.2">
      <c r="A366" s="172"/>
      <c r="B366" s="268"/>
      <c r="C366" s="268"/>
      <c r="D366" s="268"/>
      <c r="E366" s="172"/>
      <c r="F366" s="268"/>
      <c r="G366" s="200" t="s">
        <v>1249</v>
      </c>
      <c r="H366" s="268"/>
      <c r="I366" s="172"/>
      <c r="J366" s="437" t="str">
        <f t="shared" si="61"/>
        <v>-</v>
      </c>
      <c r="K366" s="269"/>
      <c r="L366" s="269"/>
      <c r="M366" s="270"/>
      <c r="N366" s="270"/>
      <c r="O366" s="277">
        <f t="shared" si="60"/>
        <v>0</v>
      </c>
      <c r="P366" s="272"/>
      <c r="Q366" s="199">
        <v>0</v>
      </c>
      <c r="R366" s="271"/>
      <c r="S366" s="198">
        <f t="shared" si="54"/>
        <v>0</v>
      </c>
      <c r="T366" s="198">
        <f t="shared" si="55"/>
        <v>0</v>
      </c>
      <c r="U366" s="198">
        <f t="shared" si="56"/>
        <v>0</v>
      </c>
      <c r="V366" s="198">
        <f t="shared" si="57"/>
        <v>0</v>
      </c>
      <c r="W366" s="198">
        <v>0</v>
      </c>
      <c r="X366" s="198">
        <v>0</v>
      </c>
      <c r="Y366" s="198">
        <v>0</v>
      </c>
      <c r="Z366" s="198">
        <v>0</v>
      </c>
      <c r="AA366" s="192">
        <f t="shared" si="58"/>
        <v>0</v>
      </c>
      <c r="AB366" s="192">
        <f t="shared" si="59"/>
        <v>0</v>
      </c>
    </row>
    <row r="367" spans="1:28" x14ac:dyDescent="0.2">
      <c r="A367" s="172"/>
      <c r="B367" s="268"/>
      <c r="C367" s="268"/>
      <c r="D367" s="268"/>
      <c r="E367" s="172"/>
      <c r="F367" s="268"/>
      <c r="G367" s="200" t="s">
        <v>1249</v>
      </c>
      <c r="H367" s="268"/>
      <c r="I367" s="172"/>
      <c r="J367" s="437" t="str">
        <f t="shared" si="61"/>
        <v>-</v>
      </c>
      <c r="K367" s="269"/>
      <c r="L367" s="269"/>
      <c r="M367" s="270"/>
      <c r="N367" s="270"/>
      <c r="O367" s="277">
        <f t="shared" si="60"/>
        <v>0</v>
      </c>
      <c r="P367" s="272"/>
      <c r="Q367" s="199">
        <v>0</v>
      </c>
      <c r="R367" s="271"/>
      <c r="S367" s="198">
        <f t="shared" si="54"/>
        <v>0</v>
      </c>
      <c r="T367" s="198">
        <f t="shared" si="55"/>
        <v>0</v>
      </c>
      <c r="U367" s="198">
        <f t="shared" si="56"/>
        <v>0</v>
      </c>
      <c r="V367" s="198">
        <f t="shared" si="57"/>
        <v>0</v>
      </c>
      <c r="W367" s="198">
        <v>0</v>
      </c>
      <c r="X367" s="198">
        <v>0</v>
      </c>
      <c r="Y367" s="198">
        <v>0</v>
      </c>
      <c r="Z367" s="198">
        <v>0</v>
      </c>
      <c r="AA367" s="192">
        <f t="shared" si="58"/>
        <v>0</v>
      </c>
      <c r="AB367" s="192">
        <f t="shared" si="59"/>
        <v>0</v>
      </c>
    </row>
    <row r="368" spans="1:28" x14ac:dyDescent="0.2">
      <c r="A368" s="172"/>
      <c r="B368" s="268"/>
      <c r="C368" s="268"/>
      <c r="D368" s="268"/>
      <c r="E368" s="172"/>
      <c r="F368" s="268"/>
      <c r="G368" s="200" t="s">
        <v>1249</v>
      </c>
      <c r="H368" s="268"/>
      <c r="I368" s="172"/>
      <c r="J368" s="437" t="str">
        <f t="shared" si="61"/>
        <v>-</v>
      </c>
      <c r="K368" s="269"/>
      <c r="L368" s="269"/>
      <c r="M368" s="270"/>
      <c r="N368" s="270"/>
      <c r="O368" s="277">
        <f t="shared" si="60"/>
        <v>0</v>
      </c>
      <c r="P368" s="272"/>
      <c r="Q368" s="199">
        <v>0</v>
      </c>
      <c r="R368" s="271"/>
      <c r="S368" s="198">
        <f t="shared" si="54"/>
        <v>0</v>
      </c>
      <c r="T368" s="198">
        <f t="shared" si="55"/>
        <v>0</v>
      </c>
      <c r="U368" s="198">
        <f t="shared" si="56"/>
        <v>0</v>
      </c>
      <c r="V368" s="198">
        <f t="shared" si="57"/>
        <v>0</v>
      </c>
      <c r="W368" s="198">
        <v>0</v>
      </c>
      <c r="X368" s="198">
        <v>0</v>
      </c>
      <c r="Y368" s="198">
        <v>0</v>
      </c>
      <c r="Z368" s="198">
        <v>0</v>
      </c>
      <c r="AA368" s="192">
        <f t="shared" si="58"/>
        <v>0</v>
      </c>
      <c r="AB368" s="192">
        <f t="shared" si="59"/>
        <v>0</v>
      </c>
    </row>
    <row r="369" spans="1:28" x14ac:dyDescent="0.2">
      <c r="A369" s="172"/>
      <c r="B369" s="268"/>
      <c r="C369" s="268"/>
      <c r="D369" s="268"/>
      <c r="E369" s="172"/>
      <c r="F369" s="268"/>
      <c r="G369" s="200" t="s">
        <v>1249</v>
      </c>
      <c r="H369" s="268"/>
      <c r="I369" s="172"/>
      <c r="J369" s="437" t="str">
        <f t="shared" si="61"/>
        <v>-</v>
      </c>
      <c r="K369" s="269"/>
      <c r="L369" s="269"/>
      <c r="M369" s="270"/>
      <c r="N369" s="270"/>
      <c r="O369" s="277">
        <f t="shared" si="60"/>
        <v>0</v>
      </c>
      <c r="P369" s="272"/>
      <c r="Q369" s="199">
        <v>0</v>
      </c>
      <c r="R369" s="271"/>
      <c r="S369" s="198">
        <f t="shared" si="54"/>
        <v>0</v>
      </c>
      <c r="T369" s="198">
        <f t="shared" si="55"/>
        <v>0</v>
      </c>
      <c r="U369" s="198">
        <f t="shared" si="56"/>
        <v>0</v>
      </c>
      <c r="V369" s="198">
        <f t="shared" si="57"/>
        <v>0</v>
      </c>
      <c r="W369" s="198">
        <v>0</v>
      </c>
      <c r="X369" s="198">
        <v>0</v>
      </c>
      <c r="Y369" s="198">
        <v>0</v>
      </c>
      <c r="Z369" s="198">
        <v>0</v>
      </c>
      <c r="AA369" s="192">
        <f t="shared" si="58"/>
        <v>0</v>
      </c>
      <c r="AB369" s="192">
        <f t="shared" si="59"/>
        <v>0</v>
      </c>
    </row>
    <row r="370" spans="1:28" x14ac:dyDescent="0.2">
      <c r="A370" s="172"/>
      <c r="B370" s="268"/>
      <c r="C370" s="268"/>
      <c r="D370" s="268"/>
      <c r="E370" s="172"/>
      <c r="F370" s="268"/>
      <c r="G370" s="200" t="s">
        <v>1249</v>
      </c>
      <c r="H370" s="268"/>
      <c r="I370" s="172"/>
      <c r="J370" s="437" t="str">
        <f t="shared" si="61"/>
        <v>-</v>
      </c>
      <c r="K370" s="269"/>
      <c r="L370" s="269"/>
      <c r="M370" s="270"/>
      <c r="N370" s="270"/>
      <c r="O370" s="277">
        <f t="shared" si="60"/>
        <v>0</v>
      </c>
      <c r="P370" s="272"/>
      <c r="Q370" s="199">
        <v>0</v>
      </c>
      <c r="R370" s="271"/>
      <c r="S370" s="198">
        <f t="shared" si="54"/>
        <v>0</v>
      </c>
      <c r="T370" s="198">
        <f t="shared" si="55"/>
        <v>0</v>
      </c>
      <c r="U370" s="198">
        <f t="shared" si="56"/>
        <v>0</v>
      </c>
      <c r="V370" s="198">
        <f t="shared" si="57"/>
        <v>0</v>
      </c>
      <c r="W370" s="198">
        <v>0</v>
      </c>
      <c r="X370" s="198">
        <v>0</v>
      </c>
      <c r="Y370" s="198">
        <v>0</v>
      </c>
      <c r="Z370" s="198">
        <v>0</v>
      </c>
      <c r="AA370" s="192">
        <f t="shared" si="58"/>
        <v>0</v>
      </c>
      <c r="AB370" s="192">
        <f t="shared" si="59"/>
        <v>0</v>
      </c>
    </row>
    <row r="371" spans="1:28" x14ac:dyDescent="0.2">
      <c r="A371" s="172"/>
      <c r="B371" s="268"/>
      <c r="C371" s="268"/>
      <c r="D371" s="268"/>
      <c r="E371" s="172"/>
      <c r="F371" s="268"/>
      <c r="G371" s="200" t="s">
        <v>1249</v>
      </c>
      <c r="H371" s="268"/>
      <c r="I371" s="172"/>
      <c r="J371" s="437" t="str">
        <f t="shared" si="61"/>
        <v>-</v>
      </c>
      <c r="K371" s="269"/>
      <c r="L371" s="269"/>
      <c r="M371" s="270"/>
      <c r="N371" s="270"/>
      <c r="O371" s="277">
        <f t="shared" si="60"/>
        <v>0</v>
      </c>
      <c r="P371" s="272"/>
      <c r="Q371" s="199">
        <v>0</v>
      </c>
      <c r="R371" s="271"/>
      <c r="S371" s="198">
        <f t="shared" si="54"/>
        <v>0</v>
      </c>
      <c r="T371" s="198">
        <f t="shared" si="55"/>
        <v>0</v>
      </c>
      <c r="U371" s="198">
        <f t="shared" si="56"/>
        <v>0</v>
      </c>
      <c r="V371" s="198">
        <f t="shared" si="57"/>
        <v>0</v>
      </c>
      <c r="W371" s="198">
        <v>0</v>
      </c>
      <c r="X371" s="198">
        <v>0</v>
      </c>
      <c r="Y371" s="198">
        <v>0</v>
      </c>
      <c r="Z371" s="198">
        <v>0</v>
      </c>
      <c r="AA371" s="192">
        <f t="shared" si="58"/>
        <v>0</v>
      </c>
      <c r="AB371" s="192">
        <f t="shared" si="59"/>
        <v>0</v>
      </c>
    </row>
    <row r="372" spans="1:28" x14ac:dyDescent="0.2">
      <c r="A372" s="172"/>
      <c r="B372" s="268"/>
      <c r="C372" s="268"/>
      <c r="D372" s="268"/>
      <c r="E372" s="172"/>
      <c r="F372" s="268"/>
      <c r="G372" s="200" t="s">
        <v>1249</v>
      </c>
      <c r="H372" s="268"/>
      <c r="I372" s="172"/>
      <c r="J372" s="437" t="str">
        <f t="shared" si="61"/>
        <v>-</v>
      </c>
      <c r="K372" s="269"/>
      <c r="L372" s="269"/>
      <c r="M372" s="270"/>
      <c r="N372" s="270"/>
      <c r="O372" s="277">
        <f t="shared" si="60"/>
        <v>0</v>
      </c>
      <c r="P372" s="272"/>
      <c r="Q372" s="199">
        <v>0</v>
      </c>
      <c r="R372" s="271"/>
      <c r="S372" s="198">
        <f t="shared" si="54"/>
        <v>0</v>
      </c>
      <c r="T372" s="198">
        <f t="shared" si="55"/>
        <v>0</v>
      </c>
      <c r="U372" s="198">
        <f t="shared" si="56"/>
        <v>0</v>
      </c>
      <c r="V372" s="198">
        <f t="shared" si="57"/>
        <v>0</v>
      </c>
      <c r="W372" s="198">
        <v>0</v>
      </c>
      <c r="X372" s="198">
        <v>0</v>
      </c>
      <c r="Y372" s="198">
        <v>0</v>
      </c>
      <c r="Z372" s="198">
        <v>0</v>
      </c>
      <c r="AA372" s="192">
        <f t="shared" si="58"/>
        <v>0</v>
      </c>
      <c r="AB372" s="192">
        <f t="shared" si="59"/>
        <v>0</v>
      </c>
    </row>
    <row r="373" spans="1:28" x14ac:dyDescent="0.2">
      <c r="A373" s="172"/>
      <c r="B373" s="268"/>
      <c r="C373" s="268"/>
      <c r="D373" s="268"/>
      <c r="E373" s="172"/>
      <c r="F373" s="268"/>
      <c r="G373" s="200" t="s">
        <v>1249</v>
      </c>
      <c r="H373" s="268"/>
      <c r="I373" s="172"/>
      <c r="J373" s="437" t="str">
        <f t="shared" si="61"/>
        <v>-</v>
      </c>
      <c r="K373" s="269"/>
      <c r="L373" s="269"/>
      <c r="M373" s="270"/>
      <c r="N373" s="270"/>
      <c r="O373" s="277">
        <f t="shared" si="60"/>
        <v>0</v>
      </c>
      <c r="P373" s="272"/>
      <c r="Q373" s="199">
        <v>0</v>
      </c>
      <c r="R373" s="271"/>
      <c r="S373" s="198">
        <f t="shared" si="54"/>
        <v>0</v>
      </c>
      <c r="T373" s="198">
        <f t="shared" si="55"/>
        <v>0</v>
      </c>
      <c r="U373" s="198">
        <f t="shared" si="56"/>
        <v>0</v>
      </c>
      <c r="V373" s="198">
        <f t="shared" si="57"/>
        <v>0</v>
      </c>
      <c r="W373" s="198">
        <v>0</v>
      </c>
      <c r="X373" s="198">
        <v>0</v>
      </c>
      <c r="Y373" s="198">
        <v>0</v>
      </c>
      <c r="Z373" s="198">
        <v>0</v>
      </c>
      <c r="AA373" s="192">
        <f t="shared" si="58"/>
        <v>0</v>
      </c>
      <c r="AB373" s="192">
        <f t="shared" si="59"/>
        <v>0</v>
      </c>
    </row>
    <row r="374" spans="1:28" x14ac:dyDescent="0.2">
      <c r="A374" s="172"/>
      <c r="B374" s="268"/>
      <c r="C374" s="268"/>
      <c r="D374" s="268"/>
      <c r="E374" s="172"/>
      <c r="F374" s="268"/>
      <c r="G374" s="200" t="s">
        <v>1249</v>
      </c>
      <c r="H374" s="268"/>
      <c r="I374" s="172"/>
      <c r="J374" s="437" t="str">
        <f t="shared" si="61"/>
        <v>-</v>
      </c>
      <c r="K374" s="269"/>
      <c r="L374" s="269"/>
      <c r="M374" s="270"/>
      <c r="N374" s="270"/>
      <c r="O374" s="277">
        <f t="shared" si="60"/>
        <v>0</v>
      </c>
      <c r="P374" s="272"/>
      <c r="Q374" s="199">
        <v>0</v>
      </c>
      <c r="R374" s="271"/>
      <c r="S374" s="198">
        <f t="shared" si="54"/>
        <v>0</v>
      </c>
      <c r="T374" s="198">
        <f t="shared" si="55"/>
        <v>0</v>
      </c>
      <c r="U374" s="198">
        <f t="shared" si="56"/>
        <v>0</v>
      </c>
      <c r="V374" s="198">
        <f t="shared" si="57"/>
        <v>0</v>
      </c>
      <c r="W374" s="198">
        <v>0</v>
      </c>
      <c r="X374" s="198">
        <v>0</v>
      </c>
      <c r="Y374" s="198">
        <v>0</v>
      </c>
      <c r="Z374" s="198">
        <v>0</v>
      </c>
      <c r="AA374" s="192">
        <f t="shared" si="58"/>
        <v>0</v>
      </c>
      <c r="AB374" s="192">
        <f t="shared" si="59"/>
        <v>0</v>
      </c>
    </row>
    <row r="375" spans="1:28" x14ac:dyDescent="0.2">
      <c r="A375" s="172"/>
      <c r="B375" s="268"/>
      <c r="C375" s="268"/>
      <c r="D375" s="268"/>
      <c r="E375" s="172"/>
      <c r="F375" s="268"/>
      <c r="G375" s="200" t="s">
        <v>1249</v>
      </c>
      <c r="H375" s="268"/>
      <c r="I375" s="172"/>
      <c r="J375" s="437" t="str">
        <f t="shared" si="61"/>
        <v>-</v>
      </c>
      <c r="K375" s="269"/>
      <c r="L375" s="269"/>
      <c r="M375" s="270"/>
      <c r="N375" s="270"/>
      <c r="O375" s="277">
        <f t="shared" si="60"/>
        <v>0</v>
      </c>
      <c r="P375" s="272"/>
      <c r="Q375" s="199">
        <v>0</v>
      </c>
      <c r="R375" s="271"/>
      <c r="S375" s="198">
        <f t="shared" si="54"/>
        <v>0</v>
      </c>
      <c r="T375" s="198">
        <f t="shared" si="55"/>
        <v>0</v>
      </c>
      <c r="U375" s="198">
        <f t="shared" si="56"/>
        <v>0</v>
      </c>
      <c r="V375" s="198">
        <f t="shared" si="57"/>
        <v>0</v>
      </c>
      <c r="W375" s="198">
        <v>0</v>
      </c>
      <c r="X375" s="198">
        <v>0</v>
      </c>
      <c r="Y375" s="198">
        <v>0</v>
      </c>
      <c r="Z375" s="198">
        <v>0</v>
      </c>
      <c r="AA375" s="192">
        <f t="shared" si="58"/>
        <v>0</v>
      </c>
      <c r="AB375" s="192">
        <f t="shared" si="59"/>
        <v>0</v>
      </c>
    </row>
    <row r="376" spans="1:28" x14ac:dyDescent="0.2">
      <c r="A376" s="172"/>
      <c r="B376" s="268"/>
      <c r="C376" s="268"/>
      <c r="D376" s="268"/>
      <c r="E376" s="172"/>
      <c r="F376" s="268"/>
      <c r="G376" s="200" t="s">
        <v>1249</v>
      </c>
      <c r="H376" s="268"/>
      <c r="I376" s="172"/>
      <c r="J376" s="437" t="str">
        <f t="shared" si="61"/>
        <v>-</v>
      </c>
      <c r="K376" s="269"/>
      <c r="L376" s="269"/>
      <c r="M376" s="270"/>
      <c r="N376" s="270"/>
      <c r="O376" s="277">
        <f t="shared" si="60"/>
        <v>0</v>
      </c>
      <c r="P376" s="272"/>
      <c r="Q376" s="199">
        <v>0</v>
      </c>
      <c r="R376" s="271"/>
      <c r="S376" s="198">
        <f t="shared" si="54"/>
        <v>0</v>
      </c>
      <c r="T376" s="198">
        <f t="shared" si="55"/>
        <v>0</v>
      </c>
      <c r="U376" s="198">
        <f t="shared" si="56"/>
        <v>0</v>
      </c>
      <c r="V376" s="198">
        <f t="shared" si="57"/>
        <v>0</v>
      </c>
      <c r="W376" s="198">
        <v>0</v>
      </c>
      <c r="X376" s="198">
        <v>0</v>
      </c>
      <c r="Y376" s="198">
        <v>0</v>
      </c>
      <c r="Z376" s="198">
        <v>0</v>
      </c>
      <c r="AA376" s="192">
        <f t="shared" si="58"/>
        <v>0</v>
      </c>
      <c r="AB376" s="192">
        <f t="shared" si="59"/>
        <v>0</v>
      </c>
    </row>
    <row r="377" spans="1:28" x14ac:dyDescent="0.2">
      <c r="A377" s="172"/>
      <c r="B377" s="268"/>
      <c r="C377" s="268"/>
      <c r="D377" s="268"/>
      <c r="E377" s="172"/>
      <c r="F377" s="268"/>
      <c r="G377" s="200" t="s">
        <v>1249</v>
      </c>
      <c r="H377" s="268"/>
      <c r="I377" s="172"/>
      <c r="J377" s="437" t="str">
        <f t="shared" si="61"/>
        <v>-</v>
      </c>
      <c r="K377" s="269"/>
      <c r="L377" s="269"/>
      <c r="M377" s="270"/>
      <c r="N377" s="270"/>
      <c r="O377" s="277">
        <f t="shared" si="60"/>
        <v>0</v>
      </c>
      <c r="P377" s="272"/>
      <c r="Q377" s="199">
        <v>0</v>
      </c>
      <c r="R377" s="271"/>
      <c r="S377" s="198">
        <f t="shared" si="54"/>
        <v>0</v>
      </c>
      <c r="T377" s="198">
        <f t="shared" si="55"/>
        <v>0</v>
      </c>
      <c r="U377" s="198">
        <f t="shared" si="56"/>
        <v>0</v>
      </c>
      <c r="V377" s="198">
        <f t="shared" si="57"/>
        <v>0</v>
      </c>
      <c r="W377" s="198">
        <v>0</v>
      </c>
      <c r="X377" s="198">
        <v>0</v>
      </c>
      <c r="Y377" s="198">
        <v>0</v>
      </c>
      <c r="Z377" s="198">
        <v>0</v>
      </c>
      <c r="AA377" s="192">
        <f t="shared" si="58"/>
        <v>0</v>
      </c>
      <c r="AB377" s="192">
        <f t="shared" si="59"/>
        <v>0</v>
      </c>
    </row>
    <row r="378" spans="1:28" x14ac:dyDescent="0.2">
      <c r="A378" s="172"/>
      <c r="B378" s="268"/>
      <c r="C378" s="268"/>
      <c r="D378" s="268"/>
      <c r="E378" s="172"/>
      <c r="F378" s="268"/>
      <c r="G378" s="200" t="s">
        <v>1249</v>
      </c>
      <c r="H378" s="268"/>
      <c r="I378" s="172"/>
      <c r="J378" s="437" t="str">
        <f t="shared" si="61"/>
        <v>-</v>
      </c>
      <c r="K378" s="269"/>
      <c r="L378" s="269"/>
      <c r="M378" s="270"/>
      <c r="N378" s="270"/>
      <c r="O378" s="277">
        <f t="shared" si="60"/>
        <v>0</v>
      </c>
      <c r="P378" s="272"/>
      <c r="Q378" s="199">
        <v>0</v>
      </c>
      <c r="R378" s="271"/>
      <c r="S378" s="198">
        <f t="shared" si="54"/>
        <v>0</v>
      </c>
      <c r="T378" s="198">
        <f t="shared" si="55"/>
        <v>0</v>
      </c>
      <c r="U378" s="198">
        <f t="shared" si="56"/>
        <v>0</v>
      </c>
      <c r="V378" s="198">
        <f t="shared" si="57"/>
        <v>0</v>
      </c>
      <c r="W378" s="198">
        <v>0</v>
      </c>
      <c r="X378" s="198">
        <v>0</v>
      </c>
      <c r="Y378" s="198">
        <v>0</v>
      </c>
      <c r="Z378" s="198">
        <v>0</v>
      </c>
      <c r="AA378" s="192">
        <f t="shared" si="58"/>
        <v>0</v>
      </c>
      <c r="AB378" s="192">
        <f t="shared" si="59"/>
        <v>0</v>
      </c>
    </row>
    <row r="379" spans="1:28" x14ac:dyDescent="0.2">
      <c r="A379" s="172"/>
      <c r="B379" s="268"/>
      <c r="C379" s="268"/>
      <c r="D379" s="268"/>
      <c r="E379" s="172"/>
      <c r="F379" s="268"/>
      <c r="G379" s="200" t="s">
        <v>1249</v>
      </c>
      <c r="H379" s="268"/>
      <c r="I379" s="172"/>
      <c r="J379" s="437" t="str">
        <f t="shared" si="61"/>
        <v>-</v>
      </c>
      <c r="K379" s="269"/>
      <c r="L379" s="269"/>
      <c r="M379" s="270"/>
      <c r="N379" s="270"/>
      <c r="O379" s="277">
        <f t="shared" si="60"/>
        <v>0</v>
      </c>
      <c r="P379" s="272"/>
      <c r="Q379" s="199">
        <v>0</v>
      </c>
      <c r="R379" s="271"/>
      <c r="S379" s="198">
        <f t="shared" si="54"/>
        <v>0</v>
      </c>
      <c r="T379" s="198">
        <f t="shared" si="55"/>
        <v>0</v>
      </c>
      <c r="U379" s="198">
        <f t="shared" si="56"/>
        <v>0</v>
      </c>
      <c r="V379" s="198">
        <f t="shared" si="57"/>
        <v>0</v>
      </c>
      <c r="W379" s="198">
        <v>0</v>
      </c>
      <c r="X379" s="198">
        <v>0</v>
      </c>
      <c r="Y379" s="198">
        <v>0</v>
      </c>
      <c r="Z379" s="198">
        <v>0</v>
      </c>
      <c r="AA379" s="192">
        <f t="shared" si="58"/>
        <v>0</v>
      </c>
      <c r="AB379" s="192">
        <f t="shared" si="59"/>
        <v>0</v>
      </c>
    </row>
    <row r="380" spans="1:28" x14ac:dyDescent="0.2">
      <c r="A380" s="172"/>
      <c r="B380" s="268"/>
      <c r="C380" s="268"/>
      <c r="D380" s="268"/>
      <c r="E380" s="172"/>
      <c r="F380" s="268"/>
      <c r="G380" s="200" t="s">
        <v>1249</v>
      </c>
      <c r="H380" s="268"/>
      <c r="I380" s="172"/>
      <c r="J380" s="437" t="str">
        <f t="shared" si="61"/>
        <v>-</v>
      </c>
      <c r="K380" s="269"/>
      <c r="L380" s="269"/>
      <c r="M380" s="270"/>
      <c r="N380" s="270"/>
      <c r="O380" s="277">
        <f t="shared" si="60"/>
        <v>0</v>
      </c>
      <c r="P380" s="272"/>
      <c r="Q380" s="199">
        <v>0</v>
      </c>
      <c r="R380" s="271"/>
      <c r="S380" s="198">
        <f t="shared" si="54"/>
        <v>0</v>
      </c>
      <c r="T380" s="198">
        <f t="shared" si="55"/>
        <v>0</v>
      </c>
      <c r="U380" s="198">
        <f t="shared" si="56"/>
        <v>0</v>
      </c>
      <c r="V380" s="198">
        <f t="shared" si="57"/>
        <v>0</v>
      </c>
      <c r="W380" s="198">
        <v>0</v>
      </c>
      <c r="X380" s="198">
        <v>0</v>
      </c>
      <c r="Y380" s="198">
        <v>0</v>
      </c>
      <c r="Z380" s="198">
        <v>0</v>
      </c>
      <c r="AA380" s="192">
        <f t="shared" si="58"/>
        <v>0</v>
      </c>
      <c r="AB380" s="192">
        <f t="shared" si="59"/>
        <v>0</v>
      </c>
    </row>
    <row r="381" spans="1:28" x14ac:dyDescent="0.2">
      <c r="A381" s="172"/>
      <c r="B381" s="268"/>
      <c r="C381" s="268"/>
      <c r="D381" s="268"/>
      <c r="E381" s="172"/>
      <c r="F381" s="268"/>
      <c r="G381" s="200" t="s">
        <v>1249</v>
      </c>
      <c r="H381" s="268"/>
      <c r="I381" s="172"/>
      <c r="J381" s="437" t="str">
        <f t="shared" si="61"/>
        <v>-</v>
      </c>
      <c r="K381" s="269"/>
      <c r="L381" s="269"/>
      <c r="M381" s="270"/>
      <c r="N381" s="270"/>
      <c r="O381" s="277">
        <f t="shared" si="60"/>
        <v>0</v>
      </c>
      <c r="P381" s="272"/>
      <c r="Q381" s="199">
        <v>0</v>
      </c>
      <c r="R381" s="271"/>
      <c r="S381" s="198">
        <f t="shared" si="54"/>
        <v>0</v>
      </c>
      <c r="T381" s="198">
        <f t="shared" si="55"/>
        <v>0</v>
      </c>
      <c r="U381" s="198">
        <f t="shared" si="56"/>
        <v>0</v>
      </c>
      <c r="V381" s="198">
        <f t="shared" si="57"/>
        <v>0</v>
      </c>
      <c r="W381" s="198">
        <v>0</v>
      </c>
      <c r="X381" s="198">
        <v>0</v>
      </c>
      <c r="Y381" s="198">
        <v>0</v>
      </c>
      <c r="Z381" s="198">
        <v>0</v>
      </c>
      <c r="AA381" s="192">
        <f t="shared" si="58"/>
        <v>0</v>
      </c>
      <c r="AB381" s="192">
        <f t="shared" si="59"/>
        <v>0</v>
      </c>
    </row>
    <row r="382" spans="1:28" x14ac:dyDescent="0.2">
      <c r="A382" s="172"/>
      <c r="B382" s="268"/>
      <c r="C382" s="268"/>
      <c r="D382" s="268"/>
      <c r="E382" s="172"/>
      <c r="F382" s="268"/>
      <c r="G382" s="200" t="s">
        <v>1249</v>
      </c>
      <c r="H382" s="268"/>
      <c r="I382" s="172"/>
      <c r="J382" s="437" t="str">
        <f t="shared" si="61"/>
        <v>-</v>
      </c>
      <c r="K382" s="269"/>
      <c r="L382" s="269"/>
      <c r="M382" s="270"/>
      <c r="N382" s="270"/>
      <c r="O382" s="277">
        <f t="shared" si="60"/>
        <v>0</v>
      </c>
      <c r="P382" s="272"/>
      <c r="Q382" s="199">
        <v>0</v>
      </c>
      <c r="R382" s="271"/>
      <c r="S382" s="198">
        <f t="shared" ref="S382:S445" si="62">ROUND((+O382*Q382),0)</f>
        <v>0</v>
      </c>
      <c r="T382" s="198">
        <f t="shared" ref="T382:T445" si="63">+S382*$T$2</f>
        <v>0</v>
      </c>
      <c r="U382" s="198">
        <f t="shared" ref="U382:U445" si="64">+S382*$U$2</f>
        <v>0</v>
      </c>
      <c r="V382" s="198">
        <f t="shared" ref="V382:V445" si="65">($V$2*12)*Q382</f>
        <v>0</v>
      </c>
      <c r="W382" s="198">
        <v>0</v>
      </c>
      <c r="X382" s="198">
        <v>0</v>
      </c>
      <c r="Y382" s="198">
        <v>0</v>
      </c>
      <c r="Z382" s="198">
        <v>0</v>
      </c>
      <c r="AA382" s="192">
        <f t="shared" ref="AA382:AA445" si="66">ROUND((SUM(T382:Z382)),0)</f>
        <v>0</v>
      </c>
      <c r="AB382" s="192">
        <f t="shared" ref="AB382:AB445" si="67">ROUND((+S382+AA382),0)</f>
        <v>0</v>
      </c>
    </row>
    <row r="383" spans="1:28" x14ac:dyDescent="0.2">
      <c r="A383" s="172"/>
      <c r="B383" s="268"/>
      <c r="C383" s="268"/>
      <c r="D383" s="268"/>
      <c r="E383" s="172"/>
      <c r="F383" s="268"/>
      <c r="G383" s="200" t="s">
        <v>1249</v>
      </c>
      <c r="H383" s="268"/>
      <c r="I383" s="172"/>
      <c r="J383" s="437" t="str">
        <f t="shared" si="61"/>
        <v>-</v>
      </c>
      <c r="K383" s="269"/>
      <c r="L383" s="269"/>
      <c r="M383" s="270"/>
      <c r="N383" s="270"/>
      <c r="O383" s="277">
        <f t="shared" si="60"/>
        <v>0</v>
      </c>
      <c r="P383" s="272"/>
      <c r="Q383" s="199">
        <v>0</v>
      </c>
      <c r="R383" s="271"/>
      <c r="S383" s="198">
        <f t="shared" si="62"/>
        <v>0</v>
      </c>
      <c r="T383" s="198">
        <f t="shared" si="63"/>
        <v>0</v>
      </c>
      <c r="U383" s="198">
        <f t="shared" si="64"/>
        <v>0</v>
      </c>
      <c r="V383" s="198">
        <f t="shared" si="65"/>
        <v>0</v>
      </c>
      <c r="W383" s="198">
        <v>0</v>
      </c>
      <c r="X383" s="198">
        <v>0</v>
      </c>
      <c r="Y383" s="198">
        <v>0</v>
      </c>
      <c r="Z383" s="198">
        <v>0</v>
      </c>
      <c r="AA383" s="192">
        <f t="shared" si="66"/>
        <v>0</v>
      </c>
      <c r="AB383" s="192">
        <f t="shared" si="67"/>
        <v>0</v>
      </c>
    </row>
    <row r="384" spans="1:28" x14ac:dyDescent="0.2">
      <c r="A384" s="172"/>
      <c r="B384" s="268"/>
      <c r="C384" s="268"/>
      <c r="D384" s="268"/>
      <c r="E384" s="172"/>
      <c r="F384" s="268"/>
      <c r="G384" s="200" t="s">
        <v>1249</v>
      </c>
      <c r="H384" s="268"/>
      <c r="I384" s="172"/>
      <c r="J384" s="437" t="str">
        <f t="shared" si="61"/>
        <v>-</v>
      </c>
      <c r="K384" s="269"/>
      <c r="L384" s="269"/>
      <c r="M384" s="270"/>
      <c r="N384" s="270"/>
      <c r="O384" s="277">
        <f t="shared" si="60"/>
        <v>0</v>
      </c>
      <c r="P384" s="272"/>
      <c r="Q384" s="199">
        <v>0</v>
      </c>
      <c r="R384" s="271"/>
      <c r="S384" s="198">
        <f t="shared" si="62"/>
        <v>0</v>
      </c>
      <c r="T384" s="198">
        <f t="shared" si="63"/>
        <v>0</v>
      </c>
      <c r="U384" s="198">
        <f t="shared" si="64"/>
        <v>0</v>
      </c>
      <c r="V384" s="198">
        <f t="shared" si="65"/>
        <v>0</v>
      </c>
      <c r="W384" s="198">
        <v>0</v>
      </c>
      <c r="X384" s="198">
        <v>0</v>
      </c>
      <c r="Y384" s="198">
        <v>0</v>
      </c>
      <c r="Z384" s="198">
        <v>0</v>
      </c>
      <c r="AA384" s="192">
        <f t="shared" si="66"/>
        <v>0</v>
      </c>
      <c r="AB384" s="192">
        <f t="shared" si="67"/>
        <v>0</v>
      </c>
    </row>
    <row r="385" spans="1:28" x14ac:dyDescent="0.2">
      <c r="A385" s="172"/>
      <c r="B385" s="268"/>
      <c r="C385" s="268"/>
      <c r="D385" s="268"/>
      <c r="E385" s="172"/>
      <c r="F385" s="268"/>
      <c r="G385" s="200" t="s">
        <v>1249</v>
      </c>
      <c r="H385" s="268"/>
      <c r="I385" s="172"/>
      <c r="J385" s="437" t="str">
        <f t="shared" si="61"/>
        <v>-</v>
      </c>
      <c r="K385" s="269"/>
      <c r="L385" s="269"/>
      <c r="M385" s="270"/>
      <c r="N385" s="270"/>
      <c r="O385" s="277">
        <f t="shared" si="60"/>
        <v>0</v>
      </c>
      <c r="P385" s="272"/>
      <c r="Q385" s="199">
        <v>0</v>
      </c>
      <c r="R385" s="271"/>
      <c r="S385" s="198">
        <f t="shared" si="62"/>
        <v>0</v>
      </c>
      <c r="T385" s="198">
        <f t="shared" si="63"/>
        <v>0</v>
      </c>
      <c r="U385" s="198">
        <f t="shared" si="64"/>
        <v>0</v>
      </c>
      <c r="V385" s="198">
        <f t="shared" si="65"/>
        <v>0</v>
      </c>
      <c r="W385" s="198">
        <v>0</v>
      </c>
      <c r="X385" s="198">
        <v>0</v>
      </c>
      <c r="Y385" s="198">
        <v>0</v>
      </c>
      <c r="Z385" s="198">
        <v>0</v>
      </c>
      <c r="AA385" s="192">
        <f t="shared" si="66"/>
        <v>0</v>
      </c>
      <c r="AB385" s="192">
        <f t="shared" si="67"/>
        <v>0</v>
      </c>
    </row>
    <row r="386" spans="1:28" x14ac:dyDescent="0.2">
      <c r="A386" s="172"/>
      <c r="B386" s="268"/>
      <c r="C386" s="268"/>
      <c r="D386" s="268"/>
      <c r="E386" s="172"/>
      <c r="F386" s="268"/>
      <c r="G386" s="200" t="s">
        <v>1249</v>
      </c>
      <c r="H386" s="268"/>
      <c r="I386" s="172"/>
      <c r="J386" s="437" t="str">
        <f t="shared" si="61"/>
        <v>-</v>
      </c>
      <c r="K386" s="269"/>
      <c r="L386" s="269"/>
      <c r="M386" s="270"/>
      <c r="N386" s="270"/>
      <c r="O386" s="277">
        <f t="shared" si="60"/>
        <v>0</v>
      </c>
      <c r="P386" s="272"/>
      <c r="Q386" s="199">
        <v>0</v>
      </c>
      <c r="R386" s="271"/>
      <c r="S386" s="198">
        <f t="shared" si="62"/>
        <v>0</v>
      </c>
      <c r="T386" s="198">
        <f t="shared" si="63"/>
        <v>0</v>
      </c>
      <c r="U386" s="198">
        <f t="shared" si="64"/>
        <v>0</v>
      </c>
      <c r="V386" s="198">
        <f t="shared" si="65"/>
        <v>0</v>
      </c>
      <c r="W386" s="198">
        <v>0</v>
      </c>
      <c r="X386" s="198">
        <v>0</v>
      </c>
      <c r="Y386" s="198">
        <v>0</v>
      </c>
      <c r="Z386" s="198">
        <v>0</v>
      </c>
      <c r="AA386" s="192">
        <f t="shared" si="66"/>
        <v>0</v>
      </c>
      <c r="AB386" s="192">
        <f t="shared" si="67"/>
        <v>0</v>
      </c>
    </row>
    <row r="387" spans="1:28" x14ac:dyDescent="0.2">
      <c r="A387" s="172"/>
      <c r="B387" s="268"/>
      <c r="C387" s="268"/>
      <c r="D387" s="268"/>
      <c r="E387" s="172"/>
      <c r="F387" s="268"/>
      <c r="G387" s="200" t="s">
        <v>1249</v>
      </c>
      <c r="H387" s="268"/>
      <c r="I387" s="172"/>
      <c r="J387" s="437" t="str">
        <f t="shared" si="61"/>
        <v>-</v>
      </c>
      <c r="K387" s="269"/>
      <c r="L387" s="269"/>
      <c r="M387" s="270"/>
      <c r="N387" s="270"/>
      <c r="O387" s="277">
        <f t="shared" si="60"/>
        <v>0</v>
      </c>
      <c r="P387" s="272"/>
      <c r="Q387" s="199">
        <v>0</v>
      </c>
      <c r="R387" s="271"/>
      <c r="S387" s="198">
        <f t="shared" si="62"/>
        <v>0</v>
      </c>
      <c r="T387" s="198">
        <f t="shared" si="63"/>
        <v>0</v>
      </c>
      <c r="U387" s="198">
        <f t="shared" si="64"/>
        <v>0</v>
      </c>
      <c r="V387" s="198">
        <f t="shared" si="65"/>
        <v>0</v>
      </c>
      <c r="W387" s="198">
        <v>0</v>
      </c>
      <c r="X387" s="198">
        <v>0</v>
      </c>
      <c r="Y387" s="198">
        <v>0</v>
      </c>
      <c r="Z387" s="198">
        <v>0</v>
      </c>
      <c r="AA387" s="192">
        <f t="shared" si="66"/>
        <v>0</v>
      </c>
      <c r="AB387" s="192">
        <f t="shared" si="67"/>
        <v>0</v>
      </c>
    </row>
    <row r="388" spans="1:28" x14ac:dyDescent="0.2">
      <c r="A388" s="172"/>
      <c r="B388" s="268"/>
      <c r="C388" s="268"/>
      <c r="D388" s="268"/>
      <c r="E388" s="172"/>
      <c r="F388" s="268"/>
      <c r="G388" s="200" t="s">
        <v>1249</v>
      </c>
      <c r="H388" s="268"/>
      <c r="I388" s="172"/>
      <c r="J388" s="437" t="str">
        <f t="shared" si="61"/>
        <v>-</v>
      </c>
      <c r="K388" s="269"/>
      <c r="L388" s="269"/>
      <c r="M388" s="270"/>
      <c r="N388" s="270"/>
      <c r="O388" s="277">
        <f t="shared" si="60"/>
        <v>0</v>
      </c>
      <c r="P388" s="272"/>
      <c r="Q388" s="199">
        <v>0</v>
      </c>
      <c r="R388" s="271"/>
      <c r="S388" s="198">
        <f t="shared" si="62"/>
        <v>0</v>
      </c>
      <c r="T388" s="198">
        <f t="shared" si="63"/>
        <v>0</v>
      </c>
      <c r="U388" s="198">
        <f t="shared" si="64"/>
        <v>0</v>
      </c>
      <c r="V388" s="198">
        <f t="shared" si="65"/>
        <v>0</v>
      </c>
      <c r="W388" s="198">
        <v>0</v>
      </c>
      <c r="X388" s="198">
        <v>0</v>
      </c>
      <c r="Y388" s="198">
        <v>0</v>
      </c>
      <c r="Z388" s="198">
        <v>0</v>
      </c>
      <c r="AA388" s="192">
        <f t="shared" si="66"/>
        <v>0</v>
      </c>
      <c r="AB388" s="192">
        <f t="shared" si="67"/>
        <v>0</v>
      </c>
    </row>
    <row r="389" spans="1:28" x14ac:dyDescent="0.2">
      <c r="A389" s="172"/>
      <c r="B389" s="268"/>
      <c r="C389" s="268"/>
      <c r="D389" s="268"/>
      <c r="E389" s="172"/>
      <c r="F389" s="268"/>
      <c r="G389" s="200" t="s">
        <v>1249</v>
      </c>
      <c r="H389" s="268"/>
      <c r="I389" s="172"/>
      <c r="J389" s="437" t="str">
        <f t="shared" si="61"/>
        <v>-</v>
      </c>
      <c r="K389" s="269"/>
      <c r="L389" s="269"/>
      <c r="M389" s="270"/>
      <c r="N389" s="270"/>
      <c r="O389" s="277">
        <f t="shared" si="60"/>
        <v>0</v>
      </c>
      <c r="P389" s="272"/>
      <c r="Q389" s="199">
        <v>0</v>
      </c>
      <c r="R389" s="271"/>
      <c r="S389" s="198">
        <f t="shared" si="62"/>
        <v>0</v>
      </c>
      <c r="T389" s="198">
        <f t="shared" si="63"/>
        <v>0</v>
      </c>
      <c r="U389" s="198">
        <f t="shared" si="64"/>
        <v>0</v>
      </c>
      <c r="V389" s="198">
        <f t="shared" si="65"/>
        <v>0</v>
      </c>
      <c r="W389" s="198">
        <v>0</v>
      </c>
      <c r="X389" s="198">
        <v>0</v>
      </c>
      <c r="Y389" s="198">
        <v>0</v>
      </c>
      <c r="Z389" s="198">
        <v>0</v>
      </c>
      <c r="AA389" s="192">
        <f t="shared" si="66"/>
        <v>0</v>
      </c>
      <c r="AB389" s="192">
        <f t="shared" si="67"/>
        <v>0</v>
      </c>
    </row>
    <row r="390" spans="1:28" x14ac:dyDescent="0.2">
      <c r="A390" s="172"/>
      <c r="B390" s="268"/>
      <c r="C390" s="268"/>
      <c r="D390" s="268"/>
      <c r="E390" s="172"/>
      <c r="F390" s="268"/>
      <c r="G390" s="200" t="s">
        <v>1249</v>
      </c>
      <c r="H390" s="268"/>
      <c r="I390" s="172"/>
      <c r="J390" s="437" t="str">
        <f t="shared" si="61"/>
        <v>-</v>
      </c>
      <c r="K390" s="269"/>
      <c r="L390" s="269"/>
      <c r="M390" s="270"/>
      <c r="N390" s="270"/>
      <c r="O390" s="277">
        <f t="shared" si="60"/>
        <v>0</v>
      </c>
      <c r="P390" s="272"/>
      <c r="Q390" s="199">
        <v>0</v>
      </c>
      <c r="R390" s="271"/>
      <c r="S390" s="198">
        <f t="shared" si="62"/>
        <v>0</v>
      </c>
      <c r="T390" s="198">
        <f t="shared" si="63"/>
        <v>0</v>
      </c>
      <c r="U390" s="198">
        <f t="shared" si="64"/>
        <v>0</v>
      </c>
      <c r="V390" s="198">
        <f t="shared" si="65"/>
        <v>0</v>
      </c>
      <c r="W390" s="198">
        <v>0</v>
      </c>
      <c r="X390" s="198">
        <v>0</v>
      </c>
      <c r="Y390" s="198">
        <v>0</v>
      </c>
      <c r="Z390" s="198">
        <v>0</v>
      </c>
      <c r="AA390" s="192">
        <f t="shared" si="66"/>
        <v>0</v>
      </c>
      <c r="AB390" s="192">
        <f t="shared" si="67"/>
        <v>0</v>
      </c>
    </row>
    <row r="391" spans="1:28" x14ac:dyDescent="0.2">
      <c r="A391" s="172"/>
      <c r="B391" s="268"/>
      <c r="C391" s="268"/>
      <c r="D391" s="268"/>
      <c r="E391" s="172"/>
      <c r="F391" s="268"/>
      <c r="G391" s="200" t="s">
        <v>1249</v>
      </c>
      <c r="H391" s="268"/>
      <c r="I391" s="172"/>
      <c r="J391" s="437" t="str">
        <f t="shared" si="61"/>
        <v>-</v>
      </c>
      <c r="K391" s="269"/>
      <c r="L391" s="269"/>
      <c r="M391" s="270"/>
      <c r="N391" s="270"/>
      <c r="O391" s="277">
        <f t="shared" si="60"/>
        <v>0</v>
      </c>
      <c r="P391" s="272"/>
      <c r="Q391" s="199">
        <v>0</v>
      </c>
      <c r="R391" s="271"/>
      <c r="S391" s="198">
        <f t="shared" si="62"/>
        <v>0</v>
      </c>
      <c r="T391" s="198">
        <f t="shared" si="63"/>
        <v>0</v>
      </c>
      <c r="U391" s="198">
        <f t="shared" si="64"/>
        <v>0</v>
      </c>
      <c r="V391" s="198">
        <f t="shared" si="65"/>
        <v>0</v>
      </c>
      <c r="W391" s="198">
        <v>0</v>
      </c>
      <c r="X391" s="198">
        <v>0</v>
      </c>
      <c r="Y391" s="198">
        <v>0</v>
      </c>
      <c r="Z391" s="198">
        <v>0</v>
      </c>
      <c r="AA391" s="192">
        <f t="shared" si="66"/>
        <v>0</v>
      </c>
      <c r="AB391" s="192">
        <f t="shared" si="67"/>
        <v>0</v>
      </c>
    </row>
    <row r="392" spans="1:28" x14ac:dyDescent="0.2">
      <c r="A392" s="172"/>
      <c r="B392" s="268"/>
      <c r="C392" s="268"/>
      <c r="D392" s="268"/>
      <c r="E392" s="172"/>
      <c r="F392" s="268"/>
      <c r="G392" s="200" t="s">
        <v>1249</v>
      </c>
      <c r="H392" s="268"/>
      <c r="I392" s="172"/>
      <c r="J392" s="437" t="str">
        <f t="shared" si="61"/>
        <v>-</v>
      </c>
      <c r="K392" s="269"/>
      <c r="L392" s="269"/>
      <c r="M392" s="270"/>
      <c r="N392" s="270"/>
      <c r="O392" s="277">
        <f t="shared" si="60"/>
        <v>0</v>
      </c>
      <c r="P392" s="272"/>
      <c r="Q392" s="199">
        <v>0</v>
      </c>
      <c r="R392" s="271"/>
      <c r="S392" s="198">
        <f t="shared" si="62"/>
        <v>0</v>
      </c>
      <c r="T392" s="198">
        <f t="shared" si="63"/>
        <v>0</v>
      </c>
      <c r="U392" s="198">
        <f t="shared" si="64"/>
        <v>0</v>
      </c>
      <c r="V392" s="198">
        <f t="shared" si="65"/>
        <v>0</v>
      </c>
      <c r="W392" s="198">
        <v>0</v>
      </c>
      <c r="X392" s="198">
        <v>0</v>
      </c>
      <c r="Y392" s="198">
        <v>0</v>
      </c>
      <c r="Z392" s="198">
        <v>0</v>
      </c>
      <c r="AA392" s="192">
        <f t="shared" si="66"/>
        <v>0</v>
      </c>
      <c r="AB392" s="192">
        <f t="shared" si="67"/>
        <v>0</v>
      </c>
    </row>
    <row r="393" spans="1:28" x14ac:dyDescent="0.2">
      <c r="A393" s="172"/>
      <c r="B393" s="268"/>
      <c r="C393" s="268"/>
      <c r="D393" s="268"/>
      <c r="E393" s="172"/>
      <c r="F393" s="268"/>
      <c r="G393" s="200" t="s">
        <v>1249</v>
      </c>
      <c r="H393" s="268"/>
      <c r="I393" s="172"/>
      <c r="J393" s="437" t="str">
        <f t="shared" si="61"/>
        <v>-</v>
      </c>
      <c r="K393" s="269"/>
      <c r="L393" s="269"/>
      <c r="M393" s="270"/>
      <c r="N393" s="270"/>
      <c r="O393" s="277">
        <f t="shared" ref="O393:O456" si="68">IF(ISERROR(INDEX(SalarySchedule,N393+1,MATCH(M393,EdLevel,0)))=TRUE,0,(INDEX(SalarySchedule,N393+1,MATCH(M393,EdLevel,0))))</f>
        <v>0</v>
      </c>
      <c r="P393" s="272"/>
      <c r="Q393" s="199">
        <v>0</v>
      </c>
      <c r="R393" s="271"/>
      <c r="S393" s="198">
        <f t="shared" si="62"/>
        <v>0</v>
      </c>
      <c r="T393" s="198">
        <f t="shared" si="63"/>
        <v>0</v>
      </c>
      <c r="U393" s="198">
        <f t="shared" si="64"/>
        <v>0</v>
      </c>
      <c r="V393" s="198">
        <f t="shared" si="65"/>
        <v>0</v>
      </c>
      <c r="W393" s="198">
        <v>0</v>
      </c>
      <c r="X393" s="198">
        <v>0</v>
      </c>
      <c r="Y393" s="198">
        <v>0</v>
      </c>
      <c r="Z393" s="198">
        <v>0</v>
      </c>
      <c r="AA393" s="192">
        <f t="shared" si="66"/>
        <v>0</v>
      </c>
      <c r="AB393" s="192">
        <f t="shared" si="67"/>
        <v>0</v>
      </c>
    </row>
    <row r="394" spans="1:28" x14ac:dyDescent="0.2">
      <c r="A394" s="172"/>
      <c r="B394" s="268"/>
      <c r="C394" s="268"/>
      <c r="D394" s="268"/>
      <c r="E394" s="172"/>
      <c r="F394" s="268"/>
      <c r="G394" s="200" t="s">
        <v>1249</v>
      </c>
      <c r="H394" s="268"/>
      <c r="I394" s="172"/>
      <c r="J394" s="437" t="str">
        <f t="shared" ref="J394:J457" si="69">IF(A394="22",A394&amp;"-"&amp;E394&amp;"-"&amp;I394,A394&amp;"-"&amp;E394)</f>
        <v>-</v>
      </c>
      <c r="K394" s="269"/>
      <c r="L394" s="269"/>
      <c r="M394" s="270"/>
      <c r="N394" s="270"/>
      <c r="O394" s="277">
        <f t="shared" si="68"/>
        <v>0</v>
      </c>
      <c r="P394" s="272"/>
      <c r="Q394" s="199">
        <v>0</v>
      </c>
      <c r="R394" s="271"/>
      <c r="S394" s="198">
        <f t="shared" si="62"/>
        <v>0</v>
      </c>
      <c r="T394" s="198">
        <f t="shared" si="63"/>
        <v>0</v>
      </c>
      <c r="U394" s="198">
        <f t="shared" si="64"/>
        <v>0</v>
      </c>
      <c r="V394" s="198">
        <f t="shared" si="65"/>
        <v>0</v>
      </c>
      <c r="W394" s="198">
        <v>0</v>
      </c>
      <c r="X394" s="198">
        <v>0</v>
      </c>
      <c r="Y394" s="198">
        <v>0</v>
      </c>
      <c r="Z394" s="198">
        <v>0</v>
      </c>
      <c r="AA394" s="192">
        <f t="shared" si="66"/>
        <v>0</v>
      </c>
      <c r="AB394" s="192">
        <f t="shared" si="67"/>
        <v>0</v>
      </c>
    </row>
    <row r="395" spans="1:28" x14ac:dyDescent="0.2">
      <c r="A395" s="172"/>
      <c r="B395" s="268"/>
      <c r="C395" s="268"/>
      <c r="D395" s="268"/>
      <c r="E395" s="172"/>
      <c r="F395" s="268"/>
      <c r="G395" s="200" t="s">
        <v>1249</v>
      </c>
      <c r="H395" s="268"/>
      <c r="I395" s="172"/>
      <c r="J395" s="437" t="str">
        <f t="shared" si="69"/>
        <v>-</v>
      </c>
      <c r="K395" s="269"/>
      <c r="L395" s="269"/>
      <c r="M395" s="270"/>
      <c r="N395" s="270"/>
      <c r="O395" s="277">
        <f t="shared" si="68"/>
        <v>0</v>
      </c>
      <c r="P395" s="272"/>
      <c r="Q395" s="199">
        <v>0</v>
      </c>
      <c r="R395" s="271"/>
      <c r="S395" s="198">
        <f t="shared" si="62"/>
        <v>0</v>
      </c>
      <c r="T395" s="198">
        <f t="shared" si="63"/>
        <v>0</v>
      </c>
      <c r="U395" s="198">
        <f t="shared" si="64"/>
        <v>0</v>
      </c>
      <c r="V395" s="198">
        <f t="shared" si="65"/>
        <v>0</v>
      </c>
      <c r="W395" s="198">
        <v>0</v>
      </c>
      <c r="X395" s="198">
        <v>0</v>
      </c>
      <c r="Y395" s="198">
        <v>0</v>
      </c>
      <c r="Z395" s="198">
        <v>0</v>
      </c>
      <c r="AA395" s="192">
        <f t="shared" si="66"/>
        <v>0</v>
      </c>
      <c r="AB395" s="192">
        <f t="shared" si="67"/>
        <v>0</v>
      </c>
    </row>
    <row r="396" spans="1:28" x14ac:dyDescent="0.2">
      <c r="A396" s="172"/>
      <c r="B396" s="268"/>
      <c r="C396" s="268"/>
      <c r="D396" s="268"/>
      <c r="E396" s="172"/>
      <c r="F396" s="268"/>
      <c r="G396" s="200" t="s">
        <v>1249</v>
      </c>
      <c r="H396" s="268"/>
      <c r="I396" s="172"/>
      <c r="J396" s="437" t="str">
        <f t="shared" si="69"/>
        <v>-</v>
      </c>
      <c r="K396" s="269"/>
      <c r="L396" s="269"/>
      <c r="M396" s="270"/>
      <c r="N396" s="270"/>
      <c r="O396" s="277">
        <f t="shared" si="68"/>
        <v>0</v>
      </c>
      <c r="P396" s="272"/>
      <c r="Q396" s="199">
        <v>0</v>
      </c>
      <c r="R396" s="271"/>
      <c r="S396" s="198">
        <f t="shared" si="62"/>
        <v>0</v>
      </c>
      <c r="T396" s="198">
        <f t="shared" si="63"/>
        <v>0</v>
      </c>
      <c r="U396" s="198">
        <f t="shared" si="64"/>
        <v>0</v>
      </c>
      <c r="V396" s="198">
        <f t="shared" si="65"/>
        <v>0</v>
      </c>
      <c r="W396" s="198">
        <v>0</v>
      </c>
      <c r="X396" s="198">
        <v>0</v>
      </c>
      <c r="Y396" s="198">
        <v>0</v>
      </c>
      <c r="Z396" s="198">
        <v>0</v>
      </c>
      <c r="AA396" s="192">
        <f t="shared" si="66"/>
        <v>0</v>
      </c>
      <c r="AB396" s="192">
        <f t="shared" si="67"/>
        <v>0</v>
      </c>
    </row>
    <row r="397" spans="1:28" x14ac:dyDescent="0.2">
      <c r="A397" s="172"/>
      <c r="B397" s="268"/>
      <c r="C397" s="268"/>
      <c r="D397" s="268"/>
      <c r="E397" s="172"/>
      <c r="F397" s="268"/>
      <c r="G397" s="200" t="s">
        <v>1249</v>
      </c>
      <c r="H397" s="268"/>
      <c r="I397" s="172"/>
      <c r="J397" s="437" t="str">
        <f t="shared" si="69"/>
        <v>-</v>
      </c>
      <c r="K397" s="269"/>
      <c r="L397" s="269"/>
      <c r="M397" s="270"/>
      <c r="N397" s="270"/>
      <c r="O397" s="277">
        <f t="shared" si="68"/>
        <v>0</v>
      </c>
      <c r="P397" s="272"/>
      <c r="Q397" s="199">
        <v>0</v>
      </c>
      <c r="R397" s="271"/>
      <c r="S397" s="198">
        <f t="shared" si="62"/>
        <v>0</v>
      </c>
      <c r="T397" s="198">
        <f t="shared" si="63"/>
        <v>0</v>
      </c>
      <c r="U397" s="198">
        <f t="shared" si="64"/>
        <v>0</v>
      </c>
      <c r="V397" s="198">
        <f t="shared" si="65"/>
        <v>0</v>
      </c>
      <c r="W397" s="198">
        <v>0</v>
      </c>
      <c r="X397" s="198">
        <v>0</v>
      </c>
      <c r="Y397" s="198">
        <v>0</v>
      </c>
      <c r="Z397" s="198">
        <v>0</v>
      </c>
      <c r="AA397" s="192">
        <f t="shared" si="66"/>
        <v>0</v>
      </c>
      <c r="AB397" s="192">
        <f t="shared" si="67"/>
        <v>0</v>
      </c>
    </row>
    <row r="398" spans="1:28" x14ac:dyDescent="0.2">
      <c r="A398" s="172"/>
      <c r="B398" s="268"/>
      <c r="C398" s="268"/>
      <c r="D398" s="268"/>
      <c r="E398" s="172"/>
      <c r="F398" s="268"/>
      <c r="G398" s="200" t="s">
        <v>1249</v>
      </c>
      <c r="H398" s="268"/>
      <c r="I398" s="172"/>
      <c r="J398" s="437" t="str">
        <f t="shared" si="69"/>
        <v>-</v>
      </c>
      <c r="K398" s="269"/>
      <c r="L398" s="269"/>
      <c r="M398" s="270"/>
      <c r="N398" s="270"/>
      <c r="O398" s="277">
        <f t="shared" si="68"/>
        <v>0</v>
      </c>
      <c r="P398" s="272"/>
      <c r="Q398" s="199">
        <v>0</v>
      </c>
      <c r="R398" s="271"/>
      <c r="S398" s="198">
        <f t="shared" si="62"/>
        <v>0</v>
      </c>
      <c r="T398" s="198">
        <f t="shared" si="63"/>
        <v>0</v>
      </c>
      <c r="U398" s="198">
        <f t="shared" si="64"/>
        <v>0</v>
      </c>
      <c r="V398" s="198">
        <f t="shared" si="65"/>
        <v>0</v>
      </c>
      <c r="W398" s="198">
        <v>0</v>
      </c>
      <c r="X398" s="198">
        <v>0</v>
      </c>
      <c r="Y398" s="198">
        <v>0</v>
      </c>
      <c r="Z398" s="198">
        <v>0</v>
      </c>
      <c r="AA398" s="192">
        <f t="shared" si="66"/>
        <v>0</v>
      </c>
      <c r="AB398" s="192">
        <f t="shared" si="67"/>
        <v>0</v>
      </c>
    </row>
    <row r="399" spans="1:28" x14ac:dyDescent="0.2">
      <c r="A399" s="172"/>
      <c r="B399" s="268"/>
      <c r="C399" s="268"/>
      <c r="D399" s="268"/>
      <c r="E399" s="172"/>
      <c r="F399" s="268"/>
      <c r="G399" s="200" t="s">
        <v>1249</v>
      </c>
      <c r="H399" s="268"/>
      <c r="I399" s="172"/>
      <c r="J399" s="437" t="str">
        <f t="shared" si="69"/>
        <v>-</v>
      </c>
      <c r="K399" s="269"/>
      <c r="L399" s="269"/>
      <c r="M399" s="270"/>
      <c r="N399" s="270"/>
      <c r="O399" s="277">
        <f t="shared" si="68"/>
        <v>0</v>
      </c>
      <c r="P399" s="272"/>
      <c r="Q399" s="199">
        <v>0</v>
      </c>
      <c r="R399" s="271"/>
      <c r="S399" s="198">
        <f t="shared" si="62"/>
        <v>0</v>
      </c>
      <c r="T399" s="198">
        <f t="shared" si="63"/>
        <v>0</v>
      </c>
      <c r="U399" s="198">
        <f t="shared" si="64"/>
        <v>0</v>
      </c>
      <c r="V399" s="198">
        <f t="shared" si="65"/>
        <v>0</v>
      </c>
      <c r="W399" s="198">
        <v>0</v>
      </c>
      <c r="X399" s="198">
        <v>0</v>
      </c>
      <c r="Y399" s="198">
        <v>0</v>
      </c>
      <c r="Z399" s="198">
        <v>0</v>
      </c>
      <c r="AA399" s="192">
        <f t="shared" si="66"/>
        <v>0</v>
      </c>
      <c r="AB399" s="192">
        <f t="shared" si="67"/>
        <v>0</v>
      </c>
    </row>
    <row r="400" spans="1:28" x14ac:dyDescent="0.2">
      <c r="A400" s="172"/>
      <c r="B400" s="268"/>
      <c r="C400" s="268"/>
      <c r="D400" s="268"/>
      <c r="E400" s="172"/>
      <c r="F400" s="268"/>
      <c r="G400" s="200" t="s">
        <v>1249</v>
      </c>
      <c r="H400" s="268"/>
      <c r="I400" s="172"/>
      <c r="J400" s="437" t="str">
        <f t="shared" si="69"/>
        <v>-</v>
      </c>
      <c r="K400" s="269"/>
      <c r="L400" s="269"/>
      <c r="M400" s="270"/>
      <c r="N400" s="270"/>
      <c r="O400" s="277">
        <f t="shared" si="68"/>
        <v>0</v>
      </c>
      <c r="P400" s="272"/>
      <c r="Q400" s="199">
        <v>0</v>
      </c>
      <c r="R400" s="271"/>
      <c r="S400" s="198">
        <f t="shared" si="62"/>
        <v>0</v>
      </c>
      <c r="T400" s="198">
        <f t="shared" si="63"/>
        <v>0</v>
      </c>
      <c r="U400" s="198">
        <f t="shared" si="64"/>
        <v>0</v>
      </c>
      <c r="V400" s="198">
        <f t="shared" si="65"/>
        <v>0</v>
      </c>
      <c r="W400" s="198">
        <v>0</v>
      </c>
      <c r="X400" s="198">
        <v>0</v>
      </c>
      <c r="Y400" s="198">
        <v>0</v>
      </c>
      <c r="Z400" s="198">
        <v>0</v>
      </c>
      <c r="AA400" s="192">
        <f t="shared" si="66"/>
        <v>0</v>
      </c>
      <c r="AB400" s="192">
        <f t="shared" si="67"/>
        <v>0</v>
      </c>
    </row>
    <row r="401" spans="1:28" x14ac:dyDescent="0.2">
      <c r="A401" s="172"/>
      <c r="B401" s="268"/>
      <c r="C401" s="268"/>
      <c r="D401" s="268"/>
      <c r="E401" s="172"/>
      <c r="F401" s="268"/>
      <c r="G401" s="200" t="s">
        <v>1249</v>
      </c>
      <c r="H401" s="268"/>
      <c r="I401" s="172"/>
      <c r="J401" s="437" t="str">
        <f t="shared" si="69"/>
        <v>-</v>
      </c>
      <c r="K401" s="269"/>
      <c r="L401" s="269"/>
      <c r="M401" s="270"/>
      <c r="N401" s="270"/>
      <c r="O401" s="277">
        <f t="shared" si="68"/>
        <v>0</v>
      </c>
      <c r="P401" s="272"/>
      <c r="Q401" s="199">
        <v>0</v>
      </c>
      <c r="R401" s="271"/>
      <c r="S401" s="198">
        <f t="shared" si="62"/>
        <v>0</v>
      </c>
      <c r="T401" s="198">
        <f t="shared" si="63"/>
        <v>0</v>
      </c>
      <c r="U401" s="198">
        <f t="shared" si="64"/>
        <v>0</v>
      </c>
      <c r="V401" s="198">
        <f t="shared" si="65"/>
        <v>0</v>
      </c>
      <c r="W401" s="198">
        <v>0</v>
      </c>
      <c r="X401" s="198">
        <v>0</v>
      </c>
      <c r="Y401" s="198">
        <v>0</v>
      </c>
      <c r="Z401" s="198">
        <v>0</v>
      </c>
      <c r="AA401" s="192">
        <f t="shared" si="66"/>
        <v>0</v>
      </c>
      <c r="AB401" s="192">
        <f t="shared" si="67"/>
        <v>0</v>
      </c>
    </row>
    <row r="402" spans="1:28" x14ac:dyDescent="0.2">
      <c r="A402" s="172"/>
      <c r="B402" s="268"/>
      <c r="C402" s="268"/>
      <c r="D402" s="268"/>
      <c r="E402" s="172"/>
      <c r="F402" s="268"/>
      <c r="G402" s="200" t="s">
        <v>1249</v>
      </c>
      <c r="H402" s="268"/>
      <c r="I402" s="172"/>
      <c r="J402" s="437" t="str">
        <f t="shared" si="69"/>
        <v>-</v>
      </c>
      <c r="K402" s="269"/>
      <c r="L402" s="269"/>
      <c r="M402" s="270"/>
      <c r="N402" s="270"/>
      <c r="O402" s="277">
        <f t="shared" si="68"/>
        <v>0</v>
      </c>
      <c r="P402" s="272"/>
      <c r="Q402" s="199">
        <v>0</v>
      </c>
      <c r="R402" s="271"/>
      <c r="S402" s="198">
        <f t="shared" si="62"/>
        <v>0</v>
      </c>
      <c r="T402" s="198">
        <f t="shared" si="63"/>
        <v>0</v>
      </c>
      <c r="U402" s="198">
        <f t="shared" si="64"/>
        <v>0</v>
      </c>
      <c r="V402" s="198">
        <f t="shared" si="65"/>
        <v>0</v>
      </c>
      <c r="W402" s="198">
        <v>0</v>
      </c>
      <c r="X402" s="198">
        <v>0</v>
      </c>
      <c r="Y402" s="198">
        <v>0</v>
      </c>
      <c r="Z402" s="198">
        <v>0</v>
      </c>
      <c r="AA402" s="192">
        <f t="shared" si="66"/>
        <v>0</v>
      </c>
      <c r="AB402" s="192">
        <f t="shared" si="67"/>
        <v>0</v>
      </c>
    </row>
    <row r="403" spans="1:28" x14ac:dyDescent="0.2">
      <c r="A403" s="172"/>
      <c r="B403" s="268"/>
      <c r="C403" s="268"/>
      <c r="D403" s="268"/>
      <c r="E403" s="172"/>
      <c r="F403" s="268"/>
      <c r="G403" s="200" t="s">
        <v>1249</v>
      </c>
      <c r="H403" s="268"/>
      <c r="I403" s="172"/>
      <c r="J403" s="437" t="str">
        <f t="shared" si="69"/>
        <v>-</v>
      </c>
      <c r="K403" s="269"/>
      <c r="L403" s="269"/>
      <c r="M403" s="270"/>
      <c r="N403" s="270"/>
      <c r="O403" s="277">
        <f t="shared" si="68"/>
        <v>0</v>
      </c>
      <c r="P403" s="272"/>
      <c r="Q403" s="199">
        <v>0</v>
      </c>
      <c r="R403" s="271"/>
      <c r="S403" s="198">
        <f t="shared" si="62"/>
        <v>0</v>
      </c>
      <c r="T403" s="198">
        <f t="shared" si="63"/>
        <v>0</v>
      </c>
      <c r="U403" s="198">
        <f t="shared" si="64"/>
        <v>0</v>
      </c>
      <c r="V403" s="198">
        <f t="shared" si="65"/>
        <v>0</v>
      </c>
      <c r="W403" s="198">
        <v>0</v>
      </c>
      <c r="X403" s="198">
        <v>0</v>
      </c>
      <c r="Y403" s="198">
        <v>0</v>
      </c>
      <c r="Z403" s="198">
        <v>0</v>
      </c>
      <c r="AA403" s="192">
        <f t="shared" si="66"/>
        <v>0</v>
      </c>
      <c r="AB403" s="192">
        <f t="shared" si="67"/>
        <v>0</v>
      </c>
    </row>
    <row r="404" spans="1:28" x14ac:dyDescent="0.2">
      <c r="A404" s="172"/>
      <c r="B404" s="268"/>
      <c r="C404" s="268"/>
      <c r="D404" s="268"/>
      <c r="E404" s="172"/>
      <c r="F404" s="268"/>
      <c r="G404" s="200" t="s">
        <v>1249</v>
      </c>
      <c r="H404" s="268"/>
      <c r="I404" s="172"/>
      <c r="J404" s="437" t="str">
        <f t="shared" si="69"/>
        <v>-</v>
      </c>
      <c r="K404" s="269"/>
      <c r="L404" s="269"/>
      <c r="M404" s="270"/>
      <c r="N404" s="270"/>
      <c r="O404" s="277">
        <f t="shared" si="68"/>
        <v>0</v>
      </c>
      <c r="P404" s="272"/>
      <c r="Q404" s="199">
        <v>0</v>
      </c>
      <c r="R404" s="271"/>
      <c r="S404" s="198">
        <f t="shared" si="62"/>
        <v>0</v>
      </c>
      <c r="T404" s="198">
        <f t="shared" si="63"/>
        <v>0</v>
      </c>
      <c r="U404" s="198">
        <f t="shared" si="64"/>
        <v>0</v>
      </c>
      <c r="V404" s="198">
        <f t="shared" si="65"/>
        <v>0</v>
      </c>
      <c r="W404" s="198">
        <v>0</v>
      </c>
      <c r="X404" s="198">
        <v>0</v>
      </c>
      <c r="Y404" s="198">
        <v>0</v>
      </c>
      <c r="Z404" s="198">
        <v>0</v>
      </c>
      <c r="AA404" s="192">
        <f t="shared" si="66"/>
        <v>0</v>
      </c>
      <c r="AB404" s="192">
        <f t="shared" si="67"/>
        <v>0</v>
      </c>
    </row>
    <row r="405" spans="1:28" x14ac:dyDescent="0.2">
      <c r="A405" s="172"/>
      <c r="B405" s="268"/>
      <c r="C405" s="268"/>
      <c r="D405" s="268"/>
      <c r="E405" s="172"/>
      <c r="F405" s="268"/>
      <c r="G405" s="200" t="s">
        <v>1249</v>
      </c>
      <c r="H405" s="268"/>
      <c r="I405" s="172"/>
      <c r="J405" s="437" t="str">
        <f t="shared" si="69"/>
        <v>-</v>
      </c>
      <c r="K405" s="269"/>
      <c r="L405" s="269"/>
      <c r="M405" s="270"/>
      <c r="N405" s="270"/>
      <c r="O405" s="277">
        <f t="shared" si="68"/>
        <v>0</v>
      </c>
      <c r="P405" s="272"/>
      <c r="Q405" s="199">
        <v>0</v>
      </c>
      <c r="R405" s="271"/>
      <c r="S405" s="198">
        <f t="shared" si="62"/>
        <v>0</v>
      </c>
      <c r="T405" s="198">
        <f t="shared" si="63"/>
        <v>0</v>
      </c>
      <c r="U405" s="198">
        <f t="shared" si="64"/>
        <v>0</v>
      </c>
      <c r="V405" s="198">
        <f t="shared" si="65"/>
        <v>0</v>
      </c>
      <c r="W405" s="198">
        <v>0</v>
      </c>
      <c r="X405" s="198">
        <v>0</v>
      </c>
      <c r="Y405" s="198">
        <v>0</v>
      </c>
      <c r="Z405" s="198">
        <v>0</v>
      </c>
      <c r="AA405" s="192">
        <f t="shared" si="66"/>
        <v>0</v>
      </c>
      <c r="AB405" s="192">
        <f t="shared" si="67"/>
        <v>0</v>
      </c>
    </row>
    <row r="406" spans="1:28" x14ac:dyDescent="0.2">
      <c r="A406" s="172"/>
      <c r="B406" s="268"/>
      <c r="C406" s="268"/>
      <c r="D406" s="268"/>
      <c r="E406" s="172"/>
      <c r="F406" s="268"/>
      <c r="G406" s="200" t="s">
        <v>1249</v>
      </c>
      <c r="H406" s="268"/>
      <c r="I406" s="172"/>
      <c r="J406" s="437" t="str">
        <f t="shared" si="69"/>
        <v>-</v>
      </c>
      <c r="K406" s="269"/>
      <c r="L406" s="269"/>
      <c r="M406" s="270"/>
      <c r="N406" s="270"/>
      <c r="O406" s="277">
        <f t="shared" si="68"/>
        <v>0</v>
      </c>
      <c r="P406" s="272"/>
      <c r="Q406" s="199">
        <v>0</v>
      </c>
      <c r="R406" s="271"/>
      <c r="S406" s="198">
        <f t="shared" si="62"/>
        <v>0</v>
      </c>
      <c r="T406" s="198">
        <f t="shared" si="63"/>
        <v>0</v>
      </c>
      <c r="U406" s="198">
        <f t="shared" si="64"/>
        <v>0</v>
      </c>
      <c r="V406" s="198">
        <f t="shared" si="65"/>
        <v>0</v>
      </c>
      <c r="W406" s="198">
        <v>0</v>
      </c>
      <c r="X406" s="198">
        <v>0</v>
      </c>
      <c r="Y406" s="198">
        <v>0</v>
      </c>
      <c r="Z406" s="198">
        <v>0</v>
      </c>
      <c r="AA406" s="192">
        <f t="shared" si="66"/>
        <v>0</v>
      </c>
      <c r="AB406" s="192">
        <f t="shared" si="67"/>
        <v>0</v>
      </c>
    </row>
    <row r="407" spans="1:28" x14ac:dyDescent="0.2">
      <c r="A407" s="172"/>
      <c r="B407" s="268"/>
      <c r="C407" s="268"/>
      <c r="D407" s="268"/>
      <c r="E407" s="172"/>
      <c r="F407" s="268"/>
      <c r="G407" s="200" t="s">
        <v>1249</v>
      </c>
      <c r="H407" s="268"/>
      <c r="I407" s="172"/>
      <c r="J407" s="437" t="str">
        <f t="shared" si="69"/>
        <v>-</v>
      </c>
      <c r="K407" s="269"/>
      <c r="L407" s="269"/>
      <c r="M407" s="270"/>
      <c r="N407" s="270"/>
      <c r="O407" s="277">
        <f t="shared" si="68"/>
        <v>0</v>
      </c>
      <c r="P407" s="272"/>
      <c r="Q407" s="199">
        <v>0</v>
      </c>
      <c r="R407" s="271"/>
      <c r="S407" s="198">
        <f t="shared" si="62"/>
        <v>0</v>
      </c>
      <c r="T407" s="198">
        <f t="shared" si="63"/>
        <v>0</v>
      </c>
      <c r="U407" s="198">
        <f t="shared" si="64"/>
        <v>0</v>
      </c>
      <c r="V407" s="198">
        <f t="shared" si="65"/>
        <v>0</v>
      </c>
      <c r="W407" s="198">
        <v>0</v>
      </c>
      <c r="X407" s="198">
        <v>0</v>
      </c>
      <c r="Y407" s="198">
        <v>0</v>
      </c>
      <c r="Z407" s="198">
        <v>0</v>
      </c>
      <c r="AA407" s="192">
        <f t="shared" si="66"/>
        <v>0</v>
      </c>
      <c r="AB407" s="192">
        <f t="shared" si="67"/>
        <v>0</v>
      </c>
    </row>
    <row r="408" spans="1:28" x14ac:dyDescent="0.2">
      <c r="A408" s="172"/>
      <c r="B408" s="268"/>
      <c r="C408" s="268"/>
      <c r="D408" s="268"/>
      <c r="E408" s="172"/>
      <c r="F408" s="268"/>
      <c r="G408" s="200" t="s">
        <v>1249</v>
      </c>
      <c r="H408" s="268"/>
      <c r="I408" s="172"/>
      <c r="J408" s="437" t="str">
        <f t="shared" si="69"/>
        <v>-</v>
      </c>
      <c r="K408" s="269"/>
      <c r="L408" s="269"/>
      <c r="M408" s="270"/>
      <c r="N408" s="270"/>
      <c r="O408" s="277">
        <f t="shared" si="68"/>
        <v>0</v>
      </c>
      <c r="P408" s="272"/>
      <c r="Q408" s="199">
        <v>0</v>
      </c>
      <c r="R408" s="271"/>
      <c r="S408" s="198">
        <f t="shared" si="62"/>
        <v>0</v>
      </c>
      <c r="T408" s="198">
        <f t="shared" si="63"/>
        <v>0</v>
      </c>
      <c r="U408" s="198">
        <f t="shared" si="64"/>
        <v>0</v>
      </c>
      <c r="V408" s="198">
        <f t="shared" si="65"/>
        <v>0</v>
      </c>
      <c r="W408" s="198">
        <v>0</v>
      </c>
      <c r="X408" s="198">
        <v>0</v>
      </c>
      <c r="Y408" s="198">
        <v>0</v>
      </c>
      <c r="Z408" s="198">
        <v>0</v>
      </c>
      <c r="AA408" s="192">
        <f t="shared" si="66"/>
        <v>0</v>
      </c>
      <c r="AB408" s="192">
        <f t="shared" si="67"/>
        <v>0</v>
      </c>
    </row>
    <row r="409" spans="1:28" x14ac:dyDescent="0.2">
      <c r="A409" s="172"/>
      <c r="B409" s="268"/>
      <c r="C409" s="268"/>
      <c r="D409" s="268"/>
      <c r="E409" s="172"/>
      <c r="F409" s="268"/>
      <c r="G409" s="200" t="s">
        <v>1249</v>
      </c>
      <c r="H409" s="268"/>
      <c r="I409" s="172"/>
      <c r="J409" s="437" t="str">
        <f t="shared" si="69"/>
        <v>-</v>
      </c>
      <c r="K409" s="269"/>
      <c r="L409" s="269"/>
      <c r="M409" s="270"/>
      <c r="N409" s="270"/>
      <c r="O409" s="277">
        <f t="shared" si="68"/>
        <v>0</v>
      </c>
      <c r="P409" s="272"/>
      <c r="Q409" s="199">
        <v>0</v>
      </c>
      <c r="R409" s="271"/>
      <c r="S409" s="198">
        <f t="shared" si="62"/>
        <v>0</v>
      </c>
      <c r="T409" s="198">
        <f t="shared" si="63"/>
        <v>0</v>
      </c>
      <c r="U409" s="198">
        <f t="shared" si="64"/>
        <v>0</v>
      </c>
      <c r="V409" s="198">
        <f t="shared" si="65"/>
        <v>0</v>
      </c>
      <c r="W409" s="198">
        <v>0</v>
      </c>
      <c r="X409" s="198">
        <v>0</v>
      </c>
      <c r="Y409" s="198">
        <v>0</v>
      </c>
      <c r="Z409" s="198">
        <v>0</v>
      </c>
      <c r="AA409" s="192">
        <f t="shared" si="66"/>
        <v>0</v>
      </c>
      <c r="AB409" s="192">
        <f t="shared" si="67"/>
        <v>0</v>
      </c>
    </row>
    <row r="410" spans="1:28" x14ac:dyDescent="0.2">
      <c r="A410" s="172"/>
      <c r="B410" s="268"/>
      <c r="C410" s="268"/>
      <c r="D410" s="268"/>
      <c r="E410" s="172"/>
      <c r="F410" s="268"/>
      <c r="G410" s="200" t="s">
        <v>1249</v>
      </c>
      <c r="H410" s="268"/>
      <c r="I410" s="172"/>
      <c r="J410" s="437" t="str">
        <f t="shared" si="69"/>
        <v>-</v>
      </c>
      <c r="K410" s="269"/>
      <c r="L410" s="269"/>
      <c r="M410" s="270"/>
      <c r="N410" s="270"/>
      <c r="O410" s="277">
        <f t="shared" si="68"/>
        <v>0</v>
      </c>
      <c r="P410" s="272"/>
      <c r="Q410" s="199">
        <v>0</v>
      </c>
      <c r="R410" s="271"/>
      <c r="S410" s="198">
        <f t="shared" si="62"/>
        <v>0</v>
      </c>
      <c r="T410" s="198">
        <f t="shared" si="63"/>
        <v>0</v>
      </c>
      <c r="U410" s="198">
        <f t="shared" si="64"/>
        <v>0</v>
      </c>
      <c r="V410" s="198">
        <f t="shared" si="65"/>
        <v>0</v>
      </c>
      <c r="W410" s="198">
        <v>0</v>
      </c>
      <c r="X410" s="198">
        <v>0</v>
      </c>
      <c r="Y410" s="198">
        <v>0</v>
      </c>
      <c r="Z410" s="198">
        <v>0</v>
      </c>
      <c r="AA410" s="192">
        <f t="shared" si="66"/>
        <v>0</v>
      </c>
      <c r="AB410" s="192">
        <f t="shared" si="67"/>
        <v>0</v>
      </c>
    </row>
    <row r="411" spans="1:28" x14ac:dyDescent="0.2">
      <c r="A411" s="172"/>
      <c r="B411" s="268"/>
      <c r="C411" s="268"/>
      <c r="D411" s="268"/>
      <c r="E411" s="172"/>
      <c r="F411" s="268"/>
      <c r="G411" s="200" t="s">
        <v>1249</v>
      </c>
      <c r="H411" s="268"/>
      <c r="I411" s="172"/>
      <c r="J411" s="437" t="str">
        <f t="shared" si="69"/>
        <v>-</v>
      </c>
      <c r="K411" s="269"/>
      <c r="L411" s="269"/>
      <c r="M411" s="270"/>
      <c r="N411" s="270"/>
      <c r="O411" s="277">
        <f t="shared" si="68"/>
        <v>0</v>
      </c>
      <c r="P411" s="272"/>
      <c r="Q411" s="199">
        <v>0</v>
      </c>
      <c r="R411" s="271"/>
      <c r="S411" s="198">
        <f t="shared" si="62"/>
        <v>0</v>
      </c>
      <c r="T411" s="198">
        <f t="shared" si="63"/>
        <v>0</v>
      </c>
      <c r="U411" s="198">
        <f t="shared" si="64"/>
        <v>0</v>
      </c>
      <c r="V411" s="198">
        <f t="shared" si="65"/>
        <v>0</v>
      </c>
      <c r="W411" s="198">
        <v>0</v>
      </c>
      <c r="X411" s="198">
        <v>0</v>
      </c>
      <c r="Y411" s="198">
        <v>0</v>
      </c>
      <c r="Z411" s="198">
        <v>0</v>
      </c>
      <c r="AA411" s="192">
        <f t="shared" si="66"/>
        <v>0</v>
      </c>
      <c r="AB411" s="192">
        <f t="shared" si="67"/>
        <v>0</v>
      </c>
    </row>
    <row r="412" spans="1:28" x14ac:dyDescent="0.2">
      <c r="A412" s="172"/>
      <c r="B412" s="268"/>
      <c r="C412" s="268"/>
      <c r="D412" s="268"/>
      <c r="E412" s="172"/>
      <c r="F412" s="268"/>
      <c r="G412" s="200" t="s">
        <v>1249</v>
      </c>
      <c r="H412" s="268"/>
      <c r="I412" s="172"/>
      <c r="J412" s="437" t="str">
        <f t="shared" si="69"/>
        <v>-</v>
      </c>
      <c r="K412" s="269"/>
      <c r="L412" s="269"/>
      <c r="M412" s="270"/>
      <c r="N412" s="270"/>
      <c r="O412" s="277">
        <f t="shared" si="68"/>
        <v>0</v>
      </c>
      <c r="P412" s="272"/>
      <c r="Q412" s="199">
        <v>0</v>
      </c>
      <c r="R412" s="271"/>
      <c r="S412" s="198">
        <f t="shared" si="62"/>
        <v>0</v>
      </c>
      <c r="T412" s="198">
        <f t="shared" si="63"/>
        <v>0</v>
      </c>
      <c r="U412" s="198">
        <f t="shared" si="64"/>
        <v>0</v>
      </c>
      <c r="V412" s="198">
        <f t="shared" si="65"/>
        <v>0</v>
      </c>
      <c r="W412" s="198">
        <v>0</v>
      </c>
      <c r="X412" s="198">
        <v>0</v>
      </c>
      <c r="Y412" s="198">
        <v>0</v>
      </c>
      <c r="Z412" s="198">
        <v>0</v>
      </c>
      <c r="AA412" s="192">
        <f t="shared" si="66"/>
        <v>0</v>
      </c>
      <c r="AB412" s="192">
        <f t="shared" si="67"/>
        <v>0</v>
      </c>
    </row>
    <row r="413" spans="1:28" x14ac:dyDescent="0.2">
      <c r="A413" s="172"/>
      <c r="B413" s="268"/>
      <c r="C413" s="268"/>
      <c r="D413" s="268"/>
      <c r="E413" s="172"/>
      <c r="F413" s="268"/>
      <c r="G413" s="200" t="s">
        <v>1249</v>
      </c>
      <c r="H413" s="268"/>
      <c r="I413" s="172"/>
      <c r="J413" s="437" t="str">
        <f t="shared" si="69"/>
        <v>-</v>
      </c>
      <c r="K413" s="269"/>
      <c r="L413" s="269"/>
      <c r="M413" s="270"/>
      <c r="N413" s="270"/>
      <c r="O413" s="277">
        <f t="shared" si="68"/>
        <v>0</v>
      </c>
      <c r="P413" s="272"/>
      <c r="Q413" s="199">
        <v>0</v>
      </c>
      <c r="R413" s="271"/>
      <c r="S413" s="198">
        <f t="shared" si="62"/>
        <v>0</v>
      </c>
      <c r="T413" s="198">
        <f t="shared" si="63"/>
        <v>0</v>
      </c>
      <c r="U413" s="198">
        <f t="shared" si="64"/>
        <v>0</v>
      </c>
      <c r="V413" s="198">
        <f t="shared" si="65"/>
        <v>0</v>
      </c>
      <c r="W413" s="198">
        <v>0</v>
      </c>
      <c r="X413" s="198">
        <v>0</v>
      </c>
      <c r="Y413" s="198">
        <v>0</v>
      </c>
      <c r="Z413" s="198">
        <v>0</v>
      </c>
      <c r="AA413" s="192">
        <f t="shared" si="66"/>
        <v>0</v>
      </c>
      <c r="AB413" s="192">
        <f t="shared" si="67"/>
        <v>0</v>
      </c>
    </row>
    <row r="414" spans="1:28" x14ac:dyDescent="0.2">
      <c r="A414" s="172"/>
      <c r="B414" s="268"/>
      <c r="C414" s="268"/>
      <c r="D414" s="268"/>
      <c r="E414" s="172"/>
      <c r="F414" s="268"/>
      <c r="G414" s="200" t="s">
        <v>1249</v>
      </c>
      <c r="H414" s="268"/>
      <c r="I414" s="172"/>
      <c r="J414" s="437" t="str">
        <f t="shared" si="69"/>
        <v>-</v>
      </c>
      <c r="K414" s="269"/>
      <c r="L414" s="269"/>
      <c r="M414" s="270"/>
      <c r="N414" s="270"/>
      <c r="O414" s="277">
        <f t="shared" si="68"/>
        <v>0</v>
      </c>
      <c r="P414" s="272"/>
      <c r="Q414" s="199">
        <v>0</v>
      </c>
      <c r="R414" s="271"/>
      <c r="S414" s="198">
        <f t="shared" si="62"/>
        <v>0</v>
      </c>
      <c r="T414" s="198">
        <f t="shared" si="63"/>
        <v>0</v>
      </c>
      <c r="U414" s="198">
        <f t="shared" si="64"/>
        <v>0</v>
      </c>
      <c r="V414" s="198">
        <f t="shared" si="65"/>
        <v>0</v>
      </c>
      <c r="W414" s="198">
        <v>0</v>
      </c>
      <c r="X414" s="198">
        <v>0</v>
      </c>
      <c r="Y414" s="198">
        <v>0</v>
      </c>
      <c r="Z414" s="198">
        <v>0</v>
      </c>
      <c r="AA414" s="192">
        <f t="shared" si="66"/>
        <v>0</v>
      </c>
      <c r="AB414" s="192">
        <f t="shared" si="67"/>
        <v>0</v>
      </c>
    </row>
    <row r="415" spans="1:28" x14ac:dyDescent="0.2">
      <c r="A415" s="172"/>
      <c r="B415" s="268"/>
      <c r="C415" s="268"/>
      <c r="D415" s="268"/>
      <c r="E415" s="172"/>
      <c r="F415" s="268"/>
      <c r="G415" s="200" t="s">
        <v>1249</v>
      </c>
      <c r="H415" s="268"/>
      <c r="I415" s="172"/>
      <c r="J415" s="437" t="str">
        <f t="shared" si="69"/>
        <v>-</v>
      </c>
      <c r="K415" s="269"/>
      <c r="L415" s="269"/>
      <c r="M415" s="270"/>
      <c r="N415" s="270"/>
      <c r="O415" s="277">
        <f t="shared" si="68"/>
        <v>0</v>
      </c>
      <c r="P415" s="272"/>
      <c r="Q415" s="199">
        <v>0</v>
      </c>
      <c r="R415" s="271"/>
      <c r="S415" s="198">
        <f t="shared" si="62"/>
        <v>0</v>
      </c>
      <c r="T415" s="198">
        <f t="shared" si="63"/>
        <v>0</v>
      </c>
      <c r="U415" s="198">
        <f t="shared" si="64"/>
        <v>0</v>
      </c>
      <c r="V415" s="198">
        <f t="shared" si="65"/>
        <v>0</v>
      </c>
      <c r="W415" s="198">
        <v>0</v>
      </c>
      <c r="X415" s="198">
        <v>0</v>
      </c>
      <c r="Y415" s="198">
        <v>0</v>
      </c>
      <c r="Z415" s="198">
        <v>0</v>
      </c>
      <c r="AA415" s="192">
        <f t="shared" si="66"/>
        <v>0</v>
      </c>
      <c r="AB415" s="192">
        <f t="shared" si="67"/>
        <v>0</v>
      </c>
    </row>
    <row r="416" spans="1:28" x14ac:dyDescent="0.2">
      <c r="A416" s="172"/>
      <c r="B416" s="268"/>
      <c r="C416" s="268"/>
      <c r="D416" s="268"/>
      <c r="E416" s="172"/>
      <c r="F416" s="268"/>
      <c r="G416" s="200" t="s">
        <v>1249</v>
      </c>
      <c r="H416" s="268"/>
      <c r="I416" s="172"/>
      <c r="J416" s="437" t="str">
        <f t="shared" si="69"/>
        <v>-</v>
      </c>
      <c r="K416" s="269"/>
      <c r="L416" s="269"/>
      <c r="M416" s="270"/>
      <c r="N416" s="270"/>
      <c r="O416" s="277">
        <f t="shared" si="68"/>
        <v>0</v>
      </c>
      <c r="P416" s="272"/>
      <c r="Q416" s="199">
        <v>0</v>
      </c>
      <c r="R416" s="271"/>
      <c r="S416" s="198">
        <f t="shared" si="62"/>
        <v>0</v>
      </c>
      <c r="T416" s="198">
        <f t="shared" si="63"/>
        <v>0</v>
      </c>
      <c r="U416" s="198">
        <f t="shared" si="64"/>
        <v>0</v>
      </c>
      <c r="V416" s="198">
        <f t="shared" si="65"/>
        <v>0</v>
      </c>
      <c r="W416" s="198">
        <v>0</v>
      </c>
      <c r="X416" s="198">
        <v>0</v>
      </c>
      <c r="Y416" s="198">
        <v>0</v>
      </c>
      <c r="Z416" s="198">
        <v>0</v>
      </c>
      <c r="AA416" s="192">
        <f t="shared" si="66"/>
        <v>0</v>
      </c>
      <c r="AB416" s="192">
        <f t="shared" si="67"/>
        <v>0</v>
      </c>
    </row>
    <row r="417" spans="1:28" x14ac:dyDescent="0.2">
      <c r="A417" s="172"/>
      <c r="B417" s="268"/>
      <c r="C417" s="268"/>
      <c r="D417" s="268"/>
      <c r="E417" s="172"/>
      <c r="F417" s="268"/>
      <c r="G417" s="200" t="s">
        <v>1249</v>
      </c>
      <c r="H417" s="268"/>
      <c r="I417" s="172"/>
      <c r="J417" s="437" t="str">
        <f t="shared" si="69"/>
        <v>-</v>
      </c>
      <c r="K417" s="269"/>
      <c r="L417" s="269"/>
      <c r="M417" s="270"/>
      <c r="N417" s="270"/>
      <c r="O417" s="277">
        <f t="shared" si="68"/>
        <v>0</v>
      </c>
      <c r="P417" s="272"/>
      <c r="Q417" s="199">
        <v>0</v>
      </c>
      <c r="R417" s="271"/>
      <c r="S417" s="198">
        <f t="shared" si="62"/>
        <v>0</v>
      </c>
      <c r="T417" s="198">
        <f t="shared" si="63"/>
        <v>0</v>
      </c>
      <c r="U417" s="198">
        <f t="shared" si="64"/>
        <v>0</v>
      </c>
      <c r="V417" s="198">
        <f t="shared" si="65"/>
        <v>0</v>
      </c>
      <c r="W417" s="198">
        <v>0</v>
      </c>
      <c r="X417" s="198">
        <v>0</v>
      </c>
      <c r="Y417" s="198">
        <v>0</v>
      </c>
      <c r="Z417" s="198">
        <v>0</v>
      </c>
      <c r="AA417" s="192">
        <f t="shared" si="66"/>
        <v>0</v>
      </c>
      <c r="AB417" s="192">
        <f t="shared" si="67"/>
        <v>0</v>
      </c>
    </row>
    <row r="418" spans="1:28" x14ac:dyDescent="0.2">
      <c r="A418" s="172"/>
      <c r="B418" s="268"/>
      <c r="C418" s="268"/>
      <c r="D418" s="268"/>
      <c r="E418" s="172"/>
      <c r="F418" s="268"/>
      <c r="G418" s="200" t="s">
        <v>1249</v>
      </c>
      <c r="H418" s="268"/>
      <c r="I418" s="172"/>
      <c r="J418" s="437" t="str">
        <f t="shared" si="69"/>
        <v>-</v>
      </c>
      <c r="K418" s="269"/>
      <c r="L418" s="269"/>
      <c r="M418" s="270"/>
      <c r="N418" s="270"/>
      <c r="O418" s="277">
        <f t="shared" si="68"/>
        <v>0</v>
      </c>
      <c r="P418" s="272"/>
      <c r="Q418" s="199">
        <v>0</v>
      </c>
      <c r="R418" s="271"/>
      <c r="S418" s="198">
        <f t="shared" si="62"/>
        <v>0</v>
      </c>
      <c r="T418" s="198">
        <f t="shared" si="63"/>
        <v>0</v>
      </c>
      <c r="U418" s="198">
        <f t="shared" si="64"/>
        <v>0</v>
      </c>
      <c r="V418" s="198">
        <f t="shared" si="65"/>
        <v>0</v>
      </c>
      <c r="W418" s="198">
        <v>0</v>
      </c>
      <c r="X418" s="198">
        <v>0</v>
      </c>
      <c r="Y418" s="198">
        <v>0</v>
      </c>
      <c r="Z418" s="198">
        <v>0</v>
      </c>
      <c r="AA418" s="192">
        <f t="shared" si="66"/>
        <v>0</v>
      </c>
      <c r="AB418" s="192">
        <f t="shared" si="67"/>
        <v>0</v>
      </c>
    </row>
    <row r="419" spans="1:28" x14ac:dyDescent="0.2">
      <c r="A419" s="172"/>
      <c r="B419" s="268"/>
      <c r="C419" s="268"/>
      <c r="D419" s="268"/>
      <c r="E419" s="172"/>
      <c r="F419" s="268"/>
      <c r="G419" s="200" t="s">
        <v>1249</v>
      </c>
      <c r="H419" s="268"/>
      <c r="I419" s="172"/>
      <c r="J419" s="437" t="str">
        <f t="shared" si="69"/>
        <v>-</v>
      </c>
      <c r="K419" s="269"/>
      <c r="L419" s="269"/>
      <c r="M419" s="270"/>
      <c r="N419" s="270"/>
      <c r="O419" s="277">
        <f t="shared" si="68"/>
        <v>0</v>
      </c>
      <c r="P419" s="272"/>
      <c r="Q419" s="199">
        <v>0</v>
      </c>
      <c r="R419" s="271"/>
      <c r="S419" s="198">
        <f t="shared" si="62"/>
        <v>0</v>
      </c>
      <c r="T419" s="198">
        <f t="shared" si="63"/>
        <v>0</v>
      </c>
      <c r="U419" s="198">
        <f t="shared" si="64"/>
        <v>0</v>
      </c>
      <c r="V419" s="198">
        <f t="shared" si="65"/>
        <v>0</v>
      </c>
      <c r="W419" s="198">
        <v>0</v>
      </c>
      <c r="X419" s="198">
        <v>0</v>
      </c>
      <c r="Y419" s="198">
        <v>0</v>
      </c>
      <c r="Z419" s="198">
        <v>0</v>
      </c>
      <c r="AA419" s="192">
        <f t="shared" si="66"/>
        <v>0</v>
      </c>
      <c r="AB419" s="192">
        <f t="shared" si="67"/>
        <v>0</v>
      </c>
    </row>
    <row r="420" spans="1:28" x14ac:dyDescent="0.2">
      <c r="A420" s="172"/>
      <c r="B420" s="268"/>
      <c r="C420" s="268"/>
      <c r="D420" s="268"/>
      <c r="E420" s="172"/>
      <c r="F420" s="268"/>
      <c r="G420" s="200" t="s">
        <v>1249</v>
      </c>
      <c r="H420" s="268"/>
      <c r="I420" s="172"/>
      <c r="J420" s="437" t="str">
        <f t="shared" si="69"/>
        <v>-</v>
      </c>
      <c r="K420" s="269"/>
      <c r="L420" s="269"/>
      <c r="M420" s="270"/>
      <c r="N420" s="270"/>
      <c r="O420" s="277">
        <f t="shared" si="68"/>
        <v>0</v>
      </c>
      <c r="P420" s="272"/>
      <c r="Q420" s="199">
        <v>0</v>
      </c>
      <c r="R420" s="271"/>
      <c r="S420" s="198">
        <f t="shared" si="62"/>
        <v>0</v>
      </c>
      <c r="T420" s="198">
        <f t="shared" si="63"/>
        <v>0</v>
      </c>
      <c r="U420" s="198">
        <f t="shared" si="64"/>
        <v>0</v>
      </c>
      <c r="V420" s="198">
        <f t="shared" si="65"/>
        <v>0</v>
      </c>
      <c r="W420" s="198">
        <v>0</v>
      </c>
      <c r="X420" s="198">
        <v>0</v>
      </c>
      <c r="Y420" s="198">
        <v>0</v>
      </c>
      <c r="Z420" s="198">
        <v>0</v>
      </c>
      <c r="AA420" s="192">
        <f t="shared" si="66"/>
        <v>0</v>
      </c>
      <c r="AB420" s="192">
        <f t="shared" si="67"/>
        <v>0</v>
      </c>
    </row>
    <row r="421" spans="1:28" x14ac:dyDescent="0.2">
      <c r="A421" s="172"/>
      <c r="B421" s="268"/>
      <c r="C421" s="268"/>
      <c r="D421" s="268"/>
      <c r="E421" s="172"/>
      <c r="F421" s="268"/>
      <c r="G421" s="200" t="s">
        <v>1249</v>
      </c>
      <c r="H421" s="268"/>
      <c r="I421" s="172"/>
      <c r="J421" s="437" t="str">
        <f t="shared" si="69"/>
        <v>-</v>
      </c>
      <c r="K421" s="269"/>
      <c r="L421" s="269"/>
      <c r="M421" s="270"/>
      <c r="N421" s="270"/>
      <c r="O421" s="277">
        <f t="shared" si="68"/>
        <v>0</v>
      </c>
      <c r="P421" s="272"/>
      <c r="Q421" s="199">
        <v>0</v>
      </c>
      <c r="R421" s="271"/>
      <c r="S421" s="198">
        <f t="shared" si="62"/>
        <v>0</v>
      </c>
      <c r="T421" s="198">
        <f t="shared" si="63"/>
        <v>0</v>
      </c>
      <c r="U421" s="198">
        <f t="shared" si="64"/>
        <v>0</v>
      </c>
      <c r="V421" s="198">
        <f t="shared" si="65"/>
        <v>0</v>
      </c>
      <c r="W421" s="198">
        <v>0</v>
      </c>
      <c r="X421" s="198">
        <v>0</v>
      </c>
      <c r="Y421" s="198">
        <v>0</v>
      </c>
      <c r="Z421" s="198">
        <v>0</v>
      </c>
      <c r="AA421" s="192">
        <f t="shared" si="66"/>
        <v>0</v>
      </c>
      <c r="AB421" s="192">
        <f t="shared" si="67"/>
        <v>0</v>
      </c>
    </row>
    <row r="422" spans="1:28" x14ac:dyDescent="0.2">
      <c r="A422" s="172"/>
      <c r="B422" s="268"/>
      <c r="C422" s="268"/>
      <c r="D422" s="268"/>
      <c r="E422" s="172"/>
      <c r="F422" s="268"/>
      <c r="G422" s="200" t="s">
        <v>1249</v>
      </c>
      <c r="H422" s="268"/>
      <c r="I422" s="172"/>
      <c r="J422" s="437" t="str">
        <f t="shared" si="69"/>
        <v>-</v>
      </c>
      <c r="K422" s="269"/>
      <c r="L422" s="269"/>
      <c r="M422" s="270"/>
      <c r="N422" s="270"/>
      <c r="O422" s="277">
        <f t="shared" si="68"/>
        <v>0</v>
      </c>
      <c r="P422" s="272"/>
      <c r="Q422" s="199">
        <v>0</v>
      </c>
      <c r="R422" s="271"/>
      <c r="S422" s="198">
        <f t="shared" si="62"/>
        <v>0</v>
      </c>
      <c r="T422" s="198">
        <f t="shared" si="63"/>
        <v>0</v>
      </c>
      <c r="U422" s="198">
        <f t="shared" si="64"/>
        <v>0</v>
      </c>
      <c r="V422" s="198">
        <f t="shared" si="65"/>
        <v>0</v>
      </c>
      <c r="W422" s="198">
        <v>0</v>
      </c>
      <c r="X422" s="198">
        <v>0</v>
      </c>
      <c r="Y422" s="198">
        <v>0</v>
      </c>
      <c r="Z422" s="198">
        <v>0</v>
      </c>
      <c r="AA422" s="192">
        <f t="shared" si="66"/>
        <v>0</v>
      </c>
      <c r="AB422" s="192">
        <f t="shared" si="67"/>
        <v>0</v>
      </c>
    </row>
    <row r="423" spans="1:28" x14ac:dyDescent="0.2">
      <c r="A423" s="172"/>
      <c r="B423" s="268"/>
      <c r="C423" s="268"/>
      <c r="D423" s="268"/>
      <c r="E423" s="172"/>
      <c r="F423" s="268"/>
      <c r="G423" s="200" t="s">
        <v>1249</v>
      </c>
      <c r="H423" s="268"/>
      <c r="I423" s="172"/>
      <c r="J423" s="437" t="str">
        <f t="shared" si="69"/>
        <v>-</v>
      </c>
      <c r="K423" s="269"/>
      <c r="L423" s="269"/>
      <c r="M423" s="270"/>
      <c r="N423" s="270"/>
      <c r="O423" s="277">
        <f t="shared" si="68"/>
        <v>0</v>
      </c>
      <c r="P423" s="272"/>
      <c r="Q423" s="199">
        <v>0</v>
      </c>
      <c r="R423" s="271"/>
      <c r="S423" s="198">
        <f t="shared" si="62"/>
        <v>0</v>
      </c>
      <c r="T423" s="198">
        <f t="shared" si="63"/>
        <v>0</v>
      </c>
      <c r="U423" s="198">
        <f t="shared" si="64"/>
        <v>0</v>
      </c>
      <c r="V423" s="198">
        <f t="shared" si="65"/>
        <v>0</v>
      </c>
      <c r="W423" s="198">
        <v>0</v>
      </c>
      <c r="X423" s="198">
        <v>0</v>
      </c>
      <c r="Y423" s="198">
        <v>0</v>
      </c>
      <c r="Z423" s="198">
        <v>0</v>
      </c>
      <c r="AA423" s="192">
        <f t="shared" si="66"/>
        <v>0</v>
      </c>
      <c r="AB423" s="192">
        <f t="shared" si="67"/>
        <v>0</v>
      </c>
    </row>
    <row r="424" spans="1:28" x14ac:dyDescent="0.2">
      <c r="A424" s="172"/>
      <c r="B424" s="268"/>
      <c r="C424" s="268"/>
      <c r="D424" s="268"/>
      <c r="E424" s="172"/>
      <c r="F424" s="268"/>
      <c r="G424" s="200" t="s">
        <v>1249</v>
      </c>
      <c r="H424" s="268"/>
      <c r="I424" s="172"/>
      <c r="J424" s="437" t="str">
        <f t="shared" si="69"/>
        <v>-</v>
      </c>
      <c r="K424" s="269"/>
      <c r="L424" s="269"/>
      <c r="M424" s="270"/>
      <c r="N424" s="270"/>
      <c r="O424" s="277">
        <f t="shared" si="68"/>
        <v>0</v>
      </c>
      <c r="P424" s="272"/>
      <c r="Q424" s="199">
        <v>0</v>
      </c>
      <c r="R424" s="271"/>
      <c r="S424" s="198">
        <f t="shared" si="62"/>
        <v>0</v>
      </c>
      <c r="T424" s="198">
        <f t="shared" si="63"/>
        <v>0</v>
      </c>
      <c r="U424" s="198">
        <f t="shared" si="64"/>
        <v>0</v>
      </c>
      <c r="V424" s="198">
        <f t="shared" si="65"/>
        <v>0</v>
      </c>
      <c r="W424" s="198">
        <v>0</v>
      </c>
      <c r="X424" s="198">
        <v>0</v>
      </c>
      <c r="Y424" s="198">
        <v>0</v>
      </c>
      <c r="Z424" s="198">
        <v>0</v>
      </c>
      <c r="AA424" s="192">
        <f t="shared" si="66"/>
        <v>0</v>
      </c>
      <c r="AB424" s="192">
        <f t="shared" si="67"/>
        <v>0</v>
      </c>
    </row>
    <row r="425" spans="1:28" x14ac:dyDescent="0.2">
      <c r="A425" s="172"/>
      <c r="B425" s="268"/>
      <c r="C425" s="268"/>
      <c r="D425" s="268"/>
      <c r="E425" s="172"/>
      <c r="F425" s="268"/>
      <c r="G425" s="200" t="s">
        <v>1249</v>
      </c>
      <c r="H425" s="268"/>
      <c r="I425" s="172"/>
      <c r="J425" s="437" t="str">
        <f t="shared" si="69"/>
        <v>-</v>
      </c>
      <c r="K425" s="269"/>
      <c r="L425" s="269"/>
      <c r="M425" s="270"/>
      <c r="N425" s="270"/>
      <c r="O425" s="277">
        <f t="shared" si="68"/>
        <v>0</v>
      </c>
      <c r="P425" s="272"/>
      <c r="Q425" s="199">
        <v>0</v>
      </c>
      <c r="R425" s="271"/>
      <c r="S425" s="198">
        <f t="shared" si="62"/>
        <v>0</v>
      </c>
      <c r="T425" s="198">
        <f t="shared" si="63"/>
        <v>0</v>
      </c>
      <c r="U425" s="198">
        <f t="shared" si="64"/>
        <v>0</v>
      </c>
      <c r="V425" s="198">
        <f t="shared" si="65"/>
        <v>0</v>
      </c>
      <c r="W425" s="198">
        <v>0</v>
      </c>
      <c r="X425" s="198">
        <v>0</v>
      </c>
      <c r="Y425" s="198">
        <v>0</v>
      </c>
      <c r="Z425" s="198">
        <v>0</v>
      </c>
      <c r="AA425" s="192">
        <f t="shared" si="66"/>
        <v>0</v>
      </c>
      <c r="AB425" s="192">
        <f t="shared" si="67"/>
        <v>0</v>
      </c>
    </row>
    <row r="426" spans="1:28" x14ac:dyDescent="0.2">
      <c r="A426" s="172"/>
      <c r="B426" s="268"/>
      <c r="C426" s="268"/>
      <c r="D426" s="268"/>
      <c r="E426" s="172"/>
      <c r="F426" s="268"/>
      <c r="G426" s="200" t="s">
        <v>1249</v>
      </c>
      <c r="H426" s="268"/>
      <c r="I426" s="172"/>
      <c r="J426" s="437" t="str">
        <f t="shared" si="69"/>
        <v>-</v>
      </c>
      <c r="K426" s="269"/>
      <c r="L426" s="269"/>
      <c r="M426" s="270"/>
      <c r="N426" s="270"/>
      <c r="O426" s="277">
        <f t="shared" si="68"/>
        <v>0</v>
      </c>
      <c r="P426" s="272"/>
      <c r="Q426" s="199">
        <v>0</v>
      </c>
      <c r="R426" s="271"/>
      <c r="S426" s="198">
        <f t="shared" si="62"/>
        <v>0</v>
      </c>
      <c r="T426" s="198">
        <f t="shared" si="63"/>
        <v>0</v>
      </c>
      <c r="U426" s="198">
        <f t="shared" si="64"/>
        <v>0</v>
      </c>
      <c r="V426" s="198">
        <f t="shared" si="65"/>
        <v>0</v>
      </c>
      <c r="W426" s="198">
        <v>0</v>
      </c>
      <c r="X426" s="198">
        <v>0</v>
      </c>
      <c r="Y426" s="198">
        <v>0</v>
      </c>
      <c r="Z426" s="198">
        <v>0</v>
      </c>
      <c r="AA426" s="192">
        <f t="shared" si="66"/>
        <v>0</v>
      </c>
      <c r="AB426" s="192">
        <f t="shared" si="67"/>
        <v>0</v>
      </c>
    </row>
    <row r="427" spans="1:28" x14ac:dyDescent="0.2">
      <c r="A427" s="172"/>
      <c r="B427" s="268"/>
      <c r="C427" s="268"/>
      <c r="D427" s="268"/>
      <c r="E427" s="172"/>
      <c r="F427" s="268"/>
      <c r="G427" s="200" t="s">
        <v>1249</v>
      </c>
      <c r="H427" s="268"/>
      <c r="I427" s="172"/>
      <c r="J427" s="437" t="str">
        <f t="shared" si="69"/>
        <v>-</v>
      </c>
      <c r="K427" s="269"/>
      <c r="L427" s="269"/>
      <c r="M427" s="270"/>
      <c r="N427" s="270"/>
      <c r="O427" s="277">
        <f t="shared" si="68"/>
        <v>0</v>
      </c>
      <c r="P427" s="272"/>
      <c r="Q427" s="199">
        <v>0</v>
      </c>
      <c r="R427" s="271"/>
      <c r="S427" s="198">
        <f t="shared" si="62"/>
        <v>0</v>
      </c>
      <c r="T427" s="198">
        <f t="shared" si="63"/>
        <v>0</v>
      </c>
      <c r="U427" s="198">
        <f t="shared" si="64"/>
        <v>0</v>
      </c>
      <c r="V427" s="198">
        <f t="shared" si="65"/>
        <v>0</v>
      </c>
      <c r="W427" s="198">
        <v>0</v>
      </c>
      <c r="X427" s="198">
        <v>0</v>
      </c>
      <c r="Y427" s="198">
        <v>0</v>
      </c>
      <c r="Z427" s="198">
        <v>0</v>
      </c>
      <c r="AA427" s="192">
        <f t="shared" si="66"/>
        <v>0</v>
      </c>
      <c r="AB427" s="192">
        <f t="shared" si="67"/>
        <v>0</v>
      </c>
    </row>
    <row r="428" spans="1:28" x14ac:dyDescent="0.2">
      <c r="A428" s="172"/>
      <c r="B428" s="268"/>
      <c r="C428" s="268"/>
      <c r="D428" s="268"/>
      <c r="E428" s="172"/>
      <c r="F428" s="268"/>
      <c r="G428" s="200" t="s">
        <v>1249</v>
      </c>
      <c r="H428" s="268"/>
      <c r="I428" s="172"/>
      <c r="J428" s="437" t="str">
        <f t="shared" si="69"/>
        <v>-</v>
      </c>
      <c r="K428" s="269"/>
      <c r="L428" s="269"/>
      <c r="M428" s="270"/>
      <c r="N428" s="270"/>
      <c r="O428" s="277">
        <f t="shared" si="68"/>
        <v>0</v>
      </c>
      <c r="P428" s="272"/>
      <c r="Q428" s="199">
        <v>0</v>
      </c>
      <c r="R428" s="271"/>
      <c r="S428" s="198">
        <f t="shared" si="62"/>
        <v>0</v>
      </c>
      <c r="T428" s="198">
        <f t="shared" si="63"/>
        <v>0</v>
      </c>
      <c r="U428" s="198">
        <f t="shared" si="64"/>
        <v>0</v>
      </c>
      <c r="V428" s="198">
        <f t="shared" si="65"/>
        <v>0</v>
      </c>
      <c r="W428" s="198">
        <v>0</v>
      </c>
      <c r="X428" s="198">
        <v>0</v>
      </c>
      <c r="Y428" s="198">
        <v>0</v>
      </c>
      <c r="Z428" s="198">
        <v>0</v>
      </c>
      <c r="AA428" s="192">
        <f t="shared" si="66"/>
        <v>0</v>
      </c>
      <c r="AB428" s="192">
        <f t="shared" si="67"/>
        <v>0</v>
      </c>
    </row>
    <row r="429" spans="1:28" x14ac:dyDescent="0.2">
      <c r="A429" s="172"/>
      <c r="B429" s="268"/>
      <c r="C429" s="268"/>
      <c r="D429" s="268"/>
      <c r="E429" s="172"/>
      <c r="F429" s="268"/>
      <c r="G429" s="200" t="s">
        <v>1249</v>
      </c>
      <c r="H429" s="268"/>
      <c r="I429" s="172"/>
      <c r="J429" s="437" t="str">
        <f t="shared" si="69"/>
        <v>-</v>
      </c>
      <c r="K429" s="269"/>
      <c r="L429" s="269"/>
      <c r="M429" s="270"/>
      <c r="N429" s="270"/>
      <c r="O429" s="277">
        <f t="shared" si="68"/>
        <v>0</v>
      </c>
      <c r="P429" s="272"/>
      <c r="Q429" s="199">
        <v>0</v>
      </c>
      <c r="R429" s="271"/>
      <c r="S429" s="198">
        <f t="shared" si="62"/>
        <v>0</v>
      </c>
      <c r="T429" s="198">
        <f t="shared" si="63"/>
        <v>0</v>
      </c>
      <c r="U429" s="198">
        <f t="shared" si="64"/>
        <v>0</v>
      </c>
      <c r="V429" s="198">
        <f t="shared" si="65"/>
        <v>0</v>
      </c>
      <c r="W429" s="198">
        <v>0</v>
      </c>
      <c r="X429" s="198">
        <v>0</v>
      </c>
      <c r="Y429" s="198">
        <v>0</v>
      </c>
      <c r="Z429" s="198">
        <v>0</v>
      </c>
      <c r="AA429" s="192">
        <f t="shared" si="66"/>
        <v>0</v>
      </c>
      <c r="AB429" s="192">
        <f t="shared" si="67"/>
        <v>0</v>
      </c>
    </row>
    <row r="430" spans="1:28" x14ac:dyDescent="0.2">
      <c r="A430" s="172"/>
      <c r="B430" s="268"/>
      <c r="C430" s="268"/>
      <c r="D430" s="268"/>
      <c r="E430" s="172"/>
      <c r="F430" s="268"/>
      <c r="G430" s="200" t="s">
        <v>1249</v>
      </c>
      <c r="H430" s="268"/>
      <c r="I430" s="172"/>
      <c r="J430" s="437" t="str">
        <f t="shared" si="69"/>
        <v>-</v>
      </c>
      <c r="K430" s="269"/>
      <c r="L430" s="269"/>
      <c r="M430" s="270"/>
      <c r="N430" s="270"/>
      <c r="O430" s="277">
        <f t="shared" si="68"/>
        <v>0</v>
      </c>
      <c r="P430" s="272"/>
      <c r="Q430" s="199">
        <v>0</v>
      </c>
      <c r="R430" s="271"/>
      <c r="S430" s="198">
        <f t="shared" si="62"/>
        <v>0</v>
      </c>
      <c r="T430" s="198">
        <f t="shared" si="63"/>
        <v>0</v>
      </c>
      <c r="U430" s="198">
        <f t="shared" si="64"/>
        <v>0</v>
      </c>
      <c r="V430" s="198">
        <f t="shared" si="65"/>
        <v>0</v>
      </c>
      <c r="W430" s="198">
        <v>0</v>
      </c>
      <c r="X430" s="198">
        <v>0</v>
      </c>
      <c r="Y430" s="198">
        <v>0</v>
      </c>
      <c r="Z430" s="198">
        <v>0</v>
      </c>
      <c r="AA430" s="192">
        <f t="shared" si="66"/>
        <v>0</v>
      </c>
      <c r="AB430" s="192">
        <f t="shared" si="67"/>
        <v>0</v>
      </c>
    </row>
    <row r="431" spans="1:28" x14ac:dyDescent="0.2">
      <c r="A431" s="172"/>
      <c r="B431" s="268"/>
      <c r="C431" s="268"/>
      <c r="D431" s="268"/>
      <c r="E431" s="172"/>
      <c r="F431" s="268"/>
      <c r="G431" s="200" t="s">
        <v>1249</v>
      </c>
      <c r="H431" s="268"/>
      <c r="I431" s="172"/>
      <c r="J431" s="437" t="str">
        <f t="shared" si="69"/>
        <v>-</v>
      </c>
      <c r="K431" s="269"/>
      <c r="L431" s="269"/>
      <c r="M431" s="270"/>
      <c r="N431" s="270"/>
      <c r="O431" s="277">
        <f t="shared" si="68"/>
        <v>0</v>
      </c>
      <c r="P431" s="272"/>
      <c r="Q431" s="199">
        <v>0</v>
      </c>
      <c r="R431" s="271"/>
      <c r="S431" s="198">
        <f t="shared" si="62"/>
        <v>0</v>
      </c>
      <c r="T431" s="198">
        <f t="shared" si="63"/>
        <v>0</v>
      </c>
      <c r="U431" s="198">
        <f t="shared" si="64"/>
        <v>0</v>
      </c>
      <c r="V431" s="198">
        <f t="shared" si="65"/>
        <v>0</v>
      </c>
      <c r="W431" s="198">
        <v>0</v>
      </c>
      <c r="X431" s="198">
        <v>0</v>
      </c>
      <c r="Y431" s="198">
        <v>0</v>
      </c>
      <c r="Z431" s="198">
        <v>0</v>
      </c>
      <c r="AA431" s="192">
        <f t="shared" si="66"/>
        <v>0</v>
      </c>
      <c r="AB431" s="192">
        <f t="shared" si="67"/>
        <v>0</v>
      </c>
    </row>
    <row r="432" spans="1:28" x14ac:dyDescent="0.2">
      <c r="A432" s="172"/>
      <c r="B432" s="268"/>
      <c r="C432" s="268"/>
      <c r="D432" s="268"/>
      <c r="E432" s="172"/>
      <c r="F432" s="268"/>
      <c r="G432" s="200" t="s">
        <v>1249</v>
      </c>
      <c r="H432" s="268"/>
      <c r="I432" s="172"/>
      <c r="J432" s="437" t="str">
        <f t="shared" si="69"/>
        <v>-</v>
      </c>
      <c r="K432" s="269"/>
      <c r="L432" s="269"/>
      <c r="M432" s="270"/>
      <c r="N432" s="270"/>
      <c r="O432" s="277">
        <f t="shared" si="68"/>
        <v>0</v>
      </c>
      <c r="P432" s="272"/>
      <c r="Q432" s="199">
        <v>0</v>
      </c>
      <c r="R432" s="271"/>
      <c r="S432" s="198">
        <f t="shared" si="62"/>
        <v>0</v>
      </c>
      <c r="T432" s="198">
        <f t="shared" si="63"/>
        <v>0</v>
      </c>
      <c r="U432" s="198">
        <f t="shared" si="64"/>
        <v>0</v>
      </c>
      <c r="V432" s="198">
        <f t="shared" si="65"/>
        <v>0</v>
      </c>
      <c r="W432" s="198">
        <v>0</v>
      </c>
      <c r="X432" s="198">
        <v>0</v>
      </c>
      <c r="Y432" s="198">
        <v>0</v>
      </c>
      <c r="Z432" s="198">
        <v>0</v>
      </c>
      <c r="AA432" s="192">
        <f t="shared" si="66"/>
        <v>0</v>
      </c>
      <c r="AB432" s="192">
        <f t="shared" si="67"/>
        <v>0</v>
      </c>
    </row>
    <row r="433" spans="1:28" x14ac:dyDescent="0.2">
      <c r="A433" s="172"/>
      <c r="B433" s="268"/>
      <c r="C433" s="268"/>
      <c r="D433" s="268"/>
      <c r="E433" s="172"/>
      <c r="F433" s="268"/>
      <c r="G433" s="200" t="s">
        <v>1249</v>
      </c>
      <c r="H433" s="268"/>
      <c r="I433" s="172"/>
      <c r="J433" s="437" t="str">
        <f t="shared" si="69"/>
        <v>-</v>
      </c>
      <c r="K433" s="269"/>
      <c r="L433" s="269"/>
      <c r="M433" s="270"/>
      <c r="N433" s="270"/>
      <c r="O433" s="277">
        <f t="shared" si="68"/>
        <v>0</v>
      </c>
      <c r="P433" s="272"/>
      <c r="Q433" s="199">
        <v>0</v>
      </c>
      <c r="R433" s="271"/>
      <c r="S433" s="198">
        <f t="shared" si="62"/>
        <v>0</v>
      </c>
      <c r="T433" s="198">
        <f t="shared" si="63"/>
        <v>0</v>
      </c>
      <c r="U433" s="198">
        <f t="shared" si="64"/>
        <v>0</v>
      </c>
      <c r="V433" s="198">
        <f t="shared" si="65"/>
        <v>0</v>
      </c>
      <c r="W433" s="198">
        <v>0</v>
      </c>
      <c r="X433" s="198">
        <v>0</v>
      </c>
      <c r="Y433" s="198">
        <v>0</v>
      </c>
      <c r="Z433" s="198">
        <v>0</v>
      </c>
      <c r="AA433" s="192">
        <f t="shared" si="66"/>
        <v>0</v>
      </c>
      <c r="AB433" s="192">
        <f t="shared" si="67"/>
        <v>0</v>
      </c>
    </row>
    <row r="434" spans="1:28" x14ac:dyDescent="0.2">
      <c r="A434" s="172"/>
      <c r="B434" s="268"/>
      <c r="C434" s="268"/>
      <c r="D434" s="268"/>
      <c r="E434" s="172"/>
      <c r="F434" s="268"/>
      <c r="G434" s="200" t="s">
        <v>1249</v>
      </c>
      <c r="H434" s="268"/>
      <c r="I434" s="172"/>
      <c r="J434" s="437" t="str">
        <f t="shared" si="69"/>
        <v>-</v>
      </c>
      <c r="K434" s="269"/>
      <c r="L434" s="269"/>
      <c r="M434" s="270"/>
      <c r="N434" s="270"/>
      <c r="O434" s="277">
        <f t="shared" si="68"/>
        <v>0</v>
      </c>
      <c r="P434" s="272"/>
      <c r="Q434" s="199">
        <v>0</v>
      </c>
      <c r="R434" s="271"/>
      <c r="S434" s="198">
        <f t="shared" si="62"/>
        <v>0</v>
      </c>
      <c r="T434" s="198">
        <f t="shared" si="63"/>
        <v>0</v>
      </c>
      <c r="U434" s="198">
        <f t="shared" si="64"/>
        <v>0</v>
      </c>
      <c r="V434" s="198">
        <f t="shared" si="65"/>
        <v>0</v>
      </c>
      <c r="W434" s="198">
        <v>0</v>
      </c>
      <c r="X434" s="198">
        <v>0</v>
      </c>
      <c r="Y434" s="198">
        <v>0</v>
      </c>
      <c r="Z434" s="198">
        <v>0</v>
      </c>
      <c r="AA434" s="192">
        <f t="shared" si="66"/>
        <v>0</v>
      </c>
      <c r="AB434" s="192">
        <f t="shared" si="67"/>
        <v>0</v>
      </c>
    </row>
    <row r="435" spans="1:28" x14ac:dyDescent="0.2">
      <c r="A435" s="172"/>
      <c r="B435" s="268"/>
      <c r="C435" s="268"/>
      <c r="D435" s="268"/>
      <c r="E435" s="172"/>
      <c r="F435" s="268"/>
      <c r="G435" s="200" t="s">
        <v>1249</v>
      </c>
      <c r="H435" s="268"/>
      <c r="I435" s="172"/>
      <c r="J435" s="437" t="str">
        <f t="shared" si="69"/>
        <v>-</v>
      </c>
      <c r="K435" s="269"/>
      <c r="L435" s="269"/>
      <c r="M435" s="270"/>
      <c r="N435" s="270"/>
      <c r="O435" s="277">
        <f t="shared" si="68"/>
        <v>0</v>
      </c>
      <c r="P435" s="272"/>
      <c r="Q435" s="199">
        <v>0</v>
      </c>
      <c r="R435" s="271"/>
      <c r="S435" s="198">
        <f t="shared" si="62"/>
        <v>0</v>
      </c>
      <c r="T435" s="198">
        <f t="shared" si="63"/>
        <v>0</v>
      </c>
      <c r="U435" s="198">
        <f t="shared" si="64"/>
        <v>0</v>
      </c>
      <c r="V435" s="198">
        <f t="shared" si="65"/>
        <v>0</v>
      </c>
      <c r="W435" s="198">
        <v>0</v>
      </c>
      <c r="X435" s="198">
        <v>0</v>
      </c>
      <c r="Y435" s="198">
        <v>0</v>
      </c>
      <c r="Z435" s="198">
        <v>0</v>
      </c>
      <c r="AA435" s="192">
        <f t="shared" si="66"/>
        <v>0</v>
      </c>
      <c r="AB435" s="192">
        <f t="shared" si="67"/>
        <v>0</v>
      </c>
    </row>
    <row r="436" spans="1:28" x14ac:dyDescent="0.2">
      <c r="A436" s="172"/>
      <c r="B436" s="268"/>
      <c r="C436" s="268"/>
      <c r="D436" s="268"/>
      <c r="E436" s="172"/>
      <c r="F436" s="268"/>
      <c r="G436" s="200" t="s">
        <v>1249</v>
      </c>
      <c r="H436" s="268"/>
      <c r="I436" s="172"/>
      <c r="J436" s="437" t="str">
        <f t="shared" si="69"/>
        <v>-</v>
      </c>
      <c r="K436" s="269"/>
      <c r="L436" s="269"/>
      <c r="M436" s="270"/>
      <c r="N436" s="270"/>
      <c r="O436" s="277">
        <f t="shared" si="68"/>
        <v>0</v>
      </c>
      <c r="P436" s="272"/>
      <c r="Q436" s="199">
        <v>0</v>
      </c>
      <c r="R436" s="271"/>
      <c r="S436" s="198">
        <f t="shared" si="62"/>
        <v>0</v>
      </c>
      <c r="T436" s="198">
        <f t="shared" si="63"/>
        <v>0</v>
      </c>
      <c r="U436" s="198">
        <f t="shared" si="64"/>
        <v>0</v>
      </c>
      <c r="V436" s="198">
        <f t="shared" si="65"/>
        <v>0</v>
      </c>
      <c r="W436" s="198">
        <v>0</v>
      </c>
      <c r="X436" s="198">
        <v>0</v>
      </c>
      <c r="Y436" s="198">
        <v>0</v>
      </c>
      <c r="Z436" s="198">
        <v>0</v>
      </c>
      <c r="AA436" s="192">
        <f t="shared" si="66"/>
        <v>0</v>
      </c>
      <c r="AB436" s="192">
        <f t="shared" si="67"/>
        <v>0</v>
      </c>
    </row>
    <row r="437" spans="1:28" x14ac:dyDescent="0.2">
      <c r="A437" s="172"/>
      <c r="B437" s="268"/>
      <c r="C437" s="268"/>
      <c r="D437" s="268"/>
      <c r="E437" s="172"/>
      <c r="F437" s="268"/>
      <c r="G437" s="200" t="s">
        <v>1249</v>
      </c>
      <c r="H437" s="268"/>
      <c r="I437" s="172"/>
      <c r="J437" s="437" t="str">
        <f t="shared" si="69"/>
        <v>-</v>
      </c>
      <c r="K437" s="269"/>
      <c r="L437" s="269"/>
      <c r="M437" s="270"/>
      <c r="N437" s="270"/>
      <c r="O437" s="277">
        <f t="shared" si="68"/>
        <v>0</v>
      </c>
      <c r="P437" s="272"/>
      <c r="Q437" s="199">
        <v>0</v>
      </c>
      <c r="R437" s="271"/>
      <c r="S437" s="198">
        <f t="shared" si="62"/>
        <v>0</v>
      </c>
      <c r="T437" s="198">
        <f t="shared" si="63"/>
        <v>0</v>
      </c>
      <c r="U437" s="198">
        <f t="shared" si="64"/>
        <v>0</v>
      </c>
      <c r="V437" s="198">
        <f t="shared" si="65"/>
        <v>0</v>
      </c>
      <c r="W437" s="198">
        <v>0</v>
      </c>
      <c r="X437" s="198">
        <v>0</v>
      </c>
      <c r="Y437" s="198">
        <v>0</v>
      </c>
      <c r="Z437" s="198">
        <v>0</v>
      </c>
      <c r="AA437" s="192">
        <f t="shared" si="66"/>
        <v>0</v>
      </c>
      <c r="AB437" s="192">
        <f t="shared" si="67"/>
        <v>0</v>
      </c>
    </row>
    <row r="438" spans="1:28" x14ac:dyDescent="0.2">
      <c r="A438" s="172"/>
      <c r="B438" s="268"/>
      <c r="C438" s="268"/>
      <c r="D438" s="268"/>
      <c r="E438" s="172"/>
      <c r="F438" s="268"/>
      <c r="G438" s="200" t="s">
        <v>1249</v>
      </c>
      <c r="H438" s="268"/>
      <c r="I438" s="172"/>
      <c r="J438" s="437" t="str">
        <f t="shared" si="69"/>
        <v>-</v>
      </c>
      <c r="K438" s="269"/>
      <c r="L438" s="269"/>
      <c r="M438" s="270"/>
      <c r="N438" s="270"/>
      <c r="O438" s="277">
        <f t="shared" si="68"/>
        <v>0</v>
      </c>
      <c r="P438" s="272"/>
      <c r="Q438" s="199">
        <v>0</v>
      </c>
      <c r="R438" s="271"/>
      <c r="S438" s="198">
        <f t="shared" si="62"/>
        <v>0</v>
      </c>
      <c r="T438" s="198">
        <f t="shared" si="63"/>
        <v>0</v>
      </c>
      <c r="U438" s="198">
        <f t="shared" si="64"/>
        <v>0</v>
      </c>
      <c r="V438" s="198">
        <f t="shared" si="65"/>
        <v>0</v>
      </c>
      <c r="W438" s="198">
        <v>0</v>
      </c>
      <c r="X438" s="198">
        <v>0</v>
      </c>
      <c r="Y438" s="198">
        <v>0</v>
      </c>
      <c r="Z438" s="198">
        <v>0</v>
      </c>
      <c r="AA438" s="192">
        <f t="shared" si="66"/>
        <v>0</v>
      </c>
      <c r="AB438" s="192">
        <f t="shared" si="67"/>
        <v>0</v>
      </c>
    </row>
    <row r="439" spans="1:28" x14ac:dyDescent="0.2">
      <c r="A439" s="172"/>
      <c r="B439" s="268"/>
      <c r="C439" s="268"/>
      <c r="D439" s="268"/>
      <c r="E439" s="172"/>
      <c r="F439" s="268"/>
      <c r="G439" s="200" t="s">
        <v>1249</v>
      </c>
      <c r="H439" s="268"/>
      <c r="I439" s="172"/>
      <c r="J439" s="437" t="str">
        <f t="shared" si="69"/>
        <v>-</v>
      </c>
      <c r="K439" s="269"/>
      <c r="L439" s="269"/>
      <c r="M439" s="270"/>
      <c r="N439" s="270"/>
      <c r="O439" s="277">
        <f t="shared" si="68"/>
        <v>0</v>
      </c>
      <c r="P439" s="272"/>
      <c r="Q439" s="199">
        <v>0</v>
      </c>
      <c r="R439" s="271"/>
      <c r="S439" s="198">
        <f t="shared" si="62"/>
        <v>0</v>
      </c>
      <c r="T439" s="198">
        <f t="shared" si="63"/>
        <v>0</v>
      </c>
      <c r="U439" s="198">
        <f t="shared" si="64"/>
        <v>0</v>
      </c>
      <c r="V439" s="198">
        <f t="shared" si="65"/>
        <v>0</v>
      </c>
      <c r="W439" s="198">
        <v>0</v>
      </c>
      <c r="X439" s="198">
        <v>0</v>
      </c>
      <c r="Y439" s="198">
        <v>0</v>
      </c>
      <c r="Z439" s="198">
        <v>0</v>
      </c>
      <c r="AA439" s="192">
        <f t="shared" si="66"/>
        <v>0</v>
      </c>
      <c r="AB439" s="192">
        <f t="shared" si="67"/>
        <v>0</v>
      </c>
    </row>
    <row r="440" spans="1:28" x14ac:dyDescent="0.2">
      <c r="A440" s="172"/>
      <c r="B440" s="268"/>
      <c r="C440" s="268"/>
      <c r="D440" s="268"/>
      <c r="E440" s="172"/>
      <c r="F440" s="268"/>
      <c r="G440" s="200" t="s">
        <v>1249</v>
      </c>
      <c r="H440" s="268"/>
      <c r="I440" s="172"/>
      <c r="J440" s="437" t="str">
        <f t="shared" si="69"/>
        <v>-</v>
      </c>
      <c r="K440" s="269"/>
      <c r="L440" s="269"/>
      <c r="M440" s="270"/>
      <c r="N440" s="270"/>
      <c r="O440" s="277">
        <f t="shared" si="68"/>
        <v>0</v>
      </c>
      <c r="P440" s="272"/>
      <c r="Q440" s="199">
        <v>0</v>
      </c>
      <c r="R440" s="271"/>
      <c r="S440" s="198">
        <f t="shared" si="62"/>
        <v>0</v>
      </c>
      <c r="T440" s="198">
        <f t="shared" si="63"/>
        <v>0</v>
      </c>
      <c r="U440" s="198">
        <f t="shared" si="64"/>
        <v>0</v>
      </c>
      <c r="V440" s="198">
        <f t="shared" si="65"/>
        <v>0</v>
      </c>
      <c r="W440" s="198">
        <v>0</v>
      </c>
      <c r="X440" s="198">
        <v>0</v>
      </c>
      <c r="Y440" s="198">
        <v>0</v>
      </c>
      <c r="Z440" s="198">
        <v>0</v>
      </c>
      <c r="AA440" s="192">
        <f t="shared" si="66"/>
        <v>0</v>
      </c>
      <c r="AB440" s="192">
        <f t="shared" si="67"/>
        <v>0</v>
      </c>
    </row>
    <row r="441" spans="1:28" x14ac:dyDescent="0.2">
      <c r="A441" s="172"/>
      <c r="B441" s="268"/>
      <c r="C441" s="268"/>
      <c r="D441" s="268"/>
      <c r="E441" s="172"/>
      <c r="F441" s="268"/>
      <c r="G441" s="200" t="s">
        <v>1249</v>
      </c>
      <c r="H441" s="268"/>
      <c r="I441" s="172"/>
      <c r="J441" s="437" t="str">
        <f t="shared" si="69"/>
        <v>-</v>
      </c>
      <c r="K441" s="269"/>
      <c r="L441" s="269"/>
      <c r="M441" s="270"/>
      <c r="N441" s="270"/>
      <c r="O441" s="277">
        <f t="shared" si="68"/>
        <v>0</v>
      </c>
      <c r="P441" s="272"/>
      <c r="Q441" s="199">
        <v>0</v>
      </c>
      <c r="R441" s="271"/>
      <c r="S441" s="198">
        <f t="shared" si="62"/>
        <v>0</v>
      </c>
      <c r="T441" s="198">
        <f t="shared" si="63"/>
        <v>0</v>
      </c>
      <c r="U441" s="198">
        <f t="shared" si="64"/>
        <v>0</v>
      </c>
      <c r="V441" s="198">
        <f t="shared" si="65"/>
        <v>0</v>
      </c>
      <c r="W441" s="198">
        <v>0</v>
      </c>
      <c r="X441" s="198">
        <v>0</v>
      </c>
      <c r="Y441" s="198">
        <v>0</v>
      </c>
      <c r="Z441" s="198">
        <v>0</v>
      </c>
      <c r="AA441" s="192">
        <f t="shared" si="66"/>
        <v>0</v>
      </c>
      <c r="AB441" s="192">
        <f t="shared" si="67"/>
        <v>0</v>
      </c>
    </row>
    <row r="442" spans="1:28" x14ac:dyDescent="0.2">
      <c r="A442" s="172"/>
      <c r="B442" s="268"/>
      <c r="C442" s="268"/>
      <c r="D442" s="268"/>
      <c r="E442" s="172"/>
      <c r="F442" s="268"/>
      <c r="G442" s="200" t="s">
        <v>1249</v>
      </c>
      <c r="H442" s="268"/>
      <c r="I442" s="172"/>
      <c r="J442" s="437" t="str">
        <f t="shared" si="69"/>
        <v>-</v>
      </c>
      <c r="K442" s="269"/>
      <c r="L442" s="269"/>
      <c r="M442" s="270"/>
      <c r="N442" s="270"/>
      <c r="O442" s="277">
        <f t="shared" si="68"/>
        <v>0</v>
      </c>
      <c r="P442" s="272"/>
      <c r="Q442" s="199">
        <v>0</v>
      </c>
      <c r="R442" s="271"/>
      <c r="S442" s="198">
        <f t="shared" si="62"/>
        <v>0</v>
      </c>
      <c r="T442" s="198">
        <f t="shared" si="63"/>
        <v>0</v>
      </c>
      <c r="U442" s="198">
        <f t="shared" si="64"/>
        <v>0</v>
      </c>
      <c r="V442" s="198">
        <f t="shared" si="65"/>
        <v>0</v>
      </c>
      <c r="W442" s="198">
        <v>0</v>
      </c>
      <c r="X442" s="198">
        <v>0</v>
      </c>
      <c r="Y442" s="198">
        <v>0</v>
      </c>
      <c r="Z442" s="198">
        <v>0</v>
      </c>
      <c r="AA442" s="192">
        <f t="shared" si="66"/>
        <v>0</v>
      </c>
      <c r="AB442" s="192">
        <f t="shared" si="67"/>
        <v>0</v>
      </c>
    </row>
    <row r="443" spans="1:28" x14ac:dyDescent="0.2">
      <c r="A443" s="172"/>
      <c r="B443" s="268"/>
      <c r="C443" s="268"/>
      <c r="D443" s="268"/>
      <c r="E443" s="172"/>
      <c r="F443" s="268"/>
      <c r="G443" s="200" t="s">
        <v>1249</v>
      </c>
      <c r="H443" s="268"/>
      <c r="I443" s="172"/>
      <c r="J443" s="437" t="str">
        <f t="shared" si="69"/>
        <v>-</v>
      </c>
      <c r="K443" s="269"/>
      <c r="L443" s="269"/>
      <c r="M443" s="270"/>
      <c r="N443" s="270"/>
      <c r="O443" s="277">
        <f t="shared" si="68"/>
        <v>0</v>
      </c>
      <c r="P443" s="272"/>
      <c r="Q443" s="199">
        <v>0</v>
      </c>
      <c r="R443" s="271"/>
      <c r="S443" s="198">
        <f t="shared" si="62"/>
        <v>0</v>
      </c>
      <c r="T443" s="198">
        <f t="shared" si="63"/>
        <v>0</v>
      </c>
      <c r="U443" s="198">
        <f t="shared" si="64"/>
        <v>0</v>
      </c>
      <c r="V443" s="198">
        <f t="shared" si="65"/>
        <v>0</v>
      </c>
      <c r="W443" s="198">
        <v>0</v>
      </c>
      <c r="X443" s="198">
        <v>0</v>
      </c>
      <c r="Y443" s="198">
        <v>0</v>
      </c>
      <c r="Z443" s="198">
        <v>0</v>
      </c>
      <c r="AA443" s="192">
        <f t="shared" si="66"/>
        <v>0</v>
      </c>
      <c r="AB443" s="192">
        <f t="shared" si="67"/>
        <v>0</v>
      </c>
    </row>
    <row r="444" spans="1:28" x14ac:dyDescent="0.2">
      <c r="A444" s="172"/>
      <c r="B444" s="268"/>
      <c r="C444" s="268"/>
      <c r="D444" s="268"/>
      <c r="E444" s="172"/>
      <c r="F444" s="268"/>
      <c r="G444" s="200" t="s">
        <v>1249</v>
      </c>
      <c r="H444" s="268"/>
      <c r="I444" s="172"/>
      <c r="J444" s="437" t="str">
        <f t="shared" si="69"/>
        <v>-</v>
      </c>
      <c r="K444" s="269"/>
      <c r="L444" s="269"/>
      <c r="M444" s="270"/>
      <c r="N444" s="270"/>
      <c r="O444" s="277">
        <f t="shared" si="68"/>
        <v>0</v>
      </c>
      <c r="P444" s="272"/>
      <c r="Q444" s="199">
        <v>0</v>
      </c>
      <c r="R444" s="271"/>
      <c r="S444" s="198">
        <f t="shared" si="62"/>
        <v>0</v>
      </c>
      <c r="T444" s="198">
        <f t="shared" si="63"/>
        <v>0</v>
      </c>
      <c r="U444" s="198">
        <f t="shared" si="64"/>
        <v>0</v>
      </c>
      <c r="V444" s="198">
        <f t="shared" si="65"/>
        <v>0</v>
      </c>
      <c r="W444" s="198">
        <v>0</v>
      </c>
      <c r="X444" s="198">
        <v>0</v>
      </c>
      <c r="Y444" s="198">
        <v>0</v>
      </c>
      <c r="Z444" s="198">
        <v>0</v>
      </c>
      <c r="AA444" s="192">
        <f t="shared" si="66"/>
        <v>0</v>
      </c>
      <c r="AB444" s="192">
        <f t="shared" si="67"/>
        <v>0</v>
      </c>
    </row>
    <row r="445" spans="1:28" x14ac:dyDescent="0.2">
      <c r="A445" s="172"/>
      <c r="B445" s="268"/>
      <c r="C445" s="268"/>
      <c r="D445" s="268"/>
      <c r="E445" s="172"/>
      <c r="F445" s="268"/>
      <c r="G445" s="200" t="s">
        <v>1249</v>
      </c>
      <c r="H445" s="268"/>
      <c r="I445" s="172"/>
      <c r="J445" s="437" t="str">
        <f t="shared" si="69"/>
        <v>-</v>
      </c>
      <c r="K445" s="269"/>
      <c r="L445" s="269"/>
      <c r="M445" s="270"/>
      <c r="N445" s="270"/>
      <c r="O445" s="277">
        <f t="shared" si="68"/>
        <v>0</v>
      </c>
      <c r="P445" s="272"/>
      <c r="Q445" s="199">
        <v>0</v>
      </c>
      <c r="R445" s="271"/>
      <c r="S445" s="198">
        <f t="shared" si="62"/>
        <v>0</v>
      </c>
      <c r="T445" s="198">
        <f t="shared" si="63"/>
        <v>0</v>
      </c>
      <c r="U445" s="198">
        <f t="shared" si="64"/>
        <v>0</v>
      </c>
      <c r="V445" s="198">
        <f t="shared" si="65"/>
        <v>0</v>
      </c>
      <c r="W445" s="198">
        <v>0</v>
      </c>
      <c r="X445" s="198">
        <v>0</v>
      </c>
      <c r="Y445" s="198">
        <v>0</v>
      </c>
      <c r="Z445" s="198">
        <v>0</v>
      </c>
      <c r="AA445" s="192">
        <f t="shared" si="66"/>
        <v>0</v>
      </c>
      <c r="AB445" s="192">
        <f t="shared" si="67"/>
        <v>0</v>
      </c>
    </row>
    <row r="446" spans="1:28" x14ac:dyDescent="0.2">
      <c r="A446" s="172"/>
      <c r="B446" s="268"/>
      <c r="C446" s="268"/>
      <c r="D446" s="268"/>
      <c r="E446" s="172"/>
      <c r="F446" s="268"/>
      <c r="G446" s="200" t="s">
        <v>1249</v>
      </c>
      <c r="H446" s="268"/>
      <c r="I446" s="172"/>
      <c r="J446" s="437" t="str">
        <f t="shared" si="69"/>
        <v>-</v>
      </c>
      <c r="K446" s="269"/>
      <c r="L446" s="269"/>
      <c r="M446" s="270"/>
      <c r="N446" s="270"/>
      <c r="O446" s="277">
        <f t="shared" si="68"/>
        <v>0</v>
      </c>
      <c r="P446" s="272"/>
      <c r="Q446" s="199">
        <v>0</v>
      </c>
      <c r="R446" s="271"/>
      <c r="S446" s="198">
        <f t="shared" ref="S446:S509" si="70">ROUND((+O446*Q446),0)</f>
        <v>0</v>
      </c>
      <c r="T446" s="198">
        <f t="shared" ref="T446:T509" si="71">+S446*$T$2</f>
        <v>0</v>
      </c>
      <c r="U446" s="198">
        <f t="shared" ref="U446:U509" si="72">+S446*$U$2</f>
        <v>0</v>
      </c>
      <c r="V446" s="198">
        <f t="shared" ref="V446:V509" si="73">($V$2*12)*Q446</f>
        <v>0</v>
      </c>
      <c r="W446" s="198">
        <v>0</v>
      </c>
      <c r="X446" s="198">
        <v>0</v>
      </c>
      <c r="Y446" s="198">
        <v>0</v>
      </c>
      <c r="Z446" s="198">
        <v>0</v>
      </c>
      <c r="AA446" s="192">
        <f t="shared" ref="AA446:AA509" si="74">ROUND((SUM(T446:Z446)),0)</f>
        <v>0</v>
      </c>
      <c r="AB446" s="192">
        <f t="shared" ref="AB446:AB509" si="75">ROUND((+S446+AA446),0)</f>
        <v>0</v>
      </c>
    </row>
    <row r="447" spans="1:28" x14ac:dyDescent="0.2">
      <c r="A447" s="172"/>
      <c r="B447" s="268"/>
      <c r="C447" s="268"/>
      <c r="D447" s="268"/>
      <c r="E447" s="172"/>
      <c r="F447" s="268"/>
      <c r="G447" s="200" t="s">
        <v>1249</v>
      </c>
      <c r="H447" s="268"/>
      <c r="I447" s="172"/>
      <c r="J447" s="437" t="str">
        <f t="shared" si="69"/>
        <v>-</v>
      </c>
      <c r="K447" s="269"/>
      <c r="L447" s="269"/>
      <c r="M447" s="270"/>
      <c r="N447" s="270"/>
      <c r="O447" s="277">
        <f t="shared" si="68"/>
        <v>0</v>
      </c>
      <c r="P447" s="272"/>
      <c r="Q447" s="199">
        <v>0</v>
      </c>
      <c r="R447" s="271"/>
      <c r="S447" s="198">
        <f t="shared" si="70"/>
        <v>0</v>
      </c>
      <c r="T447" s="198">
        <f t="shared" si="71"/>
        <v>0</v>
      </c>
      <c r="U447" s="198">
        <f t="shared" si="72"/>
        <v>0</v>
      </c>
      <c r="V447" s="198">
        <f t="shared" si="73"/>
        <v>0</v>
      </c>
      <c r="W447" s="198">
        <v>0</v>
      </c>
      <c r="X447" s="198">
        <v>0</v>
      </c>
      <c r="Y447" s="198">
        <v>0</v>
      </c>
      <c r="Z447" s="198">
        <v>0</v>
      </c>
      <c r="AA447" s="192">
        <f t="shared" si="74"/>
        <v>0</v>
      </c>
      <c r="AB447" s="192">
        <f t="shared" si="75"/>
        <v>0</v>
      </c>
    </row>
    <row r="448" spans="1:28" x14ac:dyDescent="0.2">
      <c r="A448" s="172"/>
      <c r="B448" s="268"/>
      <c r="C448" s="268"/>
      <c r="D448" s="268"/>
      <c r="E448" s="172"/>
      <c r="F448" s="268"/>
      <c r="G448" s="200" t="s">
        <v>1249</v>
      </c>
      <c r="H448" s="268"/>
      <c r="I448" s="172"/>
      <c r="J448" s="437" t="str">
        <f t="shared" si="69"/>
        <v>-</v>
      </c>
      <c r="K448" s="269"/>
      <c r="L448" s="269"/>
      <c r="M448" s="270"/>
      <c r="N448" s="270"/>
      <c r="O448" s="277">
        <f t="shared" si="68"/>
        <v>0</v>
      </c>
      <c r="P448" s="272"/>
      <c r="Q448" s="199">
        <v>0</v>
      </c>
      <c r="R448" s="271"/>
      <c r="S448" s="198">
        <f t="shared" si="70"/>
        <v>0</v>
      </c>
      <c r="T448" s="198">
        <f t="shared" si="71"/>
        <v>0</v>
      </c>
      <c r="U448" s="198">
        <f t="shared" si="72"/>
        <v>0</v>
      </c>
      <c r="V448" s="198">
        <f t="shared" si="73"/>
        <v>0</v>
      </c>
      <c r="W448" s="198">
        <v>0</v>
      </c>
      <c r="X448" s="198">
        <v>0</v>
      </c>
      <c r="Y448" s="198">
        <v>0</v>
      </c>
      <c r="Z448" s="198">
        <v>0</v>
      </c>
      <c r="AA448" s="192">
        <f t="shared" si="74"/>
        <v>0</v>
      </c>
      <c r="AB448" s="192">
        <f t="shared" si="75"/>
        <v>0</v>
      </c>
    </row>
    <row r="449" spans="1:28" x14ac:dyDescent="0.2">
      <c r="A449" s="172"/>
      <c r="B449" s="268"/>
      <c r="C449" s="268"/>
      <c r="D449" s="268"/>
      <c r="E449" s="172"/>
      <c r="F449" s="268"/>
      <c r="G449" s="200" t="s">
        <v>1249</v>
      </c>
      <c r="H449" s="268"/>
      <c r="I449" s="172"/>
      <c r="J449" s="437" t="str">
        <f t="shared" si="69"/>
        <v>-</v>
      </c>
      <c r="K449" s="269"/>
      <c r="L449" s="269"/>
      <c r="M449" s="270"/>
      <c r="N449" s="270"/>
      <c r="O449" s="277">
        <f t="shared" si="68"/>
        <v>0</v>
      </c>
      <c r="P449" s="272"/>
      <c r="Q449" s="199">
        <v>0</v>
      </c>
      <c r="R449" s="271"/>
      <c r="S449" s="198">
        <f t="shared" si="70"/>
        <v>0</v>
      </c>
      <c r="T449" s="198">
        <f t="shared" si="71"/>
        <v>0</v>
      </c>
      <c r="U449" s="198">
        <f t="shared" si="72"/>
        <v>0</v>
      </c>
      <c r="V449" s="198">
        <f t="shared" si="73"/>
        <v>0</v>
      </c>
      <c r="W449" s="198">
        <v>0</v>
      </c>
      <c r="X449" s="198">
        <v>0</v>
      </c>
      <c r="Y449" s="198">
        <v>0</v>
      </c>
      <c r="Z449" s="198">
        <v>0</v>
      </c>
      <c r="AA449" s="192">
        <f t="shared" si="74"/>
        <v>0</v>
      </c>
      <c r="AB449" s="192">
        <f t="shared" si="75"/>
        <v>0</v>
      </c>
    </row>
    <row r="450" spans="1:28" x14ac:dyDescent="0.2">
      <c r="A450" s="172"/>
      <c r="B450" s="268"/>
      <c r="C450" s="268"/>
      <c r="D450" s="268"/>
      <c r="E450" s="172"/>
      <c r="F450" s="268"/>
      <c r="G450" s="200" t="s">
        <v>1249</v>
      </c>
      <c r="H450" s="268"/>
      <c r="I450" s="172"/>
      <c r="J450" s="437" t="str">
        <f t="shared" si="69"/>
        <v>-</v>
      </c>
      <c r="K450" s="269"/>
      <c r="L450" s="269"/>
      <c r="M450" s="270"/>
      <c r="N450" s="270"/>
      <c r="O450" s="277">
        <f t="shared" si="68"/>
        <v>0</v>
      </c>
      <c r="P450" s="272"/>
      <c r="Q450" s="199">
        <v>0</v>
      </c>
      <c r="R450" s="271"/>
      <c r="S450" s="198">
        <f t="shared" si="70"/>
        <v>0</v>
      </c>
      <c r="T450" s="198">
        <f t="shared" si="71"/>
        <v>0</v>
      </c>
      <c r="U450" s="198">
        <f t="shared" si="72"/>
        <v>0</v>
      </c>
      <c r="V450" s="198">
        <f t="shared" si="73"/>
        <v>0</v>
      </c>
      <c r="W450" s="198">
        <v>0</v>
      </c>
      <c r="X450" s="198">
        <v>0</v>
      </c>
      <c r="Y450" s="198">
        <v>0</v>
      </c>
      <c r="Z450" s="198">
        <v>0</v>
      </c>
      <c r="AA450" s="192">
        <f t="shared" si="74"/>
        <v>0</v>
      </c>
      <c r="AB450" s="192">
        <f t="shared" si="75"/>
        <v>0</v>
      </c>
    </row>
    <row r="451" spans="1:28" x14ac:dyDescent="0.2">
      <c r="A451" s="172"/>
      <c r="B451" s="268"/>
      <c r="C451" s="268"/>
      <c r="D451" s="268"/>
      <c r="E451" s="172"/>
      <c r="F451" s="268"/>
      <c r="G451" s="200" t="s">
        <v>1249</v>
      </c>
      <c r="H451" s="268"/>
      <c r="I451" s="172"/>
      <c r="J451" s="437" t="str">
        <f t="shared" si="69"/>
        <v>-</v>
      </c>
      <c r="K451" s="269"/>
      <c r="L451" s="269"/>
      <c r="M451" s="270"/>
      <c r="N451" s="270"/>
      <c r="O451" s="277">
        <f t="shared" si="68"/>
        <v>0</v>
      </c>
      <c r="P451" s="272"/>
      <c r="Q451" s="199">
        <v>0</v>
      </c>
      <c r="R451" s="271"/>
      <c r="S451" s="198">
        <f t="shared" si="70"/>
        <v>0</v>
      </c>
      <c r="T451" s="198">
        <f t="shared" si="71"/>
        <v>0</v>
      </c>
      <c r="U451" s="198">
        <f t="shared" si="72"/>
        <v>0</v>
      </c>
      <c r="V451" s="198">
        <f t="shared" si="73"/>
        <v>0</v>
      </c>
      <c r="W451" s="198">
        <v>0</v>
      </c>
      <c r="X451" s="198">
        <v>0</v>
      </c>
      <c r="Y451" s="198">
        <v>0</v>
      </c>
      <c r="Z451" s="198">
        <v>0</v>
      </c>
      <c r="AA451" s="192">
        <f t="shared" si="74"/>
        <v>0</v>
      </c>
      <c r="AB451" s="192">
        <f t="shared" si="75"/>
        <v>0</v>
      </c>
    </row>
    <row r="452" spans="1:28" x14ac:dyDescent="0.2">
      <c r="A452" s="172"/>
      <c r="B452" s="268"/>
      <c r="C452" s="268"/>
      <c r="D452" s="268"/>
      <c r="E452" s="172"/>
      <c r="F452" s="268"/>
      <c r="G452" s="200" t="s">
        <v>1249</v>
      </c>
      <c r="H452" s="268"/>
      <c r="I452" s="172"/>
      <c r="J452" s="437" t="str">
        <f t="shared" si="69"/>
        <v>-</v>
      </c>
      <c r="K452" s="269"/>
      <c r="L452" s="269"/>
      <c r="M452" s="270"/>
      <c r="N452" s="270"/>
      <c r="O452" s="277">
        <f t="shared" si="68"/>
        <v>0</v>
      </c>
      <c r="P452" s="272"/>
      <c r="Q452" s="199">
        <v>0</v>
      </c>
      <c r="R452" s="271"/>
      <c r="S452" s="198">
        <f t="shared" si="70"/>
        <v>0</v>
      </c>
      <c r="T452" s="198">
        <f t="shared" si="71"/>
        <v>0</v>
      </c>
      <c r="U452" s="198">
        <f t="shared" si="72"/>
        <v>0</v>
      </c>
      <c r="V452" s="198">
        <f t="shared" si="73"/>
        <v>0</v>
      </c>
      <c r="W452" s="198">
        <v>0</v>
      </c>
      <c r="X452" s="198">
        <v>0</v>
      </c>
      <c r="Y452" s="198">
        <v>0</v>
      </c>
      <c r="Z452" s="198">
        <v>0</v>
      </c>
      <c r="AA452" s="192">
        <f t="shared" si="74"/>
        <v>0</v>
      </c>
      <c r="AB452" s="192">
        <f t="shared" si="75"/>
        <v>0</v>
      </c>
    </row>
    <row r="453" spans="1:28" x14ac:dyDescent="0.2">
      <c r="A453" s="172"/>
      <c r="B453" s="268"/>
      <c r="C453" s="268"/>
      <c r="D453" s="268"/>
      <c r="E453" s="172"/>
      <c r="F453" s="268"/>
      <c r="G453" s="200" t="s">
        <v>1249</v>
      </c>
      <c r="H453" s="268"/>
      <c r="I453" s="172"/>
      <c r="J453" s="437" t="str">
        <f t="shared" si="69"/>
        <v>-</v>
      </c>
      <c r="K453" s="269"/>
      <c r="L453" s="269"/>
      <c r="M453" s="270"/>
      <c r="N453" s="270"/>
      <c r="O453" s="277">
        <f t="shared" si="68"/>
        <v>0</v>
      </c>
      <c r="P453" s="272"/>
      <c r="Q453" s="199">
        <v>0</v>
      </c>
      <c r="R453" s="271"/>
      <c r="S453" s="198">
        <f t="shared" si="70"/>
        <v>0</v>
      </c>
      <c r="T453" s="198">
        <f t="shared" si="71"/>
        <v>0</v>
      </c>
      <c r="U453" s="198">
        <f t="shared" si="72"/>
        <v>0</v>
      </c>
      <c r="V453" s="198">
        <f t="shared" si="73"/>
        <v>0</v>
      </c>
      <c r="W453" s="198">
        <v>0</v>
      </c>
      <c r="X453" s="198">
        <v>0</v>
      </c>
      <c r="Y453" s="198">
        <v>0</v>
      </c>
      <c r="Z453" s="198">
        <v>0</v>
      </c>
      <c r="AA453" s="192">
        <f t="shared" si="74"/>
        <v>0</v>
      </c>
      <c r="AB453" s="192">
        <f t="shared" si="75"/>
        <v>0</v>
      </c>
    </row>
    <row r="454" spans="1:28" x14ac:dyDescent="0.2">
      <c r="A454" s="172"/>
      <c r="B454" s="268"/>
      <c r="C454" s="268"/>
      <c r="D454" s="268"/>
      <c r="E454" s="172"/>
      <c r="F454" s="268"/>
      <c r="G454" s="200" t="s">
        <v>1249</v>
      </c>
      <c r="H454" s="268"/>
      <c r="I454" s="172"/>
      <c r="J454" s="437" t="str">
        <f t="shared" si="69"/>
        <v>-</v>
      </c>
      <c r="K454" s="269"/>
      <c r="L454" s="269"/>
      <c r="M454" s="270"/>
      <c r="N454" s="270"/>
      <c r="O454" s="277">
        <f t="shared" si="68"/>
        <v>0</v>
      </c>
      <c r="P454" s="272"/>
      <c r="Q454" s="199">
        <v>0</v>
      </c>
      <c r="R454" s="271"/>
      <c r="S454" s="198">
        <f t="shared" si="70"/>
        <v>0</v>
      </c>
      <c r="T454" s="198">
        <f t="shared" si="71"/>
        <v>0</v>
      </c>
      <c r="U454" s="198">
        <f t="shared" si="72"/>
        <v>0</v>
      </c>
      <c r="V454" s="198">
        <f t="shared" si="73"/>
        <v>0</v>
      </c>
      <c r="W454" s="198">
        <v>0</v>
      </c>
      <c r="X454" s="198">
        <v>0</v>
      </c>
      <c r="Y454" s="198">
        <v>0</v>
      </c>
      <c r="Z454" s="198">
        <v>0</v>
      </c>
      <c r="AA454" s="192">
        <f t="shared" si="74"/>
        <v>0</v>
      </c>
      <c r="AB454" s="192">
        <f t="shared" si="75"/>
        <v>0</v>
      </c>
    </row>
    <row r="455" spans="1:28" x14ac:dyDescent="0.2">
      <c r="A455" s="172"/>
      <c r="B455" s="268"/>
      <c r="C455" s="268"/>
      <c r="D455" s="268"/>
      <c r="E455" s="172"/>
      <c r="F455" s="268"/>
      <c r="G455" s="200" t="s">
        <v>1249</v>
      </c>
      <c r="H455" s="268"/>
      <c r="I455" s="172"/>
      <c r="J455" s="437" t="str">
        <f t="shared" si="69"/>
        <v>-</v>
      </c>
      <c r="K455" s="269"/>
      <c r="L455" s="269"/>
      <c r="M455" s="270"/>
      <c r="N455" s="270"/>
      <c r="O455" s="277">
        <f t="shared" si="68"/>
        <v>0</v>
      </c>
      <c r="P455" s="272"/>
      <c r="Q455" s="199">
        <v>0</v>
      </c>
      <c r="R455" s="271"/>
      <c r="S455" s="198">
        <f t="shared" si="70"/>
        <v>0</v>
      </c>
      <c r="T455" s="198">
        <f t="shared" si="71"/>
        <v>0</v>
      </c>
      <c r="U455" s="198">
        <f t="shared" si="72"/>
        <v>0</v>
      </c>
      <c r="V455" s="198">
        <f t="shared" si="73"/>
        <v>0</v>
      </c>
      <c r="W455" s="198">
        <v>0</v>
      </c>
      <c r="X455" s="198">
        <v>0</v>
      </c>
      <c r="Y455" s="198">
        <v>0</v>
      </c>
      <c r="Z455" s="198">
        <v>0</v>
      </c>
      <c r="AA455" s="192">
        <f t="shared" si="74"/>
        <v>0</v>
      </c>
      <c r="AB455" s="192">
        <f t="shared" si="75"/>
        <v>0</v>
      </c>
    </row>
    <row r="456" spans="1:28" x14ac:dyDescent="0.2">
      <c r="A456" s="172"/>
      <c r="B456" s="268"/>
      <c r="C456" s="268"/>
      <c r="D456" s="268"/>
      <c r="E456" s="172"/>
      <c r="F456" s="268"/>
      <c r="G456" s="200" t="s">
        <v>1249</v>
      </c>
      <c r="H456" s="268"/>
      <c r="I456" s="172"/>
      <c r="J456" s="437" t="str">
        <f t="shared" si="69"/>
        <v>-</v>
      </c>
      <c r="K456" s="269"/>
      <c r="L456" s="269"/>
      <c r="M456" s="270"/>
      <c r="N456" s="270"/>
      <c r="O456" s="277">
        <f t="shared" si="68"/>
        <v>0</v>
      </c>
      <c r="P456" s="272"/>
      <c r="Q456" s="199">
        <v>0</v>
      </c>
      <c r="R456" s="271"/>
      <c r="S456" s="198">
        <f t="shared" si="70"/>
        <v>0</v>
      </c>
      <c r="T456" s="198">
        <f t="shared" si="71"/>
        <v>0</v>
      </c>
      <c r="U456" s="198">
        <f t="shared" si="72"/>
        <v>0</v>
      </c>
      <c r="V456" s="198">
        <f t="shared" si="73"/>
        <v>0</v>
      </c>
      <c r="W456" s="198">
        <v>0</v>
      </c>
      <c r="X456" s="198">
        <v>0</v>
      </c>
      <c r="Y456" s="198">
        <v>0</v>
      </c>
      <c r="Z456" s="198">
        <v>0</v>
      </c>
      <c r="AA456" s="192">
        <f t="shared" si="74"/>
        <v>0</v>
      </c>
      <c r="AB456" s="192">
        <f t="shared" si="75"/>
        <v>0</v>
      </c>
    </row>
    <row r="457" spans="1:28" x14ac:dyDescent="0.2">
      <c r="A457" s="172"/>
      <c r="B457" s="268"/>
      <c r="C457" s="268"/>
      <c r="D457" s="268"/>
      <c r="E457" s="172"/>
      <c r="F457" s="268"/>
      <c r="G457" s="200" t="s">
        <v>1249</v>
      </c>
      <c r="H457" s="268"/>
      <c r="I457" s="172"/>
      <c r="J457" s="437" t="str">
        <f t="shared" si="69"/>
        <v>-</v>
      </c>
      <c r="K457" s="269"/>
      <c r="L457" s="269"/>
      <c r="M457" s="270"/>
      <c r="N457" s="270"/>
      <c r="O457" s="277">
        <f t="shared" ref="O457:O520" si="76">IF(ISERROR(INDEX(SalarySchedule,N457+1,MATCH(M457,EdLevel,0)))=TRUE,0,(INDEX(SalarySchedule,N457+1,MATCH(M457,EdLevel,0))))</f>
        <v>0</v>
      </c>
      <c r="P457" s="272"/>
      <c r="Q457" s="199">
        <v>0</v>
      </c>
      <c r="R457" s="271"/>
      <c r="S457" s="198">
        <f t="shared" si="70"/>
        <v>0</v>
      </c>
      <c r="T457" s="198">
        <f t="shared" si="71"/>
        <v>0</v>
      </c>
      <c r="U457" s="198">
        <f t="shared" si="72"/>
        <v>0</v>
      </c>
      <c r="V457" s="198">
        <f t="shared" si="73"/>
        <v>0</v>
      </c>
      <c r="W457" s="198">
        <v>0</v>
      </c>
      <c r="X457" s="198">
        <v>0</v>
      </c>
      <c r="Y457" s="198">
        <v>0</v>
      </c>
      <c r="Z457" s="198">
        <v>0</v>
      </c>
      <c r="AA457" s="192">
        <f t="shared" si="74"/>
        <v>0</v>
      </c>
      <c r="AB457" s="192">
        <f t="shared" si="75"/>
        <v>0</v>
      </c>
    </row>
    <row r="458" spans="1:28" x14ac:dyDescent="0.2">
      <c r="A458" s="172"/>
      <c r="B458" s="268"/>
      <c r="C458" s="268"/>
      <c r="D458" s="268"/>
      <c r="E458" s="172"/>
      <c r="F458" s="268"/>
      <c r="G458" s="200" t="s">
        <v>1249</v>
      </c>
      <c r="H458" s="268"/>
      <c r="I458" s="172"/>
      <c r="J458" s="437" t="str">
        <f t="shared" ref="J458:J521" si="77">IF(A458="22",A458&amp;"-"&amp;E458&amp;"-"&amp;I458,A458&amp;"-"&amp;E458)</f>
        <v>-</v>
      </c>
      <c r="K458" s="269"/>
      <c r="L458" s="269"/>
      <c r="M458" s="270"/>
      <c r="N458" s="270"/>
      <c r="O458" s="277">
        <f t="shared" si="76"/>
        <v>0</v>
      </c>
      <c r="P458" s="272"/>
      <c r="Q458" s="199">
        <v>0</v>
      </c>
      <c r="R458" s="271"/>
      <c r="S458" s="198">
        <f t="shared" si="70"/>
        <v>0</v>
      </c>
      <c r="T458" s="198">
        <f t="shared" si="71"/>
        <v>0</v>
      </c>
      <c r="U458" s="198">
        <f t="shared" si="72"/>
        <v>0</v>
      </c>
      <c r="V458" s="198">
        <f t="shared" si="73"/>
        <v>0</v>
      </c>
      <c r="W458" s="198">
        <v>0</v>
      </c>
      <c r="X458" s="198">
        <v>0</v>
      </c>
      <c r="Y458" s="198">
        <v>0</v>
      </c>
      <c r="Z458" s="198">
        <v>0</v>
      </c>
      <c r="AA458" s="192">
        <f t="shared" si="74"/>
        <v>0</v>
      </c>
      <c r="AB458" s="192">
        <f t="shared" si="75"/>
        <v>0</v>
      </c>
    </row>
    <row r="459" spans="1:28" x14ac:dyDescent="0.2">
      <c r="A459" s="172"/>
      <c r="B459" s="268"/>
      <c r="C459" s="268"/>
      <c r="D459" s="268"/>
      <c r="E459" s="172"/>
      <c r="F459" s="268"/>
      <c r="G459" s="200" t="s">
        <v>1249</v>
      </c>
      <c r="H459" s="268"/>
      <c r="I459" s="172"/>
      <c r="J459" s="437" t="str">
        <f t="shared" si="77"/>
        <v>-</v>
      </c>
      <c r="K459" s="269"/>
      <c r="L459" s="269"/>
      <c r="M459" s="270"/>
      <c r="N459" s="270"/>
      <c r="O459" s="277">
        <f t="shared" si="76"/>
        <v>0</v>
      </c>
      <c r="P459" s="272"/>
      <c r="Q459" s="199">
        <v>0</v>
      </c>
      <c r="R459" s="271"/>
      <c r="S459" s="198">
        <f t="shared" si="70"/>
        <v>0</v>
      </c>
      <c r="T459" s="198">
        <f t="shared" si="71"/>
        <v>0</v>
      </c>
      <c r="U459" s="198">
        <f t="shared" si="72"/>
        <v>0</v>
      </c>
      <c r="V459" s="198">
        <f t="shared" si="73"/>
        <v>0</v>
      </c>
      <c r="W459" s="198">
        <v>0</v>
      </c>
      <c r="X459" s="198">
        <v>0</v>
      </c>
      <c r="Y459" s="198">
        <v>0</v>
      </c>
      <c r="Z459" s="198">
        <v>0</v>
      </c>
      <c r="AA459" s="192">
        <f t="shared" si="74"/>
        <v>0</v>
      </c>
      <c r="AB459" s="192">
        <f t="shared" si="75"/>
        <v>0</v>
      </c>
    </row>
    <row r="460" spans="1:28" x14ac:dyDescent="0.2">
      <c r="A460" s="172"/>
      <c r="B460" s="268"/>
      <c r="C460" s="268"/>
      <c r="D460" s="268"/>
      <c r="E460" s="172"/>
      <c r="F460" s="268"/>
      <c r="G460" s="200" t="s">
        <v>1249</v>
      </c>
      <c r="H460" s="268"/>
      <c r="I460" s="172"/>
      <c r="J460" s="437" t="str">
        <f t="shared" si="77"/>
        <v>-</v>
      </c>
      <c r="K460" s="269"/>
      <c r="L460" s="269"/>
      <c r="M460" s="270"/>
      <c r="N460" s="270"/>
      <c r="O460" s="277">
        <f t="shared" si="76"/>
        <v>0</v>
      </c>
      <c r="P460" s="272"/>
      <c r="Q460" s="199">
        <v>0</v>
      </c>
      <c r="R460" s="271"/>
      <c r="S460" s="198">
        <f t="shared" si="70"/>
        <v>0</v>
      </c>
      <c r="T460" s="198">
        <f t="shared" si="71"/>
        <v>0</v>
      </c>
      <c r="U460" s="198">
        <f t="shared" si="72"/>
        <v>0</v>
      </c>
      <c r="V460" s="198">
        <f t="shared" si="73"/>
        <v>0</v>
      </c>
      <c r="W460" s="198">
        <v>0</v>
      </c>
      <c r="X460" s="198">
        <v>0</v>
      </c>
      <c r="Y460" s="198">
        <v>0</v>
      </c>
      <c r="Z460" s="198">
        <v>0</v>
      </c>
      <c r="AA460" s="192">
        <f t="shared" si="74"/>
        <v>0</v>
      </c>
      <c r="AB460" s="192">
        <f t="shared" si="75"/>
        <v>0</v>
      </c>
    </row>
    <row r="461" spans="1:28" x14ac:dyDescent="0.2">
      <c r="A461" s="172"/>
      <c r="B461" s="268"/>
      <c r="C461" s="268"/>
      <c r="D461" s="268"/>
      <c r="E461" s="172"/>
      <c r="F461" s="268"/>
      <c r="G461" s="200" t="s">
        <v>1249</v>
      </c>
      <c r="H461" s="268"/>
      <c r="I461" s="172"/>
      <c r="J461" s="437" t="str">
        <f t="shared" si="77"/>
        <v>-</v>
      </c>
      <c r="K461" s="269"/>
      <c r="L461" s="269"/>
      <c r="M461" s="270"/>
      <c r="N461" s="270"/>
      <c r="O461" s="277">
        <f t="shared" si="76"/>
        <v>0</v>
      </c>
      <c r="P461" s="272"/>
      <c r="Q461" s="199">
        <v>0</v>
      </c>
      <c r="R461" s="271"/>
      <c r="S461" s="198">
        <f t="shared" si="70"/>
        <v>0</v>
      </c>
      <c r="T461" s="198">
        <f t="shared" si="71"/>
        <v>0</v>
      </c>
      <c r="U461" s="198">
        <f t="shared" si="72"/>
        <v>0</v>
      </c>
      <c r="V461" s="198">
        <f t="shared" si="73"/>
        <v>0</v>
      </c>
      <c r="W461" s="198">
        <v>0</v>
      </c>
      <c r="X461" s="198">
        <v>0</v>
      </c>
      <c r="Y461" s="198">
        <v>0</v>
      </c>
      <c r="Z461" s="198">
        <v>0</v>
      </c>
      <c r="AA461" s="192">
        <f t="shared" si="74"/>
        <v>0</v>
      </c>
      <c r="AB461" s="192">
        <f t="shared" si="75"/>
        <v>0</v>
      </c>
    </row>
    <row r="462" spans="1:28" x14ac:dyDescent="0.2">
      <c r="A462" s="172"/>
      <c r="B462" s="268"/>
      <c r="C462" s="268"/>
      <c r="D462" s="268"/>
      <c r="E462" s="172"/>
      <c r="F462" s="268"/>
      <c r="G462" s="200" t="s">
        <v>1249</v>
      </c>
      <c r="H462" s="268"/>
      <c r="I462" s="172"/>
      <c r="J462" s="437" t="str">
        <f t="shared" si="77"/>
        <v>-</v>
      </c>
      <c r="K462" s="269"/>
      <c r="L462" s="269"/>
      <c r="M462" s="270"/>
      <c r="N462" s="270"/>
      <c r="O462" s="277">
        <f t="shared" si="76"/>
        <v>0</v>
      </c>
      <c r="P462" s="272"/>
      <c r="Q462" s="199">
        <v>0</v>
      </c>
      <c r="R462" s="271"/>
      <c r="S462" s="198">
        <f t="shared" si="70"/>
        <v>0</v>
      </c>
      <c r="T462" s="198">
        <f t="shared" si="71"/>
        <v>0</v>
      </c>
      <c r="U462" s="198">
        <f t="shared" si="72"/>
        <v>0</v>
      </c>
      <c r="V462" s="198">
        <f t="shared" si="73"/>
        <v>0</v>
      </c>
      <c r="W462" s="198">
        <v>0</v>
      </c>
      <c r="X462" s="198">
        <v>0</v>
      </c>
      <c r="Y462" s="198">
        <v>0</v>
      </c>
      <c r="Z462" s="198">
        <v>0</v>
      </c>
      <c r="AA462" s="192">
        <f t="shared" si="74"/>
        <v>0</v>
      </c>
      <c r="AB462" s="192">
        <f t="shared" si="75"/>
        <v>0</v>
      </c>
    </row>
    <row r="463" spans="1:28" x14ac:dyDescent="0.2">
      <c r="A463" s="172"/>
      <c r="B463" s="268"/>
      <c r="C463" s="268"/>
      <c r="D463" s="268"/>
      <c r="E463" s="172"/>
      <c r="F463" s="268"/>
      <c r="G463" s="200" t="s">
        <v>1249</v>
      </c>
      <c r="H463" s="268"/>
      <c r="I463" s="172"/>
      <c r="J463" s="437" t="str">
        <f t="shared" si="77"/>
        <v>-</v>
      </c>
      <c r="K463" s="269"/>
      <c r="L463" s="269"/>
      <c r="M463" s="270"/>
      <c r="N463" s="270"/>
      <c r="O463" s="277">
        <f t="shared" si="76"/>
        <v>0</v>
      </c>
      <c r="P463" s="272"/>
      <c r="Q463" s="199">
        <v>0</v>
      </c>
      <c r="R463" s="271"/>
      <c r="S463" s="198">
        <f t="shared" si="70"/>
        <v>0</v>
      </c>
      <c r="T463" s="198">
        <f t="shared" si="71"/>
        <v>0</v>
      </c>
      <c r="U463" s="198">
        <f t="shared" si="72"/>
        <v>0</v>
      </c>
      <c r="V463" s="198">
        <f t="shared" si="73"/>
        <v>0</v>
      </c>
      <c r="W463" s="198">
        <v>0</v>
      </c>
      <c r="X463" s="198">
        <v>0</v>
      </c>
      <c r="Y463" s="198">
        <v>0</v>
      </c>
      <c r="Z463" s="198">
        <v>0</v>
      </c>
      <c r="AA463" s="192">
        <f t="shared" si="74"/>
        <v>0</v>
      </c>
      <c r="AB463" s="192">
        <f t="shared" si="75"/>
        <v>0</v>
      </c>
    </row>
    <row r="464" spans="1:28" x14ac:dyDescent="0.2">
      <c r="A464" s="172"/>
      <c r="B464" s="268"/>
      <c r="C464" s="268"/>
      <c r="D464" s="268"/>
      <c r="E464" s="172"/>
      <c r="F464" s="268"/>
      <c r="G464" s="200" t="s">
        <v>1249</v>
      </c>
      <c r="H464" s="268"/>
      <c r="I464" s="172"/>
      <c r="J464" s="437" t="str">
        <f t="shared" si="77"/>
        <v>-</v>
      </c>
      <c r="K464" s="269"/>
      <c r="L464" s="269"/>
      <c r="M464" s="270"/>
      <c r="N464" s="270"/>
      <c r="O464" s="277">
        <f t="shared" si="76"/>
        <v>0</v>
      </c>
      <c r="P464" s="272"/>
      <c r="Q464" s="199">
        <v>0</v>
      </c>
      <c r="R464" s="271"/>
      <c r="S464" s="198">
        <f t="shared" si="70"/>
        <v>0</v>
      </c>
      <c r="T464" s="198">
        <f t="shared" si="71"/>
        <v>0</v>
      </c>
      <c r="U464" s="198">
        <f t="shared" si="72"/>
        <v>0</v>
      </c>
      <c r="V464" s="198">
        <f t="shared" si="73"/>
        <v>0</v>
      </c>
      <c r="W464" s="198">
        <v>0</v>
      </c>
      <c r="X464" s="198">
        <v>0</v>
      </c>
      <c r="Y464" s="198">
        <v>0</v>
      </c>
      <c r="Z464" s="198">
        <v>0</v>
      </c>
      <c r="AA464" s="192">
        <f t="shared" si="74"/>
        <v>0</v>
      </c>
      <c r="AB464" s="192">
        <f t="shared" si="75"/>
        <v>0</v>
      </c>
    </row>
    <row r="465" spans="1:28" x14ac:dyDescent="0.2">
      <c r="A465" s="172"/>
      <c r="B465" s="268"/>
      <c r="C465" s="268"/>
      <c r="D465" s="268"/>
      <c r="E465" s="172"/>
      <c r="F465" s="268"/>
      <c r="G465" s="200" t="s">
        <v>1249</v>
      </c>
      <c r="H465" s="268"/>
      <c r="I465" s="172"/>
      <c r="J465" s="437" t="str">
        <f t="shared" si="77"/>
        <v>-</v>
      </c>
      <c r="K465" s="269"/>
      <c r="L465" s="269"/>
      <c r="M465" s="270"/>
      <c r="N465" s="270"/>
      <c r="O465" s="277">
        <f t="shared" si="76"/>
        <v>0</v>
      </c>
      <c r="P465" s="272"/>
      <c r="Q465" s="199">
        <v>0</v>
      </c>
      <c r="R465" s="271"/>
      <c r="S465" s="198">
        <f t="shared" si="70"/>
        <v>0</v>
      </c>
      <c r="T465" s="198">
        <f t="shared" si="71"/>
        <v>0</v>
      </c>
      <c r="U465" s="198">
        <f t="shared" si="72"/>
        <v>0</v>
      </c>
      <c r="V465" s="198">
        <f t="shared" si="73"/>
        <v>0</v>
      </c>
      <c r="W465" s="198">
        <v>0</v>
      </c>
      <c r="X465" s="198">
        <v>0</v>
      </c>
      <c r="Y465" s="198">
        <v>0</v>
      </c>
      <c r="Z465" s="198">
        <v>0</v>
      </c>
      <c r="AA465" s="192">
        <f t="shared" si="74"/>
        <v>0</v>
      </c>
      <c r="AB465" s="192">
        <f t="shared" si="75"/>
        <v>0</v>
      </c>
    </row>
    <row r="466" spans="1:28" x14ac:dyDescent="0.2">
      <c r="A466" s="172"/>
      <c r="B466" s="268"/>
      <c r="C466" s="268"/>
      <c r="D466" s="268"/>
      <c r="E466" s="172"/>
      <c r="F466" s="268"/>
      <c r="G466" s="200" t="s">
        <v>1249</v>
      </c>
      <c r="H466" s="268"/>
      <c r="I466" s="172"/>
      <c r="J466" s="437" t="str">
        <f t="shared" si="77"/>
        <v>-</v>
      </c>
      <c r="K466" s="269"/>
      <c r="L466" s="269"/>
      <c r="M466" s="270"/>
      <c r="N466" s="270"/>
      <c r="O466" s="277">
        <f t="shared" si="76"/>
        <v>0</v>
      </c>
      <c r="P466" s="272"/>
      <c r="Q466" s="199">
        <v>0</v>
      </c>
      <c r="R466" s="271"/>
      <c r="S466" s="198">
        <f t="shared" si="70"/>
        <v>0</v>
      </c>
      <c r="T466" s="198">
        <f t="shared" si="71"/>
        <v>0</v>
      </c>
      <c r="U466" s="198">
        <f t="shared" si="72"/>
        <v>0</v>
      </c>
      <c r="V466" s="198">
        <f t="shared" si="73"/>
        <v>0</v>
      </c>
      <c r="W466" s="198">
        <v>0</v>
      </c>
      <c r="X466" s="198">
        <v>0</v>
      </c>
      <c r="Y466" s="198">
        <v>0</v>
      </c>
      <c r="Z466" s="198">
        <v>0</v>
      </c>
      <c r="AA466" s="192">
        <f t="shared" si="74"/>
        <v>0</v>
      </c>
      <c r="AB466" s="192">
        <f t="shared" si="75"/>
        <v>0</v>
      </c>
    </row>
    <row r="467" spans="1:28" x14ac:dyDescent="0.2">
      <c r="A467" s="172"/>
      <c r="B467" s="268"/>
      <c r="C467" s="268"/>
      <c r="D467" s="268"/>
      <c r="E467" s="172"/>
      <c r="F467" s="268"/>
      <c r="G467" s="200" t="s">
        <v>1249</v>
      </c>
      <c r="H467" s="268"/>
      <c r="I467" s="172"/>
      <c r="J467" s="437" t="str">
        <f t="shared" si="77"/>
        <v>-</v>
      </c>
      <c r="K467" s="269"/>
      <c r="L467" s="269"/>
      <c r="M467" s="270"/>
      <c r="N467" s="270"/>
      <c r="O467" s="277">
        <f t="shared" si="76"/>
        <v>0</v>
      </c>
      <c r="P467" s="272"/>
      <c r="Q467" s="199">
        <v>0</v>
      </c>
      <c r="R467" s="271"/>
      <c r="S467" s="198">
        <f t="shared" si="70"/>
        <v>0</v>
      </c>
      <c r="T467" s="198">
        <f t="shared" si="71"/>
        <v>0</v>
      </c>
      <c r="U467" s="198">
        <f t="shared" si="72"/>
        <v>0</v>
      </c>
      <c r="V467" s="198">
        <f t="shared" si="73"/>
        <v>0</v>
      </c>
      <c r="W467" s="198">
        <v>0</v>
      </c>
      <c r="X467" s="198">
        <v>0</v>
      </c>
      <c r="Y467" s="198">
        <v>0</v>
      </c>
      <c r="Z467" s="198">
        <v>0</v>
      </c>
      <c r="AA467" s="192">
        <f t="shared" si="74"/>
        <v>0</v>
      </c>
      <c r="AB467" s="192">
        <f t="shared" si="75"/>
        <v>0</v>
      </c>
    </row>
    <row r="468" spans="1:28" x14ac:dyDescent="0.2">
      <c r="A468" s="172"/>
      <c r="B468" s="268"/>
      <c r="C468" s="268"/>
      <c r="D468" s="268"/>
      <c r="E468" s="172"/>
      <c r="F468" s="268"/>
      <c r="G468" s="200" t="s">
        <v>1249</v>
      </c>
      <c r="H468" s="268"/>
      <c r="I468" s="172"/>
      <c r="J468" s="437" t="str">
        <f t="shared" si="77"/>
        <v>-</v>
      </c>
      <c r="K468" s="269"/>
      <c r="L468" s="269"/>
      <c r="M468" s="270"/>
      <c r="N468" s="270"/>
      <c r="O468" s="277">
        <f t="shared" si="76"/>
        <v>0</v>
      </c>
      <c r="P468" s="272"/>
      <c r="Q468" s="199">
        <v>0</v>
      </c>
      <c r="R468" s="271"/>
      <c r="S468" s="198">
        <f t="shared" si="70"/>
        <v>0</v>
      </c>
      <c r="T468" s="198">
        <f t="shared" si="71"/>
        <v>0</v>
      </c>
      <c r="U468" s="198">
        <f t="shared" si="72"/>
        <v>0</v>
      </c>
      <c r="V468" s="198">
        <f t="shared" si="73"/>
        <v>0</v>
      </c>
      <c r="W468" s="198">
        <v>0</v>
      </c>
      <c r="X468" s="198">
        <v>0</v>
      </c>
      <c r="Y468" s="198">
        <v>0</v>
      </c>
      <c r="Z468" s="198">
        <v>0</v>
      </c>
      <c r="AA468" s="192">
        <f t="shared" si="74"/>
        <v>0</v>
      </c>
      <c r="AB468" s="192">
        <f t="shared" si="75"/>
        <v>0</v>
      </c>
    </row>
    <row r="469" spans="1:28" x14ac:dyDescent="0.2">
      <c r="A469" s="172"/>
      <c r="B469" s="268"/>
      <c r="C469" s="268"/>
      <c r="D469" s="268"/>
      <c r="E469" s="172"/>
      <c r="F469" s="268"/>
      <c r="G469" s="200" t="s">
        <v>1249</v>
      </c>
      <c r="H469" s="268"/>
      <c r="I469" s="172"/>
      <c r="J469" s="437" t="str">
        <f t="shared" si="77"/>
        <v>-</v>
      </c>
      <c r="K469" s="269"/>
      <c r="L469" s="269"/>
      <c r="M469" s="270"/>
      <c r="N469" s="270"/>
      <c r="O469" s="277">
        <f t="shared" si="76"/>
        <v>0</v>
      </c>
      <c r="P469" s="272"/>
      <c r="Q469" s="199">
        <v>0</v>
      </c>
      <c r="R469" s="271"/>
      <c r="S469" s="198">
        <f t="shared" si="70"/>
        <v>0</v>
      </c>
      <c r="T469" s="198">
        <f t="shared" si="71"/>
        <v>0</v>
      </c>
      <c r="U469" s="198">
        <f t="shared" si="72"/>
        <v>0</v>
      </c>
      <c r="V469" s="198">
        <f t="shared" si="73"/>
        <v>0</v>
      </c>
      <c r="W469" s="198">
        <v>0</v>
      </c>
      <c r="X469" s="198">
        <v>0</v>
      </c>
      <c r="Y469" s="198">
        <v>0</v>
      </c>
      <c r="Z469" s="198">
        <v>0</v>
      </c>
      <c r="AA469" s="192">
        <f t="shared" si="74"/>
        <v>0</v>
      </c>
      <c r="AB469" s="192">
        <f t="shared" si="75"/>
        <v>0</v>
      </c>
    </row>
    <row r="470" spans="1:28" x14ac:dyDescent="0.2">
      <c r="A470" s="172"/>
      <c r="B470" s="268"/>
      <c r="C470" s="268"/>
      <c r="D470" s="268"/>
      <c r="E470" s="172"/>
      <c r="F470" s="268"/>
      <c r="G470" s="200" t="s">
        <v>1249</v>
      </c>
      <c r="H470" s="268"/>
      <c r="I470" s="172"/>
      <c r="J470" s="437" t="str">
        <f t="shared" si="77"/>
        <v>-</v>
      </c>
      <c r="K470" s="269"/>
      <c r="L470" s="269"/>
      <c r="M470" s="270"/>
      <c r="N470" s="270"/>
      <c r="O470" s="277">
        <f t="shared" si="76"/>
        <v>0</v>
      </c>
      <c r="P470" s="272"/>
      <c r="Q470" s="199">
        <v>0</v>
      </c>
      <c r="R470" s="271"/>
      <c r="S470" s="198">
        <f t="shared" si="70"/>
        <v>0</v>
      </c>
      <c r="T470" s="198">
        <f t="shared" si="71"/>
        <v>0</v>
      </c>
      <c r="U470" s="198">
        <f t="shared" si="72"/>
        <v>0</v>
      </c>
      <c r="V470" s="198">
        <f t="shared" si="73"/>
        <v>0</v>
      </c>
      <c r="W470" s="198">
        <v>0</v>
      </c>
      <c r="X470" s="198">
        <v>0</v>
      </c>
      <c r="Y470" s="198">
        <v>0</v>
      </c>
      <c r="Z470" s="198">
        <v>0</v>
      </c>
      <c r="AA470" s="192">
        <f t="shared" si="74"/>
        <v>0</v>
      </c>
      <c r="AB470" s="192">
        <f t="shared" si="75"/>
        <v>0</v>
      </c>
    </row>
    <row r="471" spans="1:28" x14ac:dyDescent="0.2">
      <c r="A471" s="172"/>
      <c r="B471" s="268"/>
      <c r="C471" s="268"/>
      <c r="D471" s="268"/>
      <c r="E471" s="172"/>
      <c r="F471" s="268"/>
      <c r="G471" s="200" t="s">
        <v>1249</v>
      </c>
      <c r="H471" s="268"/>
      <c r="I471" s="172"/>
      <c r="J471" s="437" t="str">
        <f t="shared" si="77"/>
        <v>-</v>
      </c>
      <c r="K471" s="269"/>
      <c r="L471" s="269"/>
      <c r="M471" s="270"/>
      <c r="N471" s="270"/>
      <c r="O471" s="277">
        <f t="shared" si="76"/>
        <v>0</v>
      </c>
      <c r="P471" s="272"/>
      <c r="Q471" s="199">
        <v>0</v>
      </c>
      <c r="R471" s="271"/>
      <c r="S471" s="198">
        <f t="shared" si="70"/>
        <v>0</v>
      </c>
      <c r="T471" s="198">
        <f t="shared" si="71"/>
        <v>0</v>
      </c>
      <c r="U471" s="198">
        <f t="shared" si="72"/>
        <v>0</v>
      </c>
      <c r="V471" s="198">
        <f t="shared" si="73"/>
        <v>0</v>
      </c>
      <c r="W471" s="198">
        <v>0</v>
      </c>
      <c r="X471" s="198">
        <v>0</v>
      </c>
      <c r="Y471" s="198">
        <v>0</v>
      </c>
      <c r="Z471" s="198">
        <v>0</v>
      </c>
      <c r="AA471" s="192">
        <f t="shared" si="74"/>
        <v>0</v>
      </c>
      <c r="AB471" s="192">
        <f t="shared" si="75"/>
        <v>0</v>
      </c>
    </row>
    <row r="472" spans="1:28" x14ac:dyDescent="0.2">
      <c r="A472" s="172"/>
      <c r="B472" s="268"/>
      <c r="C472" s="268"/>
      <c r="D472" s="268"/>
      <c r="E472" s="172"/>
      <c r="F472" s="268"/>
      <c r="G472" s="200" t="s">
        <v>1249</v>
      </c>
      <c r="H472" s="268"/>
      <c r="I472" s="172"/>
      <c r="J472" s="437" t="str">
        <f t="shared" si="77"/>
        <v>-</v>
      </c>
      <c r="K472" s="269"/>
      <c r="L472" s="269"/>
      <c r="M472" s="270"/>
      <c r="N472" s="270"/>
      <c r="O472" s="277">
        <f t="shared" si="76"/>
        <v>0</v>
      </c>
      <c r="P472" s="272"/>
      <c r="Q472" s="199">
        <v>0</v>
      </c>
      <c r="R472" s="271"/>
      <c r="S472" s="198">
        <f t="shared" si="70"/>
        <v>0</v>
      </c>
      <c r="T472" s="198">
        <f t="shared" si="71"/>
        <v>0</v>
      </c>
      <c r="U472" s="198">
        <f t="shared" si="72"/>
        <v>0</v>
      </c>
      <c r="V472" s="198">
        <f t="shared" si="73"/>
        <v>0</v>
      </c>
      <c r="W472" s="198">
        <v>0</v>
      </c>
      <c r="X472" s="198">
        <v>0</v>
      </c>
      <c r="Y472" s="198">
        <v>0</v>
      </c>
      <c r="Z472" s="198">
        <v>0</v>
      </c>
      <c r="AA472" s="192">
        <f t="shared" si="74"/>
        <v>0</v>
      </c>
      <c r="AB472" s="192">
        <f t="shared" si="75"/>
        <v>0</v>
      </c>
    </row>
    <row r="473" spans="1:28" x14ac:dyDescent="0.2">
      <c r="A473" s="172"/>
      <c r="B473" s="268"/>
      <c r="C473" s="268"/>
      <c r="D473" s="268"/>
      <c r="E473" s="172"/>
      <c r="F473" s="268"/>
      <c r="G473" s="200" t="s">
        <v>1249</v>
      </c>
      <c r="H473" s="268"/>
      <c r="I473" s="172"/>
      <c r="J473" s="437" t="str">
        <f t="shared" si="77"/>
        <v>-</v>
      </c>
      <c r="K473" s="269"/>
      <c r="L473" s="269"/>
      <c r="M473" s="270"/>
      <c r="N473" s="270"/>
      <c r="O473" s="277">
        <f t="shared" si="76"/>
        <v>0</v>
      </c>
      <c r="P473" s="272"/>
      <c r="Q473" s="199">
        <v>0</v>
      </c>
      <c r="R473" s="271"/>
      <c r="S473" s="198">
        <f t="shared" si="70"/>
        <v>0</v>
      </c>
      <c r="T473" s="198">
        <f t="shared" si="71"/>
        <v>0</v>
      </c>
      <c r="U473" s="198">
        <f t="shared" si="72"/>
        <v>0</v>
      </c>
      <c r="V473" s="198">
        <f t="shared" si="73"/>
        <v>0</v>
      </c>
      <c r="W473" s="198">
        <v>0</v>
      </c>
      <c r="X473" s="198">
        <v>0</v>
      </c>
      <c r="Y473" s="198">
        <v>0</v>
      </c>
      <c r="Z473" s="198">
        <v>0</v>
      </c>
      <c r="AA473" s="192">
        <f t="shared" si="74"/>
        <v>0</v>
      </c>
      <c r="AB473" s="192">
        <f t="shared" si="75"/>
        <v>0</v>
      </c>
    </row>
    <row r="474" spans="1:28" x14ac:dyDescent="0.2">
      <c r="A474" s="172"/>
      <c r="B474" s="268"/>
      <c r="C474" s="268"/>
      <c r="D474" s="268"/>
      <c r="E474" s="172"/>
      <c r="F474" s="268"/>
      <c r="G474" s="200" t="s">
        <v>1249</v>
      </c>
      <c r="H474" s="268"/>
      <c r="I474" s="172"/>
      <c r="J474" s="437" t="str">
        <f t="shared" si="77"/>
        <v>-</v>
      </c>
      <c r="K474" s="269"/>
      <c r="L474" s="269"/>
      <c r="M474" s="270"/>
      <c r="N474" s="270"/>
      <c r="O474" s="277">
        <f t="shared" si="76"/>
        <v>0</v>
      </c>
      <c r="P474" s="272"/>
      <c r="Q474" s="199">
        <v>0</v>
      </c>
      <c r="R474" s="271"/>
      <c r="S474" s="198">
        <f t="shared" si="70"/>
        <v>0</v>
      </c>
      <c r="T474" s="198">
        <f t="shared" si="71"/>
        <v>0</v>
      </c>
      <c r="U474" s="198">
        <f t="shared" si="72"/>
        <v>0</v>
      </c>
      <c r="V474" s="198">
        <f t="shared" si="73"/>
        <v>0</v>
      </c>
      <c r="W474" s="198">
        <v>0</v>
      </c>
      <c r="X474" s="198">
        <v>0</v>
      </c>
      <c r="Y474" s="198">
        <v>0</v>
      </c>
      <c r="Z474" s="198">
        <v>0</v>
      </c>
      <c r="AA474" s="192">
        <f t="shared" si="74"/>
        <v>0</v>
      </c>
      <c r="AB474" s="192">
        <f t="shared" si="75"/>
        <v>0</v>
      </c>
    </row>
    <row r="475" spans="1:28" x14ac:dyDescent="0.2">
      <c r="A475" s="172"/>
      <c r="B475" s="268"/>
      <c r="C475" s="268"/>
      <c r="D475" s="268"/>
      <c r="E475" s="172"/>
      <c r="F475" s="268"/>
      <c r="G475" s="200" t="s">
        <v>1249</v>
      </c>
      <c r="H475" s="268"/>
      <c r="I475" s="172"/>
      <c r="J475" s="437" t="str">
        <f t="shared" si="77"/>
        <v>-</v>
      </c>
      <c r="K475" s="269"/>
      <c r="L475" s="269"/>
      <c r="M475" s="270"/>
      <c r="N475" s="270"/>
      <c r="O475" s="277">
        <f t="shared" si="76"/>
        <v>0</v>
      </c>
      <c r="P475" s="272"/>
      <c r="Q475" s="199">
        <v>0</v>
      </c>
      <c r="R475" s="271"/>
      <c r="S475" s="198">
        <f t="shared" si="70"/>
        <v>0</v>
      </c>
      <c r="T475" s="198">
        <f t="shared" si="71"/>
        <v>0</v>
      </c>
      <c r="U475" s="198">
        <f t="shared" si="72"/>
        <v>0</v>
      </c>
      <c r="V475" s="198">
        <f t="shared" si="73"/>
        <v>0</v>
      </c>
      <c r="W475" s="198">
        <v>0</v>
      </c>
      <c r="X475" s="198">
        <v>0</v>
      </c>
      <c r="Y475" s="198">
        <v>0</v>
      </c>
      <c r="Z475" s="198">
        <v>0</v>
      </c>
      <c r="AA475" s="192">
        <f t="shared" si="74"/>
        <v>0</v>
      </c>
      <c r="AB475" s="192">
        <f t="shared" si="75"/>
        <v>0</v>
      </c>
    </row>
    <row r="476" spans="1:28" x14ac:dyDescent="0.2">
      <c r="A476" s="172"/>
      <c r="B476" s="268"/>
      <c r="C476" s="268"/>
      <c r="D476" s="268"/>
      <c r="E476" s="172"/>
      <c r="F476" s="268"/>
      <c r="G476" s="200" t="s">
        <v>1249</v>
      </c>
      <c r="H476" s="268"/>
      <c r="I476" s="172"/>
      <c r="J476" s="437" t="str">
        <f t="shared" si="77"/>
        <v>-</v>
      </c>
      <c r="K476" s="269"/>
      <c r="L476" s="269"/>
      <c r="M476" s="270"/>
      <c r="N476" s="270"/>
      <c r="O476" s="277">
        <f t="shared" si="76"/>
        <v>0</v>
      </c>
      <c r="P476" s="272"/>
      <c r="Q476" s="199">
        <v>0</v>
      </c>
      <c r="R476" s="271"/>
      <c r="S476" s="198">
        <f t="shared" si="70"/>
        <v>0</v>
      </c>
      <c r="T476" s="198">
        <f t="shared" si="71"/>
        <v>0</v>
      </c>
      <c r="U476" s="198">
        <f t="shared" si="72"/>
        <v>0</v>
      </c>
      <c r="V476" s="198">
        <f t="shared" si="73"/>
        <v>0</v>
      </c>
      <c r="W476" s="198">
        <v>0</v>
      </c>
      <c r="X476" s="198">
        <v>0</v>
      </c>
      <c r="Y476" s="198">
        <v>0</v>
      </c>
      <c r="Z476" s="198">
        <v>0</v>
      </c>
      <c r="AA476" s="192">
        <f t="shared" si="74"/>
        <v>0</v>
      </c>
      <c r="AB476" s="192">
        <f t="shared" si="75"/>
        <v>0</v>
      </c>
    </row>
    <row r="477" spans="1:28" x14ac:dyDescent="0.2">
      <c r="A477" s="172"/>
      <c r="B477" s="268"/>
      <c r="C477" s="268"/>
      <c r="D477" s="268"/>
      <c r="E477" s="172"/>
      <c r="F477" s="268"/>
      <c r="G477" s="200" t="s">
        <v>1249</v>
      </c>
      <c r="H477" s="268"/>
      <c r="I477" s="172"/>
      <c r="J477" s="437" t="str">
        <f t="shared" si="77"/>
        <v>-</v>
      </c>
      <c r="K477" s="269"/>
      <c r="L477" s="269"/>
      <c r="M477" s="270"/>
      <c r="N477" s="270"/>
      <c r="O477" s="277">
        <f t="shared" si="76"/>
        <v>0</v>
      </c>
      <c r="P477" s="272"/>
      <c r="Q477" s="199">
        <v>0</v>
      </c>
      <c r="R477" s="271"/>
      <c r="S477" s="198">
        <f t="shared" si="70"/>
        <v>0</v>
      </c>
      <c r="T477" s="198">
        <f t="shared" si="71"/>
        <v>0</v>
      </c>
      <c r="U477" s="198">
        <f t="shared" si="72"/>
        <v>0</v>
      </c>
      <c r="V477" s="198">
        <f t="shared" si="73"/>
        <v>0</v>
      </c>
      <c r="W477" s="198">
        <v>0</v>
      </c>
      <c r="X477" s="198">
        <v>0</v>
      </c>
      <c r="Y477" s="198">
        <v>0</v>
      </c>
      <c r="Z477" s="198">
        <v>0</v>
      </c>
      <c r="AA477" s="192">
        <f t="shared" si="74"/>
        <v>0</v>
      </c>
      <c r="AB477" s="192">
        <f t="shared" si="75"/>
        <v>0</v>
      </c>
    </row>
    <row r="478" spans="1:28" x14ac:dyDescent="0.2">
      <c r="A478" s="172"/>
      <c r="B478" s="268"/>
      <c r="C478" s="268"/>
      <c r="D478" s="268"/>
      <c r="E478" s="172"/>
      <c r="F478" s="268"/>
      <c r="G478" s="200" t="s">
        <v>1249</v>
      </c>
      <c r="H478" s="268"/>
      <c r="I478" s="172"/>
      <c r="J478" s="437" t="str">
        <f t="shared" si="77"/>
        <v>-</v>
      </c>
      <c r="K478" s="269"/>
      <c r="L478" s="269"/>
      <c r="M478" s="270"/>
      <c r="N478" s="270"/>
      <c r="O478" s="277">
        <f t="shared" si="76"/>
        <v>0</v>
      </c>
      <c r="P478" s="272"/>
      <c r="Q478" s="199">
        <v>0</v>
      </c>
      <c r="R478" s="271"/>
      <c r="S478" s="198">
        <f t="shared" si="70"/>
        <v>0</v>
      </c>
      <c r="T478" s="198">
        <f t="shared" si="71"/>
        <v>0</v>
      </c>
      <c r="U478" s="198">
        <f t="shared" si="72"/>
        <v>0</v>
      </c>
      <c r="V478" s="198">
        <f t="shared" si="73"/>
        <v>0</v>
      </c>
      <c r="W478" s="198">
        <v>0</v>
      </c>
      <c r="X478" s="198">
        <v>0</v>
      </c>
      <c r="Y478" s="198">
        <v>0</v>
      </c>
      <c r="Z478" s="198">
        <v>0</v>
      </c>
      <c r="AA478" s="192">
        <f t="shared" si="74"/>
        <v>0</v>
      </c>
      <c r="AB478" s="192">
        <f t="shared" si="75"/>
        <v>0</v>
      </c>
    </row>
    <row r="479" spans="1:28" x14ac:dyDescent="0.2">
      <c r="A479" s="172"/>
      <c r="B479" s="268"/>
      <c r="C479" s="268"/>
      <c r="D479" s="268"/>
      <c r="E479" s="172"/>
      <c r="F479" s="268"/>
      <c r="G479" s="200" t="s">
        <v>1249</v>
      </c>
      <c r="H479" s="268"/>
      <c r="I479" s="172"/>
      <c r="J479" s="437" t="str">
        <f t="shared" si="77"/>
        <v>-</v>
      </c>
      <c r="K479" s="269"/>
      <c r="L479" s="269"/>
      <c r="M479" s="270"/>
      <c r="N479" s="270"/>
      <c r="O479" s="277">
        <f t="shared" si="76"/>
        <v>0</v>
      </c>
      <c r="P479" s="272"/>
      <c r="Q479" s="199">
        <v>0</v>
      </c>
      <c r="R479" s="271"/>
      <c r="S479" s="198">
        <f t="shared" si="70"/>
        <v>0</v>
      </c>
      <c r="T479" s="198">
        <f t="shared" si="71"/>
        <v>0</v>
      </c>
      <c r="U479" s="198">
        <f t="shared" si="72"/>
        <v>0</v>
      </c>
      <c r="V479" s="198">
        <f t="shared" si="73"/>
        <v>0</v>
      </c>
      <c r="W479" s="198">
        <v>0</v>
      </c>
      <c r="X479" s="198">
        <v>0</v>
      </c>
      <c r="Y479" s="198">
        <v>0</v>
      </c>
      <c r="Z479" s="198">
        <v>0</v>
      </c>
      <c r="AA479" s="192">
        <f t="shared" si="74"/>
        <v>0</v>
      </c>
      <c r="AB479" s="192">
        <f t="shared" si="75"/>
        <v>0</v>
      </c>
    </row>
    <row r="480" spans="1:28" x14ac:dyDescent="0.2">
      <c r="A480" s="172"/>
      <c r="B480" s="268"/>
      <c r="C480" s="268"/>
      <c r="D480" s="268"/>
      <c r="E480" s="172"/>
      <c r="F480" s="268"/>
      <c r="G480" s="200" t="s">
        <v>1249</v>
      </c>
      <c r="H480" s="268"/>
      <c r="I480" s="172"/>
      <c r="J480" s="437" t="str">
        <f t="shared" si="77"/>
        <v>-</v>
      </c>
      <c r="K480" s="269"/>
      <c r="L480" s="269"/>
      <c r="M480" s="270"/>
      <c r="N480" s="270"/>
      <c r="O480" s="277">
        <f t="shared" si="76"/>
        <v>0</v>
      </c>
      <c r="P480" s="272"/>
      <c r="Q480" s="199">
        <v>0</v>
      </c>
      <c r="R480" s="271"/>
      <c r="S480" s="198">
        <f t="shared" si="70"/>
        <v>0</v>
      </c>
      <c r="T480" s="198">
        <f t="shared" si="71"/>
        <v>0</v>
      </c>
      <c r="U480" s="198">
        <f t="shared" si="72"/>
        <v>0</v>
      </c>
      <c r="V480" s="198">
        <f t="shared" si="73"/>
        <v>0</v>
      </c>
      <c r="W480" s="198">
        <v>0</v>
      </c>
      <c r="X480" s="198">
        <v>0</v>
      </c>
      <c r="Y480" s="198">
        <v>0</v>
      </c>
      <c r="Z480" s="198">
        <v>0</v>
      </c>
      <c r="AA480" s="192">
        <f t="shared" si="74"/>
        <v>0</v>
      </c>
      <c r="AB480" s="192">
        <f t="shared" si="75"/>
        <v>0</v>
      </c>
    </row>
    <row r="481" spans="1:28" x14ac:dyDescent="0.2">
      <c r="A481" s="172"/>
      <c r="B481" s="268"/>
      <c r="C481" s="268"/>
      <c r="D481" s="268"/>
      <c r="E481" s="172"/>
      <c r="F481" s="268"/>
      <c r="G481" s="200" t="s">
        <v>1249</v>
      </c>
      <c r="H481" s="268"/>
      <c r="I481" s="172"/>
      <c r="J481" s="437" t="str">
        <f t="shared" si="77"/>
        <v>-</v>
      </c>
      <c r="K481" s="269"/>
      <c r="L481" s="269"/>
      <c r="M481" s="270"/>
      <c r="N481" s="270"/>
      <c r="O481" s="277">
        <f t="shared" si="76"/>
        <v>0</v>
      </c>
      <c r="P481" s="272"/>
      <c r="Q481" s="199">
        <v>0</v>
      </c>
      <c r="R481" s="271"/>
      <c r="S481" s="198">
        <f t="shared" si="70"/>
        <v>0</v>
      </c>
      <c r="T481" s="198">
        <f t="shared" si="71"/>
        <v>0</v>
      </c>
      <c r="U481" s="198">
        <f t="shared" si="72"/>
        <v>0</v>
      </c>
      <c r="V481" s="198">
        <f t="shared" si="73"/>
        <v>0</v>
      </c>
      <c r="W481" s="198">
        <v>0</v>
      </c>
      <c r="X481" s="198">
        <v>0</v>
      </c>
      <c r="Y481" s="198">
        <v>0</v>
      </c>
      <c r="Z481" s="198">
        <v>0</v>
      </c>
      <c r="AA481" s="192">
        <f t="shared" si="74"/>
        <v>0</v>
      </c>
      <c r="AB481" s="192">
        <f t="shared" si="75"/>
        <v>0</v>
      </c>
    </row>
    <row r="482" spans="1:28" x14ac:dyDescent="0.2">
      <c r="A482" s="172"/>
      <c r="B482" s="268"/>
      <c r="C482" s="268"/>
      <c r="D482" s="268"/>
      <c r="E482" s="172"/>
      <c r="F482" s="268"/>
      <c r="G482" s="200" t="s">
        <v>1249</v>
      </c>
      <c r="H482" s="268"/>
      <c r="I482" s="172"/>
      <c r="J482" s="437" t="str">
        <f t="shared" si="77"/>
        <v>-</v>
      </c>
      <c r="K482" s="269"/>
      <c r="L482" s="269"/>
      <c r="M482" s="270"/>
      <c r="N482" s="270"/>
      <c r="O482" s="277">
        <f t="shared" si="76"/>
        <v>0</v>
      </c>
      <c r="P482" s="272"/>
      <c r="Q482" s="199">
        <v>0</v>
      </c>
      <c r="R482" s="271"/>
      <c r="S482" s="198">
        <f t="shared" si="70"/>
        <v>0</v>
      </c>
      <c r="T482" s="198">
        <f t="shared" si="71"/>
        <v>0</v>
      </c>
      <c r="U482" s="198">
        <f t="shared" si="72"/>
        <v>0</v>
      </c>
      <c r="V482" s="198">
        <f t="shared" si="73"/>
        <v>0</v>
      </c>
      <c r="W482" s="198">
        <v>0</v>
      </c>
      <c r="X482" s="198">
        <v>0</v>
      </c>
      <c r="Y482" s="198">
        <v>0</v>
      </c>
      <c r="Z482" s="198">
        <v>0</v>
      </c>
      <c r="AA482" s="192">
        <f t="shared" si="74"/>
        <v>0</v>
      </c>
      <c r="AB482" s="192">
        <f t="shared" si="75"/>
        <v>0</v>
      </c>
    </row>
    <row r="483" spans="1:28" x14ac:dyDescent="0.2">
      <c r="A483" s="172"/>
      <c r="B483" s="268"/>
      <c r="C483" s="268"/>
      <c r="D483" s="268"/>
      <c r="E483" s="172"/>
      <c r="F483" s="268"/>
      <c r="G483" s="200" t="s">
        <v>1249</v>
      </c>
      <c r="H483" s="268"/>
      <c r="I483" s="172"/>
      <c r="J483" s="437" t="str">
        <f t="shared" si="77"/>
        <v>-</v>
      </c>
      <c r="K483" s="269"/>
      <c r="L483" s="269"/>
      <c r="M483" s="270"/>
      <c r="N483" s="270"/>
      <c r="O483" s="277">
        <f t="shared" si="76"/>
        <v>0</v>
      </c>
      <c r="P483" s="272"/>
      <c r="Q483" s="199">
        <v>0</v>
      </c>
      <c r="R483" s="271"/>
      <c r="S483" s="198">
        <f t="shared" si="70"/>
        <v>0</v>
      </c>
      <c r="T483" s="198">
        <f t="shared" si="71"/>
        <v>0</v>
      </c>
      <c r="U483" s="198">
        <f t="shared" si="72"/>
        <v>0</v>
      </c>
      <c r="V483" s="198">
        <f t="shared" si="73"/>
        <v>0</v>
      </c>
      <c r="W483" s="198">
        <v>0</v>
      </c>
      <c r="X483" s="198">
        <v>0</v>
      </c>
      <c r="Y483" s="198">
        <v>0</v>
      </c>
      <c r="Z483" s="198">
        <v>0</v>
      </c>
      <c r="AA483" s="192">
        <f t="shared" si="74"/>
        <v>0</v>
      </c>
      <c r="AB483" s="192">
        <f t="shared" si="75"/>
        <v>0</v>
      </c>
    </row>
    <row r="484" spans="1:28" x14ac:dyDescent="0.2">
      <c r="A484" s="172"/>
      <c r="B484" s="268"/>
      <c r="C484" s="268"/>
      <c r="D484" s="268"/>
      <c r="E484" s="172"/>
      <c r="F484" s="268"/>
      <c r="G484" s="200" t="s">
        <v>1249</v>
      </c>
      <c r="H484" s="268"/>
      <c r="I484" s="172"/>
      <c r="J484" s="437" t="str">
        <f t="shared" si="77"/>
        <v>-</v>
      </c>
      <c r="K484" s="269"/>
      <c r="L484" s="269"/>
      <c r="M484" s="270"/>
      <c r="N484" s="270"/>
      <c r="O484" s="277">
        <f t="shared" si="76"/>
        <v>0</v>
      </c>
      <c r="P484" s="272"/>
      <c r="Q484" s="199">
        <v>0</v>
      </c>
      <c r="R484" s="271"/>
      <c r="S484" s="198">
        <f t="shared" si="70"/>
        <v>0</v>
      </c>
      <c r="T484" s="198">
        <f t="shared" si="71"/>
        <v>0</v>
      </c>
      <c r="U484" s="198">
        <f t="shared" si="72"/>
        <v>0</v>
      </c>
      <c r="V484" s="198">
        <f t="shared" si="73"/>
        <v>0</v>
      </c>
      <c r="W484" s="198">
        <v>0</v>
      </c>
      <c r="X484" s="198">
        <v>0</v>
      </c>
      <c r="Y484" s="198">
        <v>0</v>
      </c>
      <c r="Z484" s="198">
        <v>0</v>
      </c>
      <c r="AA484" s="192">
        <f t="shared" si="74"/>
        <v>0</v>
      </c>
      <c r="AB484" s="192">
        <f t="shared" si="75"/>
        <v>0</v>
      </c>
    </row>
    <row r="485" spans="1:28" x14ac:dyDescent="0.2">
      <c r="A485" s="172"/>
      <c r="B485" s="268"/>
      <c r="C485" s="268"/>
      <c r="D485" s="268"/>
      <c r="E485" s="172"/>
      <c r="F485" s="268"/>
      <c r="G485" s="200" t="s">
        <v>1249</v>
      </c>
      <c r="H485" s="268"/>
      <c r="I485" s="172"/>
      <c r="J485" s="437" t="str">
        <f t="shared" si="77"/>
        <v>-</v>
      </c>
      <c r="K485" s="269"/>
      <c r="L485" s="269"/>
      <c r="M485" s="270"/>
      <c r="N485" s="270"/>
      <c r="O485" s="277">
        <f t="shared" si="76"/>
        <v>0</v>
      </c>
      <c r="P485" s="272"/>
      <c r="Q485" s="199">
        <v>0</v>
      </c>
      <c r="R485" s="271"/>
      <c r="S485" s="198">
        <f t="shared" si="70"/>
        <v>0</v>
      </c>
      <c r="T485" s="198">
        <f t="shared" si="71"/>
        <v>0</v>
      </c>
      <c r="U485" s="198">
        <f t="shared" si="72"/>
        <v>0</v>
      </c>
      <c r="V485" s="198">
        <f t="shared" si="73"/>
        <v>0</v>
      </c>
      <c r="W485" s="198">
        <v>0</v>
      </c>
      <c r="X485" s="198">
        <v>0</v>
      </c>
      <c r="Y485" s="198">
        <v>0</v>
      </c>
      <c r="Z485" s="198">
        <v>0</v>
      </c>
      <c r="AA485" s="192">
        <f t="shared" si="74"/>
        <v>0</v>
      </c>
      <c r="AB485" s="192">
        <f t="shared" si="75"/>
        <v>0</v>
      </c>
    </row>
    <row r="486" spans="1:28" x14ac:dyDescent="0.2">
      <c r="A486" s="172"/>
      <c r="B486" s="268"/>
      <c r="C486" s="268"/>
      <c r="D486" s="268"/>
      <c r="E486" s="172"/>
      <c r="F486" s="268"/>
      <c r="G486" s="200" t="s">
        <v>1249</v>
      </c>
      <c r="H486" s="268"/>
      <c r="I486" s="172"/>
      <c r="J486" s="437" t="str">
        <f t="shared" si="77"/>
        <v>-</v>
      </c>
      <c r="K486" s="269"/>
      <c r="L486" s="269"/>
      <c r="M486" s="270"/>
      <c r="N486" s="270"/>
      <c r="O486" s="277">
        <f t="shared" si="76"/>
        <v>0</v>
      </c>
      <c r="P486" s="272"/>
      <c r="Q486" s="199">
        <v>0</v>
      </c>
      <c r="R486" s="271"/>
      <c r="S486" s="198">
        <f t="shared" si="70"/>
        <v>0</v>
      </c>
      <c r="T486" s="198">
        <f t="shared" si="71"/>
        <v>0</v>
      </c>
      <c r="U486" s="198">
        <f t="shared" si="72"/>
        <v>0</v>
      </c>
      <c r="V486" s="198">
        <f t="shared" si="73"/>
        <v>0</v>
      </c>
      <c r="W486" s="198">
        <v>0</v>
      </c>
      <c r="X486" s="198">
        <v>0</v>
      </c>
      <c r="Y486" s="198">
        <v>0</v>
      </c>
      <c r="Z486" s="198">
        <v>0</v>
      </c>
      <c r="AA486" s="192">
        <f t="shared" si="74"/>
        <v>0</v>
      </c>
      <c r="AB486" s="192">
        <f t="shared" si="75"/>
        <v>0</v>
      </c>
    </row>
    <row r="487" spans="1:28" x14ac:dyDescent="0.2">
      <c r="A487" s="172"/>
      <c r="B487" s="268"/>
      <c r="C487" s="268"/>
      <c r="D487" s="268"/>
      <c r="E487" s="172"/>
      <c r="F487" s="268"/>
      <c r="G487" s="200" t="s">
        <v>1249</v>
      </c>
      <c r="H487" s="268"/>
      <c r="I487" s="172"/>
      <c r="J487" s="437" t="str">
        <f t="shared" si="77"/>
        <v>-</v>
      </c>
      <c r="K487" s="269"/>
      <c r="L487" s="269"/>
      <c r="M487" s="270"/>
      <c r="N487" s="270"/>
      <c r="O487" s="277">
        <f t="shared" si="76"/>
        <v>0</v>
      </c>
      <c r="P487" s="272"/>
      <c r="Q487" s="199">
        <v>0</v>
      </c>
      <c r="R487" s="271"/>
      <c r="S487" s="198">
        <f t="shared" si="70"/>
        <v>0</v>
      </c>
      <c r="T487" s="198">
        <f t="shared" si="71"/>
        <v>0</v>
      </c>
      <c r="U487" s="198">
        <f t="shared" si="72"/>
        <v>0</v>
      </c>
      <c r="V487" s="198">
        <f t="shared" si="73"/>
        <v>0</v>
      </c>
      <c r="W487" s="198">
        <v>0</v>
      </c>
      <c r="X487" s="198">
        <v>0</v>
      </c>
      <c r="Y487" s="198">
        <v>0</v>
      </c>
      <c r="Z487" s="198">
        <v>0</v>
      </c>
      <c r="AA487" s="192">
        <f t="shared" si="74"/>
        <v>0</v>
      </c>
      <c r="AB487" s="192">
        <f t="shared" si="75"/>
        <v>0</v>
      </c>
    </row>
    <row r="488" spans="1:28" x14ac:dyDescent="0.2">
      <c r="A488" s="172"/>
      <c r="B488" s="268"/>
      <c r="C488" s="268"/>
      <c r="D488" s="268"/>
      <c r="E488" s="172"/>
      <c r="F488" s="268"/>
      <c r="G488" s="200" t="s">
        <v>1249</v>
      </c>
      <c r="H488" s="268"/>
      <c r="I488" s="172"/>
      <c r="J488" s="437" t="str">
        <f t="shared" si="77"/>
        <v>-</v>
      </c>
      <c r="K488" s="269"/>
      <c r="L488" s="269"/>
      <c r="M488" s="270"/>
      <c r="N488" s="270"/>
      <c r="O488" s="277">
        <f t="shared" si="76"/>
        <v>0</v>
      </c>
      <c r="P488" s="272"/>
      <c r="Q488" s="199">
        <v>0</v>
      </c>
      <c r="R488" s="271"/>
      <c r="S488" s="198">
        <f t="shared" si="70"/>
        <v>0</v>
      </c>
      <c r="T488" s="198">
        <f t="shared" si="71"/>
        <v>0</v>
      </c>
      <c r="U488" s="198">
        <f t="shared" si="72"/>
        <v>0</v>
      </c>
      <c r="V488" s="198">
        <f t="shared" si="73"/>
        <v>0</v>
      </c>
      <c r="W488" s="198">
        <v>0</v>
      </c>
      <c r="X488" s="198">
        <v>0</v>
      </c>
      <c r="Y488" s="198">
        <v>0</v>
      </c>
      <c r="Z488" s="198">
        <v>0</v>
      </c>
      <c r="AA488" s="192">
        <f t="shared" si="74"/>
        <v>0</v>
      </c>
      <c r="AB488" s="192">
        <f t="shared" si="75"/>
        <v>0</v>
      </c>
    </row>
    <row r="489" spans="1:28" x14ac:dyDescent="0.2">
      <c r="A489" s="172"/>
      <c r="B489" s="268"/>
      <c r="C489" s="268"/>
      <c r="D489" s="268"/>
      <c r="E489" s="172"/>
      <c r="F489" s="268"/>
      <c r="G489" s="200" t="s">
        <v>1249</v>
      </c>
      <c r="H489" s="268"/>
      <c r="I489" s="172"/>
      <c r="J489" s="437" t="str">
        <f t="shared" si="77"/>
        <v>-</v>
      </c>
      <c r="K489" s="269"/>
      <c r="L489" s="269"/>
      <c r="M489" s="270"/>
      <c r="N489" s="270"/>
      <c r="O489" s="277">
        <f t="shared" si="76"/>
        <v>0</v>
      </c>
      <c r="P489" s="272"/>
      <c r="Q489" s="199">
        <v>0</v>
      </c>
      <c r="R489" s="271"/>
      <c r="S489" s="198">
        <f t="shared" si="70"/>
        <v>0</v>
      </c>
      <c r="T489" s="198">
        <f t="shared" si="71"/>
        <v>0</v>
      </c>
      <c r="U489" s="198">
        <f t="shared" si="72"/>
        <v>0</v>
      </c>
      <c r="V489" s="198">
        <f t="shared" si="73"/>
        <v>0</v>
      </c>
      <c r="W489" s="198">
        <v>0</v>
      </c>
      <c r="X489" s="198">
        <v>0</v>
      </c>
      <c r="Y489" s="198">
        <v>0</v>
      </c>
      <c r="Z489" s="198">
        <v>0</v>
      </c>
      <c r="AA489" s="192">
        <f t="shared" si="74"/>
        <v>0</v>
      </c>
      <c r="AB489" s="192">
        <f t="shared" si="75"/>
        <v>0</v>
      </c>
    </row>
    <row r="490" spans="1:28" x14ac:dyDescent="0.2">
      <c r="A490" s="172"/>
      <c r="B490" s="268"/>
      <c r="C490" s="268"/>
      <c r="D490" s="268"/>
      <c r="E490" s="172"/>
      <c r="F490" s="268"/>
      <c r="G490" s="200" t="s">
        <v>1249</v>
      </c>
      <c r="H490" s="268"/>
      <c r="I490" s="172"/>
      <c r="J490" s="437" t="str">
        <f t="shared" si="77"/>
        <v>-</v>
      </c>
      <c r="K490" s="269"/>
      <c r="L490" s="269"/>
      <c r="M490" s="270"/>
      <c r="N490" s="270"/>
      <c r="O490" s="277">
        <f t="shared" si="76"/>
        <v>0</v>
      </c>
      <c r="P490" s="272"/>
      <c r="Q490" s="199">
        <v>0</v>
      </c>
      <c r="R490" s="271"/>
      <c r="S490" s="198">
        <f t="shared" si="70"/>
        <v>0</v>
      </c>
      <c r="T490" s="198">
        <f t="shared" si="71"/>
        <v>0</v>
      </c>
      <c r="U490" s="198">
        <f t="shared" si="72"/>
        <v>0</v>
      </c>
      <c r="V490" s="198">
        <f t="shared" si="73"/>
        <v>0</v>
      </c>
      <c r="W490" s="198">
        <v>0</v>
      </c>
      <c r="X490" s="198">
        <v>0</v>
      </c>
      <c r="Y490" s="198">
        <v>0</v>
      </c>
      <c r="Z490" s="198">
        <v>0</v>
      </c>
      <c r="AA490" s="192">
        <f t="shared" si="74"/>
        <v>0</v>
      </c>
      <c r="AB490" s="192">
        <f t="shared" si="75"/>
        <v>0</v>
      </c>
    </row>
    <row r="491" spans="1:28" x14ac:dyDescent="0.2">
      <c r="A491" s="172"/>
      <c r="B491" s="268"/>
      <c r="C491" s="268"/>
      <c r="D491" s="268"/>
      <c r="E491" s="172"/>
      <c r="F491" s="268"/>
      <c r="G491" s="200" t="s">
        <v>1249</v>
      </c>
      <c r="H491" s="268"/>
      <c r="I491" s="172"/>
      <c r="J491" s="437" t="str">
        <f t="shared" si="77"/>
        <v>-</v>
      </c>
      <c r="K491" s="269"/>
      <c r="L491" s="269"/>
      <c r="M491" s="270"/>
      <c r="N491" s="270"/>
      <c r="O491" s="277">
        <f t="shared" si="76"/>
        <v>0</v>
      </c>
      <c r="P491" s="272"/>
      <c r="Q491" s="199">
        <v>0</v>
      </c>
      <c r="R491" s="271"/>
      <c r="S491" s="198">
        <f t="shared" si="70"/>
        <v>0</v>
      </c>
      <c r="T491" s="198">
        <f t="shared" si="71"/>
        <v>0</v>
      </c>
      <c r="U491" s="198">
        <f t="shared" si="72"/>
        <v>0</v>
      </c>
      <c r="V491" s="198">
        <f t="shared" si="73"/>
        <v>0</v>
      </c>
      <c r="W491" s="198">
        <v>0</v>
      </c>
      <c r="X491" s="198">
        <v>0</v>
      </c>
      <c r="Y491" s="198">
        <v>0</v>
      </c>
      <c r="Z491" s="198">
        <v>0</v>
      </c>
      <c r="AA491" s="192">
        <f t="shared" si="74"/>
        <v>0</v>
      </c>
      <c r="AB491" s="192">
        <f t="shared" si="75"/>
        <v>0</v>
      </c>
    </row>
    <row r="492" spans="1:28" x14ac:dyDescent="0.2">
      <c r="A492" s="172"/>
      <c r="B492" s="268"/>
      <c r="C492" s="268"/>
      <c r="D492" s="268"/>
      <c r="E492" s="172"/>
      <c r="F492" s="268"/>
      <c r="G492" s="200" t="s">
        <v>1249</v>
      </c>
      <c r="H492" s="268"/>
      <c r="I492" s="172"/>
      <c r="J492" s="437" t="str">
        <f t="shared" si="77"/>
        <v>-</v>
      </c>
      <c r="K492" s="269"/>
      <c r="L492" s="269"/>
      <c r="M492" s="270"/>
      <c r="N492" s="270"/>
      <c r="O492" s="277">
        <f t="shared" si="76"/>
        <v>0</v>
      </c>
      <c r="P492" s="272"/>
      <c r="Q492" s="199">
        <v>0</v>
      </c>
      <c r="R492" s="271"/>
      <c r="S492" s="198">
        <f t="shared" si="70"/>
        <v>0</v>
      </c>
      <c r="T492" s="198">
        <f t="shared" si="71"/>
        <v>0</v>
      </c>
      <c r="U492" s="198">
        <f t="shared" si="72"/>
        <v>0</v>
      </c>
      <c r="V492" s="198">
        <f t="shared" si="73"/>
        <v>0</v>
      </c>
      <c r="W492" s="198">
        <v>0</v>
      </c>
      <c r="X492" s="198">
        <v>0</v>
      </c>
      <c r="Y492" s="198">
        <v>0</v>
      </c>
      <c r="Z492" s="198">
        <v>0</v>
      </c>
      <c r="AA492" s="192">
        <f t="shared" si="74"/>
        <v>0</v>
      </c>
      <c r="AB492" s="192">
        <f t="shared" si="75"/>
        <v>0</v>
      </c>
    </row>
    <row r="493" spans="1:28" x14ac:dyDescent="0.2">
      <c r="A493" s="172"/>
      <c r="B493" s="268"/>
      <c r="C493" s="268"/>
      <c r="D493" s="268"/>
      <c r="E493" s="172"/>
      <c r="F493" s="268"/>
      <c r="G493" s="200" t="s">
        <v>1249</v>
      </c>
      <c r="H493" s="268"/>
      <c r="I493" s="172"/>
      <c r="J493" s="437" t="str">
        <f t="shared" si="77"/>
        <v>-</v>
      </c>
      <c r="K493" s="269"/>
      <c r="L493" s="269"/>
      <c r="M493" s="270"/>
      <c r="N493" s="270"/>
      <c r="O493" s="277">
        <f t="shared" si="76"/>
        <v>0</v>
      </c>
      <c r="P493" s="272"/>
      <c r="Q493" s="199">
        <v>0</v>
      </c>
      <c r="R493" s="271"/>
      <c r="S493" s="198">
        <f t="shared" si="70"/>
        <v>0</v>
      </c>
      <c r="T493" s="198">
        <f t="shared" si="71"/>
        <v>0</v>
      </c>
      <c r="U493" s="198">
        <f t="shared" si="72"/>
        <v>0</v>
      </c>
      <c r="V493" s="198">
        <f t="shared" si="73"/>
        <v>0</v>
      </c>
      <c r="W493" s="198">
        <v>0</v>
      </c>
      <c r="X493" s="198">
        <v>0</v>
      </c>
      <c r="Y493" s="198">
        <v>0</v>
      </c>
      <c r="Z493" s="198">
        <v>0</v>
      </c>
      <c r="AA493" s="192">
        <f t="shared" si="74"/>
        <v>0</v>
      </c>
      <c r="AB493" s="192">
        <f t="shared" si="75"/>
        <v>0</v>
      </c>
    </row>
    <row r="494" spans="1:28" x14ac:dyDescent="0.2">
      <c r="A494" s="172"/>
      <c r="B494" s="268"/>
      <c r="C494" s="268"/>
      <c r="D494" s="268"/>
      <c r="E494" s="172"/>
      <c r="F494" s="268"/>
      <c r="G494" s="200" t="s">
        <v>1249</v>
      </c>
      <c r="H494" s="268"/>
      <c r="I494" s="172"/>
      <c r="J494" s="437" t="str">
        <f t="shared" si="77"/>
        <v>-</v>
      </c>
      <c r="K494" s="269"/>
      <c r="L494" s="269"/>
      <c r="M494" s="270"/>
      <c r="N494" s="270"/>
      <c r="O494" s="277">
        <f t="shared" si="76"/>
        <v>0</v>
      </c>
      <c r="P494" s="272"/>
      <c r="Q494" s="199">
        <v>0</v>
      </c>
      <c r="R494" s="271"/>
      <c r="S494" s="198">
        <f t="shared" si="70"/>
        <v>0</v>
      </c>
      <c r="T494" s="198">
        <f t="shared" si="71"/>
        <v>0</v>
      </c>
      <c r="U494" s="198">
        <f t="shared" si="72"/>
        <v>0</v>
      </c>
      <c r="V494" s="198">
        <f t="shared" si="73"/>
        <v>0</v>
      </c>
      <c r="W494" s="198">
        <v>0</v>
      </c>
      <c r="X494" s="198">
        <v>0</v>
      </c>
      <c r="Y494" s="198">
        <v>0</v>
      </c>
      <c r="Z494" s="198">
        <v>0</v>
      </c>
      <c r="AA494" s="192">
        <f t="shared" si="74"/>
        <v>0</v>
      </c>
      <c r="AB494" s="192">
        <f t="shared" si="75"/>
        <v>0</v>
      </c>
    </row>
    <row r="495" spans="1:28" x14ac:dyDescent="0.2">
      <c r="A495" s="172"/>
      <c r="B495" s="268"/>
      <c r="C495" s="268"/>
      <c r="D495" s="268"/>
      <c r="E495" s="172"/>
      <c r="F495" s="268"/>
      <c r="G495" s="200" t="s">
        <v>1249</v>
      </c>
      <c r="H495" s="268"/>
      <c r="I495" s="172"/>
      <c r="J495" s="437" t="str">
        <f t="shared" si="77"/>
        <v>-</v>
      </c>
      <c r="K495" s="269"/>
      <c r="L495" s="269"/>
      <c r="M495" s="270"/>
      <c r="N495" s="270"/>
      <c r="O495" s="277">
        <f t="shared" si="76"/>
        <v>0</v>
      </c>
      <c r="P495" s="272"/>
      <c r="Q495" s="199">
        <v>0</v>
      </c>
      <c r="R495" s="271"/>
      <c r="S495" s="198">
        <f t="shared" si="70"/>
        <v>0</v>
      </c>
      <c r="T495" s="198">
        <f t="shared" si="71"/>
        <v>0</v>
      </c>
      <c r="U495" s="198">
        <f t="shared" si="72"/>
        <v>0</v>
      </c>
      <c r="V495" s="198">
        <f t="shared" si="73"/>
        <v>0</v>
      </c>
      <c r="W495" s="198">
        <v>0</v>
      </c>
      <c r="X495" s="198">
        <v>0</v>
      </c>
      <c r="Y495" s="198">
        <v>0</v>
      </c>
      <c r="Z495" s="198">
        <v>0</v>
      </c>
      <c r="AA495" s="192">
        <f t="shared" si="74"/>
        <v>0</v>
      </c>
      <c r="AB495" s="192">
        <f t="shared" si="75"/>
        <v>0</v>
      </c>
    </row>
    <row r="496" spans="1:28" x14ac:dyDescent="0.2">
      <c r="A496" s="172"/>
      <c r="B496" s="268"/>
      <c r="C496" s="268"/>
      <c r="D496" s="268"/>
      <c r="E496" s="172"/>
      <c r="F496" s="268"/>
      <c r="G496" s="200" t="s">
        <v>1249</v>
      </c>
      <c r="H496" s="268"/>
      <c r="I496" s="172"/>
      <c r="J496" s="437" t="str">
        <f t="shared" si="77"/>
        <v>-</v>
      </c>
      <c r="K496" s="269"/>
      <c r="L496" s="269"/>
      <c r="M496" s="270"/>
      <c r="N496" s="270"/>
      <c r="O496" s="277">
        <f t="shared" si="76"/>
        <v>0</v>
      </c>
      <c r="P496" s="272"/>
      <c r="Q496" s="199">
        <v>0</v>
      </c>
      <c r="R496" s="271"/>
      <c r="S496" s="198">
        <f t="shared" si="70"/>
        <v>0</v>
      </c>
      <c r="T496" s="198">
        <f t="shared" si="71"/>
        <v>0</v>
      </c>
      <c r="U496" s="198">
        <f t="shared" si="72"/>
        <v>0</v>
      </c>
      <c r="V496" s="198">
        <f t="shared" si="73"/>
        <v>0</v>
      </c>
      <c r="W496" s="198">
        <v>0</v>
      </c>
      <c r="X496" s="198">
        <v>0</v>
      </c>
      <c r="Y496" s="198">
        <v>0</v>
      </c>
      <c r="Z496" s="198">
        <v>0</v>
      </c>
      <c r="AA496" s="192">
        <f t="shared" si="74"/>
        <v>0</v>
      </c>
      <c r="AB496" s="192">
        <f t="shared" si="75"/>
        <v>0</v>
      </c>
    </row>
    <row r="497" spans="1:28" x14ac:dyDescent="0.2">
      <c r="A497" s="172"/>
      <c r="B497" s="268"/>
      <c r="C497" s="268"/>
      <c r="D497" s="268"/>
      <c r="E497" s="172"/>
      <c r="F497" s="268"/>
      <c r="G497" s="200" t="s">
        <v>1249</v>
      </c>
      <c r="H497" s="268"/>
      <c r="I497" s="172"/>
      <c r="J497" s="437" t="str">
        <f t="shared" si="77"/>
        <v>-</v>
      </c>
      <c r="K497" s="269"/>
      <c r="L497" s="269"/>
      <c r="M497" s="270"/>
      <c r="N497" s="270"/>
      <c r="O497" s="277">
        <f t="shared" si="76"/>
        <v>0</v>
      </c>
      <c r="P497" s="272"/>
      <c r="Q497" s="199">
        <v>0</v>
      </c>
      <c r="R497" s="271"/>
      <c r="S497" s="198">
        <f t="shared" si="70"/>
        <v>0</v>
      </c>
      <c r="T497" s="198">
        <f t="shared" si="71"/>
        <v>0</v>
      </c>
      <c r="U497" s="198">
        <f t="shared" si="72"/>
        <v>0</v>
      </c>
      <c r="V497" s="198">
        <f t="shared" si="73"/>
        <v>0</v>
      </c>
      <c r="W497" s="198">
        <v>0</v>
      </c>
      <c r="X497" s="198">
        <v>0</v>
      </c>
      <c r="Y497" s="198">
        <v>0</v>
      </c>
      <c r="Z497" s="198">
        <v>0</v>
      </c>
      <c r="AA497" s="192">
        <f t="shared" si="74"/>
        <v>0</v>
      </c>
      <c r="AB497" s="192">
        <f t="shared" si="75"/>
        <v>0</v>
      </c>
    </row>
    <row r="498" spans="1:28" x14ac:dyDescent="0.2">
      <c r="A498" s="172"/>
      <c r="B498" s="268"/>
      <c r="C498" s="268"/>
      <c r="D498" s="268"/>
      <c r="E498" s="172"/>
      <c r="F498" s="268"/>
      <c r="G498" s="200" t="s">
        <v>1249</v>
      </c>
      <c r="H498" s="268"/>
      <c r="I498" s="172"/>
      <c r="J498" s="437" t="str">
        <f t="shared" si="77"/>
        <v>-</v>
      </c>
      <c r="K498" s="269"/>
      <c r="L498" s="269"/>
      <c r="M498" s="270"/>
      <c r="N498" s="270"/>
      <c r="O498" s="277">
        <f t="shared" si="76"/>
        <v>0</v>
      </c>
      <c r="P498" s="272"/>
      <c r="Q498" s="199">
        <v>0</v>
      </c>
      <c r="R498" s="271"/>
      <c r="S498" s="198">
        <f t="shared" si="70"/>
        <v>0</v>
      </c>
      <c r="T498" s="198">
        <f t="shared" si="71"/>
        <v>0</v>
      </c>
      <c r="U498" s="198">
        <f t="shared" si="72"/>
        <v>0</v>
      </c>
      <c r="V498" s="198">
        <f t="shared" si="73"/>
        <v>0</v>
      </c>
      <c r="W498" s="198">
        <v>0</v>
      </c>
      <c r="X498" s="198">
        <v>0</v>
      </c>
      <c r="Y498" s="198">
        <v>0</v>
      </c>
      <c r="Z498" s="198">
        <v>0</v>
      </c>
      <c r="AA498" s="192">
        <f t="shared" si="74"/>
        <v>0</v>
      </c>
      <c r="AB498" s="192">
        <f t="shared" si="75"/>
        <v>0</v>
      </c>
    </row>
    <row r="499" spans="1:28" x14ac:dyDescent="0.2">
      <c r="A499" s="172"/>
      <c r="B499" s="268"/>
      <c r="C499" s="268"/>
      <c r="D499" s="268"/>
      <c r="E499" s="172"/>
      <c r="F499" s="268"/>
      <c r="G499" s="200" t="s">
        <v>1249</v>
      </c>
      <c r="H499" s="268"/>
      <c r="I499" s="172"/>
      <c r="J499" s="437" t="str">
        <f t="shared" si="77"/>
        <v>-</v>
      </c>
      <c r="K499" s="269"/>
      <c r="L499" s="269"/>
      <c r="M499" s="270"/>
      <c r="N499" s="270"/>
      <c r="O499" s="277">
        <f t="shared" si="76"/>
        <v>0</v>
      </c>
      <c r="P499" s="272"/>
      <c r="Q499" s="199">
        <v>0</v>
      </c>
      <c r="R499" s="271"/>
      <c r="S499" s="198">
        <f t="shared" si="70"/>
        <v>0</v>
      </c>
      <c r="T499" s="198">
        <f t="shared" si="71"/>
        <v>0</v>
      </c>
      <c r="U499" s="198">
        <f t="shared" si="72"/>
        <v>0</v>
      </c>
      <c r="V499" s="198">
        <f t="shared" si="73"/>
        <v>0</v>
      </c>
      <c r="W499" s="198">
        <v>0</v>
      </c>
      <c r="X499" s="198">
        <v>0</v>
      </c>
      <c r="Y499" s="198">
        <v>0</v>
      </c>
      <c r="Z499" s="198">
        <v>0</v>
      </c>
      <c r="AA499" s="192">
        <f t="shared" si="74"/>
        <v>0</v>
      </c>
      <c r="AB499" s="192">
        <f t="shared" si="75"/>
        <v>0</v>
      </c>
    </row>
    <row r="500" spans="1:28" x14ac:dyDescent="0.2">
      <c r="A500" s="172"/>
      <c r="B500" s="268"/>
      <c r="C500" s="268"/>
      <c r="D500" s="268"/>
      <c r="E500" s="172"/>
      <c r="F500" s="268"/>
      <c r="G500" s="200" t="s">
        <v>1249</v>
      </c>
      <c r="H500" s="268"/>
      <c r="I500" s="172"/>
      <c r="J500" s="437" t="str">
        <f t="shared" si="77"/>
        <v>-</v>
      </c>
      <c r="K500" s="269"/>
      <c r="L500" s="269"/>
      <c r="M500" s="270"/>
      <c r="N500" s="270"/>
      <c r="O500" s="277">
        <f t="shared" si="76"/>
        <v>0</v>
      </c>
      <c r="P500" s="272"/>
      <c r="Q500" s="199">
        <v>0</v>
      </c>
      <c r="R500" s="271"/>
      <c r="S500" s="198">
        <f t="shared" si="70"/>
        <v>0</v>
      </c>
      <c r="T500" s="198">
        <f t="shared" si="71"/>
        <v>0</v>
      </c>
      <c r="U500" s="198">
        <f t="shared" si="72"/>
        <v>0</v>
      </c>
      <c r="V500" s="198">
        <f t="shared" si="73"/>
        <v>0</v>
      </c>
      <c r="W500" s="198">
        <v>0</v>
      </c>
      <c r="X500" s="198">
        <v>0</v>
      </c>
      <c r="Y500" s="198">
        <v>0</v>
      </c>
      <c r="Z500" s="198">
        <v>0</v>
      </c>
      <c r="AA500" s="192">
        <f t="shared" si="74"/>
        <v>0</v>
      </c>
      <c r="AB500" s="192">
        <f t="shared" si="75"/>
        <v>0</v>
      </c>
    </row>
    <row r="501" spans="1:28" x14ac:dyDescent="0.2">
      <c r="A501" s="172"/>
      <c r="B501" s="268"/>
      <c r="C501" s="268"/>
      <c r="D501" s="268"/>
      <c r="E501" s="172"/>
      <c r="F501" s="268"/>
      <c r="G501" s="200" t="s">
        <v>1249</v>
      </c>
      <c r="H501" s="268"/>
      <c r="I501" s="172"/>
      <c r="J501" s="437" t="str">
        <f t="shared" si="77"/>
        <v>-</v>
      </c>
      <c r="K501" s="269"/>
      <c r="L501" s="269"/>
      <c r="M501" s="270"/>
      <c r="N501" s="270"/>
      <c r="O501" s="277">
        <f t="shared" si="76"/>
        <v>0</v>
      </c>
      <c r="P501" s="272"/>
      <c r="Q501" s="199">
        <v>0</v>
      </c>
      <c r="R501" s="271"/>
      <c r="S501" s="198">
        <f t="shared" si="70"/>
        <v>0</v>
      </c>
      <c r="T501" s="198">
        <f t="shared" si="71"/>
        <v>0</v>
      </c>
      <c r="U501" s="198">
        <f t="shared" si="72"/>
        <v>0</v>
      </c>
      <c r="V501" s="198">
        <f t="shared" si="73"/>
        <v>0</v>
      </c>
      <c r="W501" s="198">
        <v>0</v>
      </c>
      <c r="X501" s="198">
        <v>0</v>
      </c>
      <c r="Y501" s="198">
        <v>0</v>
      </c>
      <c r="Z501" s="198">
        <v>0</v>
      </c>
      <c r="AA501" s="192">
        <f t="shared" si="74"/>
        <v>0</v>
      </c>
      <c r="AB501" s="192">
        <f t="shared" si="75"/>
        <v>0</v>
      </c>
    </row>
    <row r="502" spans="1:28" x14ac:dyDescent="0.2">
      <c r="A502" s="172"/>
      <c r="B502" s="268"/>
      <c r="C502" s="268"/>
      <c r="D502" s="268"/>
      <c r="E502" s="172"/>
      <c r="F502" s="268"/>
      <c r="G502" s="200" t="s">
        <v>1249</v>
      </c>
      <c r="H502" s="268"/>
      <c r="I502" s="172"/>
      <c r="J502" s="437" t="str">
        <f t="shared" si="77"/>
        <v>-</v>
      </c>
      <c r="K502" s="269"/>
      <c r="L502" s="269"/>
      <c r="M502" s="270"/>
      <c r="N502" s="270"/>
      <c r="O502" s="277">
        <f t="shared" si="76"/>
        <v>0</v>
      </c>
      <c r="P502" s="272"/>
      <c r="Q502" s="199">
        <v>0</v>
      </c>
      <c r="R502" s="271"/>
      <c r="S502" s="198">
        <f t="shared" si="70"/>
        <v>0</v>
      </c>
      <c r="T502" s="198">
        <f t="shared" si="71"/>
        <v>0</v>
      </c>
      <c r="U502" s="198">
        <f t="shared" si="72"/>
        <v>0</v>
      </c>
      <c r="V502" s="198">
        <f t="shared" si="73"/>
        <v>0</v>
      </c>
      <c r="W502" s="198">
        <v>0</v>
      </c>
      <c r="X502" s="198">
        <v>0</v>
      </c>
      <c r="Y502" s="198">
        <v>0</v>
      </c>
      <c r="Z502" s="198">
        <v>0</v>
      </c>
      <c r="AA502" s="192">
        <f t="shared" si="74"/>
        <v>0</v>
      </c>
      <c r="AB502" s="192">
        <f t="shared" si="75"/>
        <v>0</v>
      </c>
    </row>
    <row r="503" spans="1:28" x14ac:dyDescent="0.2">
      <c r="A503" s="172"/>
      <c r="B503" s="268"/>
      <c r="C503" s="268"/>
      <c r="D503" s="268"/>
      <c r="E503" s="172"/>
      <c r="F503" s="268"/>
      <c r="G503" s="200" t="s">
        <v>1249</v>
      </c>
      <c r="H503" s="268"/>
      <c r="I503" s="172"/>
      <c r="J503" s="437" t="str">
        <f t="shared" si="77"/>
        <v>-</v>
      </c>
      <c r="K503" s="269"/>
      <c r="L503" s="269"/>
      <c r="M503" s="270"/>
      <c r="N503" s="270"/>
      <c r="O503" s="277">
        <f t="shared" si="76"/>
        <v>0</v>
      </c>
      <c r="P503" s="272"/>
      <c r="Q503" s="199">
        <v>0</v>
      </c>
      <c r="R503" s="271"/>
      <c r="S503" s="198">
        <f t="shared" si="70"/>
        <v>0</v>
      </c>
      <c r="T503" s="198">
        <f t="shared" si="71"/>
        <v>0</v>
      </c>
      <c r="U503" s="198">
        <f t="shared" si="72"/>
        <v>0</v>
      </c>
      <c r="V503" s="198">
        <f t="shared" si="73"/>
        <v>0</v>
      </c>
      <c r="W503" s="198">
        <v>0</v>
      </c>
      <c r="X503" s="198">
        <v>0</v>
      </c>
      <c r="Y503" s="198">
        <v>0</v>
      </c>
      <c r="Z503" s="198">
        <v>0</v>
      </c>
      <c r="AA503" s="192">
        <f t="shared" si="74"/>
        <v>0</v>
      </c>
      <c r="AB503" s="192">
        <f t="shared" si="75"/>
        <v>0</v>
      </c>
    </row>
    <row r="504" spans="1:28" x14ac:dyDescent="0.2">
      <c r="A504" s="172"/>
      <c r="B504" s="268"/>
      <c r="C504" s="268"/>
      <c r="D504" s="268"/>
      <c r="E504" s="172"/>
      <c r="F504" s="268"/>
      <c r="G504" s="200" t="s">
        <v>1249</v>
      </c>
      <c r="H504" s="268"/>
      <c r="I504" s="172"/>
      <c r="J504" s="437" t="str">
        <f t="shared" si="77"/>
        <v>-</v>
      </c>
      <c r="K504" s="269"/>
      <c r="L504" s="269"/>
      <c r="M504" s="270"/>
      <c r="N504" s="270"/>
      <c r="O504" s="277">
        <f t="shared" si="76"/>
        <v>0</v>
      </c>
      <c r="P504" s="272"/>
      <c r="Q504" s="199">
        <v>0</v>
      </c>
      <c r="R504" s="271"/>
      <c r="S504" s="198">
        <f t="shared" si="70"/>
        <v>0</v>
      </c>
      <c r="T504" s="198">
        <f t="shared" si="71"/>
        <v>0</v>
      </c>
      <c r="U504" s="198">
        <f t="shared" si="72"/>
        <v>0</v>
      </c>
      <c r="V504" s="198">
        <f t="shared" si="73"/>
        <v>0</v>
      </c>
      <c r="W504" s="198">
        <v>0</v>
      </c>
      <c r="X504" s="198">
        <v>0</v>
      </c>
      <c r="Y504" s="198">
        <v>0</v>
      </c>
      <c r="Z504" s="198">
        <v>0</v>
      </c>
      <c r="AA504" s="192">
        <f t="shared" si="74"/>
        <v>0</v>
      </c>
      <c r="AB504" s="192">
        <f t="shared" si="75"/>
        <v>0</v>
      </c>
    </row>
    <row r="505" spans="1:28" x14ac:dyDescent="0.2">
      <c r="A505" s="172"/>
      <c r="B505" s="268"/>
      <c r="C505" s="268"/>
      <c r="D505" s="268"/>
      <c r="E505" s="172"/>
      <c r="F505" s="268"/>
      <c r="G505" s="200" t="s">
        <v>1249</v>
      </c>
      <c r="H505" s="268"/>
      <c r="I505" s="172"/>
      <c r="J505" s="437" t="str">
        <f t="shared" si="77"/>
        <v>-</v>
      </c>
      <c r="K505" s="269"/>
      <c r="L505" s="269"/>
      <c r="M505" s="270"/>
      <c r="N505" s="270"/>
      <c r="O505" s="277">
        <f t="shared" si="76"/>
        <v>0</v>
      </c>
      <c r="P505" s="272"/>
      <c r="Q505" s="199">
        <v>0</v>
      </c>
      <c r="R505" s="271"/>
      <c r="S505" s="198">
        <f t="shared" si="70"/>
        <v>0</v>
      </c>
      <c r="T505" s="198">
        <f t="shared" si="71"/>
        <v>0</v>
      </c>
      <c r="U505" s="198">
        <f t="shared" si="72"/>
        <v>0</v>
      </c>
      <c r="V505" s="198">
        <f t="shared" si="73"/>
        <v>0</v>
      </c>
      <c r="W505" s="198">
        <v>0</v>
      </c>
      <c r="X505" s="198">
        <v>0</v>
      </c>
      <c r="Y505" s="198">
        <v>0</v>
      </c>
      <c r="Z505" s="198">
        <v>0</v>
      </c>
      <c r="AA505" s="192">
        <f t="shared" si="74"/>
        <v>0</v>
      </c>
      <c r="AB505" s="192">
        <f t="shared" si="75"/>
        <v>0</v>
      </c>
    </row>
    <row r="506" spans="1:28" x14ac:dyDescent="0.2">
      <c r="A506" s="172"/>
      <c r="B506" s="268"/>
      <c r="C506" s="268"/>
      <c r="D506" s="268"/>
      <c r="E506" s="172"/>
      <c r="F506" s="268"/>
      <c r="G506" s="200" t="s">
        <v>1249</v>
      </c>
      <c r="H506" s="268"/>
      <c r="I506" s="172"/>
      <c r="J506" s="437" t="str">
        <f t="shared" si="77"/>
        <v>-</v>
      </c>
      <c r="K506" s="269"/>
      <c r="L506" s="269"/>
      <c r="M506" s="270"/>
      <c r="N506" s="270"/>
      <c r="O506" s="277">
        <f t="shared" si="76"/>
        <v>0</v>
      </c>
      <c r="P506" s="272"/>
      <c r="Q506" s="199">
        <v>0</v>
      </c>
      <c r="R506" s="271"/>
      <c r="S506" s="198">
        <f t="shared" si="70"/>
        <v>0</v>
      </c>
      <c r="T506" s="198">
        <f t="shared" si="71"/>
        <v>0</v>
      </c>
      <c r="U506" s="198">
        <f t="shared" si="72"/>
        <v>0</v>
      </c>
      <c r="V506" s="198">
        <f t="shared" si="73"/>
        <v>0</v>
      </c>
      <c r="W506" s="198">
        <v>0</v>
      </c>
      <c r="X506" s="198">
        <v>0</v>
      </c>
      <c r="Y506" s="198">
        <v>0</v>
      </c>
      <c r="Z506" s="198">
        <v>0</v>
      </c>
      <c r="AA506" s="192">
        <f t="shared" si="74"/>
        <v>0</v>
      </c>
      <c r="AB506" s="192">
        <f t="shared" si="75"/>
        <v>0</v>
      </c>
    </row>
    <row r="507" spans="1:28" x14ac:dyDescent="0.2">
      <c r="A507" s="172"/>
      <c r="B507" s="268"/>
      <c r="C507" s="268"/>
      <c r="D507" s="268"/>
      <c r="E507" s="172"/>
      <c r="F507" s="268"/>
      <c r="G507" s="200" t="s">
        <v>1249</v>
      </c>
      <c r="H507" s="268"/>
      <c r="I507" s="172"/>
      <c r="J507" s="437" t="str">
        <f t="shared" si="77"/>
        <v>-</v>
      </c>
      <c r="K507" s="269"/>
      <c r="L507" s="269"/>
      <c r="M507" s="270"/>
      <c r="N507" s="270"/>
      <c r="O507" s="277">
        <f t="shared" si="76"/>
        <v>0</v>
      </c>
      <c r="P507" s="272"/>
      <c r="Q507" s="199">
        <v>0</v>
      </c>
      <c r="R507" s="271"/>
      <c r="S507" s="198">
        <f t="shared" si="70"/>
        <v>0</v>
      </c>
      <c r="T507" s="198">
        <f t="shared" si="71"/>
        <v>0</v>
      </c>
      <c r="U507" s="198">
        <f t="shared" si="72"/>
        <v>0</v>
      </c>
      <c r="V507" s="198">
        <f t="shared" si="73"/>
        <v>0</v>
      </c>
      <c r="W507" s="198">
        <v>0</v>
      </c>
      <c r="X507" s="198">
        <v>0</v>
      </c>
      <c r="Y507" s="198">
        <v>0</v>
      </c>
      <c r="Z507" s="198">
        <v>0</v>
      </c>
      <c r="AA507" s="192">
        <f t="shared" si="74"/>
        <v>0</v>
      </c>
      <c r="AB507" s="192">
        <f t="shared" si="75"/>
        <v>0</v>
      </c>
    </row>
    <row r="508" spans="1:28" x14ac:dyDescent="0.2">
      <c r="A508" s="172"/>
      <c r="B508" s="268"/>
      <c r="C508" s="268"/>
      <c r="D508" s="268"/>
      <c r="E508" s="172"/>
      <c r="F508" s="268"/>
      <c r="G508" s="200" t="s">
        <v>1249</v>
      </c>
      <c r="H508" s="268"/>
      <c r="I508" s="172"/>
      <c r="J508" s="437" t="str">
        <f t="shared" si="77"/>
        <v>-</v>
      </c>
      <c r="K508" s="269"/>
      <c r="L508" s="269"/>
      <c r="M508" s="270"/>
      <c r="N508" s="270"/>
      <c r="O508" s="277">
        <f t="shared" si="76"/>
        <v>0</v>
      </c>
      <c r="P508" s="272"/>
      <c r="Q508" s="199">
        <v>0</v>
      </c>
      <c r="R508" s="271"/>
      <c r="S508" s="198">
        <f t="shared" si="70"/>
        <v>0</v>
      </c>
      <c r="T508" s="198">
        <f t="shared" si="71"/>
        <v>0</v>
      </c>
      <c r="U508" s="198">
        <f t="shared" si="72"/>
        <v>0</v>
      </c>
      <c r="V508" s="198">
        <f t="shared" si="73"/>
        <v>0</v>
      </c>
      <c r="W508" s="198">
        <v>0</v>
      </c>
      <c r="X508" s="198">
        <v>0</v>
      </c>
      <c r="Y508" s="198">
        <v>0</v>
      </c>
      <c r="Z508" s="198">
        <v>0</v>
      </c>
      <c r="AA508" s="192">
        <f t="shared" si="74"/>
        <v>0</v>
      </c>
      <c r="AB508" s="192">
        <f t="shared" si="75"/>
        <v>0</v>
      </c>
    </row>
    <row r="509" spans="1:28" x14ac:dyDescent="0.2">
      <c r="A509" s="172"/>
      <c r="B509" s="268"/>
      <c r="C509" s="268"/>
      <c r="D509" s="268"/>
      <c r="E509" s="172"/>
      <c r="F509" s="268"/>
      <c r="G509" s="200" t="s">
        <v>1249</v>
      </c>
      <c r="H509" s="268"/>
      <c r="I509" s="172"/>
      <c r="J509" s="437" t="str">
        <f t="shared" si="77"/>
        <v>-</v>
      </c>
      <c r="K509" s="269"/>
      <c r="L509" s="269"/>
      <c r="M509" s="270"/>
      <c r="N509" s="270"/>
      <c r="O509" s="277">
        <f t="shared" si="76"/>
        <v>0</v>
      </c>
      <c r="P509" s="272"/>
      <c r="Q509" s="199">
        <v>0</v>
      </c>
      <c r="R509" s="271"/>
      <c r="S509" s="198">
        <f t="shared" si="70"/>
        <v>0</v>
      </c>
      <c r="T509" s="198">
        <f t="shared" si="71"/>
        <v>0</v>
      </c>
      <c r="U509" s="198">
        <f t="shared" si="72"/>
        <v>0</v>
      </c>
      <c r="V509" s="198">
        <f t="shared" si="73"/>
        <v>0</v>
      </c>
      <c r="W509" s="198">
        <v>0</v>
      </c>
      <c r="X509" s="198">
        <v>0</v>
      </c>
      <c r="Y509" s="198">
        <v>0</v>
      </c>
      <c r="Z509" s="198">
        <v>0</v>
      </c>
      <c r="AA509" s="192">
        <f t="shared" si="74"/>
        <v>0</v>
      </c>
      <c r="AB509" s="192">
        <f t="shared" si="75"/>
        <v>0</v>
      </c>
    </row>
    <row r="510" spans="1:28" x14ac:dyDescent="0.2">
      <c r="A510" s="172"/>
      <c r="B510" s="268"/>
      <c r="C510" s="268"/>
      <c r="D510" s="268"/>
      <c r="E510" s="172"/>
      <c r="F510" s="268"/>
      <c r="G510" s="200" t="s">
        <v>1249</v>
      </c>
      <c r="H510" s="268"/>
      <c r="I510" s="172"/>
      <c r="J510" s="437" t="str">
        <f t="shared" si="77"/>
        <v>-</v>
      </c>
      <c r="K510" s="269"/>
      <c r="L510" s="269"/>
      <c r="M510" s="270"/>
      <c r="N510" s="270"/>
      <c r="O510" s="277">
        <f t="shared" si="76"/>
        <v>0</v>
      </c>
      <c r="P510" s="272"/>
      <c r="Q510" s="199">
        <v>0</v>
      </c>
      <c r="R510" s="271"/>
      <c r="S510" s="198">
        <f t="shared" ref="S510:S573" si="78">ROUND((+O510*Q510),0)</f>
        <v>0</v>
      </c>
      <c r="T510" s="198">
        <f t="shared" ref="T510:T573" si="79">+S510*$T$2</f>
        <v>0</v>
      </c>
      <c r="U510" s="198">
        <f t="shared" ref="U510:U573" si="80">+S510*$U$2</f>
        <v>0</v>
      </c>
      <c r="V510" s="198">
        <f t="shared" ref="V510:V573" si="81">($V$2*12)*Q510</f>
        <v>0</v>
      </c>
      <c r="W510" s="198">
        <v>0</v>
      </c>
      <c r="X510" s="198">
        <v>0</v>
      </c>
      <c r="Y510" s="198">
        <v>0</v>
      </c>
      <c r="Z510" s="198">
        <v>0</v>
      </c>
      <c r="AA510" s="192">
        <f t="shared" ref="AA510:AA573" si="82">ROUND((SUM(T510:Z510)),0)</f>
        <v>0</v>
      </c>
      <c r="AB510" s="192">
        <f t="shared" ref="AB510:AB573" si="83">ROUND((+S510+AA510),0)</f>
        <v>0</v>
      </c>
    </row>
    <row r="511" spans="1:28" x14ac:dyDescent="0.2">
      <c r="A511" s="172"/>
      <c r="B511" s="268"/>
      <c r="C511" s="268"/>
      <c r="D511" s="268"/>
      <c r="E511" s="172"/>
      <c r="F511" s="268"/>
      <c r="G511" s="200" t="s">
        <v>1249</v>
      </c>
      <c r="H511" s="268"/>
      <c r="I511" s="172"/>
      <c r="J511" s="437" t="str">
        <f t="shared" si="77"/>
        <v>-</v>
      </c>
      <c r="K511" s="269"/>
      <c r="L511" s="269"/>
      <c r="M511" s="270"/>
      <c r="N511" s="270"/>
      <c r="O511" s="277">
        <f t="shared" si="76"/>
        <v>0</v>
      </c>
      <c r="P511" s="272"/>
      <c r="Q511" s="199">
        <v>0</v>
      </c>
      <c r="R511" s="271"/>
      <c r="S511" s="198">
        <f t="shared" si="78"/>
        <v>0</v>
      </c>
      <c r="T511" s="198">
        <f t="shared" si="79"/>
        <v>0</v>
      </c>
      <c r="U511" s="198">
        <f t="shared" si="80"/>
        <v>0</v>
      </c>
      <c r="V511" s="198">
        <f t="shared" si="81"/>
        <v>0</v>
      </c>
      <c r="W511" s="198">
        <v>0</v>
      </c>
      <c r="X511" s="198">
        <v>0</v>
      </c>
      <c r="Y511" s="198">
        <v>0</v>
      </c>
      <c r="Z511" s="198">
        <v>0</v>
      </c>
      <c r="AA511" s="192">
        <f t="shared" si="82"/>
        <v>0</v>
      </c>
      <c r="AB511" s="192">
        <f t="shared" si="83"/>
        <v>0</v>
      </c>
    </row>
    <row r="512" spans="1:28" x14ac:dyDescent="0.2">
      <c r="A512" s="172"/>
      <c r="B512" s="268"/>
      <c r="C512" s="268"/>
      <c r="D512" s="268"/>
      <c r="E512" s="172"/>
      <c r="F512" s="268"/>
      <c r="G512" s="200" t="s">
        <v>1249</v>
      </c>
      <c r="H512" s="268"/>
      <c r="I512" s="172"/>
      <c r="J512" s="437" t="str">
        <f t="shared" si="77"/>
        <v>-</v>
      </c>
      <c r="K512" s="269"/>
      <c r="L512" s="269"/>
      <c r="M512" s="270"/>
      <c r="N512" s="270"/>
      <c r="O512" s="277">
        <f t="shared" si="76"/>
        <v>0</v>
      </c>
      <c r="P512" s="272"/>
      <c r="Q512" s="199">
        <v>0</v>
      </c>
      <c r="R512" s="271"/>
      <c r="S512" s="198">
        <f t="shared" si="78"/>
        <v>0</v>
      </c>
      <c r="T512" s="198">
        <f t="shared" si="79"/>
        <v>0</v>
      </c>
      <c r="U512" s="198">
        <f t="shared" si="80"/>
        <v>0</v>
      </c>
      <c r="V512" s="198">
        <f t="shared" si="81"/>
        <v>0</v>
      </c>
      <c r="W512" s="198">
        <v>0</v>
      </c>
      <c r="X512" s="198">
        <v>0</v>
      </c>
      <c r="Y512" s="198">
        <v>0</v>
      </c>
      <c r="Z512" s="198">
        <v>0</v>
      </c>
      <c r="AA512" s="192">
        <f t="shared" si="82"/>
        <v>0</v>
      </c>
      <c r="AB512" s="192">
        <f t="shared" si="83"/>
        <v>0</v>
      </c>
    </row>
    <row r="513" spans="1:28" x14ac:dyDescent="0.2">
      <c r="A513" s="172"/>
      <c r="B513" s="268"/>
      <c r="C513" s="268"/>
      <c r="D513" s="268"/>
      <c r="E513" s="172"/>
      <c r="F513" s="268"/>
      <c r="G513" s="200" t="s">
        <v>1249</v>
      </c>
      <c r="H513" s="268"/>
      <c r="I513" s="172"/>
      <c r="J513" s="437" t="str">
        <f t="shared" si="77"/>
        <v>-</v>
      </c>
      <c r="K513" s="269"/>
      <c r="L513" s="269"/>
      <c r="M513" s="270"/>
      <c r="N513" s="270"/>
      <c r="O513" s="277">
        <f t="shared" si="76"/>
        <v>0</v>
      </c>
      <c r="P513" s="272"/>
      <c r="Q513" s="199">
        <v>0</v>
      </c>
      <c r="R513" s="271"/>
      <c r="S513" s="198">
        <f t="shared" si="78"/>
        <v>0</v>
      </c>
      <c r="T513" s="198">
        <f t="shared" si="79"/>
        <v>0</v>
      </c>
      <c r="U513" s="198">
        <f t="shared" si="80"/>
        <v>0</v>
      </c>
      <c r="V513" s="198">
        <f t="shared" si="81"/>
        <v>0</v>
      </c>
      <c r="W513" s="198">
        <v>0</v>
      </c>
      <c r="X513" s="198">
        <v>0</v>
      </c>
      <c r="Y513" s="198">
        <v>0</v>
      </c>
      <c r="Z513" s="198">
        <v>0</v>
      </c>
      <c r="AA513" s="192">
        <f t="shared" si="82"/>
        <v>0</v>
      </c>
      <c r="AB513" s="192">
        <f t="shared" si="83"/>
        <v>0</v>
      </c>
    </row>
    <row r="514" spans="1:28" x14ac:dyDescent="0.2">
      <c r="A514" s="172"/>
      <c r="B514" s="268"/>
      <c r="C514" s="268"/>
      <c r="D514" s="268"/>
      <c r="E514" s="172"/>
      <c r="F514" s="268"/>
      <c r="G514" s="200" t="s">
        <v>1249</v>
      </c>
      <c r="H514" s="268"/>
      <c r="I514" s="172"/>
      <c r="J514" s="437" t="str">
        <f t="shared" si="77"/>
        <v>-</v>
      </c>
      <c r="K514" s="269"/>
      <c r="L514" s="269"/>
      <c r="M514" s="270"/>
      <c r="N514" s="270"/>
      <c r="O514" s="277">
        <f t="shared" si="76"/>
        <v>0</v>
      </c>
      <c r="P514" s="272"/>
      <c r="Q514" s="199">
        <v>0</v>
      </c>
      <c r="R514" s="271"/>
      <c r="S514" s="198">
        <f t="shared" si="78"/>
        <v>0</v>
      </c>
      <c r="T514" s="198">
        <f t="shared" si="79"/>
        <v>0</v>
      </c>
      <c r="U514" s="198">
        <f t="shared" si="80"/>
        <v>0</v>
      </c>
      <c r="V514" s="198">
        <f t="shared" si="81"/>
        <v>0</v>
      </c>
      <c r="W514" s="198">
        <v>0</v>
      </c>
      <c r="X514" s="198">
        <v>0</v>
      </c>
      <c r="Y514" s="198">
        <v>0</v>
      </c>
      <c r="Z514" s="198">
        <v>0</v>
      </c>
      <c r="AA514" s="192">
        <f t="shared" si="82"/>
        <v>0</v>
      </c>
      <c r="AB514" s="192">
        <f t="shared" si="83"/>
        <v>0</v>
      </c>
    </row>
    <row r="515" spans="1:28" x14ac:dyDescent="0.2">
      <c r="A515" s="172"/>
      <c r="B515" s="268"/>
      <c r="C515" s="268"/>
      <c r="D515" s="268"/>
      <c r="E515" s="172"/>
      <c r="F515" s="268"/>
      <c r="G515" s="200" t="s">
        <v>1249</v>
      </c>
      <c r="H515" s="268"/>
      <c r="I515" s="172"/>
      <c r="J515" s="437" t="str">
        <f t="shared" si="77"/>
        <v>-</v>
      </c>
      <c r="K515" s="269"/>
      <c r="L515" s="269"/>
      <c r="M515" s="270"/>
      <c r="N515" s="270"/>
      <c r="O515" s="277">
        <f t="shared" si="76"/>
        <v>0</v>
      </c>
      <c r="P515" s="272"/>
      <c r="Q515" s="199">
        <v>0</v>
      </c>
      <c r="R515" s="271"/>
      <c r="S515" s="198">
        <f t="shared" si="78"/>
        <v>0</v>
      </c>
      <c r="T515" s="198">
        <f t="shared" si="79"/>
        <v>0</v>
      </c>
      <c r="U515" s="198">
        <f t="shared" si="80"/>
        <v>0</v>
      </c>
      <c r="V515" s="198">
        <f t="shared" si="81"/>
        <v>0</v>
      </c>
      <c r="W515" s="198">
        <v>0</v>
      </c>
      <c r="X515" s="198">
        <v>0</v>
      </c>
      <c r="Y515" s="198">
        <v>0</v>
      </c>
      <c r="Z515" s="198">
        <v>0</v>
      </c>
      <c r="AA515" s="192">
        <f t="shared" si="82"/>
        <v>0</v>
      </c>
      <c r="AB515" s="192">
        <f t="shared" si="83"/>
        <v>0</v>
      </c>
    </row>
    <row r="516" spans="1:28" x14ac:dyDescent="0.2">
      <c r="A516" s="172"/>
      <c r="B516" s="268"/>
      <c r="C516" s="268"/>
      <c r="D516" s="268"/>
      <c r="E516" s="172"/>
      <c r="F516" s="268"/>
      <c r="G516" s="200" t="s">
        <v>1249</v>
      </c>
      <c r="H516" s="268"/>
      <c r="I516" s="172"/>
      <c r="J516" s="437" t="str">
        <f t="shared" si="77"/>
        <v>-</v>
      </c>
      <c r="K516" s="269"/>
      <c r="L516" s="269"/>
      <c r="M516" s="270"/>
      <c r="N516" s="270"/>
      <c r="O516" s="277">
        <f t="shared" si="76"/>
        <v>0</v>
      </c>
      <c r="P516" s="272"/>
      <c r="Q516" s="199">
        <v>0</v>
      </c>
      <c r="R516" s="271"/>
      <c r="S516" s="198">
        <f t="shared" si="78"/>
        <v>0</v>
      </c>
      <c r="T516" s="198">
        <f t="shared" si="79"/>
        <v>0</v>
      </c>
      <c r="U516" s="198">
        <f t="shared" si="80"/>
        <v>0</v>
      </c>
      <c r="V516" s="198">
        <f t="shared" si="81"/>
        <v>0</v>
      </c>
      <c r="W516" s="198">
        <v>0</v>
      </c>
      <c r="X516" s="198">
        <v>0</v>
      </c>
      <c r="Y516" s="198">
        <v>0</v>
      </c>
      <c r="Z516" s="198">
        <v>0</v>
      </c>
      <c r="AA516" s="192">
        <f t="shared" si="82"/>
        <v>0</v>
      </c>
      <c r="AB516" s="192">
        <f t="shared" si="83"/>
        <v>0</v>
      </c>
    </row>
    <row r="517" spans="1:28" x14ac:dyDescent="0.2">
      <c r="A517" s="172"/>
      <c r="B517" s="268"/>
      <c r="C517" s="268"/>
      <c r="D517" s="268"/>
      <c r="E517" s="172"/>
      <c r="F517" s="268"/>
      <c r="G517" s="200" t="s">
        <v>1249</v>
      </c>
      <c r="H517" s="268"/>
      <c r="I517" s="172"/>
      <c r="J517" s="437" t="str">
        <f t="shared" si="77"/>
        <v>-</v>
      </c>
      <c r="K517" s="269"/>
      <c r="L517" s="269"/>
      <c r="M517" s="270"/>
      <c r="N517" s="270"/>
      <c r="O517" s="277">
        <f t="shared" si="76"/>
        <v>0</v>
      </c>
      <c r="P517" s="272"/>
      <c r="Q517" s="199">
        <v>0</v>
      </c>
      <c r="R517" s="271"/>
      <c r="S517" s="198">
        <f t="shared" si="78"/>
        <v>0</v>
      </c>
      <c r="T517" s="198">
        <f t="shared" si="79"/>
        <v>0</v>
      </c>
      <c r="U517" s="198">
        <f t="shared" si="80"/>
        <v>0</v>
      </c>
      <c r="V517" s="198">
        <f t="shared" si="81"/>
        <v>0</v>
      </c>
      <c r="W517" s="198">
        <v>0</v>
      </c>
      <c r="X517" s="198">
        <v>0</v>
      </c>
      <c r="Y517" s="198">
        <v>0</v>
      </c>
      <c r="Z517" s="198">
        <v>0</v>
      </c>
      <c r="AA517" s="192">
        <f t="shared" si="82"/>
        <v>0</v>
      </c>
      <c r="AB517" s="192">
        <f t="shared" si="83"/>
        <v>0</v>
      </c>
    </row>
    <row r="518" spans="1:28" x14ac:dyDescent="0.2">
      <c r="A518" s="172"/>
      <c r="B518" s="268"/>
      <c r="C518" s="268"/>
      <c r="D518" s="268"/>
      <c r="E518" s="172"/>
      <c r="F518" s="268"/>
      <c r="G518" s="200" t="s">
        <v>1249</v>
      </c>
      <c r="H518" s="268"/>
      <c r="I518" s="172"/>
      <c r="J518" s="437" t="str">
        <f t="shared" si="77"/>
        <v>-</v>
      </c>
      <c r="K518" s="269"/>
      <c r="L518" s="269"/>
      <c r="M518" s="270"/>
      <c r="N518" s="270"/>
      <c r="O518" s="277">
        <f t="shared" si="76"/>
        <v>0</v>
      </c>
      <c r="P518" s="272"/>
      <c r="Q518" s="199">
        <v>0</v>
      </c>
      <c r="R518" s="271"/>
      <c r="S518" s="198">
        <f t="shared" si="78"/>
        <v>0</v>
      </c>
      <c r="T518" s="198">
        <f t="shared" si="79"/>
        <v>0</v>
      </c>
      <c r="U518" s="198">
        <f t="shared" si="80"/>
        <v>0</v>
      </c>
      <c r="V518" s="198">
        <f t="shared" si="81"/>
        <v>0</v>
      </c>
      <c r="W518" s="198">
        <v>0</v>
      </c>
      <c r="X518" s="198">
        <v>0</v>
      </c>
      <c r="Y518" s="198">
        <v>0</v>
      </c>
      <c r="Z518" s="198">
        <v>0</v>
      </c>
      <c r="AA518" s="192">
        <f t="shared" si="82"/>
        <v>0</v>
      </c>
      <c r="AB518" s="192">
        <f t="shared" si="83"/>
        <v>0</v>
      </c>
    </row>
    <row r="519" spans="1:28" x14ac:dyDescent="0.2">
      <c r="A519" s="172"/>
      <c r="B519" s="268"/>
      <c r="C519" s="268"/>
      <c r="D519" s="268"/>
      <c r="E519" s="172"/>
      <c r="F519" s="268"/>
      <c r="G519" s="200" t="s">
        <v>1249</v>
      </c>
      <c r="H519" s="268"/>
      <c r="I519" s="172"/>
      <c r="J519" s="437" t="str">
        <f t="shared" si="77"/>
        <v>-</v>
      </c>
      <c r="K519" s="269"/>
      <c r="L519" s="269"/>
      <c r="M519" s="270"/>
      <c r="N519" s="270"/>
      <c r="O519" s="277">
        <f t="shared" si="76"/>
        <v>0</v>
      </c>
      <c r="P519" s="272"/>
      <c r="Q519" s="199">
        <v>0</v>
      </c>
      <c r="R519" s="271"/>
      <c r="S519" s="198">
        <f t="shared" si="78"/>
        <v>0</v>
      </c>
      <c r="T519" s="198">
        <f t="shared" si="79"/>
        <v>0</v>
      </c>
      <c r="U519" s="198">
        <f t="shared" si="80"/>
        <v>0</v>
      </c>
      <c r="V519" s="198">
        <f t="shared" si="81"/>
        <v>0</v>
      </c>
      <c r="W519" s="198">
        <v>0</v>
      </c>
      <c r="X519" s="198">
        <v>0</v>
      </c>
      <c r="Y519" s="198">
        <v>0</v>
      </c>
      <c r="Z519" s="198">
        <v>0</v>
      </c>
      <c r="AA519" s="192">
        <f t="shared" si="82"/>
        <v>0</v>
      </c>
      <c r="AB519" s="192">
        <f t="shared" si="83"/>
        <v>0</v>
      </c>
    </row>
    <row r="520" spans="1:28" x14ac:dyDescent="0.2">
      <c r="A520" s="172"/>
      <c r="B520" s="268"/>
      <c r="C520" s="268"/>
      <c r="D520" s="268"/>
      <c r="E520" s="172"/>
      <c r="F520" s="268"/>
      <c r="G520" s="200" t="s">
        <v>1249</v>
      </c>
      <c r="H520" s="268"/>
      <c r="I520" s="172"/>
      <c r="J520" s="437" t="str">
        <f t="shared" si="77"/>
        <v>-</v>
      </c>
      <c r="K520" s="269"/>
      <c r="L520" s="269"/>
      <c r="M520" s="270"/>
      <c r="N520" s="270"/>
      <c r="O520" s="277">
        <f t="shared" si="76"/>
        <v>0</v>
      </c>
      <c r="P520" s="272"/>
      <c r="Q520" s="199">
        <v>0</v>
      </c>
      <c r="R520" s="271"/>
      <c r="S520" s="198">
        <f t="shared" si="78"/>
        <v>0</v>
      </c>
      <c r="T520" s="198">
        <f t="shared" si="79"/>
        <v>0</v>
      </c>
      <c r="U520" s="198">
        <f t="shared" si="80"/>
        <v>0</v>
      </c>
      <c r="V520" s="198">
        <f t="shared" si="81"/>
        <v>0</v>
      </c>
      <c r="W520" s="198">
        <v>0</v>
      </c>
      <c r="X520" s="198">
        <v>0</v>
      </c>
      <c r="Y520" s="198">
        <v>0</v>
      </c>
      <c r="Z520" s="198">
        <v>0</v>
      </c>
      <c r="AA520" s="192">
        <f t="shared" si="82"/>
        <v>0</v>
      </c>
      <c r="AB520" s="192">
        <f t="shared" si="83"/>
        <v>0</v>
      </c>
    </row>
    <row r="521" spans="1:28" x14ac:dyDescent="0.2">
      <c r="A521" s="172"/>
      <c r="B521" s="268"/>
      <c r="C521" s="268"/>
      <c r="D521" s="268"/>
      <c r="E521" s="172"/>
      <c r="F521" s="268"/>
      <c r="G521" s="200" t="s">
        <v>1249</v>
      </c>
      <c r="H521" s="268"/>
      <c r="I521" s="172"/>
      <c r="J521" s="437" t="str">
        <f t="shared" si="77"/>
        <v>-</v>
      </c>
      <c r="K521" s="269"/>
      <c r="L521" s="269"/>
      <c r="M521" s="270"/>
      <c r="N521" s="270"/>
      <c r="O521" s="277">
        <f t="shared" ref="O521:O584" si="84">IF(ISERROR(INDEX(SalarySchedule,N521+1,MATCH(M521,EdLevel,0)))=TRUE,0,(INDEX(SalarySchedule,N521+1,MATCH(M521,EdLevel,0))))</f>
        <v>0</v>
      </c>
      <c r="P521" s="272"/>
      <c r="Q521" s="199">
        <v>0</v>
      </c>
      <c r="R521" s="271"/>
      <c r="S521" s="198">
        <f t="shared" si="78"/>
        <v>0</v>
      </c>
      <c r="T521" s="198">
        <f t="shared" si="79"/>
        <v>0</v>
      </c>
      <c r="U521" s="198">
        <f t="shared" si="80"/>
        <v>0</v>
      </c>
      <c r="V521" s="198">
        <f t="shared" si="81"/>
        <v>0</v>
      </c>
      <c r="W521" s="198">
        <v>0</v>
      </c>
      <c r="X521" s="198">
        <v>0</v>
      </c>
      <c r="Y521" s="198">
        <v>0</v>
      </c>
      <c r="Z521" s="198">
        <v>0</v>
      </c>
      <c r="AA521" s="192">
        <f t="shared" si="82"/>
        <v>0</v>
      </c>
      <c r="AB521" s="192">
        <f t="shared" si="83"/>
        <v>0</v>
      </c>
    </row>
    <row r="522" spans="1:28" x14ac:dyDescent="0.2">
      <c r="A522" s="172"/>
      <c r="B522" s="268"/>
      <c r="C522" s="268"/>
      <c r="D522" s="268"/>
      <c r="E522" s="172"/>
      <c r="F522" s="268"/>
      <c r="G522" s="200" t="s">
        <v>1249</v>
      </c>
      <c r="H522" s="268"/>
      <c r="I522" s="172"/>
      <c r="J522" s="437" t="str">
        <f t="shared" ref="J522:J585" si="85">IF(A522="22",A522&amp;"-"&amp;E522&amp;"-"&amp;I522,A522&amp;"-"&amp;E522)</f>
        <v>-</v>
      </c>
      <c r="K522" s="269"/>
      <c r="L522" s="269"/>
      <c r="M522" s="270"/>
      <c r="N522" s="270"/>
      <c r="O522" s="277">
        <f t="shared" si="84"/>
        <v>0</v>
      </c>
      <c r="P522" s="272"/>
      <c r="Q522" s="199">
        <v>0</v>
      </c>
      <c r="R522" s="271"/>
      <c r="S522" s="198">
        <f t="shared" si="78"/>
        <v>0</v>
      </c>
      <c r="T522" s="198">
        <f t="shared" si="79"/>
        <v>0</v>
      </c>
      <c r="U522" s="198">
        <f t="shared" si="80"/>
        <v>0</v>
      </c>
      <c r="V522" s="198">
        <f t="shared" si="81"/>
        <v>0</v>
      </c>
      <c r="W522" s="198">
        <v>0</v>
      </c>
      <c r="X522" s="198">
        <v>0</v>
      </c>
      <c r="Y522" s="198">
        <v>0</v>
      </c>
      <c r="Z522" s="198">
        <v>0</v>
      </c>
      <c r="AA522" s="192">
        <f t="shared" si="82"/>
        <v>0</v>
      </c>
      <c r="AB522" s="192">
        <f t="shared" si="83"/>
        <v>0</v>
      </c>
    </row>
    <row r="523" spans="1:28" x14ac:dyDescent="0.2">
      <c r="A523" s="172"/>
      <c r="B523" s="268"/>
      <c r="C523" s="268"/>
      <c r="D523" s="268"/>
      <c r="E523" s="172"/>
      <c r="F523" s="268"/>
      <c r="G523" s="200" t="s">
        <v>1249</v>
      </c>
      <c r="H523" s="268"/>
      <c r="I523" s="172"/>
      <c r="J523" s="437" t="str">
        <f t="shared" si="85"/>
        <v>-</v>
      </c>
      <c r="K523" s="269"/>
      <c r="L523" s="269"/>
      <c r="M523" s="270"/>
      <c r="N523" s="270"/>
      <c r="O523" s="277">
        <f t="shared" si="84"/>
        <v>0</v>
      </c>
      <c r="P523" s="272"/>
      <c r="Q523" s="199">
        <v>0</v>
      </c>
      <c r="R523" s="271"/>
      <c r="S523" s="198">
        <f t="shared" si="78"/>
        <v>0</v>
      </c>
      <c r="T523" s="198">
        <f t="shared" si="79"/>
        <v>0</v>
      </c>
      <c r="U523" s="198">
        <f t="shared" si="80"/>
        <v>0</v>
      </c>
      <c r="V523" s="198">
        <f t="shared" si="81"/>
        <v>0</v>
      </c>
      <c r="W523" s="198">
        <v>0</v>
      </c>
      <c r="X523" s="198">
        <v>0</v>
      </c>
      <c r="Y523" s="198">
        <v>0</v>
      </c>
      <c r="Z523" s="198">
        <v>0</v>
      </c>
      <c r="AA523" s="192">
        <f t="shared" si="82"/>
        <v>0</v>
      </c>
      <c r="AB523" s="192">
        <f t="shared" si="83"/>
        <v>0</v>
      </c>
    </row>
    <row r="524" spans="1:28" x14ac:dyDescent="0.2">
      <c r="A524" s="172"/>
      <c r="B524" s="268"/>
      <c r="C524" s="268"/>
      <c r="D524" s="268"/>
      <c r="E524" s="172"/>
      <c r="F524" s="268"/>
      <c r="G524" s="200" t="s">
        <v>1249</v>
      </c>
      <c r="H524" s="268"/>
      <c r="I524" s="172"/>
      <c r="J524" s="437" t="str">
        <f t="shared" si="85"/>
        <v>-</v>
      </c>
      <c r="K524" s="269"/>
      <c r="L524" s="269"/>
      <c r="M524" s="270"/>
      <c r="N524" s="270"/>
      <c r="O524" s="277">
        <f t="shared" si="84"/>
        <v>0</v>
      </c>
      <c r="P524" s="272"/>
      <c r="Q524" s="199">
        <v>0</v>
      </c>
      <c r="R524" s="271"/>
      <c r="S524" s="198">
        <f t="shared" si="78"/>
        <v>0</v>
      </c>
      <c r="T524" s="198">
        <f t="shared" si="79"/>
        <v>0</v>
      </c>
      <c r="U524" s="198">
        <f t="shared" si="80"/>
        <v>0</v>
      </c>
      <c r="V524" s="198">
        <f t="shared" si="81"/>
        <v>0</v>
      </c>
      <c r="W524" s="198">
        <v>0</v>
      </c>
      <c r="X524" s="198">
        <v>0</v>
      </c>
      <c r="Y524" s="198">
        <v>0</v>
      </c>
      <c r="Z524" s="198">
        <v>0</v>
      </c>
      <c r="AA524" s="192">
        <f t="shared" si="82"/>
        <v>0</v>
      </c>
      <c r="AB524" s="192">
        <f t="shared" si="83"/>
        <v>0</v>
      </c>
    </row>
    <row r="525" spans="1:28" x14ac:dyDescent="0.2">
      <c r="A525" s="172"/>
      <c r="B525" s="268"/>
      <c r="C525" s="268"/>
      <c r="D525" s="268"/>
      <c r="E525" s="172"/>
      <c r="F525" s="268"/>
      <c r="G525" s="200" t="s">
        <v>1249</v>
      </c>
      <c r="H525" s="268"/>
      <c r="I525" s="172"/>
      <c r="J525" s="437" t="str">
        <f t="shared" si="85"/>
        <v>-</v>
      </c>
      <c r="K525" s="269"/>
      <c r="L525" s="269"/>
      <c r="M525" s="270"/>
      <c r="N525" s="270"/>
      <c r="O525" s="277">
        <f t="shared" si="84"/>
        <v>0</v>
      </c>
      <c r="P525" s="272"/>
      <c r="Q525" s="199">
        <v>0</v>
      </c>
      <c r="R525" s="271"/>
      <c r="S525" s="198">
        <f t="shared" si="78"/>
        <v>0</v>
      </c>
      <c r="T525" s="198">
        <f t="shared" si="79"/>
        <v>0</v>
      </c>
      <c r="U525" s="198">
        <f t="shared" si="80"/>
        <v>0</v>
      </c>
      <c r="V525" s="198">
        <f t="shared" si="81"/>
        <v>0</v>
      </c>
      <c r="W525" s="198">
        <v>0</v>
      </c>
      <c r="X525" s="198">
        <v>0</v>
      </c>
      <c r="Y525" s="198">
        <v>0</v>
      </c>
      <c r="Z525" s="198">
        <v>0</v>
      </c>
      <c r="AA525" s="192">
        <f t="shared" si="82"/>
        <v>0</v>
      </c>
      <c r="AB525" s="192">
        <f t="shared" si="83"/>
        <v>0</v>
      </c>
    </row>
    <row r="526" spans="1:28" x14ac:dyDescent="0.2">
      <c r="A526" s="172"/>
      <c r="B526" s="268"/>
      <c r="C526" s="268"/>
      <c r="D526" s="268"/>
      <c r="E526" s="172"/>
      <c r="F526" s="268"/>
      <c r="G526" s="200" t="s">
        <v>1249</v>
      </c>
      <c r="H526" s="268"/>
      <c r="I526" s="172"/>
      <c r="J526" s="437" t="str">
        <f t="shared" si="85"/>
        <v>-</v>
      </c>
      <c r="K526" s="269"/>
      <c r="L526" s="269"/>
      <c r="M526" s="270"/>
      <c r="N526" s="270"/>
      <c r="O526" s="277">
        <f t="shared" si="84"/>
        <v>0</v>
      </c>
      <c r="P526" s="272"/>
      <c r="Q526" s="199">
        <v>0</v>
      </c>
      <c r="R526" s="271"/>
      <c r="S526" s="198">
        <f t="shared" si="78"/>
        <v>0</v>
      </c>
      <c r="T526" s="198">
        <f t="shared" si="79"/>
        <v>0</v>
      </c>
      <c r="U526" s="198">
        <f t="shared" si="80"/>
        <v>0</v>
      </c>
      <c r="V526" s="198">
        <f t="shared" si="81"/>
        <v>0</v>
      </c>
      <c r="W526" s="198">
        <v>0</v>
      </c>
      <c r="X526" s="198">
        <v>0</v>
      </c>
      <c r="Y526" s="198">
        <v>0</v>
      </c>
      <c r="Z526" s="198">
        <v>0</v>
      </c>
      <c r="AA526" s="192">
        <f t="shared" si="82"/>
        <v>0</v>
      </c>
      <c r="AB526" s="192">
        <f t="shared" si="83"/>
        <v>0</v>
      </c>
    </row>
    <row r="527" spans="1:28" x14ac:dyDescent="0.2">
      <c r="A527" s="172"/>
      <c r="B527" s="268"/>
      <c r="C527" s="268"/>
      <c r="D527" s="268"/>
      <c r="E527" s="172"/>
      <c r="F527" s="268"/>
      <c r="G527" s="200" t="s">
        <v>1249</v>
      </c>
      <c r="H527" s="268"/>
      <c r="I527" s="172"/>
      <c r="J527" s="437" t="str">
        <f t="shared" si="85"/>
        <v>-</v>
      </c>
      <c r="K527" s="269"/>
      <c r="L527" s="269"/>
      <c r="M527" s="270"/>
      <c r="N527" s="270"/>
      <c r="O527" s="277">
        <f t="shared" si="84"/>
        <v>0</v>
      </c>
      <c r="P527" s="272"/>
      <c r="Q527" s="199">
        <v>0</v>
      </c>
      <c r="R527" s="271"/>
      <c r="S527" s="198">
        <f t="shared" si="78"/>
        <v>0</v>
      </c>
      <c r="T527" s="198">
        <f t="shared" si="79"/>
        <v>0</v>
      </c>
      <c r="U527" s="198">
        <f t="shared" si="80"/>
        <v>0</v>
      </c>
      <c r="V527" s="198">
        <f t="shared" si="81"/>
        <v>0</v>
      </c>
      <c r="W527" s="198">
        <v>0</v>
      </c>
      <c r="X527" s="198">
        <v>0</v>
      </c>
      <c r="Y527" s="198">
        <v>0</v>
      </c>
      <c r="Z527" s="198">
        <v>0</v>
      </c>
      <c r="AA527" s="192">
        <f t="shared" si="82"/>
        <v>0</v>
      </c>
      <c r="AB527" s="192">
        <f t="shared" si="83"/>
        <v>0</v>
      </c>
    </row>
    <row r="528" spans="1:28" x14ac:dyDescent="0.2">
      <c r="A528" s="172"/>
      <c r="B528" s="268"/>
      <c r="C528" s="268"/>
      <c r="D528" s="268"/>
      <c r="E528" s="172"/>
      <c r="F528" s="268"/>
      <c r="G528" s="200" t="s">
        <v>1249</v>
      </c>
      <c r="H528" s="268"/>
      <c r="I528" s="172"/>
      <c r="J528" s="437" t="str">
        <f t="shared" si="85"/>
        <v>-</v>
      </c>
      <c r="K528" s="269"/>
      <c r="L528" s="269"/>
      <c r="M528" s="270"/>
      <c r="N528" s="270"/>
      <c r="O528" s="277">
        <f t="shared" si="84"/>
        <v>0</v>
      </c>
      <c r="P528" s="272"/>
      <c r="Q528" s="199">
        <v>0</v>
      </c>
      <c r="R528" s="271"/>
      <c r="S528" s="198">
        <f t="shared" si="78"/>
        <v>0</v>
      </c>
      <c r="T528" s="198">
        <f t="shared" si="79"/>
        <v>0</v>
      </c>
      <c r="U528" s="198">
        <f t="shared" si="80"/>
        <v>0</v>
      </c>
      <c r="V528" s="198">
        <f t="shared" si="81"/>
        <v>0</v>
      </c>
      <c r="W528" s="198">
        <v>0</v>
      </c>
      <c r="X528" s="198">
        <v>0</v>
      </c>
      <c r="Y528" s="198">
        <v>0</v>
      </c>
      <c r="Z528" s="198">
        <v>0</v>
      </c>
      <c r="AA528" s="192">
        <f t="shared" si="82"/>
        <v>0</v>
      </c>
      <c r="AB528" s="192">
        <f t="shared" si="83"/>
        <v>0</v>
      </c>
    </row>
    <row r="529" spans="1:28" x14ac:dyDescent="0.2">
      <c r="A529" s="172"/>
      <c r="B529" s="268"/>
      <c r="C529" s="268"/>
      <c r="D529" s="268"/>
      <c r="E529" s="172"/>
      <c r="F529" s="268"/>
      <c r="G529" s="200" t="s">
        <v>1249</v>
      </c>
      <c r="H529" s="268"/>
      <c r="I529" s="172"/>
      <c r="J529" s="437" t="str">
        <f t="shared" si="85"/>
        <v>-</v>
      </c>
      <c r="K529" s="269"/>
      <c r="L529" s="269"/>
      <c r="M529" s="270"/>
      <c r="N529" s="270"/>
      <c r="O529" s="277">
        <f t="shared" si="84"/>
        <v>0</v>
      </c>
      <c r="P529" s="272"/>
      <c r="Q529" s="199">
        <v>0</v>
      </c>
      <c r="R529" s="271"/>
      <c r="S529" s="198">
        <f t="shared" si="78"/>
        <v>0</v>
      </c>
      <c r="T529" s="198">
        <f t="shared" si="79"/>
        <v>0</v>
      </c>
      <c r="U529" s="198">
        <f t="shared" si="80"/>
        <v>0</v>
      </c>
      <c r="V529" s="198">
        <f t="shared" si="81"/>
        <v>0</v>
      </c>
      <c r="W529" s="198">
        <v>0</v>
      </c>
      <c r="X529" s="198">
        <v>0</v>
      </c>
      <c r="Y529" s="198">
        <v>0</v>
      </c>
      <c r="Z529" s="198">
        <v>0</v>
      </c>
      <c r="AA529" s="192">
        <f t="shared" si="82"/>
        <v>0</v>
      </c>
      <c r="AB529" s="192">
        <f t="shared" si="83"/>
        <v>0</v>
      </c>
    </row>
    <row r="530" spans="1:28" x14ac:dyDescent="0.2">
      <c r="A530" s="172"/>
      <c r="B530" s="268"/>
      <c r="C530" s="268"/>
      <c r="D530" s="268"/>
      <c r="E530" s="172"/>
      <c r="F530" s="268"/>
      <c r="G530" s="200" t="s">
        <v>1249</v>
      </c>
      <c r="H530" s="268"/>
      <c r="I530" s="172"/>
      <c r="J530" s="437" t="str">
        <f t="shared" si="85"/>
        <v>-</v>
      </c>
      <c r="K530" s="269"/>
      <c r="L530" s="269"/>
      <c r="M530" s="270"/>
      <c r="N530" s="270"/>
      <c r="O530" s="277">
        <f t="shared" si="84"/>
        <v>0</v>
      </c>
      <c r="P530" s="272"/>
      <c r="Q530" s="199">
        <v>0</v>
      </c>
      <c r="R530" s="271"/>
      <c r="S530" s="198">
        <f t="shared" si="78"/>
        <v>0</v>
      </c>
      <c r="T530" s="198">
        <f t="shared" si="79"/>
        <v>0</v>
      </c>
      <c r="U530" s="198">
        <f t="shared" si="80"/>
        <v>0</v>
      </c>
      <c r="V530" s="198">
        <f t="shared" si="81"/>
        <v>0</v>
      </c>
      <c r="W530" s="198">
        <v>0</v>
      </c>
      <c r="X530" s="198">
        <v>0</v>
      </c>
      <c r="Y530" s="198">
        <v>0</v>
      </c>
      <c r="Z530" s="198">
        <v>0</v>
      </c>
      <c r="AA530" s="192">
        <f t="shared" si="82"/>
        <v>0</v>
      </c>
      <c r="AB530" s="192">
        <f t="shared" si="83"/>
        <v>0</v>
      </c>
    </row>
    <row r="531" spans="1:28" x14ac:dyDescent="0.2">
      <c r="A531" s="172"/>
      <c r="B531" s="268"/>
      <c r="C531" s="268"/>
      <c r="D531" s="268"/>
      <c r="E531" s="172"/>
      <c r="F531" s="268"/>
      <c r="G531" s="200" t="s">
        <v>1249</v>
      </c>
      <c r="H531" s="268"/>
      <c r="I531" s="172"/>
      <c r="J531" s="437" t="str">
        <f t="shared" si="85"/>
        <v>-</v>
      </c>
      <c r="K531" s="269"/>
      <c r="L531" s="269"/>
      <c r="M531" s="270"/>
      <c r="N531" s="270"/>
      <c r="O531" s="277">
        <f t="shared" si="84"/>
        <v>0</v>
      </c>
      <c r="P531" s="272"/>
      <c r="Q531" s="199">
        <v>0</v>
      </c>
      <c r="R531" s="271"/>
      <c r="S531" s="198">
        <f t="shared" si="78"/>
        <v>0</v>
      </c>
      <c r="T531" s="198">
        <f t="shared" si="79"/>
        <v>0</v>
      </c>
      <c r="U531" s="198">
        <f t="shared" si="80"/>
        <v>0</v>
      </c>
      <c r="V531" s="198">
        <f t="shared" si="81"/>
        <v>0</v>
      </c>
      <c r="W531" s="198">
        <v>0</v>
      </c>
      <c r="X531" s="198">
        <v>0</v>
      </c>
      <c r="Y531" s="198">
        <v>0</v>
      </c>
      <c r="Z531" s="198">
        <v>0</v>
      </c>
      <c r="AA531" s="192">
        <f t="shared" si="82"/>
        <v>0</v>
      </c>
      <c r="AB531" s="192">
        <f t="shared" si="83"/>
        <v>0</v>
      </c>
    </row>
    <row r="532" spans="1:28" x14ac:dyDescent="0.2">
      <c r="A532" s="172"/>
      <c r="B532" s="268"/>
      <c r="C532" s="268"/>
      <c r="D532" s="268"/>
      <c r="E532" s="172"/>
      <c r="F532" s="268"/>
      <c r="G532" s="200" t="s">
        <v>1249</v>
      </c>
      <c r="H532" s="268"/>
      <c r="I532" s="172"/>
      <c r="J532" s="437" t="str">
        <f t="shared" si="85"/>
        <v>-</v>
      </c>
      <c r="K532" s="269"/>
      <c r="L532" s="269"/>
      <c r="M532" s="270"/>
      <c r="N532" s="270"/>
      <c r="O532" s="277">
        <f t="shared" si="84"/>
        <v>0</v>
      </c>
      <c r="P532" s="272"/>
      <c r="Q532" s="199">
        <v>0</v>
      </c>
      <c r="R532" s="271"/>
      <c r="S532" s="198">
        <f t="shared" si="78"/>
        <v>0</v>
      </c>
      <c r="T532" s="198">
        <f t="shared" si="79"/>
        <v>0</v>
      </c>
      <c r="U532" s="198">
        <f t="shared" si="80"/>
        <v>0</v>
      </c>
      <c r="V532" s="198">
        <f t="shared" si="81"/>
        <v>0</v>
      </c>
      <c r="W532" s="198">
        <v>0</v>
      </c>
      <c r="X532" s="198">
        <v>0</v>
      </c>
      <c r="Y532" s="198">
        <v>0</v>
      </c>
      <c r="Z532" s="198">
        <v>0</v>
      </c>
      <c r="AA532" s="192">
        <f t="shared" si="82"/>
        <v>0</v>
      </c>
      <c r="AB532" s="192">
        <f t="shared" si="83"/>
        <v>0</v>
      </c>
    </row>
    <row r="533" spans="1:28" x14ac:dyDescent="0.2">
      <c r="A533" s="172"/>
      <c r="B533" s="268"/>
      <c r="C533" s="268"/>
      <c r="D533" s="268"/>
      <c r="E533" s="172"/>
      <c r="F533" s="268"/>
      <c r="G533" s="200" t="s">
        <v>1249</v>
      </c>
      <c r="H533" s="268"/>
      <c r="I533" s="172"/>
      <c r="J533" s="437" t="str">
        <f t="shared" si="85"/>
        <v>-</v>
      </c>
      <c r="K533" s="269"/>
      <c r="L533" s="269"/>
      <c r="M533" s="270"/>
      <c r="N533" s="270"/>
      <c r="O533" s="277">
        <f t="shared" si="84"/>
        <v>0</v>
      </c>
      <c r="P533" s="272"/>
      <c r="Q533" s="199">
        <v>0</v>
      </c>
      <c r="R533" s="271"/>
      <c r="S533" s="198">
        <f t="shared" si="78"/>
        <v>0</v>
      </c>
      <c r="T533" s="198">
        <f t="shared" si="79"/>
        <v>0</v>
      </c>
      <c r="U533" s="198">
        <f t="shared" si="80"/>
        <v>0</v>
      </c>
      <c r="V533" s="198">
        <f t="shared" si="81"/>
        <v>0</v>
      </c>
      <c r="W533" s="198">
        <v>0</v>
      </c>
      <c r="X533" s="198">
        <v>0</v>
      </c>
      <c r="Y533" s="198">
        <v>0</v>
      </c>
      <c r="Z533" s="198">
        <v>0</v>
      </c>
      <c r="AA533" s="192">
        <f t="shared" si="82"/>
        <v>0</v>
      </c>
      <c r="AB533" s="192">
        <f t="shared" si="83"/>
        <v>0</v>
      </c>
    </row>
    <row r="534" spans="1:28" x14ac:dyDescent="0.2">
      <c r="A534" s="172"/>
      <c r="B534" s="268"/>
      <c r="C534" s="268"/>
      <c r="D534" s="268"/>
      <c r="E534" s="172"/>
      <c r="F534" s="268"/>
      <c r="G534" s="200" t="s">
        <v>1249</v>
      </c>
      <c r="H534" s="268"/>
      <c r="I534" s="172"/>
      <c r="J534" s="437" t="str">
        <f t="shared" si="85"/>
        <v>-</v>
      </c>
      <c r="K534" s="269"/>
      <c r="L534" s="269"/>
      <c r="M534" s="270"/>
      <c r="N534" s="270"/>
      <c r="O534" s="277">
        <f t="shared" si="84"/>
        <v>0</v>
      </c>
      <c r="P534" s="272"/>
      <c r="Q534" s="199">
        <v>0</v>
      </c>
      <c r="R534" s="271"/>
      <c r="S534" s="198">
        <f t="shared" si="78"/>
        <v>0</v>
      </c>
      <c r="T534" s="198">
        <f t="shared" si="79"/>
        <v>0</v>
      </c>
      <c r="U534" s="198">
        <f t="shared" si="80"/>
        <v>0</v>
      </c>
      <c r="V534" s="198">
        <f t="shared" si="81"/>
        <v>0</v>
      </c>
      <c r="W534" s="198">
        <v>0</v>
      </c>
      <c r="X534" s="198">
        <v>0</v>
      </c>
      <c r="Y534" s="198">
        <v>0</v>
      </c>
      <c r="Z534" s="198">
        <v>0</v>
      </c>
      <c r="AA534" s="192">
        <f t="shared" si="82"/>
        <v>0</v>
      </c>
      <c r="AB534" s="192">
        <f t="shared" si="83"/>
        <v>0</v>
      </c>
    </row>
    <row r="535" spans="1:28" x14ac:dyDescent="0.2">
      <c r="A535" s="172"/>
      <c r="B535" s="268"/>
      <c r="C535" s="268"/>
      <c r="D535" s="268"/>
      <c r="E535" s="172"/>
      <c r="F535" s="268"/>
      <c r="G535" s="200" t="s">
        <v>1249</v>
      </c>
      <c r="H535" s="268"/>
      <c r="I535" s="172"/>
      <c r="J535" s="437" t="str">
        <f t="shared" si="85"/>
        <v>-</v>
      </c>
      <c r="K535" s="269"/>
      <c r="L535" s="269"/>
      <c r="M535" s="270"/>
      <c r="N535" s="270"/>
      <c r="O535" s="277">
        <f t="shared" si="84"/>
        <v>0</v>
      </c>
      <c r="P535" s="272"/>
      <c r="Q535" s="199">
        <v>0</v>
      </c>
      <c r="R535" s="271"/>
      <c r="S535" s="198">
        <f t="shared" si="78"/>
        <v>0</v>
      </c>
      <c r="T535" s="198">
        <f t="shared" si="79"/>
        <v>0</v>
      </c>
      <c r="U535" s="198">
        <f t="shared" si="80"/>
        <v>0</v>
      </c>
      <c r="V535" s="198">
        <f t="shared" si="81"/>
        <v>0</v>
      </c>
      <c r="W535" s="198">
        <v>0</v>
      </c>
      <c r="X535" s="198">
        <v>0</v>
      </c>
      <c r="Y535" s="198">
        <v>0</v>
      </c>
      <c r="Z535" s="198">
        <v>0</v>
      </c>
      <c r="AA535" s="192">
        <f t="shared" si="82"/>
        <v>0</v>
      </c>
      <c r="AB535" s="192">
        <f t="shared" si="83"/>
        <v>0</v>
      </c>
    </row>
    <row r="536" spans="1:28" x14ac:dyDescent="0.2">
      <c r="A536" s="172"/>
      <c r="B536" s="268"/>
      <c r="C536" s="268"/>
      <c r="D536" s="268"/>
      <c r="E536" s="172"/>
      <c r="F536" s="268"/>
      <c r="G536" s="200" t="s">
        <v>1249</v>
      </c>
      <c r="H536" s="268"/>
      <c r="I536" s="172"/>
      <c r="J536" s="437" t="str">
        <f t="shared" si="85"/>
        <v>-</v>
      </c>
      <c r="K536" s="269"/>
      <c r="L536" s="269"/>
      <c r="M536" s="270"/>
      <c r="N536" s="270"/>
      <c r="O536" s="277">
        <f t="shared" si="84"/>
        <v>0</v>
      </c>
      <c r="P536" s="272"/>
      <c r="Q536" s="199">
        <v>0</v>
      </c>
      <c r="R536" s="271"/>
      <c r="S536" s="198">
        <f t="shared" si="78"/>
        <v>0</v>
      </c>
      <c r="T536" s="198">
        <f t="shared" si="79"/>
        <v>0</v>
      </c>
      <c r="U536" s="198">
        <f t="shared" si="80"/>
        <v>0</v>
      </c>
      <c r="V536" s="198">
        <f t="shared" si="81"/>
        <v>0</v>
      </c>
      <c r="W536" s="198">
        <v>0</v>
      </c>
      <c r="X536" s="198">
        <v>0</v>
      </c>
      <c r="Y536" s="198">
        <v>0</v>
      </c>
      <c r="Z536" s="198">
        <v>0</v>
      </c>
      <c r="AA536" s="192">
        <f t="shared" si="82"/>
        <v>0</v>
      </c>
      <c r="AB536" s="192">
        <f t="shared" si="83"/>
        <v>0</v>
      </c>
    </row>
    <row r="537" spans="1:28" x14ac:dyDescent="0.2">
      <c r="A537" s="172"/>
      <c r="B537" s="268"/>
      <c r="C537" s="268"/>
      <c r="D537" s="268"/>
      <c r="E537" s="172"/>
      <c r="F537" s="268"/>
      <c r="G537" s="200" t="s">
        <v>1249</v>
      </c>
      <c r="H537" s="268"/>
      <c r="I537" s="172"/>
      <c r="J537" s="437" t="str">
        <f t="shared" si="85"/>
        <v>-</v>
      </c>
      <c r="K537" s="269"/>
      <c r="L537" s="269"/>
      <c r="M537" s="270"/>
      <c r="N537" s="270"/>
      <c r="O537" s="277">
        <f t="shared" si="84"/>
        <v>0</v>
      </c>
      <c r="P537" s="272"/>
      <c r="Q537" s="199">
        <v>0</v>
      </c>
      <c r="R537" s="271"/>
      <c r="S537" s="198">
        <f t="shared" si="78"/>
        <v>0</v>
      </c>
      <c r="T537" s="198">
        <f t="shared" si="79"/>
        <v>0</v>
      </c>
      <c r="U537" s="198">
        <f t="shared" si="80"/>
        <v>0</v>
      </c>
      <c r="V537" s="198">
        <f t="shared" si="81"/>
        <v>0</v>
      </c>
      <c r="W537" s="198">
        <v>0</v>
      </c>
      <c r="X537" s="198">
        <v>0</v>
      </c>
      <c r="Y537" s="198">
        <v>0</v>
      </c>
      <c r="Z537" s="198">
        <v>0</v>
      </c>
      <c r="AA537" s="192">
        <f t="shared" si="82"/>
        <v>0</v>
      </c>
      <c r="AB537" s="192">
        <f t="shared" si="83"/>
        <v>0</v>
      </c>
    </row>
    <row r="538" spans="1:28" x14ac:dyDescent="0.2">
      <c r="A538" s="172"/>
      <c r="B538" s="268"/>
      <c r="C538" s="268"/>
      <c r="D538" s="268"/>
      <c r="E538" s="172"/>
      <c r="F538" s="268"/>
      <c r="G538" s="200" t="s">
        <v>1249</v>
      </c>
      <c r="H538" s="268"/>
      <c r="I538" s="172"/>
      <c r="J538" s="437" t="str">
        <f t="shared" si="85"/>
        <v>-</v>
      </c>
      <c r="K538" s="269"/>
      <c r="L538" s="269"/>
      <c r="M538" s="270"/>
      <c r="N538" s="270"/>
      <c r="O538" s="277">
        <f t="shared" si="84"/>
        <v>0</v>
      </c>
      <c r="P538" s="272"/>
      <c r="Q538" s="199">
        <v>0</v>
      </c>
      <c r="R538" s="271"/>
      <c r="S538" s="198">
        <f t="shared" si="78"/>
        <v>0</v>
      </c>
      <c r="T538" s="198">
        <f t="shared" si="79"/>
        <v>0</v>
      </c>
      <c r="U538" s="198">
        <f t="shared" si="80"/>
        <v>0</v>
      </c>
      <c r="V538" s="198">
        <f t="shared" si="81"/>
        <v>0</v>
      </c>
      <c r="W538" s="198">
        <v>0</v>
      </c>
      <c r="X538" s="198">
        <v>0</v>
      </c>
      <c r="Y538" s="198">
        <v>0</v>
      </c>
      <c r="Z538" s="198">
        <v>0</v>
      </c>
      <c r="AA538" s="192">
        <f t="shared" si="82"/>
        <v>0</v>
      </c>
      <c r="AB538" s="192">
        <f t="shared" si="83"/>
        <v>0</v>
      </c>
    </row>
    <row r="539" spans="1:28" x14ac:dyDescent="0.2">
      <c r="A539" s="172"/>
      <c r="B539" s="268"/>
      <c r="C539" s="268"/>
      <c r="D539" s="268"/>
      <c r="E539" s="172"/>
      <c r="F539" s="268"/>
      <c r="G539" s="200" t="s">
        <v>1249</v>
      </c>
      <c r="H539" s="268"/>
      <c r="I539" s="172"/>
      <c r="J539" s="437" t="str">
        <f t="shared" si="85"/>
        <v>-</v>
      </c>
      <c r="K539" s="269"/>
      <c r="L539" s="269"/>
      <c r="M539" s="270"/>
      <c r="N539" s="270"/>
      <c r="O539" s="277">
        <f t="shared" si="84"/>
        <v>0</v>
      </c>
      <c r="P539" s="272"/>
      <c r="Q539" s="199">
        <v>0</v>
      </c>
      <c r="R539" s="271"/>
      <c r="S539" s="198">
        <f t="shared" si="78"/>
        <v>0</v>
      </c>
      <c r="T539" s="198">
        <f t="shared" si="79"/>
        <v>0</v>
      </c>
      <c r="U539" s="198">
        <f t="shared" si="80"/>
        <v>0</v>
      </c>
      <c r="V539" s="198">
        <f t="shared" si="81"/>
        <v>0</v>
      </c>
      <c r="W539" s="198">
        <v>0</v>
      </c>
      <c r="X539" s="198">
        <v>0</v>
      </c>
      <c r="Y539" s="198">
        <v>0</v>
      </c>
      <c r="Z539" s="198">
        <v>0</v>
      </c>
      <c r="AA539" s="192">
        <f t="shared" si="82"/>
        <v>0</v>
      </c>
      <c r="AB539" s="192">
        <f t="shared" si="83"/>
        <v>0</v>
      </c>
    </row>
    <row r="540" spans="1:28" x14ac:dyDescent="0.2">
      <c r="A540" s="172"/>
      <c r="B540" s="268"/>
      <c r="C540" s="268"/>
      <c r="D540" s="268"/>
      <c r="E540" s="172"/>
      <c r="F540" s="268"/>
      <c r="G540" s="200" t="s">
        <v>1249</v>
      </c>
      <c r="H540" s="268"/>
      <c r="I540" s="172"/>
      <c r="J540" s="437" t="str">
        <f t="shared" si="85"/>
        <v>-</v>
      </c>
      <c r="K540" s="269"/>
      <c r="L540" s="269"/>
      <c r="M540" s="270"/>
      <c r="N540" s="270"/>
      <c r="O540" s="277">
        <f t="shared" si="84"/>
        <v>0</v>
      </c>
      <c r="P540" s="272"/>
      <c r="Q540" s="199">
        <v>0</v>
      </c>
      <c r="R540" s="271"/>
      <c r="S540" s="198">
        <f t="shared" si="78"/>
        <v>0</v>
      </c>
      <c r="T540" s="198">
        <f t="shared" si="79"/>
        <v>0</v>
      </c>
      <c r="U540" s="198">
        <f t="shared" si="80"/>
        <v>0</v>
      </c>
      <c r="V540" s="198">
        <f t="shared" si="81"/>
        <v>0</v>
      </c>
      <c r="W540" s="198">
        <v>0</v>
      </c>
      <c r="X540" s="198">
        <v>0</v>
      </c>
      <c r="Y540" s="198">
        <v>0</v>
      </c>
      <c r="Z540" s="198">
        <v>0</v>
      </c>
      <c r="AA540" s="192">
        <f t="shared" si="82"/>
        <v>0</v>
      </c>
      <c r="AB540" s="192">
        <f t="shared" si="83"/>
        <v>0</v>
      </c>
    </row>
    <row r="541" spans="1:28" x14ac:dyDescent="0.2">
      <c r="A541" s="172"/>
      <c r="B541" s="268"/>
      <c r="C541" s="268"/>
      <c r="D541" s="268"/>
      <c r="E541" s="172"/>
      <c r="F541" s="268"/>
      <c r="G541" s="200" t="s">
        <v>1249</v>
      </c>
      <c r="H541" s="268"/>
      <c r="I541" s="172"/>
      <c r="J541" s="437" t="str">
        <f t="shared" si="85"/>
        <v>-</v>
      </c>
      <c r="K541" s="269"/>
      <c r="L541" s="269"/>
      <c r="M541" s="270"/>
      <c r="N541" s="270"/>
      <c r="O541" s="277">
        <f t="shared" si="84"/>
        <v>0</v>
      </c>
      <c r="P541" s="272"/>
      <c r="Q541" s="199">
        <v>0</v>
      </c>
      <c r="R541" s="271"/>
      <c r="S541" s="198">
        <f t="shared" si="78"/>
        <v>0</v>
      </c>
      <c r="T541" s="198">
        <f t="shared" si="79"/>
        <v>0</v>
      </c>
      <c r="U541" s="198">
        <f t="shared" si="80"/>
        <v>0</v>
      </c>
      <c r="V541" s="198">
        <f t="shared" si="81"/>
        <v>0</v>
      </c>
      <c r="W541" s="198">
        <v>0</v>
      </c>
      <c r="X541" s="198">
        <v>0</v>
      </c>
      <c r="Y541" s="198">
        <v>0</v>
      </c>
      <c r="Z541" s="198">
        <v>0</v>
      </c>
      <c r="AA541" s="192">
        <f t="shared" si="82"/>
        <v>0</v>
      </c>
      <c r="AB541" s="192">
        <f t="shared" si="83"/>
        <v>0</v>
      </c>
    </row>
    <row r="542" spans="1:28" x14ac:dyDescent="0.2">
      <c r="A542" s="172"/>
      <c r="B542" s="268"/>
      <c r="C542" s="268"/>
      <c r="D542" s="268"/>
      <c r="E542" s="172"/>
      <c r="F542" s="268"/>
      <c r="G542" s="200" t="s">
        <v>1249</v>
      </c>
      <c r="H542" s="268"/>
      <c r="I542" s="172"/>
      <c r="J542" s="437" t="str">
        <f t="shared" si="85"/>
        <v>-</v>
      </c>
      <c r="K542" s="269"/>
      <c r="L542" s="269"/>
      <c r="M542" s="270"/>
      <c r="N542" s="270"/>
      <c r="O542" s="277">
        <f t="shared" si="84"/>
        <v>0</v>
      </c>
      <c r="P542" s="272"/>
      <c r="Q542" s="199">
        <v>0</v>
      </c>
      <c r="R542" s="271"/>
      <c r="S542" s="198">
        <f t="shared" si="78"/>
        <v>0</v>
      </c>
      <c r="T542" s="198">
        <f t="shared" si="79"/>
        <v>0</v>
      </c>
      <c r="U542" s="198">
        <f t="shared" si="80"/>
        <v>0</v>
      </c>
      <c r="V542" s="198">
        <f t="shared" si="81"/>
        <v>0</v>
      </c>
      <c r="W542" s="198">
        <v>0</v>
      </c>
      <c r="X542" s="198">
        <v>0</v>
      </c>
      <c r="Y542" s="198">
        <v>0</v>
      </c>
      <c r="Z542" s="198">
        <v>0</v>
      </c>
      <c r="AA542" s="192">
        <f t="shared" si="82"/>
        <v>0</v>
      </c>
      <c r="AB542" s="192">
        <f t="shared" si="83"/>
        <v>0</v>
      </c>
    </row>
    <row r="543" spans="1:28" x14ac:dyDescent="0.2">
      <c r="A543" s="172"/>
      <c r="B543" s="268"/>
      <c r="C543" s="268"/>
      <c r="D543" s="268"/>
      <c r="E543" s="172"/>
      <c r="F543" s="268"/>
      <c r="G543" s="200" t="s">
        <v>1249</v>
      </c>
      <c r="H543" s="268"/>
      <c r="I543" s="172"/>
      <c r="J543" s="437" t="str">
        <f t="shared" si="85"/>
        <v>-</v>
      </c>
      <c r="K543" s="269"/>
      <c r="L543" s="269"/>
      <c r="M543" s="270"/>
      <c r="N543" s="270"/>
      <c r="O543" s="277">
        <f t="shared" si="84"/>
        <v>0</v>
      </c>
      <c r="P543" s="272"/>
      <c r="Q543" s="199">
        <v>0</v>
      </c>
      <c r="R543" s="271"/>
      <c r="S543" s="198">
        <f t="shared" si="78"/>
        <v>0</v>
      </c>
      <c r="T543" s="198">
        <f t="shared" si="79"/>
        <v>0</v>
      </c>
      <c r="U543" s="198">
        <f t="shared" si="80"/>
        <v>0</v>
      </c>
      <c r="V543" s="198">
        <f t="shared" si="81"/>
        <v>0</v>
      </c>
      <c r="W543" s="198">
        <v>0</v>
      </c>
      <c r="X543" s="198">
        <v>0</v>
      </c>
      <c r="Y543" s="198">
        <v>0</v>
      </c>
      <c r="Z543" s="198">
        <v>0</v>
      </c>
      <c r="AA543" s="192">
        <f t="shared" si="82"/>
        <v>0</v>
      </c>
      <c r="AB543" s="192">
        <f t="shared" si="83"/>
        <v>0</v>
      </c>
    </row>
    <row r="544" spans="1:28" x14ac:dyDescent="0.2">
      <c r="A544" s="172"/>
      <c r="B544" s="268"/>
      <c r="C544" s="268"/>
      <c r="D544" s="268"/>
      <c r="E544" s="172"/>
      <c r="F544" s="268"/>
      <c r="G544" s="200" t="s">
        <v>1249</v>
      </c>
      <c r="H544" s="268"/>
      <c r="I544" s="172"/>
      <c r="J544" s="437" t="str">
        <f t="shared" si="85"/>
        <v>-</v>
      </c>
      <c r="K544" s="269"/>
      <c r="L544" s="269"/>
      <c r="M544" s="270"/>
      <c r="N544" s="270"/>
      <c r="O544" s="277">
        <f t="shared" si="84"/>
        <v>0</v>
      </c>
      <c r="P544" s="272"/>
      <c r="Q544" s="199">
        <v>0</v>
      </c>
      <c r="R544" s="271"/>
      <c r="S544" s="198">
        <f t="shared" si="78"/>
        <v>0</v>
      </c>
      <c r="T544" s="198">
        <f t="shared" si="79"/>
        <v>0</v>
      </c>
      <c r="U544" s="198">
        <f t="shared" si="80"/>
        <v>0</v>
      </c>
      <c r="V544" s="198">
        <f t="shared" si="81"/>
        <v>0</v>
      </c>
      <c r="W544" s="198">
        <v>0</v>
      </c>
      <c r="X544" s="198">
        <v>0</v>
      </c>
      <c r="Y544" s="198">
        <v>0</v>
      </c>
      <c r="Z544" s="198">
        <v>0</v>
      </c>
      <c r="AA544" s="192">
        <f t="shared" si="82"/>
        <v>0</v>
      </c>
      <c r="AB544" s="192">
        <f t="shared" si="83"/>
        <v>0</v>
      </c>
    </row>
    <row r="545" spans="1:28" x14ac:dyDescent="0.2">
      <c r="A545" s="172"/>
      <c r="B545" s="268"/>
      <c r="C545" s="268"/>
      <c r="D545" s="268"/>
      <c r="E545" s="172"/>
      <c r="F545" s="268"/>
      <c r="G545" s="200" t="s">
        <v>1249</v>
      </c>
      <c r="H545" s="268"/>
      <c r="I545" s="172"/>
      <c r="J545" s="437" t="str">
        <f t="shared" si="85"/>
        <v>-</v>
      </c>
      <c r="K545" s="269"/>
      <c r="L545" s="269"/>
      <c r="M545" s="270"/>
      <c r="N545" s="270"/>
      <c r="O545" s="277">
        <f t="shared" si="84"/>
        <v>0</v>
      </c>
      <c r="P545" s="272"/>
      <c r="Q545" s="199">
        <v>0</v>
      </c>
      <c r="R545" s="271"/>
      <c r="S545" s="198">
        <f t="shared" si="78"/>
        <v>0</v>
      </c>
      <c r="T545" s="198">
        <f t="shared" si="79"/>
        <v>0</v>
      </c>
      <c r="U545" s="198">
        <f t="shared" si="80"/>
        <v>0</v>
      </c>
      <c r="V545" s="198">
        <f t="shared" si="81"/>
        <v>0</v>
      </c>
      <c r="W545" s="198">
        <v>0</v>
      </c>
      <c r="X545" s="198">
        <v>0</v>
      </c>
      <c r="Y545" s="198">
        <v>0</v>
      </c>
      <c r="Z545" s="198">
        <v>0</v>
      </c>
      <c r="AA545" s="192">
        <f t="shared" si="82"/>
        <v>0</v>
      </c>
      <c r="AB545" s="192">
        <f t="shared" si="83"/>
        <v>0</v>
      </c>
    </row>
    <row r="546" spans="1:28" x14ac:dyDescent="0.2">
      <c r="A546" s="172"/>
      <c r="B546" s="268"/>
      <c r="C546" s="268"/>
      <c r="D546" s="268"/>
      <c r="E546" s="172"/>
      <c r="F546" s="268"/>
      <c r="G546" s="200" t="s">
        <v>1249</v>
      </c>
      <c r="H546" s="268"/>
      <c r="I546" s="172"/>
      <c r="J546" s="437" t="str">
        <f t="shared" si="85"/>
        <v>-</v>
      </c>
      <c r="K546" s="269"/>
      <c r="L546" s="269"/>
      <c r="M546" s="270"/>
      <c r="N546" s="270"/>
      <c r="O546" s="277">
        <f t="shared" si="84"/>
        <v>0</v>
      </c>
      <c r="P546" s="272"/>
      <c r="Q546" s="199">
        <v>0</v>
      </c>
      <c r="R546" s="271"/>
      <c r="S546" s="198">
        <f t="shared" si="78"/>
        <v>0</v>
      </c>
      <c r="T546" s="198">
        <f t="shared" si="79"/>
        <v>0</v>
      </c>
      <c r="U546" s="198">
        <f t="shared" si="80"/>
        <v>0</v>
      </c>
      <c r="V546" s="198">
        <f t="shared" si="81"/>
        <v>0</v>
      </c>
      <c r="W546" s="198">
        <v>0</v>
      </c>
      <c r="X546" s="198">
        <v>0</v>
      </c>
      <c r="Y546" s="198">
        <v>0</v>
      </c>
      <c r="Z546" s="198">
        <v>0</v>
      </c>
      <c r="AA546" s="192">
        <f t="shared" si="82"/>
        <v>0</v>
      </c>
      <c r="AB546" s="192">
        <f t="shared" si="83"/>
        <v>0</v>
      </c>
    </row>
    <row r="547" spans="1:28" x14ac:dyDescent="0.2">
      <c r="A547" s="172"/>
      <c r="B547" s="268"/>
      <c r="C547" s="268"/>
      <c r="D547" s="268"/>
      <c r="E547" s="172"/>
      <c r="F547" s="268"/>
      <c r="G547" s="200" t="s">
        <v>1249</v>
      </c>
      <c r="H547" s="268"/>
      <c r="I547" s="172"/>
      <c r="J547" s="437" t="str">
        <f t="shared" si="85"/>
        <v>-</v>
      </c>
      <c r="K547" s="269"/>
      <c r="L547" s="269"/>
      <c r="M547" s="270"/>
      <c r="N547" s="270"/>
      <c r="O547" s="277">
        <f t="shared" si="84"/>
        <v>0</v>
      </c>
      <c r="P547" s="272"/>
      <c r="Q547" s="199">
        <v>0</v>
      </c>
      <c r="R547" s="271"/>
      <c r="S547" s="198">
        <f t="shared" si="78"/>
        <v>0</v>
      </c>
      <c r="T547" s="198">
        <f t="shared" si="79"/>
        <v>0</v>
      </c>
      <c r="U547" s="198">
        <f t="shared" si="80"/>
        <v>0</v>
      </c>
      <c r="V547" s="198">
        <f t="shared" si="81"/>
        <v>0</v>
      </c>
      <c r="W547" s="198">
        <v>0</v>
      </c>
      <c r="X547" s="198">
        <v>0</v>
      </c>
      <c r="Y547" s="198">
        <v>0</v>
      </c>
      <c r="Z547" s="198">
        <v>0</v>
      </c>
      <c r="AA547" s="192">
        <f t="shared" si="82"/>
        <v>0</v>
      </c>
      <c r="AB547" s="192">
        <f t="shared" si="83"/>
        <v>0</v>
      </c>
    </row>
    <row r="548" spans="1:28" x14ac:dyDescent="0.2">
      <c r="A548" s="172"/>
      <c r="B548" s="268"/>
      <c r="C548" s="268"/>
      <c r="D548" s="268"/>
      <c r="E548" s="172"/>
      <c r="F548" s="268"/>
      <c r="G548" s="200" t="s">
        <v>1249</v>
      </c>
      <c r="H548" s="268"/>
      <c r="I548" s="172"/>
      <c r="J548" s="437" t="str">
        <f t="shared" si="85"/>
        <v>-</v>
      </c>
      <c r="K548" s="269"/>
      <c r="L548" s="269"/>
      <c r="M548" s="270"/>
      <c r="N548" s="270"/>
      <c r="O548" s="277">
        <f t="shared" si="84"/>
        <v>0</v>
      </c>
      <c r="P548" s="272"/>
      <c r="Q548" s="199">
        <v>0</v>
      </c>
      <c r="R548" s="271"/>
      <c r="S548" s="198">
        <f t="shared" si="78"/>
        <v>0</v>
      </c>
      <c r="T548" s="198">
        <f t="shared" si="79"/>
        <v>0</v>
      </c>
      <c r="U548" s="198">
        <f t="shared" si="80"/>
        <v>0</v>
      </c>
      <c r="V548" s="198">
        <f t="shared" si="81"/>
        <v>0</v>
      </c>
      <c r="W548" s="198">
        <v>0</v>
      </c>
      <c r="X548" s="198">
        <v>0</v>
      </c>
      <c r="Y548" s="198">
        <v>0</v>
      </c>
      <c r="Z548" s="198">
        <v>0</v>
      </c>
      <c r="AA548" s="192">
        <f t="shared" si="82"/>
        <v>0</v>
      </c>
      <c r="AB548" s="192">
        <f t="shared" si="83"/>
        <v>0</v>
      </c>
    </row>
    <row r="549" spans="1:28" x14ac:dyDescent="0.2">
      <c r="A549" s="172"/>
      <c r="B549" s="268"/>
      <c r="C549" s="268"/>
      <c r="D549" s="268"/>
      <c r="E549" s="172"/>
      <c r="F549" s="268"/>
      <c r="G549" s="200" t="s">
        <v>1249</v>
      </c>
      <c r="H549" s="268"/>
      <c r="I549" s="172"/>
      <c r="J549" s="437" t="str">
        <f t="shared" si="85"/>
        <v>-</v>
      </c>
      <c r="K549" s="269"/>
      <c r="L549" s="269"/>
      <c r="M549" s="270"/>
      <c r="N549" s="270"/>
      <c r="O549" s="277">
        <f t="shared" si="84"/>
        <v>0</v>
      </c>
      <c r="P549" s="272"/>
      <c r="Q549" s="199">
        <v>0</v>
      </c>
      <c r="R549" s="271"/>
      <c r="S549" s="198">
        <f t="shared" si="78"/>
        <v>0</v>
      </c>
      <c r="T549" s="198">
        <f t="shared" si="79"/>
        <v>0</v>
      </c>
      <c r="U549" s="198">
        <f t="shared" si="80"/>
        <v>0</v>
      </c>
      <c r="V549" s="198">
        <f t="shared" si="81"/>
        <v>0</v>
      </c>
      <c r="W549" s="198">
        <v>0</v>
      </c>
      <c r="X549" s="198">
        <v>0</v>
      </c>
      <c r="Y549" s="198">
        <v>0</v>
      </c>
      <c r="Z549" s="198">
        <v>0</v>
      </c>
      <c r="AA549" s="192">
        <f t="shared" si="82"/>
        <v>0</v>
      </c>
      <c r="AB549" s="192">
        <f t="shared" si="83"/>
        <v>0</v>
      </c>
    </row>
    <row r="550" spans="1:28" x14ac:dyDescent="0.2">
      <c r="A550" s="172"/>
      <c r="B550" s="268"/>
      <c r="C550" s="268"/>
      <c r="D550" s="268"/>
      <c r="E550" s="172"/>
      <c r="F550" s="268"/>
      <c r="G550" s="200" t="s">
        <v>1249</v>
      </c>
      <c r="H550" s="268"/>
      <c r="I550" s="172"/>
      <c r="J550" s="437" t="str">
        <f t="shared" si="85"/>
        <v>-</v>
      </c>
      <c r="K550" s="269"/>
      <c r="L550" s="269"/>
      <c r="M550" s="270"/>
      <c r="N550" s="270"/>
      <c r="O550" s="277">
        <f t="shared" si="84"/>
        <v>0</v>
      </c>
      <c r="P550" s="272"/>
      <c r="Q550" s="199">
        <v>0</v>
      </c>
      <c r="R550" s="271"/>
      <c r="S550" s="198">
        <f t="shared" si="78"/>
        <v>0</v>
      </c>
      <c r="T550" s="198">
        <f t="shared" si="79"/>
        <v>0</v>
      </c>
      <c r="U550" s="198">
        <f t="shared" si="80"/>
        <v>0</v>
      </c>
      <c r="V550" s="198">
        <f t="shared" si="81"/>
        <v>0</v>
      </c>
      <c r="W550" s="198">
        <v>0</v>
      </c>
      <c r="X550" s="198">
        <v>0</v>
      </c>
      <c r="Y550" s="198">
        <v>0</v>
      </c>
      <c r="Z550" s="198">
        <v>0</v>
      </c>
      <c r="AA550" s="192">
        <f t="shared" si="82"/>
        <v>0</v>
      </c>
      <c r="AB550" s="192">
        <f t="shared" si="83"/>
        <v>0</v>
      </c>
    </row>
    <row r="551" spans="1:28" x14ac:dyDescent="0.2">
      <c r="A551" s="172"/>
      <c r="B551" s="268"/>
      <c r="C551" s="268"/>
      <c r="D551" s="268"/>
      <c r="E551" s="172"/>
      <c r="F551" s="268"/>
      <c r="G551" s="200" t="s">
        <v>1249</v>
      </c>
      <c r="H551" s="268"/>
      <c r="I551" s="172"/>
      <c r="J551" s="437" t="str">
        <f t="shared" si="85"/>
        <v>-</v>
      </c>
      <c r="K551" s="269"/>
      <c r="L551" s="269"/>
      <c r="M551" s="270"/>
      <c r="N551" s="270"/>
      <c r="O551" s="277">
        <f t="shared" si="84"/>
        <v>0</v>
      </c>
      <c r="P551" s="272"/>
      <c r="Q551" s="199">
        <v>0</v>
      </c>
      <c r="R551" s="271"/>
      <c r="S551" s="198">
        <f t="shared" si="78"/>
        <v>0</v>
      </c>
      <c r="T551" s="198">
        <f t="shared" si="79"/>
        <v>0</v>
      </c>
      <c r="U551" s="198">
        <f t="shared" si="80"/>
        <v>0</v>
      </c>
      <c r="V551" s="198">
        <f t="shared" si="81"/>
        <v>0</v>
      </c>
      <c r="W551" s="198">
        <v>0</v>
      </c>
      <c r="X551" s="198">
        <v>0</v>
      </c>
      <c r="Y551" s="198">
        <v>0</v>
      </c>
      <c r="Z551" s="198">
        <v>0</v>
      </c>
      <c r="AA551" s="192">
        <f t="shared" si="82"/>
        <v>0</v>
      </c>
      <c r="AB551" s="192">
        <f t="shared" si="83"/>
        <v>0</v>
      </c>
    </row>
    <row r="552" spans="1:28" x14ac:dyDescent="0.2">
      <c r="A552" s="172"/>
      <c r="B552" s="268"/>
      <c r="C552" s="268"/>
      <c r="D552" s="268"/>
      <c r="E552" s="172"/>
      <c r="F552" s="268"/>
      <c r="G552" s="200" t="s">
        <v>1249</v>
      </c>
      <c r="H552" s="268"/>
      <c r="I552" s="172"/>
      <c r="J552" s="437" t="str">
        <f t="shared" si="85"/>
        <v>-</v>
      </c>
      <c r="K552" s="269"/>
      <c r="L552" s="269"/>
      <c r="M552" s="270"/>
      <c r="N552" s="270"/>
      <c r="O552" s="277">
        <f t="shared" si="84"/>
        <v>0</v>
      </c>
      <c r="P552" s="272"/>
      <c r="Q552" s="199">
        <v>0</v>
      </c>
      <c r="R552" s="271"/>
      <c r="S552" s="198">
        <f t="shared" si="78"/>
        <v>0</v>
      </c>
      <c r="T552" s="198">
        <f t="shared" si="79"/>
        <v>0</v>
      </c>
      <c r="U552" s="198">
        <f t="shared" si="80"/>
        <v>0</v>
      </c>
      <c r="V552" s="198">
        <f t="shared" si="81"/>
        <v>0</v>
      </c>
      <c r="W552" s="198">
        <v>0</v>
      </c>
      <c r="X552" s="198">
        <v>0</v>
      </c>
      <c r="Y552" s="198">
        <v>0</v>
      </c>
      <c r="Z552" s="198">
        <v>0</v>
      </c>
      <c r="AA552" s="192">
        <f t="shared" si="82"/>
        <v>0</v>
      </c>
      <c r="AB552" s="192">
        <f t="shared" si="83"/>
        <v>0</v>
      </c>
    </row>
    <row r="553" spans="1:28" x14ac:dyDescent="0.2">
      <c r="A553" s="172"/>
      <c r="B553" s="268"/>
      <c r="C553" s="268"/>
      <c r="D553" s="268"/>
      <c r="E553" s="172"/>
      <c r="F553" s="268"/>
      <c r="G553" s="200" t="s">
        <v>1249</v>
      </c>
      <c r="H553" s="268"/>
      <c r="I553" s="172"/>
      <c r="J553" s="437" t="str">
        <f t="shared" si="85"/>
        <v>-</v>
      </c>
      <c r="K553" s="269"/>
      <c r="L553" s="269"/>
      <c r="M553" s="270"/>
      <c r="N553" s="270"/>
      <c r="O553" s="277">
        <f t="shared" si="84"/>
        <v>0</v>
      </c>
      <c r="P553" s="272"/>
      <c r="Q553" s="199">
        <v>0</v>
      </c>
      <c r="R553" s="271"/>
      <c r="S553" s="198">
        <f t="shared" si="78"/>
        <v>0</v>
      </c>
      <c r="T553" s="198">
        <f t="shared" si="79"/>
        <v>0</v>
      </c>
      <c r="U553" s="198">
        <f t="shared" si="80"/>
        <v>0</v>
      </c>
      <c r="V553" s="198">
        <f t="shared" si="81"/>
        <v>0</v>
      </c>
      <c r="W553" s="198">
        <v>0</v>
      </c>
      <c r="X553" s="198">
        <v>0</v>
      </c>
      <c r="Y553" s="198">
        <v>0</v>
      </c>
      <c r="Z553" s="198">
        <v>0</v>
      </c>
      <c r="AA553" s="192">
        <f t="shared" si="82"/>
        <v>0</v>
      </c>
      <c r="AB553" s="192">
        <f t="shared" si="83"/>
        <v>0</v>
      </c>
    </row>
    <row r="554" spans="1:28" x14ac:dyDescent="0.2">
      <c r="A554" s="172"/>
      <c r="B554" s="268"/>
      <c r="C554" s="268"/>
      <c r="D554" s="268"/>
      <c r="E554" s="172"/>
      <c r="F554" s="268"/>
      <c r="G554" s="200" t="s">
        <v>1249</v>
      </c>
      <c r="H554" s="268"/>
      <c r="I554" s="172"/>
      <c r="J554" s="437" t="str">
        <f t="shared" si="85"/>
        <v>-</v>
      </c>
      <c r="K554" s="269"/>
      <c r="L554" s="269"/>
      <c r="M554" s="270"/>
      <c r="N554" s="270"/>
      <c r="O554" s="277">
        <f t="shared" si="84"/>
        <v>0</v>
      </c>
      <c r="P554" s="272"/>
      <c r="Q554" s="199">
        <v>0</v>
      </c>
      <c r="R554" s="271"/>
      <c r="S554" s="198">
        <f t="shared" si="78"/>
        <v>0</v>
      </c>
      <c r="T554" s="198">
        <f t="shared" si="79"/>
        <v>0</v>
      </c>
      <c r="U554" s="198">
        <f t="shared" si="80"/>
        <v>0</v>
      </c>
      <c r="V554" s="198">
        <f t="shared" si="81"/>
        <v>0</v>
      </c>
      <c r="W554" s="198">
        <v>0</v>
      </c>
      <c r="X554" s="198">
        <v>0</v>
      </c>
      <c r="Y554" s="198">
        <v>0</v>
      </c>
      <c r="Z554" s="198">
        <v>0</v>
      </c>
      <c r="AA554" s="192">
        <f t="shared" si="82"/>
        <v>0</v>
      </c>
      <c r="AB554" s="192">
        <f t="shared" si="83"/>
        <v>0</v>
      </c>
    </row>
    <row r="555" spans="1:28" x14ac:dyDescent="0.2">
      <c r="A555" s="172"/>
      <c r="B555" s="268"/>
      <c r="C555" s="268"/>
      <c r="D555" s="268"/>
      <c r="E555" s="172"/>
      <c r="F555" s="268"/>
      <c r="G555" s="200" t="s">
        <v>1249</v>
      </c>
      <c r="H555" s="268"/>
      <c r="I555" s="172"/>
      <c r="J555" s="437" t="str">
        <f t="shared" si="85"/>
        <v>-</v>
      </c>
      <c r="K555" s="269"/>
      <c r="L555" s="269"/>
      <c r="M555" s="270"/>
      <c r="N555" s="270"/>
      <c r="O555" s="277">
        <f t="shared" si="84"/>
        <v>0</v>
      </c>
      <c r="P555" s="272"/>
      <c r="Q555" s="199">
        <v>0</v>
      </c>
      <c r="R555" s="271"/>
      <c r="S555" s="198">
        <f t="shared" si="78"/>
        <v>0</v>
      </c>
      <c r="T555" s="198">
        <f t="shared" si="79"/>
        <v>0</v>
      </c>
      <c r="U555" s="198">
        <f t="shared" si="80"/>
        <v>0</v>
      </c>
      <c r="V555" s="198">
        <f t="shared" si="81"/>
        <v>0</v>
      </c>
      <c r="W555" s="198">
        <v>0</v>
      </c>
      <c r="X555" s="198">
        <v>0</v>
      </c>
      <c r="Y555" s="198">
        <v>0</v>
      </c>
      <c r="Z555" s="198">
        <v>0</v>
      </c>
      <c r="AA555" s="192">
        <f t="shared" si="82"/>
        <v>0</v>
      </c>
      <c r="AB555" s="192">
        <f t="shared" si="83"/>
        <v>0</v>
      </c>
    </row>
    <row r="556" spans="1:28" x14ac:dyDescent="0.2">
      <c r="A556" s="172"/>
      <c r="B556" s="268"/>
      <c r="C556" s="268"/>
      <c r="D556" s="268"/>
      <c r="E556" s="172"/>
      <c r="F556" s="268"/>
      <c r="G556" s="200" t="s">
        <v>1249</v>
      </c>
      <c r="H556" s="268"/>
      <c r="I556" s="172"/>
      <c r="J556" s="437" t="str">
        <f t="shared" si="85"/>
        <v>-</v>
      </c>
      <c r="K556" s="269"/>
      <c r="L556" s="269"/>
      <c r="M556" s="270"/>
      <c r="N556" s="270"/>
      <c r="O556" s="277">
        <f t="shared" si="84"/>
        <v>0</v>
      </c>
      <c r="P556" s="272"/>
      <c r="Q556" s="199">
        <v>0</v>
      </c>
      <c r="R556" s="271"/>
      <c r="S556" s="198">
        <f t="shared" si="78"/>
        <v>0</v>
      </c>
      <c r="T556" s="198">
        <f t="shared" si="79"/>
        <v>0</v>
      </c>
      <c r="U556" s="198">
        <f t="shared" si="80"/>
        <v>0</v>
      </c>
      <c r="V556" s="198">
        <f t="shared" si="81"/>
        <v>0</v>
      </c>
      <c r="W556" s="198">
        <v>0</v>
      </c>
      <c r="X556" s="198">
        <v>0</v>
      </c>
      <c r="Y556" s="198">
        <v>0</v>
      </c>
      <c r="Z556" s="198">
        <v>0</v>
      </c>
      <c r="AA556" s="192">
        <f t="shared" si="82"/>
        <v>0</v>
      </c>
      <c r="AB556" s="192">
        <f t="shared" si="83"/>
        <v>0</v>
      </c>
    </row>
    <row r="557" spans="1:28" x14ac:dyDescent="0.2">
      <c r="A557" s="172"/>
      <c r="B557" s="268"/>
      <c r="C557" s="268"/>
      <c r="D557" s="268"/>
      <c r="E557" s="172"/>
      <c r="F557" s="268"/>
      <c r="G557" s="200" t="s">
        <v>1249</v>
      </c>
      <c r="H557" s="268"/>
      <c r="I557" s="172"/>
      <c r="J557" s="437" t="str">
        <f t="shared" si="85"/>
        <v>-</v>
      </c>
      <c r="K557" s="269"/>
      <c r="L557" s="269"/>
      <c r="M557" s="270"/>
      <c r="N557" s="270"/>
      <c r="O557" s="277">
        <f t="shared" si="84"/>
        <v>0</v>
      </c>
      <c r="P557" s="272"/>
      <c r="Q557" s="199">
        <v>0</v>
      </c>
      <c r="R557" s="271"/>
      <c r="S557" s="198">
        <f t="shared" si="78"/>
        <v>0</v>
      </c>
      <c r="T557" s="198">
        <f t="shared" si="79"/>
        <v>0</v>
      </c>
      <c r="U557" s="198">
        <f t="shared" si="80"/>
        <v>0</v>
      </c>
      <c r="V557" s="198">
        <f t="shared" si="81"/>
        <v>0</v>
      </c>
      <c r="W557" s="198">
        <v>0</v>
      </c>
      <c r="X557" s="198">
        <v>0</v>
      </c>
      <c r="Y557" s="198">
        <v>0</v>
      </c>
      <c r="Z557" s="198">
        <v>0</v>
      </c>
      <c r="AA557" s="192">
        <f t="shared" si="82"/>
        <v>0</v>
      </c>
      <c r="AB557" s="192">
        <f t="shared" si="83"/>
        <v>0</v>
      </c>
    </row>
    <row r="558" spans="1:28" x14ac:dyDescent="0.2">
      <c r="A558" s="172"/>
      <c r="B558" s="268"/>
      <c r="C558" s="268"/>
      <c r="D558" s="268"/>
      <c r="E558" s="172"/>
      <c r="F558" s="268"/>
      <c r="G558" s="200" t="s">
        <v>1249</v>
      </c>
      <c r="H558" s="268"/>
      <c r="I558" s="172"/>
      <c r="J558" s="437" t="str">
        <f t="shared" si="85"/>
        <v>-</v>
      </c>
      <c r="K558" s="269"/>
      <c r="L558" s="269"/>
      <c r="M558" s="270"/>
      <c r="N558" s="270"/>
      <c r="O558" s="277">
        <f t="shared" si="84"/>
        <v>0</v>
      </c>
      <c r="P558" s="272"/>
      <c r="Q558" s="199">
        <v>0</v>
      </c>
      <c r="R558" s="271"/>
      <c r="S558" s="198">
        <f t="shared" si="78"/>
        <v>0</v>
      </c>
      <c r="T558" s="198">
        <f t="shared" si="79"/>
        <v>0</v>
      </c>
      <c r="U558" s="198">
        <f t="shared" si="80"/>
        <v>0</v>
      </c>
      <c r="V558" s="198">
        <f t="shared" si="81"/>
        <v>0</v>
      </c>
      <c r="W558" s="198">
        <v>0</v>
      </c>
      <c r="X558" s="198">
        <v>0</v>
      </c>
      <c r="Y558" s="198">
        <v>0</v>
      </c>
      <c r="Z558" s="198">
        <v>0</v>
      </c>
      <c r="AA558" s="192">
        <f t="shared" si="82"/>
        <v>0</v>
      </c>
      <c r="AB558" s="192">
        <f t="shared" si="83"/>
        <v>0</v>
      </c>
    </row>
    <row r="559" spans="1:28" x14ac:dyDescent="0.2">
      <c r="A559" s="172"/>
      <c r="B559" s="268"/>
      <c r="C559" s="268"/>
      <c r="D559" s="268"/>
      <c r="E559" s="172"/>
      <c r="F559" s="268"/>
      <c r="G559" s="200" t="s">
        <v>1249</v>
      </c>
      <c r="H559" s="268"/>
      <c r="I559" s="172"/>
      <c r="J559" s="437" t="str">
        <f t="shared" si="85"/>
        <v>-</v>
      </c>
      <c r="K559" s="269"/>
      <c r="L559" s="269"/>
      <c r="M559" s="270"/>
      <c r="N559" s="270"/>
      <c r="O559" s="277">
        <f t="shared" si="84"/>
        <v>0</v>
      </c>
      <c r="P559" s="272"/>
      <c r="Q559" s="199">
        <v>0</v>
      </c>
      <c r="R559" s="271"/>
      <c r="S559" s="198">
        <f t="shared" si="78"/>
        <v>0</v>
      </c>
      <c r="T559" s="198">
        <f t="shared" si="79"/>
        <v>0</v>
      </c>
      <c r="U559" s="198">
        <f t="shared" si="80"/>
        <v>0</v>
      </c>
      <c r="V559" s="198">
        <f t="shared" si="81"/>
        <v>0</v>
      </c>
      <c r="W559" s="198">
        <v>0</v>
      </c>
      <c r="X559" s="198">
        <v>0</v>
      </c>
      <c r="Y559" s="198">
        <v>0</v>
      </c>
      <c r="Z559" s="198">
        <v>0</v>
      </c>
      <c r="AA559" s="192">
        <f t="shared" si="82"/>
        <v>0</v>
      </c>
      <c r="AB559" s="192">
        <f t="shared" si="83"/>
        <v>0</v>
      </c>
    </row>
    <row r="560" spans="1:28" x14ac:dyDescent="0.2">
      <c r="A560" s="172"/>
      <c r="B560" s="268"/>
      <c r="C560" s="268"/>
      <c r="D560" s="268"/>
      <c r="E560" s="172"/>
      <c r="F560" s="268"/>
      <c r="G560" s="200" t="s">
        <v>1249</v>
      </c>
      <c r="H560" s="268"/>
      <c r="I560" s="172"/>
      <c r="J560" s="437" t="str">
        <f t="shared" si="85"/>
        <v>-</v>
      </c>
      <c r="K560" s="269"/>
      <c r="L560" s="269"/>
      <c r="M560" s="270"/>
      <c r="N560" s="270"/>
      <c r="O560" s="277">
        <f t="shared" si="84"/>
        <v>0</v>
      </c>
      <c r="P560" s="272"/>
      <c r="Q560" s="199">
        <v>0</v>
      </c>
      <c r="R560" s="271"/>
      <c r="S560" s="198">
        <f t="shared" si="78"/>
        <v>0</v>
      </c>
      <c r="T560" s="198">
        <f t="shared" si="79"/>
        <v>0</v>
      </c>
      <c r="U560" s="198">
        <f t="shared" si="80"/>
        <v>0</v>
      </c>
      <c r="V560" s="198">
        <f t="shared" si="81"/>
        <v>0</v>
      </c>
      <c r="W560" s="198">
        <v>0</v>
      </c>
      <c r="X560" s="198">
        <v>0</v>
      </c>
      <c r="Y560" s="198">
        <v>0</v>
      </c>
      <c r="Z560" s="198">
        <v>0</v>
      </c>
      <c r="AA560" s="192">
        <f t="shared" si="82"/>
        <v>0</v>
      </c>
      <c r="AB560" s="192">
        <f t="shared" si="83"/>
        <v>0</v>
      </c>
    </row>
    <row r="561" spans="1:28" x14ac:dyDescent="0.2">
      <c r="A561" s="172"/>
      <c r="B561" s="268"/>
      <c r="C561" s="268"/>
      <c r="D561" s="268"/>
      <c r="E561" s="172"/>
      <c r="F561" s="268"/>
      <c r="G561" s="200" t="s">
        <v>1249</v>
      </c>
      <c r="H561" s="268"/>
      <c r="I561" s="172"/>
      <c r="J561" s="437" t="str">
        <f t="shared" si="85"/>
        <v>-</v>
      </c>
      <c r="K561" s="269"/>
      <c r="L561" s="269"/>
      <c r="M561" s="270"/>
      <c r="N561" s="270"/>
      <c r="O561" s="277">
        <f t="shared" si="84"/>
        <v>0</v>
      </c>
      <c r="P561" s="272"/>
      <c r="Q561" s="199">
        <v>0</v>
      </c>
      <c r="R561" s="271"/>
      <c r="S561" s="198">
        <f t="shared" si="78"/>
        <v>0</v>
      </c>
      <c r="T561" s="198">
        <f t="shared" si="79"/>
        <v>0</v>
      </c>
      <c r="U561" s="198">
        <f t="shared" si="80"/>
        <v>0</v>
      </c>
      <c r="V561" s="198">
        <f t="shared" si="81"/>
        <v>0</v>
      </c>
      <c r="W561" s="198">
        <v>0</v>
      </c>
      <c r="X561" s="198">
        <v>0</v>
      </c>
      <c r="Y561" s="198">
        <v>0</v>
      </c>
      <c r="Z561" s="198">
        <v>0</v>
      </c>
      <c r="AA561" s="192">
        <f t="shared" si="82"/>
        <v>0</v>
      </c>
      <c r="AB561" s="192">
        <f t="shared" si="83"/>
        <v>0</v>
      </c>
    </row>
    <row r="562" spans="1:28" x14ac:dyDescent="0.2">
      <c r="A562" s="172"/>
      <c r="B562" s="268"/>
      <c r="C562" s="268"/>
      <c r="D562" s="268"/>
      <c r="E562" s="172"/>
      <c r="F562" s="268"/>
      <c r="G562" s="200" t="s">
        <v>1249</v>
      </c>
      <c r="H562" s="268"/>
      <c r="I562" s="172"/>
      <c r="J562" s="437" t="str">
        <f t="shared" si="85"/>
        <v>-</v>
      </c>
      <c r="K562" s="269"/>
      <c r="L562" s="269"/>
      <c r="M562" s="270"/>
      <c r="N562" s="270"/>
      <c r="O562" s="277">
        <f t="shared" si="84"/>
        <v>0</v>
      </c>
      <c r="P562" s="272"/>
      <c r="Q562" s="199">
        <v>0</v>
      </c>
      <c r="R562" s="271"/>
      <c r="S562" s="198">
        <f t="shared" si="78"/>
        <v>0</v>
      </c>
      <c r="T562" s="198">
        <f t="shared" si="79"/>
        <v>0</v>
      </c>
      <c r="U562" s="198">
        <f t="shared" si="80"/>
        <v>0</v>
      </c>
      <c r="V562" s="198">
        <f t="shared" si="81"/>
        <v>0</v>
      </c>
      <c r="W562" s="198">
        <v>0</v>
      </c>
      <c r="X562" s="198">
        <v>0</v>
      </c>
      <c r="Y562" s="198">
        <v>0</v>
      </c>
      <c r="Z562" s="198">
        <v>0</v>
      </c>
      <c r="AA562" s="192">
        <f t="shared" si="82"/>
        <v>0</v>
      </c>
      <c r="AB562" s="192">
        <f t="shared" si="83"/>
        <v>0</v>
      </c>
    </row>
    <row r="563" spans="1:28" x14ac:dyDescent="0.2">
      <c r="A563" s="172"/>
      <c r="B563" s="268"/>
      <c r="C563" s="268"/>
      <c r="D563" s="268"/>
      <c r="E563" s="172"/>
      <c r="F563" s="268"/>
      <c r="G563" s="200" t="s">
        <v>1249</v>
      </c>
      <c r="H563" s="268"/>
      <c r="I563" s="172"/>
      <c r="J563" s="437" t="str">
        <f t="shared" si="85"/>
        <v>-</v>
      </c>
      <c r="K563" s="269"/>
      <c r="L563" s="269"/>
      <c r="M563" s="270"/>
      <c r="N563" s="270"/>
      <c r="O563" s="277">
        <f t="shared" si="84"/>
        <v>0</v>
      </c>
      <c r="P563" s="272"/>
      <c r="Q563" s="199">
        <v>0</v>
      </c>
      <c r="R563" s="271"/>
      <c r="S563" s="198">
        <f t="shared" si="78"/>
        <v>0</v>
      </c>
      <c r="T563" s="198">
        <f t="shared" si="79"/>
        <v>0</v>
      </c>
      <c r="U563" s="198">
        <f t="shared" si="80"/>
        <v>0</v>
      </c>
      <c r="V563" s="198">
        <f t="shared" si="81"/>
        <v>0</v>
      </c>
      <c r="W563" s="198">
        <v>0</v>
      </c>
      <c r="X563" s="198">
        <v>0</v>
      </c>
      <c r="Y563" s="198">
        <v>0</v>
      </c>
      <c r="Z563" s="198">
        <v>0</v>
      </c>
      <c r="AA563" s="192">
        <f t="shared" si="82"/>
        <v>0</v>
      </c>
      <c r="AB563" s="192">
        <f t="shared" si="83"/>
        <v>0</v>
      </c>
    </row>
    <row r="564" spans="1:28" x14ac:dyDescent="0.2">
      <c r="A564" s="172"/>
      <c r="B564" s="268"/>
      <c r="C564" s="268"/>
      <c r="D564" s="268"/>
      <c r="E564" s="172"/>
      <c r="F564" s="268"/>
      <c r="G564" s="200" t="s">
        <v>1249</v>
      </c>
      <c r="H564" s="268"/>
      <c r="I564" s="172"/>
      <c r="J564" s="437" t="str">
        <f t="shared" si="85"/>
        <v>-</v>
      </c>
      <c r="K564" s="269"/>
      <c r="L564" s="269"/>
      <c r="M564" s="270"/>
      <c r="N564" s="270"/>
      <c r="O564" s="277">
        <f t="shared" si="84"/>
        <v>0</v>
      </c>
      <c r="P564" s="272"/>
      <c r="Q564" s="199">
        <v>0</v>
      </c>
      <c r="R564" s="271"/>
      <c r="S564" s="198">
        <f t="shared" si="78"/>
        <v>0</v>
      </c>
      <c r="T564" s="198">
        <f t="shared" si="79"/>
        <v>0</v>
      </c>
      <c r="U564" s="198">
        <f t="shared" si="80"/>
        <v>0</v>
      </c>
      <c r="V564" s="198">
        <f t="shared" si="81"/>
        <v>0</v>
      </c>
      <c r="W564" s="198">
        <v>0</v>
      </c>
      <c r="X564" s="198">
        <v>0</v>
      </c>
      <c r="Y564" s="198">
        <v>0</v>
      </c>
      <c r="Z564" s="198">
        <v>0</v>
      </c>
      <c r="AA564" s="192">
        <f t="shared" si="82"/>
        <v>0</v>
      </c>
      <c r="AB564" s="192">
        <f t="shared" si="83"/>
        <v>0</v>
      </c>
    </row>
    <row r="565" spans="1:28" x14ac:dyDescent="0.2">
      <c r="A565" s="172"/>
      <c r="B565" s="268"/>
      <c r="C565" s="268"/>
      <c r="D565" s="268"/>
      <c r="E565" s="172"/>
      <c r="F565" s="268"/>
      <c r="G565" s="200" t="s">
        <v>1249</v>
      </c>
      <c r="H565" s="268"/>
      <c r="I565" s="172"/>
      <c r="J565" s="437" t="str">
        <f t="shared" si="85"/>
        <v>-</v>
      </c>
      <c r="K565" s="269"/>
      <c r="L565" s="269"/>
      <c r="M565" s="270"/>
      <c r="N565" s="270"/>
      <c r="O565" s="277">
        <f t="shared" si="84"/>
        <v>0</v>
      </c>
      <c r="P565" s="272"/>
      <c r="Q565" s="199">
        <v>0</v>
      </c>
      <c r="R565" s="271"/>
      <c r="S565" s="198">
        <f t="shared" si="78"/>
        <v>0</v>
      </c>
      <c r="T565" s="198">
        <f t="shared" si="79"/>
        <v>0</v>
      </c>
      <c r="U565" s="198">
        <f t="shared" si="80"/>
        <v>0</v>
      </c>
      <c r="V565" s="198">
        <f t="shared" si="81"/>
        <v>0</v>
      </c>
      <c r="W565" s="198">
        <v>0</v>
      </c>
      <c r="X565" s="198">
        <v>0</v>
      </c>
      <c r="Y565" s="198">
        <v>0</v>
      </c>
      <c r="Z565" s="198">
        <v>0</v>
      </c>
      <c r="AA565" s="192">
        <f t="shared" si="82"/>
        <v>0</v>
      </c>
      <c r="AB565" s="192">
        <f t="shared" si="83"/>
        <v>0</v>
      </c>
    </row>
    <row r="566" spans="1:28" x14ac:dyDescent="0.2">
      <c r="A566" s="172"/>
      <c r="B566" s="268"/>
      <c r="C566" s="268"/>
      <c r="D566" s="268"/>
      <c r="E566" s="172"/>
      <c r="F566" s="268"/>
      <c r="G566" s="200" t="s">
        <v>1249</v>
      </c>
      <c r="H566" s="268"/>
      <c r="I566" s="172"/>
      <c r="J566" s="437" t="str">
        <f t="shared" si="85"/>
        <v>-</v>
      </c>
      <c r="K566" s="269"/>
      <c r="L566" s="269"/>
      <c r="M566" s="270"/>
      <c r="N566" s="270"/>
      <c r="O566" s="277">
        <f t="shared" si="84"/>
        <v>0</v>
      </c>
      <c r="P566" s="272"/>
      <c r="Q566" s="199">
        <v>0</v>
      </c>
      <c r="R566" s="271"/>
      <c r="S566" s="198">
        <f t="shared" si="78"/>
        <v>0</v>
      </c>
      <c r="T566" s="198">
        <f t="shared" si="79"/>
        <v>0</v>
      </c>
      <c r="U566" s="198">
        <f t="shared" si="80"/>
        <v>0</v>
      </c>
      <c r="V566" s="198">
        <f t="shared" si="81"/>
        <v>0</v>
      </c>
      <c r="W566" s="198">
        <v>0</v>
      </c>
      <c r="X566" s="198">
        <v>0</v>
      </c>
      <c r="Y566" s="198">
        <v>0</v>
      </c>
      <c r="Z566" s="198">
        <v>0</v>
      </c>
      <c r="AA566" s="192">
        <f t="shared" si="82"/>
        <v>0</v>
      </c>
      <c r="AB566" s="192">
        <f t="shared" si="83"/>
        <v>0</v>
      </c>
    </row>
    <row r="567" spans="1:28" x14ac:dyDescent="0.2">
      <c r="A567" s="172"/>
      <c r="B567" s="268"/>
      <c r="C567" s="268"/>
      <c r="D567" s="268"/>
      <c r="E567" s="172"/>
      <c r="F567" s="268"/>
      <c r="G567" s="200" t="s">
        <v>1249</v>
      </c>
      <c r="H567" s="268"/>
      <c r="I567" s="172"/>
      <c r="J567" s="437" t="str">
        <f t="shared" si="85"/>
        <v>-</v>
      </c>
      <c r="K567" s="269"/>
      <c r="L567" s="269"/>
      <c r="M567" s="270"/>
      <c r="N567" s="270"/>
      <c r="O567" s="277">
        <f t="shared" si="84"/>
        <v>0</v>
      </c>
      <c r="P567" s="272"/>
      <c r="Q567" s="199">
        <v>0</v>
      </c>
      <c r="R567" s="271"/>
      <c r="S567" s="198">
        <f t="shared" si="78"/>
        <v>0</v>
      </c>
      <c r="T567" s="198">
        <f t="shared" si="79"/>
        <v>0</v>
      </c>
      <c r="U567" s="198">
        <f t="shared" si="80"/>
        <v>0</v>
      </c>
      <c r="V567" s="198">
        <f t="shared" si="81"/>
        <v>0</v>
      </c>
      <c r="W567" s="198">
        <v>0</v>
      </c>
      <c r="X567" s="198">
        <v>0</v>
      </c>
      <c r="Y567" s="198">
        <v>0</v>
      </c>
      <c r="Z567" s="198">
        <v>0</v>
      </c>
      <c r="AA567" s="192">
        <f t="shared" si="82"/>
        <v>0</v>
      </c>
      <c r="AB567" s="192">
        <f t="shared" si="83"/>
        <v>0</v>
      </c>
    </row>
    <row r="568" spans="1:28" x14ac:dyDescent="0.2">
      <c r="A568" s="172"/>
      <c r="B568" s="268"/>
      <c r="C568" s="268"/>
      <c r="D568" s="268"/>
      <c r="E568" s="172"/>
      <c r="F568" s="268"/>
      <c r="G568" s="200" t="s">
        <v>1249</v>
      </c>
      <c r="H568" s="268"/>
      <c r="I568" s="172"/>
      <c r="J568" s="437" t="str">
        <f t="shared" si="85"/>
        <v>-</v>
      </c>
      <c r="K568" s="269"/>
      <c r="L568" s="269"/>
      <c r="M568" s="270"/>
      <c r="N568" s="270"/>
      <c r="O568" s="277">
        <f t="shared" si="84"/>
        <v>0</v>
      </c>
      <c r="P568" s="272"/>
      <c r="Q568" s="199">
        <v>0</v>
      </c>
      <c r="R568" s="271"/>
      <c r="S568" s="198">
        <f t="shared" si="78"/>
        <v>0</v>
      </c>
      <c r="T568" s="198">
        <f t="shared" si="79"/>
        <v>0</v>
      </c>
      <c r="U568" s="198">
        <f t="shared" si="80"/>
        <v>0</v>
      </c>
      <c r="V568" s="198">
        <f t="shared" si="81"/>
        <v>0</v>
      </c>
      <c r="W568" s="198">
        <v>0</v>
      </c>
      <c r="X568" s="198">
        <v>0</v>
      </c>
      <c r="Y568" s="198">
        <v>0</v>
      </c>
      <c r="Z568" s="198">
        <v>0</v>
      </c>
      <c r="AA568" s="192">
        <f t="shared" si="82"/>
        <v>0</v>
      </c>
      <c r="AB568" s="192">
        <f t="shared" si="83"/>
        <v>0</v>
      </c>
    </row>
    <row r="569" spans="1:28" x14ac:dyDescent="0.2">
      <c r="A569" s="172"/>
      <c r="B569" s="268"/>
      <c r="C569" s="268"/>
      <c r="D569" s="268"/>
      <c r="E569" s="172"/>
      <c r="F569" s="268"/>
      <c r="G569" s="200" t="s">
        <v>1249</v>
      </c>
      <c r="H569" s="268"/>
      <c r="I569" s="172"/>
      <c r="J569" s="437" t="str">
        <f t="shared" si="85"/>
        <v>-</v>
      </c>
      <c r="K569" s="269"/>
      <c r="L569" s="269"/>
      <c r="M569" s="270"/>
      <c r="N569" s="270"/>
      <c r="O569" s="277">
        <f t="shared" si="84"/>
        <v>0</v>
      </c>
      <c r="P569" s="272"/>
      <c r="Q569" s="199">
        <v>0</v>
      </c>
      <c r="R569" s="271"/>
      <c r="S569" s="198">
        <f t="shared" si="78"/>
        <v>0</v>
      </c>
      <c r="T569" s="198">
        <f t="shared" si="79"/>
        <v>0</v>
      </c>
      <c r="U569" s="198">
        <f t="shared" si="80"/>
        <v>0</v>
      </c>
      <c r="V569" s="198">
        <f t="shared" si="81"/>
        <v>0</v>
      </c>
      <c r="W569" s="198">
        <v>0</v>
      </c>
      <c r="X569" s="198">
        <v>0</v>
      </c>
      <c r="Y569" s="198">
        <v>0</v>
      </c>
      <c r="Z569" s="198">
        <v>0</v>
      </c>
      <c r="AA569" s="192">
        <f t="shared" si="82"/>
        <v>0</v>
      </c>
      <c r="AB569" s="192">
        <f t="shared" si="83"/>
        <v>0</v>
      </c>
    </row>
    <row r="570" spans="1:28" x14ac:dyDescent="0.2">
      <c r="A570" s="172"/>
      <c r="B570" s="268"/>
      <c r="C570" s="268"/>
      <c r="D570" s="268"/>
      <c r="E570" s="172"/>
      <c r="F570" s="268"/>
      <c r="G570" s="200" t="s">
        <v>1249</v>
      </c>
      <c r="H570" s="268"/>
      <c r="I570" s="172"/>
      <c r="J570" s="437" t="str">
        <f t="shared" si="85"/>
        <v>-</v>
      </c>
      <c r="K570" s="269"/>
      <c r="L570" s="269"/>
      <c r="M570" s="270"/>
      <c r="N570" s="270"/>
      <c r="O570" s="277">
        <f t="shared" si="84"/>
        <v>0</v>
      </c>
      <c r="P570" s="272"/>
      <c r="Q570" s="199">
        <v>0</v>
      </c>
      <c r="R570" s="271"/>
      <c r="S570" s="198">
        <f t="shared" si="78"/>
        <v>0</v>
      </c>
      <c r="T570" s="198">
        <f t="shared" si="79"/>
        <v>0</v>
      </c>
      <c r="U570" s="198">
        <f t="shared" si="80"/>
        <v>0</v>
      </c>
      <c r="V570" s="198">
        <f t="shared" si="81"/>
        <v>0</v>
      </c>
      <c r="W570" s="198">
        <v>0</v>
      </c>
      <c r="X570" s="198">
        <v>0</v>
      </c>
      <c r="Y570" s="198">
        <v>0</v>
      </c>
      <c r="Z570" s="198">
        <v>0</v>
      </c>
      <c r="AA570" s="192">
        <f t="shared" si="82"/>
        <v>0</v>
      </c>
      <c r="AB570" s="192">
        <f t="shared" si="83"/>
        <v>0</v>
      </c>
    </row>
    <row r="571" spans="1:28" x14ac:dyDescent="0.2">
      <c r="A571" s="172"/>
      <c r="B571" s="268"/>
      <c r="C571" s="268"/>
      <c r="D571" s="268"/>
      <c r="E571" s="172"/>
      <c r="F571" s="268"/>
      <c r="G571" s="200" t="s">
        <v>1249</v>
      </c>
      <c r="H571" s="268"/>
      <c r="I571" s="172"/>
      <c r="J571" s="437" t="str">
        <f t="shared" si="85"/>
        <v>-</v>
      </c>
      <c r="K571" s="269"/>
      <c r="L571" s="269"/>
      <c r="M571" s="270"/>
      <c r="N571" s="270"/>
      <c r="O571" s="277">
        <f t="shared" si="84"/>
        <v>0</v>
      </c>
      <c r="P571" s="272"/>
      <c r="Q571" s="199">
        <v>0</v>
      </c>
      <c r="R571" s="271"/>
      <c r="S571" s="198">
        <f t="shared" si="78"/>
        <v>0</v>
      </c>
      <c r="T571" s="198">
        <f t="shared" si="79"/>
        <v>0</v>
      </c>
      <c r="U571" s="198">
        <f t="shared" si="80"/>
        <v>0</v>
      </c>
      <c r="V571" s="198">
        <f t="shared" si="81"/>
        <v>0</v>
      </c>
      <c r="W571" s="198">
        <v>0</v>
      </c>
      <c r="X571" s="198">
        <v>0</v>
      </c>
      <c r="Y571" s="198">
        <v>0</v>
      </c>
      <c r="Z571" s="198">
        <v>0</v>
      </c>
      <c r="AA571" s="192">
        <f t="shared" si="82"/>
        <v>0</v>
      </c>
      <c r="AB571" s="192">
        <f t="shared" si="83"/>
        <v>0</v>
      </c>
    </row>
    <row r="572" spans="1:28" x14ac:dyDescent="0.2">
      <c r="A572" s="172"/>
      <c r="B572" s="268"/>
      <c r="C572" s="268"/>
      <c r="D572" s="268"/>
      <c r="E572" s="172"/>
      <c r="F572" s="268"/>
      <c r="G572" s="200" t="s">
        <v>1249</v>
      </c>
      <c r="H572" s="268"/>
      <c r="I572" s="172"/>
      <c r="J572" s="437" t="str">
        <f t="shared" si="85"/>
        <v>-</v>
      </c>
      <c r="K572" s="269"/>
      <c r="L572" s="269"/>
      <c r="M572" s="270"/>
      <c r="N572" s="270"/>
      <c r="O572" s="277">
        <f t="shared" si="84"/>
        <v>0</v>
      </c>
      <c r="P572" s="272"/>
      <c r="Q572" s="199">
        <v>0</v>
      </c>
      <c r="R572" s="271"/>
      <c r="S572" s="198">
        <f t="shared" si="78"/>
        <v>0</v>
      </c>
      <c r="T572" s="198">
        <f t="shared" si="79"/>
        <v>0</v>
      </c>
      <c r="U572" s="198">
        <f t="shared" si="80"/>
        <v>0</v>
      </c>
      <c r="V572" s="198">
        <f t="shared" si="81"/>
        <v>0</v>
      </c>
      <c r="W572" s="198">
        <v>0</v>
      </c>
      <c r="X572" s="198">
        <v>0</v>
      </c>
      <c r="Y572" s="198">
        <v>0</v>
      </c>
      <c r="Z572" s="198">
        <v>0</v>
      </c>
      <c r="AA572" s="192">
        <f t="shared" si="82"/>
        <v>0</v>
      </c>
      <c r="AB572" s="192">
        <f t="shared" si="83"/>
        <v>0</v>
      </c>
    </row>
    <row r="573" spans="1:28" x14ac:dyDescent="0.2">
      <c r="A573" s="172"/>
      <c r="B573" s="268"/>
      <c r="C573" s="268"/>
      <c r="D573" s="268"/>
      <c r="E573" s="172"/>
      <c r="F573" s="268"/>
      <c r="G573" s="200" t="s">
        <v>1249</v>
      </c>
      <c r="H573" s="268"/>
      <c r="I573" s="172"/>
      <c r="J573" s="437" t="str">
        <f t="shared" si="85"/>
        <v>-</v>
      </c>
      <c r="K573" s="269"/>
      <c r="L573" s="269"/>
      <c r="M573" s="270"/>
      <c r="N573" s="270"/>
      <c r="O573" s="277">
        <f t="shared" si="84"/>
        <v>0</v>
      </c>
      <c r="P573" s="272"/>
      <c r="Q573" s="199">
        <v>0</v>
      </c>
      <c r="R573" s="271"/>
      <c r="S573" s="198">
        <f t="shared" si="78"/>
        <v>0</v>
      </c>
      <c r="T573" s="198">
        <f t="shared" si="79"/>
        <v>0</v>
      </c>
      <c r="U573" s="198">
        <f t="shared" si="80"/>
        <v>0</v>
      </c>
      <c r="V573" s="198">
        <f t="shared" si="81"/>
        <v>0</v>
      </c>
      <c r="W573" s="198">
        <v>0</v>
      </c>
      <c r="X573" s="198">
        <v>0</v>
      </c>
      <c r="Y573" s="198">
        <v>0</v>
      </c>
      <c r="Z573" s="198">
        <v>0</v>
      </c>
      <c r="AA573" s="192">
        <f t="shared" si="82"/>
        <v>0</v>
      </c>
      <c r="AB573" s="192">
        <f t="shared" si="83"/>
        <v>0</v>
      </c>
    </row>
    <row r="574" spans="1:28" x14ac:dyDescent="0.2">
      <c r="A574" s="172"/>
      <c r="B574" s="268"/>
      <c r="C574" s="268"/>
      <c r="D574" s="268"/>
      <c r="E574" s="172"/>
      <c r="F574" s="268"/>
      <c r="G574" s="200" t="s">
        <v>1249</v>
      </c>
      <c r="H574" s="268"/>
      <c r="I574" s="172"/>
      <c r="J574" s="437" t="str">
        <f t="shared" si="85"/>
        <v>-</v>
      </c>
      <c r="K574" s="269"/>
      <c r="L574" s="269"/>
      <c r="M574" s="270"/>
      <c r="N574" s="270"/>
      <c r="O574" s="277">
        <f t="shared" si="84"/>
        <v>0</v>
      </c>
      <c r="P574" s="272"/>
      <c r="Q574" s="199">
        <v>0</v>
      </c>
      <c r="R574" s="271"/>
      <c r="S574" s="198">
        <f t="shared" ref="S574:S637" si="86">ROUND((+O574*Q574),0)</f>
        <v>0</v>
      </c>
      <c r="T574" s="198">
        <f t="shared" ref="T574:T637" si="87">+S574*$T$2</f>
        <v>0</v>
      </c>
      <c r="U574" s="198">
        <f t="shared" ref="U574:U637" si="88">+S574*$U$2</f>
        <v>0</v>
      </c>
      <c r="V574" s="198">
        <f t="shared" ref="V574:V637" si="89">($V$2*12)*Q574</f>
        <v>0</v>
      </c>
      <c r="W574" s="198">
        <v>0</v>
      </c>
      <c r="X574" s="198">
        <v>0</v>
      </c>
      <c r="Y574" s="198">
        <v>0</v>
      </c>
      <c r="Z574" s="198">
        <v>0</v>
      </c>
      <c r="AA574" s="192">
        <f t="shared" ref="AA574:AA637" si="90">ROUND((SUM(T574:Z574)),0)</f>
        <v>0</v>
      </c>
      <c r="AB574" s="192">
        <f t="shared" ref="AB574:AB637" si="91">ROUND((+S574+AA574),0)</f>
        <v>0</v>
      </c>
    </row>
    <row r="575" spans="1:28" x14ac:dyDescent="0.2">
      <c r="A575" s="172"/>
      <c r="B575" s="268"/>
      <c r="C575" s="268"/>
      <c r="D575" s="268"/>
      <c r="E575" s="172"/>
      <c r="F575" s="268"/>
      <c r="G575" s="200" t="s">
        <v>1249</v>
      </c>
      <c r="H575" s="268"/>
      <c r="I575" s="172"/>
      <c r="J575" s="437" t="str">
        <f t="shared" si="85"/>
        <v>-</v>
      </c>
      <c r="K575" s="269"/>
      <c r="L575" s="269"/>
      <c r="M575" s="270"/>
      <c r="N575" s="270"/>
      <c r="O575" s="277">
        <f t="shared" si="84"/>
        <v>0</v>
      </c>
      <c r="P575" s="272"/>
      <c r="Q575" s="199">
        <v>0</v>
      </c>
      <c r="R575" s="271"/>
      <c r="S575" s="198">
        <f t="shared" si="86"/>
        <v>0</v>
      </c>
      <c r="T575" s="198">
        <f t="shared" si="87"/>
        <v>0</v>
      </c>
      <c r="U575" s="198">
        <f t="shared" si="88"/>
        <v>0</v>
      </c>
      <c r="V575" s="198">
        <f t="shared" si="89"/>
        <v>0</v>
      </c>
      <c r="W575" s="198">
        <v>0</v>
      </c>
      <c r="X575" s="198">
        <v>0</v>
      </c>
      <c r="Y575" s="198">
        <v>0</v>
      </c>
      <c r="Z575" s="198">
        <v>0</v>
      </c>
      <c r="AA575" s="192">
        <f t="shared" si="90"/>
        <v>0</v>
      </c>
      <c r="AB575" s="192">
        <f t="shared" si="91"/>
        <v>0</v>
      </c>
    </row>
    <row r="576" spans="1:28" x14ac:dyDescent="0.2">
      <c r="A576" s="172"/>
      <c r="B576" s="268"/>
      <c r="C576" s="268"/>
      <c r="D576" s="268"/>
      <c r="E576" s="172"/>
      <c r="F576" s="268"/>
      <c r="G576" s="200" t="s">
        <v>1249</v>
      </c>
      <c r="H576" s="268"/>
      <c r="I576" s="172"/>
      <c r="J576" s="437" t="str">
        <f t="shared" si="85"/>
        <v>-</v>
      </c>
      <c r="K576" s="269"/>
      <c r="L576" s="269"/>
      <c r="M576" s="270"/>
      <c r="N576" s="270"/>
      <c r="O576" s="277">
        <f t="shared" si="84"/>
        <v>0</v>
      </c>
      <c r="P576" s="272"/>
      <c r="Q576" s="199">
        <v>0</v>
      </c>
      <c r="R576" s="271"/>
      <c r="S576" s="198">
        <f t="shared" si="86"/>
        <v>0</v>
      </c>
      <c r="T576" s="198">
        <f t="shared" si="87"/>
        <v>0</v>
      </c>
      <c r="U576" s="198">
        <f t="shared" si="88"/>
        <v>0</v>
      </c>
      <c r="V576" s="198">
        <f t="shared" si="89"/>
        <v>0</v>
      </c>
      <c r="W576" s="198">
        <v>0</v>
      </c>
      <c r="X576" s="198">
        <v>0</v>
      </c>
      <c r="Y576" s="198">
        <v>0</v>
      </c>
      <c r="Z576" s="198">
        <v>0</v>
      </c>
      <c r="AA576" s="192">
        <f t="shared" si="90"/>
        <v>0</v>
      </c>
      <c r="AB576" s="192">
        <f t="shared" si="91"/>
        <v>0</v>
      </c>
    </row>
    <row r="577" spans="1:28" x14ac:dyDescent="0.2">
      <c r="A577" s="172"/>
      <c r="B577" s="268"/>
      <c r="C577" s="268"/>
      <c r="D577" s="268"/>
      <c r="E577" s="172"/>
      <c r="F577" s="268"/>
      <c r="G577" s="200" t="s">
        <v>1249</v>
      </c>
      <c r="H577" s="268"/>
      <c r="I577" s="172"/>
      <c r="J577" s="437" t="str">
        <f t="shared" si="85"/>
        <v>-</v>
      </c>
      <c r="K577" s="269"/>
      <c r="L577" s="269"/>
      <c r="M577" s="270"/>
      <c r="N577" s="270"/>
      <c r="O577" s="277">
        <f t="shared" si="84"/>
        <v>0</v>
      </c>
      <c r="P577" s="272"/>
      <c r="Q577" s="199">
        <v>0</v>
      </c>
      <c r="R577" s="271"/>
      <c r="S577" s="198">
        <f t="shared" si="86"/>
        <v>0</v>
      </c>
      <c r="T577" s="198">
        <f t="shared" si="87"/>
        <v>0</v>
      </c>
      <c r="U577" s="198">
        <f t="shared" si="88"/>
        <v>0</v>
      </c>
      <c r="V577" s="198">
        <f t="shared" si="89"/>
        <v>0</v>
      </c>
      <c r="W577" s="198">
        <v>0</v>
      </c>
      <c r="X577" s="198">
        <v>0</v>
      </c>
      <c r="Y577" s="198">
        <v>0</v>
      </c>
      <c r="Z577" s="198">
        <v>0</v>
      </c>
      <c r="AA577" s="192">
        <f t="shared" si="90"/>
        <v>0</v>
      </c>
      <c r="AB577" s="192">
        <f t="shared" si="91"/>
        <v>0</v>
      </c>
    </row>
    <row r="578" spans="1:28" x14ac:dyDescent="0.2">
      <c r="A578" s="172"/>
      <c r="B578" s="268"/>
      <c r="C578" s="268"/>
      <c r="D578" s="268"/>
      <c r="E578" s="172"/>
      <c r="F578" s="268"/>
      <c r="G578" s="200" t="s">
        <v>1249</v>
      </c>
      <c r="H578" s="268"/>
      <c r="I578" s="172"/>
      <c r="J578" s="437" t="str">
        <f t="shared" si="85"/>
        <v>-</v>
      </c>
      <c r="K578" s="269"/>
      <c r="L578" s="269"/>
      <c r="M578" s="270"/>
      <c r="N578" s="270"/>
      <c r="O578" s="277">
        <f t="shared" si="84"/>
        <v>0</v>
      </c>
      <c r="P578" s="272"/>
      <c r="Q578" s="199">
        <v>0</v>
      </c>
      <c r="R578" s="271"/>
      <c r="S578" s="198">
        <f t="shared" si="86"/>
        <v>0</v>
      </c>
      <c r="T578" s="198">
        <f t="shared" si="87"/>
        <v>0</v>
      </c>
      <c r="U578" s="198">
        <f t="shared" si="88"/>
        <v>0</v>
      </c>
      <c r="V578" s="198">
        <f t="shared" si="89"/>
        <v>0</v>
      </c>
      <c r="W578" s="198">
        <v>0</v>
      </c>
      <c r="X578" s="198">
        <v>0</v>
      </c>
      <c r="Y578" s="198">
        <v>0</v>
      </c>
      <c r="Z578" s="198">
        <v>0</v>
      </c>
      <c r="AA578" s="192">
        <f t="shared" si="90"/>
        <v>0</v>
      </c>
      <c r="AB578" s="192">
        <f t="shared" si="91"/>
        <v>0</v>
      </c>
    </row>
    <row r="579" spans="1:28" x14ac:dyDescent="0.2">
      <c r="A579" s="172"/>
      <c r="B579" s="268"/>
      <c r="C579" s="268"/>
      <c r="D579" s="268"/>
      <c r="E579" s="172"/>
      <c r="F579" s="268"/>
      <c r="G579" s="200" t="s">
        <v>1249</v>
      </c>
      <c r="H579" s="268"/>
      <c r="I579" s="172"/>
      <c r="J579" s="437" t="str">
        <f t="shared" si="85"/>
        <v>-</v>
      </c>
      <c r="K579" s="269"/>
      <c r="L579" s="269"/>
      <c r="M579" s="270"/>
      <c r="N579" s="270"/>
      <c r="O579" s="277">
        <f t="shared" si="84"/>
        <v>0</v>
      </c>
      <c r="P579" s="272"/>
      <c r="Q579" s="199">
        <v>0</v>
      </c>
      <c r="R579" s="271"/>
      <c r="S579" s="198">
        <f t="shared" si="86"/>
        <v>0</v>
      </c>
      <c r="T579" s="198">
        <f t="shared" si="87"/>
        <v>0</v>
      </c>
      <c r="U579" s="198">
        <f t="shared" si="88"/>
        <v>0</v>
      </c>
      <c r="V579" s="198">
        <f t="shared" si="89"/>
        <v>0</v>
      </c>
      <c r="W579" s="198">
        <v>0</v>
      </c>
      <c r="X579" s="198">
        <v>0</v>
      </c>
      <c r="Y579" s="198">
        <v>0</v>
      </c>
      <c r="Z579" s="198">
        <v>0</v>
      </c>
      <c r="AA579" s="192">
        <f t="shared" si="90"/>
        <v>0</v>
      </c>
      <c r="AB579" s="192">
        <f t="shared" si="91"/>
        <v>0</v>
      </c>
    </row>
    <row r="580" spans="1:28" x14ac:dyDescent="0.2">
      <c r="A580" s="172"/>
      <c r="B580" s="268"/>
      <c r="C580" s="268"/>
      <c r="D580" s="268"/>
      <c r="E580" s="172"/>
      <c r="F580" s="268"/>
      <c r="G580" s="200" t="s">
        <v>1249</v>
      </c>
      <c r="H580" s="268"/>
      <c r="I580" s="172"/>
      <c r="J580" s="437" t="str">
        <f t="shared" si="85"/>
        <v>-</v>
      </c>
      <c r="K580" s="269"/>
      <c r="L580" s="269"/>
      <c r="M580" s="270"/>
      <c r="N580" s="270"/>
      <c r="O580" s="277">
        <f t="shared" si="84"/>
        <v>0</v>
      </c>
      <c r="P580" s="272"/>
      <c r="Q580" s="199">
        <v>0</v>
      </c>
      <c r="R580" s="271"/>
      <c r="S580" s="198">
        <f t="shared" si="86"/>
        <v>0</v>
      </c>
      <c r="T580" s="198">
        <f t="shared" si="87"/>
        <v>0</v>
      </c>
      <c r="U580" s="198">
        <f t="shared" si="88"/>
        <v>0</v>
      </c>
      <c r="V580" s="198">
        <f t="shared" si="89"/>
        <v>0</v>
      </c>
      <c r="W580" s="198">
        <v>0</v>
      </c>
      <c r="X580" s="198">
        <v>0</v>
      </c>
      <c r="Y580" s="198">
        <v>0</v>
      </c>
      <c r="Z580" s="198">
        <v>0</v>
      </c>
      <c r="AA580" s="192">
        <f t="shared" si="90"/>
        <v>0</v>
      </c>
      <c r="AB580" s="192">
        <f t="shared" si="91"/>
        <v>0</v>
      </c>
    </row>
    <row r="581" spans="1:28" x14ac:dyDescent="0.2">
      <c r="A581" s="172"/>
      <c r="B581" s="268"/>
      <c r="C581" s="268"/>
      <c r="D581" s="268"/>
      <c r="E581" s="172"/>
      <c r="F581" s="268"/>
      <c r="G581" s="200" t="s">
        <v>1249</v>
      </c>
      <c r="H581" s="268"/>
      <c r="I581" s="172"/>
      <c r="J581" s="437" t="str">
        <f t="shared" si="85"/>
        <v>-</v>
      </c>
      <c r="K581" s="269"/>
      <c r="L581" s="269"/>
      <c r="M581" s="270"/>
      <c r="N581" s="270"/>
      <c r="O581" s="277">
        <f t="shared" si="84"/>
        <v>0</v>
      </c>
      <c r="P581" s="272"/>
      <c r="Q581" s="199">
        <v>0</v>
      </c>
      <c r="R581" s="271"/>
      <c r="S581" s="198">
        <f t="shared" si="86"/>
        <v>0</v>
      </c>
      <c r="T581" s="198">
        <f t="shared" si="87"/>
        <v>0</v>
      </c>
      <c r="U581" s="198">
        <f t="shared" si="88"/>
        <v>0</v>
      </c>
      <c r="V581" s="198">
        <f t="shared" si="89"/>
        <v>0</v>
      </c>
      <c r="W581" s="198">
        <v>0</v>
      </c>
      <c r="X581" s="198">
        <v>0</v>
      </c>
      <c r="Y581" s="198">
        <v>0</v>
      </c>
      <c r="Z581" s="198">
        <v>0</v>
      </c>
      <c r="AA581" s="192">
        <f t="shared" si="90"/>
        <v>0</v>
      </c>
      <c r="AB581" s="192">
        <f t="shared" si="91"/>
        <v>0</v>
      </c>
    </row>
    <row r="582" spans="1:28" x14ac:dyDescent="0.2">
      <c r="A582" s="172"/>
      <c r="B582" s="268"/>
      <c r="C582" s="268"/>
      <c r="D582" s="268"/>
      <c r="E582" s="172"/>
      <c r="F582" s="268"/>
      <c r="G582" s="200" t="s">
        <v>1249</v>
      </c>
      <c r="H582" s="268"/>
      <c r="I582" s="172"/>
      <c r="J582" s="437" t="str">
        <f t="shared" si="85"/>
        <v>-</v>
      </c>
      <c r="K582" s="269"/>
      <c r="L582" s="269"/>
      <c r="M582" s="270"/>
      <c r="N582" s="270"/>
      <c r="O582" s="277">
        <f t="shared" si="84"/>
        <v>0</v>
      </c>
      <c r="P582" s="272"/>
      <c r="Q582" s="199">
        <v>0</v>
      </c>
      <c r="R582" s="271"/>
      <c r="S582" s="198">
        <f t="shared" si="86"/>
        <v>0</v>
      </c>
      <c r="T582" s="198">
        <f t="shared" si="87"/>
        <v>0</v>
      </c>
      <c r="U582" s="198">
        <f t="shared" si="88"/>
        <v>0</v>
      </c>
      <c r="V582" s="198">
        <f t="shared" si="89"/>
        <v>0</v>
      </c>
      <c r="W582" s="198">
        <v>0</v>
      </c>
      <c r="X582" s="198">
        <v>0</v>
      </c>
      <c r="Y582" s="198">
        <v>0</v>
      </c>
      <c r="Z582" s="198">
        <v>0</v>
      </c>
      <c r="AA582" s="192">
        <f t="shared" si="90"/>
        <v>0</v>
      </c>
      <c r="AB582" s="192">
        <f t="shared" si="91"/>
        <v>0</v>
      </c>
    </row>
    <row r="583" spans="1:28" x14ac:dyDescent="0.2">
      <c r="A583" s="172"/>
      <c r="B583" s="268"/>
      <c r="C583" s="268"/>
      <c r="D583" s="268"/>
      <c r="E583" s="172"/>
      <c r="F583" s="268"/>
      <c r="G583" s="200" t="s">
        <v>1249</v>
      </c>
      <c r="H583" s="268"/>
      <c r="I583" s="172"/>
      <c r="J583" s="437" t="str">
        <f t="shared" si="85"/>
        <v>-</v>
      </c>
      <c r="K583" s="269"/>
      <c r="L583" s="269"/>
      <c r="M583" s="270"/>
      <c r="N583" s="270"/>
      <c r="O583" s="277">
        <f t="shared" si="84"/>
        <v>0</v>
      </c>
      <c r="P583" s="272"/>
      <c r="Q583" s="199">
        <v>0</v>
      </c>
      <c r="R583" s="271"/>
      <c r="S583" s="198">
        <f t="shared" si="86"/>
        <v>0</v>
      </c>
      <c r="T583" s="198">
        <f t="shared" si="87"/>
        <v>0</v>
      </c>
      <c r="U583" s="198">
        <f t="shared" si="88"/>
        <v>0</v>
      </c>
      <c r="V583" s="198">
        <f t="shared" si="89"/>
        <v>0</v>
      </c>
      <c r="W583" s="198">
        <v>0</v>
      </c>
      <c r="X583" s="198">
        <v>0</v>
      </c>
      <c r="Y583" s="198">
        <v>0</v>
      </c>
      <c r="Z583" s="198">
        <v>0</v>
      </c>
      <c r="AA583" s="192">
        <f t="shared" si="90"/>
        <v>0</v>
      </c>
      <c r="AB583" s="192">
        <f t="shared" si="91"/>
        <v>0</v>
      </c>
    </row>
    <row r="584" spans="1:28" x14ac:dyDescent="0.2">
      <c r="A584" s="172"/>
      <c r="B584" s="268"/>
      <c r="C584" s="268"/>
      <c r="D584" s="268"/>
      <c r="E584" s="172"/>
      <c r="F584" s="268"/>
      <c r="G584" s="200" t="s">
        <v>1249</v>
      </c>
      <c r="H584" s="268"/>
      <c r="I584" s="172"/>
      <c r="J584" s="437" t="str">
        <f t="shared" si="85"/>
        <v>-</v>
      </c>
      <c r="K584" s="269"/>
      <c r="L584" s="269"/>
      <c r="M584" s="270"/>
      <c r="N584" s="270"/>
      <c r="O584" s="277">
        <f t="shared" si="84"/>
        <v>0</v>
      </c>
      <c r="P584" s="272"/>
      <c r="Q584" s="199">
        <v>0</v>
      </c>
      <c r="R584" s="271"/>
      <c r="S584" s="198">
        <f t="shared" si="86"/>
        <v>0</v>
      </c>
      <c r="T584" s="198">
        <f t="shared" si="87"/>
        <v>0</v>
      </c>
      <c r="U584" s="198">
        <f t="shared" si="88"/>
        <v>0</v>
      </c>
      <c r="V584" s="198">
        <f t="shared" si="89"/>
        <v>0</v>
      </c>
      <c r="W584" s="198">
        <v>0</v>
      </c>
      <c r="X584" s="198">
        <v>0</v>
      </c>
      <c r="Y584" s="198">
        <v>0</v>
      </c>
      <c r="Z584" s="198">
        <v>0</v>
      </c>
      <c r="AA584" s="192">
        <f t="shared" si="90"/>
        <v>0</v>
      </c>
      <c r="AB584" s="192">
        <f t="shared" si="91"/>
        <v>0</v>
      </c>
    </row>
    <row r="585" spans="1:28" x14ac:dyDescent="0.2">
      <c r="A585" s="172"/>
      <c r="B585" s="268"/>
      <c r="C585" s="268"/>
      <c r="D585" s="268"/>
      <c r="E585" s="172"/>
      <c r="F585" s="268"/>
      <c r="G585" s="200" t="s">
        <v>1249</v>
      </c>
      <c r="H585" s="268"/>
      <c r="I585" s="172"/>
      <c r="J585" s="437" t="str">
        <f t="shared" si="85"/>
        <v>-</v>
      </c>
      <c r="K585" s="269"/>
      <c r="L585" s="269"/>
      <c r="M585" s="270"/>
      <c r="N585" s="270"/>
      <c r="O585" s="277">
        <f t="shared" ref="O585:O648" si="92">IF(ISERROR(INDEX(SalarySchedule,N585+1,MATCH(M585,EdLevel,0)))=TRUE,0,(INDEX(SalarySchedule,N585+1,MATCH(M585,EdLevel,0))))</f>
        <v>0</v>
      </c>
      <c r="P585" s="272"/>
      <c r="Q585" s="199">
        <v>0</v>
      </c>
      <c r="R585" s="271"/>
      <c r="S585" s="198">
        <f t="shared" si="86"/>
        <v>0</v>
      </c>
      <c r="T585" s="198">
        <f t="shared" si="87"/>
        <v>0</v>
      </c>
      <c r="U585" s="198">
        <f t="shared" si="88"/>
        <v>0</v>
      </c>
      <c r="V585" s="198">
        <f t="shared" si="89"/>
        <v>0</v>
      </c>
      <c r="W585" s="198">
        <v>0</v>
      </c>
      <c r="X585" s="198">
        <v>0</v>
      </c>
      <c r="Y585" s="198">
        <v>0</v>
      </c>
      <c r="Z585" s="198">
        <v>0</v>
      </c>
      <c r="AA585" s="192">
        <f t="shared" si="90"/>
        <v>0</v>
      </c>
      <c r="AB585" s="192">
        <f t="shared" si="91"/>
        <v>0</v>
      </c>
    </row>
    <row r="586" spans="1:28" x14ac:dyDescent="0.2">
      <c r="A586" s="172"/>
      <c r="B586" s="268"/>
      <c r="C586" s="268"/>
      <c r="D586" s="268"/>
      <c r="E586" s="172"/>
      <c r="F586" s="268"/>
      <c r="G586" s="200" t="s">
        <v>1249</v>
      </c>
      <c r="H586" s="268"/>
      <c r="I586" s="172"/>
      <c r="J586" s="437" t="str">
        <f t="shared" ref="J586:J649" si="93">IF(A586="22",A586&amp;"-"&amp;E586&amp;"-"&amp;I586,A586&amp;"-"&amp;E586)</f>
        <v>-</v>
      </c>
      <c r="K586" s="269"/>
      <c r="L586" s="269"/>
      <c r="M586" s="270"/>
      <c r="N586" s="270"/>
      <c r="O586" s="277">
        <f t="shared" si="92"/>
        <v>0</v>
      </c>
      <c r="P586" s="272"/>
      <c r="Q586" s="199">
        <v>0</v>
      </c>
      <c r="R586" s="271"/>
      <c r="S586" s="198">
        <f t="shared" si="86"/>
        <v>0</v>
      </c>
      <c r="T586" s="198">
        <f t="shared" si="87"/>
        <v>0</v>
      </c>
      <c r="U586" s="198">
        <f t="shared" si="88"/>
        <v>0</v>
      </c>
      <c r="V586" s="198">
        <f t="shared" si="89"/>
        <v>0</v>
      </c>
      <c r="W586" s="198">
        <v>0</v>
      </c>
      <c r="X586" s="198">
        <v>0</v>
      </c>
      <c r="Y586" s="198">
        <v>0</v>
      </c>
      <c r="Z586" s="198">
        <v>0</v>
      </c>
      <c r="AA586" s="192">
        <f t="shared" si="90"/>
        <v>0</v>
      </c>
      <c r="AB586" s="192">
        <f t="shared" si="91"/>
        <v>0</v>
      </c>
    </row>
    <row r="587" spans="1:28" x14ac:dyDescent="0.2">
      <c r="A587" s="172"/>
      <c r="B587" s="268"/>
      <c r="C587" s="268"/>
      <c r="D587" s="268"/>
      <c r="E587" s="172"/>
      <c r="F587" s="268"/>
      <c r="G587" s="200" t="s">
        <v>1249</v>
      </c>
      <c r="H587" s="268"/>
      <c r="I587" s="172"/>
      <c r="J587" s="437" t="str">
        <f t="shared" si="93"/>
        <v>-</v>
      </c>
      <c r="K587" s="269"/>
      <c r="L587" s="269"/>
      <c r="M587" s="270"/>
      <c r="N587" s="270"/>
      <c r="O587" s="277">
        <f t="shared" si="92"/>
        <v>0</v>
      </c>
      <c r="P587" s="272"/>
      <c r="Q587" s="199">
        <v>0</v>
      </c>
      <c r="R587" s="271"/>
      <c r="S587" s="198">
        <f t="shared" si="86"/>
        <v>0</v>
      </c>
      <c r="T587" s="198">
        <f t="shared" si="87"/>
        <v>0</v>
      </c>
      <c r="U587" s="198">
        <f t="shared" si="88"/>
        <v>0</v>
      </c>
      <c r="V587" s="198">
        <f t="shared" si="89"/>
        <v>0</v>
      </c>
      <c r="W587" s="198">
        <v>0</v>
      </c>
      <c r="X587" s="198">
        <v>0</v>
      </c>
      <c r="Y587" s="198">
        <v>0</v>
      </c>
      <c r="Z587" s="198">
        <v>0</v>
      </c>
      <c r="AA587" s="192">
        <f t="shared" si="90"/>
        <v>0</v>
      </c>
      <c r="AB587" s="192">
        <f t="shared" si="91"/>
        <v>0</v>
      </c>
    </row>
    <row r="588" spans="1:28" x14ac:dyDescent="0.2">
      <c r="A588" s="172"/>
      <c r="B588" s="268"/>
      <c r="C588" s="268"/>
      <c r="D588" s="268"/>
      <c r="E588" s="172"/>
      <c r="F588" s="268"/>
      <c r="G588" s="200" t="s">
        <v>1249</v>
      </c>
      <c r="H588" s="268"/>
      <c r="I588" s="172"/>
      <c r="J588" s="437" t="str">
        <f t="shared" si="93"/>
        <v>-</v>
      </c>
      <c r="K588" s="269"/>
      <c r="L588" s="269"/>
      <c r="M588" s="270"/>
      <c r="N588" s="270"/>
      <c r="O588" s="277">
        <f t="shared" si="92"/>
        <v>0</v>
      </c>
      <c r="P588" s="272"/>
      <c r="Q588" s="199">
        <v>0</v>
      </c>
      <c r="R588" s="271"/>
      <c r="S588" s="198">
        <f t="shared" si="86"/>
        <v>0</v>
      </c>
      <c r="T588" s="198">
        <f t="shared" si="87"/>
        <v>0</v>
      </c>
      <c r="U588" s="198">
        <f t="shared" si="88"/>
        <v>0</v>
      </c>
      <c r="V588" s="198">
        <f t="shared" si="89"/>
        <v>0</v>
      </c>
      <c r="W588" s="198">
        <v>0</v>
      </c>
      <c r="X588" s="198">
        <v>0</v>
      </c>
      <c r="Y588" s="198">
        <v>0</v>
      </c>
      <c r="Z588" s="198">
        <v>0</v>
      </c>
      <c r="AA588" s="192">
        <f t="shared" si="90"/>
        <v>0</v>
      </c>
      <c r="AB588" s="192">
        <f t="shared" si="91"/>
        <v>0</v>
      </c>
    </row>
    <row r="589" spans="1:28" x14ac:dyDescent="0.2">
      <c r="A589" s="172"/>
      <c r="B589" s="268"/>
      <c r="C589" s="268"/>
      <c r="D589" s="268"/>
      <c r="E589" s="172"/>
      <c r="F589" s="268"/>
      <c r="G589" s="200" t="s">
        <v>1249</v>
      </c>
      <c r="H589" s="268"/>
      <c r="I589" s="172"/>
      <c r="J589" s="437" t="str">
        <f t="shared" si="93"/>
        <v>-</v>
      </c>
      <c r="K589" s="269"/>
      <c r="L589" s="269"/>
      <c r="M589" s="270"/>
      <c r="N589" s="270"/>
      <c r="O589" s="277">
        <f t="shared" si="92"/>
        <v>0</v>
      </c>
      <c r="P589" s="272"/>
      <c r="Q589" s="199">
        <v>0</v>
      </c>
      <c r="R589" s="271"/>
      <c r="S589" s="198">
        <f t="shared" si="86"/>
        <v>0</v>
      </c>
      <c r="T589" s="198">
        <f t="shared" si="87"/>
        <v>0</v>
      </c>
      <c r="U589" s="198">
        <f t="shared" si="88"/>
        <v>0</v>
      </c>
      <c r="V589" s="198">
        <f t="shared" si="89"/>
        <v>0</v>
      </c>
      <c r="W589" s="198">
        <v>0</v>
      </c>
      <c r="X589" s="198">
        <v>0</v>
      </c>
      <c r="Y589" s="198">
        <v>0</v>
      </c>
      <c r="Z589" s="198">
        <v>0</v>
      </c>
      <c r="AA589" s="192">
        <f t="shared" si="90"/>
        <v>0</v>
      </c>
      <c r="AB589" s="192">
        <f t="shared" si="91"/>
        <v>0</v>
      </c>
    </row>
    <row r="590" spans="1:28" x14ac:dyDescent="0.2">
      <c r="A590" s="172"/>
      <c r="B590" s="268"/>
      <c r="C590" s="268"/>
      <c r="D590" s="268"/>
      <c r="E590" s="172"/>
      <c r="F590" s="268"/>
      <c r="G590" s="200" t="s">
        <v>1249</v>
      </c>
      <c r="H590" s="268"/>
      <c r="I590" s="172"/>
      <c r="J590" s="437" t="str">
        <f t="shared" si="93"/>
        <v>-</v>
      </c>
      <c r="K590" s="269"/>
      <c r="L590" s="269"/>
      <c r="M590" s="270"/>
      <c r="N590" s="270"/>
      <c r="O590" s="277">
        <f t="shared" si="92"/>
        <v>0</v>
      </c>
      <c r="P590" s="272"/>
      <c r="Q590" s="199">
        <v>0</v>
      </c>
      <c r="R590" s="271"/>
      <c r="S590" s="198">
        <f t="shared" si="86"/>
        <v>0</v>
      </c>
      <c r="T590" s="198">
        <f t="shared" si="87"/>
        <v>0</v>
      </c>
      <c r="U590" s="198">
        <f t="shared" si="88"/>
        <v>0</v>
      </c>
      <c r="V590" s="198">
        <f t="shared" si="89"/>
        <v>0</v>
      </c>
      <c r="W590" s="198">
        <v>0</v>
      </c>
      <c r="X590" s="198">
        <v>0</v>
      </c>
      <c r="Y590" s="198">
        <v>0</v>
      </c>
      <c r="Z590" s="198">
        <v>0</v>
      </c>
      <c r="AA590" s="192">
        <f t="shared" si="90"/>
        <v>0</v>
      </c>
      <c r="AB590" s="192">
        <f t="shared" si="91"/>
        <v>0</v>
      </c>
    </row>
    <row r="591" spans="1:28" x14ac:dyDescent="0.2">
      <c r="A591" s="172"/>
      <c r="B591" s="268"/>
      <c r="C591" s="268"/>
      <c r="D591" s="268"/>
      <c r="E591" s="172"/>
      <c r="F591" s="268"/>
      <c r="G591" s="200" t="s">
        <v>1249</v>
      </c>
      <c r="H591" s="268"/>
      <c r="I591" s="172"/>
      <c r="J591" s="437" t="str">
        <f t="shared" si="93"/>
        <v>-</v>
      </c>
      <c r="K591" s="269"/>
      <c r="L591" s="269"/>
      <c r="M591" s="270"/>
      <c r="N591" s="270"/>
      <c r="O591" s="277">
        <f t="shared" si="92"/>
        <v>0</v>
      </c>
      <c r="P591" s="272"/>
      <c r="Q591" s="199">
        <v>0</v>
      </c>
      <c r="R591" s="271"/>
      <c r="S591" s="198">
        <f t="shared" si="86"/>
        <v>0</v>
      </c>
      <c r="T591" s="198">
        <f t="shared" si="87"/>
        <v>0</v>
      </c>
      <c r="U591" s="198">
        <f t="shared" si="88"/>
        <v>0</v>
      </c>
      <c r="V591" s="198">
        <f t="shared" si="89"/>
        <v>0</v>
      </c>
      <c r="W591" s="198">
        <v>0</v>
      </c>
      <c r="X591" s="198">
        <v>0</v>
      </c>
      <c r="Y591" s="198">
        <v>0</v>
      </c>
      <c r="Z591" s="198">
        <v>0</v>
      </c>
      <c r="AA591" s="192">
        <f t="shared" si="90"/>
        <v>0</v>
      </c>
      <c r="AB591" s="192">
        <f t="shared" si="91"/>
        <v>0</v>
      </c>
    </row>
    <row r="592" spans="1:28" x14ac:dyDescent="0.2">
      <c r="A592" s="172"/>
      <c r="B592" s="268"/>
      <c r="C592" s="268"/>
      <c r="D592" s="268"/>
      <c r="E592" s="172"/>
      <c r="F592" s="268"/>
      <c r="G592" s="200" t="s">
        <v>1249</v>
      </c>
      <c r="H592" s="268"/>
      <c r="I592" s="172"/>
      <c r="J592" s="437" t="str">
        <f t="shared" si="93"/>
        <v>-</v>
      </c>
      <c r="K592" s="269"/>
      <c r="L592" s="269"/>
      <c r="M592" s="270"/>
      <c r="N592" s="270"/>
      <c r="O592" s="277">
        <f t="shared" si="92"/>
        <v>0</v>
      </c>
      <c r="P592" s="272"/>
      <c r="Q592" s="199">
        <v>0</v>
      </c>
      <c r="R592" s="271"/>
      <c r="S592" s="198">
        <f t="shared" si="86"/>
        <v>0</v>
      </c>
      <c r="T592" s="198">
        <f t="shared" si="87"/>
        <v>0</v>
      </c>
      <c r="U592" s="198">
        <f t="shared" si="88"/>
        <v>0</v>
      </c>
      <c r="V592" s="198">
        <f t="shared" si="89"/>
        <v>0</v>
      </c>
      <c r="W592" s="198">
        <v>0</v>
      </c>
      <c r="X592" s="198">
        <v>0</v>
      </c>
      <c r="Y592" s="198">
        <v>0</v>
      </c>
      <c r="Z592" s="198">
        <v>0</v>
      </c>
      <c r="AA592" s="192">
        <f t="shared" si="90"/>
        <v>0</v>
      </c>
      <c r="AB592" s="192">
        <f t="shared" si="91"/>
        <v>0</v>
      </c>
    </row>
    <row r="593" spans="1:28" x14ac:dyDescent="0.2">
      <c r="A593" s="172"/>
      <c r="B593" s="268"/>
      <c r="C593" s="268"/>
      <c r="D593" s="268"/>
      <c r="E593" s="172"/>
      <c r="F593" s="268"/>
      <c r="G593" s="200" t="s">
        <v>1249</v>
      </c>
      <c r="H593" s="268"/>
      <c r="I593" s="172"/>
      <c r="J593" s="437" t="str">
        <f t="shared" si="93"/>
        <v>-</v>
      </c>
      <c r="K593" s="269"/>
      <c r="L593" s="269"/>
      <c r="M593" s="270"/>
      <c r="N593" s="270"/>
      <c r="O593" s="277">
        <f t="shared" si="92"/>
        <v>0</v>
      </c>
      <c r="P593" s="272"/>
      <c r="Q593" s="199">
        <v>0</v>
      </c>
      <c r="R593" s="271"/>
      <c r="S593" s="198">
        <f t="shared" si="86"/>
        <v>0</v>
      </c>
      <c r="T593" s="198">
        <f t="shared" si="87"/>
        <v>0</v>
      </c>
      <c r="U593" s="198">
        <f t="shared" si="88"/>
        <v>0</v>
      </c>
      <c r="V593" s="198">
        <f t="shared" si="89"/>
        <v>0</v>
      </c>
      <c r="W593" s="198">
        <v>0</v>
      </c>
      <c r="X593" s="198">
        <v>0</v>
      </c>
      <c r="Y593" s="198">
        <v>0</v>
      </c>
      <c r="Z593" s="198">
        <v>0</v>
      </c>
      <c r="AA593" s="192">
        <f t="shared" si="90"/>
        <v>0</v>
      </c>
      <c r="AB593" s="192">
        <f t="shared" si="91"/>
        <v>0</v>
      </c>
    </row>
    <row r="594" spans="1:28" x14ac:dyDescent="0.2">
      <c r="A594" s="172"/>
      <c r="B594" s="268"/>
      <c r="C594" s="268"/>
      <c r="D594" s="268"/>
      <c r="E594" s="172"/>
      <c r="F594" s="268"/>
      <c r="G594" s="200" t="s">
        <v>1249</v>
      </c>
      <c r="H594" s="268"/>
      <c r="I594" s="172"/>
      <c r="J594" s="437" t="str">
        <f t="shared" si="93"/>
        <v>-</v>
      </c>
      <c r="K594" s="269"/>
      <c r="L594" s="269"/>
      <c r="M594" s="270"/>
      <c r="N594" s="270"/>
      <c r="O594" s="277">
        <f t="shared" si="92"/>
        <v>0</v>
      </c>
      <c r="P594" s="272"/>
      <c r="Q594" s="199">
        <v>0</v>
      </c>
      <c r="R594" s="271"/>
      <c r="S594" s="198">
        <f t="shared" si="86"/>
        <v>0</v>
      </c>
      <c r="T594" s="198">
        <f t="shared" si="87"/>
        <v>0</v>
      </c>
      <c r="U594" s="198">
        <f t="shared" si="88"/>
        <v>0</v>
      </c>
      <c r="V594" s="198">
        <f t="shared" si="89"/>
        <v>0</v>
      </c>
      <c r="W594" s="198">
        <v>0</v>
      </c>
      <c r="X594" s="198">
        <v>0</v>
      </c>
      <c r="Y594" s="198">
        <v>0</v>
      </c>
      <c r="Z594" s="198">
        <v>0</v>
      </c>
      <c r="AA594" s="192">
        <f t="shared" si="90"/>
        <v>0</v>
      </c>
      <c r="AB594" s="192">
        <f t="shared" si="91"/>
        <v>0</v>
      </c>
    </row>
    <row r="595" spans="1:28" x14ac:dyDescent="0.2">
      <c r="A595" s="172"/>
      <c r="B595" s="268"/>
      <c r="C595" s="268"/>
      <c r="D595" s="268"/>
      <c r="E595" s="172"/>
      <c r="F595" s="268"/>
      <c r="G595" s="200" t="s">
        <v>1249</v>
      </c>
      <c r="H595" s="268"/>
      <c r="I595" s="172"/>
      <c r="J595" s="437" t="str">
        <f t="shared" si="93"/>
        <v>-</v>
      </c>
      <c r="K595" s="269"/>
      <c r="L595" s="269"/>
      <c r="M595" s="270"/>
      <c r="N595" s="270"/>
      <c r="O595" s="277">
        <f t="shared" si="92"/>
        <v>0</v>
      </c>
      <c r="P595" s="272"/>
      <c r="Q595" s="199">
        <v>0</v>
      </c>
      <c r="R595" s="271"/>
      <c r="S595" s="198">
        <f t="shared" si="86"/>
        <v>0</v>
      </c>
      <c r="T595" s="198">
        <f t="shared" si="87"/>
        <v>0</v>
      </c>
      <c r="U595" s="198">
        <f t="shared" si="88"/>
        <v>0</v>
      </c>
      <c r="V595" s="198">
        <f t="shared" si="89"/>
        <v>0</v>
      </c>
      <c r="W595" s="198">
        <v>0</v>
      </c>
      <c r="X595" s="198">
        <v>0</v>
      </c>
      <c r="Y595" s="198">
        <v>0</v>
      </c>
      <c r="Z595" s="198">
        <v>0</v>
      </c>
      <c r="AA595" s="192">
        <f t="shared" si="90"/>
        <v>0</v>
      </c>
      <c r="AB595" s="192">
        <f t="shared" si="91"/>
        <v>0</v>
      </c>
    </row>
    <row r="596" spans="1:28" x14ac:dyDescent="0.2">
      <c r="A596" s="172"/>
      <c r="B596" s="268"/>
      <c r="C596" s="268"/>
      <c r="D596" s="268"/>
      <c r="E596" s="172"/>
      <c r="F596" s="268"/>
      <c r="G596" s="200" t="s">
        <v>1249</v>
      </c>
      <c r="H596" s="268"/>
      <c r="I596" s="172"/>
      <c r="J596" s="437" t="str">
        <f t="shared" si="93"/>
        <v>-</v>
      </c>
      <c r="K596" s="269"/>
      <c r="L596" s="269"/>
      <c r="M596" s="270"/>
      <c r="N596" s="270"/>
      <c r="O596" s="277">
        <f t="shared" si="92"/>
        <v>0</v>
      </c>
      <c r="P596" s="272"/>
      <c r="Q596" s="199">
        <v>0</v>
      </c>
      <c r="R596" s="271"/>
      <c r="S596" s="198">
        <f t="shared" si="86"/>
        <v>0</v>
      </c>
      <c r="T596" s="198">
        <f t="shared" si="87"/>
        <v>0</v>
      </c>
      <c r="U596" s="198">
        <f t="shared" si="88"/>
        <v>0</v>
      </c>
      <c r="V596" s="198">
        <f t="shared" si="89"/>
        <v>0</v>
      </c>
      <c r="W596" s="198">
        <v>0</v>
      </c>
      <c r="X596" s="198">
        <v>0</v>
      </c>
      <c r="Y596" s="198">
        <v>0</v>
      </c>
      <c r="Z596" s="198">
        <v>0</v>
      </c>
      <c r="AA596" s="192">
        <f t="shared" si="90"/>
        <v>0</v>
      </c>
      <c r="AB596" s="192">
        <f t="shared" si="91"/>
        <v>0</v>
      </c>
    </row>
    <row r="597" spans="1:28" x14ac:dyDescent="0.2">
      <c r="A597" s="172"/>
      <c r="B597" s="268"/>
      <c r="C597" s="268"/>
      <c r="D597" s="268"/>
      <c r="E597" s="172"/>
      <c r="F597" s="268"/>
      <c r="G597" s="200" t="s">
        <v>1249</v>
      </c>
      <c r="H597" s="268"/>
      <c r="I597" s="172"/>
      <c r="J597" s="437" t="str">
        <f t="shared" si="93"/>
        <v>-</v>
      </c>
      <c r="K597" s="269"/>
      <c r="L597" s="269"/>
      <c r="M597" s="270"/>
      <c r="N597" s="270"/>
      <c r="O597" s="277">
        <f t="shared" si="92"/>
        <v>0</v>
      </c>
      <c r="P597" s="272"/>
      <c r="Q597" s="199">
        <v>0</v>
      </c>
      <c r="R597" s="271"/>
      <c r="S597" s="198">
        <f t="shared" si="86"/>
        <v>0</v>
      </c>
      <c r="T597" s="198">
        <f t="shared" si="87"/>
        <v>0</v>
      </c>
      <c r="U597" s="198">
        <f t="shared" si="88"/>
        <v>0</v>
      </c>
      <c r="V597" s="198">
        <f t="shared" si="89"/>
        <v>0</v>
      </c>
      <c r="W597" s="198">
        <v>0</v>
      </c>
      <c r="X597" s="198">
        <v>0</v>
      </c>
      <c r="Y597" s="198">
        <v>0</v>
      </c>
      <c r="Z597" s="198">
        <v>0</v>
      </c>
      <c r="AA597" s="192">
        <f t="shared" si="90"/>
        <v>0</v>
      </c>
      <c r="AB597" s="192">
        <f t="shared" si="91"/>
        <v>0</v>
      </c>
    </row>
    <row r="598" spans="1:28" x14ac:dyDescent="0.2">
      <c r="A598" s="172"/>
      <c r="B598" s="268"/>
      <c r="C598" s="268"/>
      <c r="D598" s="268"/>
      <c r="E598" s="172"/>
      <c r="F598" s="268"/>
      <c r="G598" s="200" t="s">
        <v>1249</v>
      </c>
      <c r="H598" s="268"/>
      <c r="I598" s="172"/>
      <c r="J598" s="437" t="str">
        <f t="shared" si="93"/>
        <v>-</v>
      </c>
      <c r="K598" s="269"/>
      <c r="L598" s="269"/>
      <c r="M598" s="270"/>
      <c r="N598" s="270"/>
      <c r="O598" s="277">
        <f t="shared" si="92"/>
        <v>0</v>
      </c>
      <c r="P598" s="272"/>
      <c r="Q598" s="199">
        <v>0</v>
      </c>
      <c r="R598" s="271"/>
      <c r="S598" s="198">
        <f t="shared" si="86"/>
        <v>0</v>
      </c>
      <c r="T598" s="198">
        <f t="shared" si="87"/>
        <v>0</v>
      </c>
      <c r="U598" s="198">
        <f t="shared" si="88"/>
        <v>0</v>
      </c>
      <c r="V598" s="198">
        <f t="shared" si="89"/>
        <v>0</v>
      </c>
      <c r="W598" s="198">
        <v>0</v>
      </c>
      <c r="X598" s="198">
        <v>0</v>
      </c>
      <c r="Y598" s="198">
        <v>0</v>
      </c>
      <c r="Z598" s="198">
        <v>0</v>
      </c>
      <c r="AA598" s="192">
        <f t="shared" si="90"/>
        <v>0</v>
      </c>
      <c r="AB598" s="192">
        <f t="shared" si="91"/>
        <v>0</v>
      </c>
    </row>
    <row r="599" spans="1:28" x14ac:dyDescent="0.2">
      <c r="A599" s="172"/>
      <c r="B599" s="268"/>
      <c r="C599" s="268"/>
      <c r="D599" s="268"/>
      <c r="E599" s="172"/>
      <c r="F599" s="268"/>
      <c r="G599" s="200" t="s">
        <v>1249</v>
      </c>
      <c r="H599" s="268"/>
      <c r="I599" s="172"/>
      <c r="J599" s="437" t="str">
        <f t="shared" si="93"/>
        <v>-</v>
      </c>
      <c r="K599" s="269"/>
      <c r="L599" s="269"/>
      <c r="M599" s="270"/>
      <c r="N599" s="270"/>
      <c r="O599" s="277">
        <f t="shared" si="92"/>
        <v>0</v>
      </c>
      <c r="P599" s="272"/>
      <c r="Q599" s="199">
        <v>0</v>
      </c>
      <c r="R599" s="271"/>
      <c r="S599" s="198">
        <f t="shared" si="86"/>
        <v>0</v>
      </c>
      <c r="T599" s="198">
        <f t="shared" si="87"/>
        <v>0</v>
      </c>
      <c r="U599" s="198">
        <f t="shared" si="88"/>
        <v>0</v>
      </c>
      <c r="V599" s="198">
        <f t="shared" si="89"/>
        <v>0</v>
      </c>
      <c r="W599" s="198">
        <v>0</v>
      </c>
      <c r="X599" s="198">
        <v>0</v>
      </c>
      <c r="Y599" s="198">
        <v>0</v>
      </c>
      <c r="Z599" s="198">
        <v>0</v>
      </c>
      <c r="AA599" s="192">
        <f t="shared" si="90"/>
        <v>0</v>
      </c>
      <c r="AB599" s="192">
        <f t="shared" si="91"/>
        <v>0</v>
      </c>
    </row>
    <row r="600" spans="1:28" x14ac:dyDescent="0.2">
      <c r="A600" s="172"/>
      <c r="B600" s="268"/>
      <c r="C600" s="268"/>
      <c r="D600" s="268"/>
      <c r="E600" s="172"/>
      <c r="F600" s="268"/>
      <c r="G600" s="200" t="s">
        <v>1249</v>
      </c>
      <c r="H600" s="268"/>
      <c r="I600" s="172"/>
      <c r="J600" s="437" t="str">
        <f t="shared" si="93"/>
        <v>-</v>
      </c>
      <c r="K600" s="269"/>
      <c r="L600" s="269"/>
      <c r="M600" s="270"/>
      <c r="N600" s="270"/>
      <c r="O600" s="277">
        <f t="shared" si="92"/>
        <v>0</v>
      </c>
      <c r="P600" s="272"/>
      <c r="Q600" s="199">
        <v>0</v>
      </c>
      <c r="R600" s="271"/>
      <c r="S600" s="198">
        <f t="shared" si="86"/>
        <v>0</v>
      </c>
      <c r="T600" s="198">
        <f t="shared" si="87"/>
        <v>0</v>
      </c>
      <c r="U600" s="198">
        <f t="shared" si="88"/>
        <v>0</v>
      </c>
      <c r="V600" s="198">
        <f t="shared" si="89"/>
        <v>0</v>
      </c>
      <c r="W600" s="198">
        <v>0</v>
      </c>
      <c r="X600" s="198">
        <v>0</v>
      </c>
      <c r="Y600" s="198">
        <v>0</v>
      </c>
      <c r="Z600" s="198">
        <v>0</v>
      </c>
      <c r="AA600" s="192">
        <f t="shared" si="90"/>
        <v>0</v>
      </c>
      <c r="AB600" s="192">
        <f t="shared" si="91"/>
        <v>0</v>
      </c>
    </row>
    <row r="601" spans="1:28" x14ac:dyDescent="0.2">
      <c r="A601" s="172"/>
      <c r="B601" s="268"/>
      <c r="C601" s="268"/>
      <c r="D601" s="268"/>
      <c r="E601" s="172"/>
      <c r="F601" s="268"/>
      <c r="G601" s="200" t="s">
        <v>1249</v>
      </c>
      <c r="H601" s="268"/>
      <c r="I601" s="172"/>
      <c r="J601" s="437" t="str">
        <f t="shared" si="93"/>
        <v>-</v>
      </c>
      <c r="K601" s="269"/>
      <c r="L601" s="269"/>
      <c r="M601" s="270"/>
      <c r="N601" s="270"/>
      <c r="O601" s="277">
        <f t="shared" si="92"/>
        <v>0</v>
      </c>
      <c r="P601" s="272"/>
      <c r="Q601" s="199">
        <v>0</v>
      </c>
      <c r="R601" s="271"/>
      <c r="S601" s="198">
        <f t="shared" si="86"/>
        <v>0</v>
      </c>
      <c r="T601" s="198">
        <f t="shared" si="87"/>
        <v>0</v>
      </c>
      <c r="U601" s="198">
        <f t="shared" si="88"/>
        <v>0</v>
      </c>
      <c r="V601" s="198">
        <f t="shared" si="89"/>
        <v>0</v>
      </c>
      <c r="W601" s="198">
        <v>0</v>
      </c>
      <c r="X601" s="198">
        <v>0</v>
      </c>
      <c r="Y601" s="198">
        <v>0</v>
      </c>
      <c r="Z601" s="198">
        <v>0</v>
      </c>
      <c r="AA601" s="192">
        <f t="shared" si="90"/>
        <v>0</v>
      </c>
      <c r="AB601" s="192">
        <f t="shared" si="91"/>
        <v>0</v>
      </c>
    </row>
    <row r="602" spans="1:28" x14ac:dyDescent="0.2">
      <c r="A602" s="172"/>
      <c r="B602" s="268"/>
      <c r="C602" s="268"/>
      <c r="D602" s="268"/>
      <c r="E602" s="172"/>
      <c r="F602" s="268"/>
      <c r="G602" s="200" t="s">
        <v>1249</v>
      </c>
      <c r="H602" s="268"/>
      <c r="I602" s="172"/>
      <c r="J602" s="437" t="str">
        <f t="shared" si="93"/>
        <v>-</v>
      </c>
      <c r="K602" s="269"/>
      <c r="L602" s="269"/>
      <c r="M602" s="270"/>
      <c r="N602" s="270"/>
      <c r="O602" s="277">
        <f t="shared" si="92"/>
        <v>0</v>
      </c>
      <c r="P602" s="272"/>
      <c r="Q602" s="199">
        <v>0</v>
      </c>
      <c r="R602" s="271"/>
      <c r="S602" s="198">
        <f t="shared" si="86"/>
        <v>0</v>
      </c>
      <c r="T602" s="198">
        <f t="shared" si="87"/>
        <v>0</v>
      </c>
      <c r="U602" s="198">
        <f t="shared" si="88"/>
        <v>0</v>
      </c>
      <c r="V602" s="198">
        <f t="shared" si="89"/>
        <v>0</v>
      </c>
      <c r="W602" s="198">
        <v>0</v>
      </c>
      <c r="X602" s="198">
        <v>0</v>
      </c>
      <c r="Y602" s="198">
        <v>0</v>
      </c>
      <c r="Z602" s="198">
        <v>0</v>
      </c>
      <c r="AA602" s="192">
        <f t="shared" si="90"/>
        <v>0</v>
      </c>
      <c r="AB602" s="192">
        <f t="shared" si="91"/>
        <v>0</v>
      </c>
    </row>
    <row r="603" spans="1:28" x14ac:dyDescent="0.2">
      <c r="A603" s="172"/>
      <c r="B603" s="268"/>
      <c r="C603" s="268"/>
      <c r="D603" s="268"/>
      <c r="E603" s="172"/>
      <c r="F603" s="268"/>
      <c r="G603" s="200" t="s">
        <v>1249</v>
      </c>
      <c r="H603" s="268"/>
      <c r="I603" s="172"/>
      <c r="J603" s="437" t="str">
        <f t="shared" si="93"/>
        <v>-</v>
      </c>
      <c r="K603" s="269"/>
      <c r="L603" s="269"/>
      <c r="M603" s="270"/>
      <c r="N603" s="270"/>
      <c r="O603" s="277">
        <f t="shared" si="92"/>
        <v>0</v>
      </c>
      <c r="P603" s="272"/>
      <c r="Q603" s="199">
        <v>0</v>
      </c>
      <c r="R603" s="271"/>
      <c r="S603" s="198">
        <f t="shared" si="86"/>
        <v>0</v>
      </c>
      <c r="T603" s="198">
        <f t="shared" si="87"/>
        <v>0</v>
      </c>
      <c r="U603" s="198">
        <f t="shared" si="88"/>
        <v>0</v>
      </c>
      <c r="V603" s="198">
        <f t="shared" si="89"/>
        <v>0</v>
      </c>
      <c r="W603" s="198">
        <v>0</v>
      </c>
      <c r="X603" s="198">
        <v>0</v>
      </c>
      <c r="Y603" s="198">
        <v>0</v>
      </c>
      <c r="Z603" s="198">
        <v>0</v>
      </c>
      <c r="AA603" s="192">
        <f t="shared" si="90"/>
        <v>0</v>
      </c>
      <c r="AB603" s="192">
        <f t="shared" si="91"/>
        <v>0</v>
      </c>
    </row>
    <row r="604" spans="1:28" x14ac:dyDescent="0.2">
      <c r="A604" s="172"/>
      <c r="B604" s="268"/>
      <c r="C604" s="268"/>
      <c r="D604" s="268"/>
      <c r="E604" s="172"/>
      <c r="F604" s="268"/>
      <c r="G604" s="200" t="s">
        <v>1249</v>
      </c>
      <c r="H604" s="268"/>
      <c r="I604" s="172"/>
      <c r="J604" s="437" t="str">
        <f t="shared" si="93"/>
        <v>-</v>
      </c>
      <c r="K604" s="269"/>
      <c r="L604" s="269"/>
      <c r="M604" s="270"/>
      <c r="N604" s="270"/>
      <c r="O604" s="277">
        <f t="shared" si="92"/>
        <v>0</v>
      </c>
      <c r="P604" s="272"/>
      <c r="Q604" s="199">
        <v>0</v>
      </c>
      <c r="R604" s="271"/>
      <c r="S604" s="198">
        <f t="shared" si="86"/>
        <v>0</v>
      </c>
      <c r="T604" s="198">
        <f t="shared" si="87"/>
        <v>0</v>
      </c>
      <c r="U604" s="198">
        <f t="shared" si="88"/>
        <v>0</v>
      </c>
      <c r="V604" s="198">
        <f t="shared" si="89"/>
        <v>0</v>
      </c>
      <c r="W604" s="198">
        <v>0</v>
      </c>
      <c r="X604" s="198">
        <v>0</v>
      </c>
      <c r="Y604" s="198">
        <v>0</v>
      </c>
      <c r="Z604" s="198">
        <v>0</v>
      </c>
      <c r="AA604" s="192">
        <f t="shared" si="90"/>
        <v>0</v>
      </c>
      <c r="AB604" s="192">
        <f t="shared" si="91"/>
        <v>0</v>
      </c>
    </row>
    <row r="605" spans="1:28" x14ac:dyDescent="0.2">
      <c r="A605" s="172"/>
      <c r="B605" s="268"/>
      <c r="C605" s="268"/>
      <c r="D605" s="268"/>
      <c r="E605" s="172"/>
      <c r="F605" s="268"/>
      <c r="G605" s="200" t="s">
        <v>1249</v>
      </c>
      <c r="H605" s="268"/>
      <c r="I605" s="172"/>
      <c r="J605" s="437" t="str">
        <f t="shared" si="93"/>
        <v>-</v>
      </c>
      <c r="K605" s="269"/>
      <c r="L605" s="269"/>
      <c r="M605" s="270"/>
      <c r="N605" s="270"/>
      <c r="O605" s="277">
        <f t="shared" si="92"/>
        <v>0</v>
      </c>
      <c r="P605" s="272"/>
      <c r="Q605" s="199">
        <v>0</v>
      </c>
      <c r="R605" s="271"/>
      <c r="S605" s="198">
        <f t="shared" si="86"/>
        <v>0</v>
      </c>
      <c r="T605" s="198">
        <f t="shared" si="87"/>
        <v>0</v>
      </c>
      <c r="U605" s="198">
        <f t="shared" si="88"/>
        <v>0</v>
      </c>
      <c r="V605" s="198">
        <f t="shared" si="89"/>
        <v>0</v>
      </c>
      <c r="W605" s="198">
        <v>0</v>
      </c>
      <c r="X605" s="198">
        <v>0</v>
      </c>
      <c r="Y605" s="198">
        <v>0</v>
      </c>
      <c r="Z605" s="198">
        <v>0</v>
      </c>
      <c r="AA605" s="192">
        <f t="shared" si="90"/>
        <v>0</v>
      </c>
      <c r="AB605" s="192">
        <f t="shared" si="91"/>
        <v>0</v>
      </c>
    </row>
    <row r="606" spans="1:28" x14ac:dyDescent="0.2">
      <c r="A606" s="172"/>
      <c r="B606" s="268"/>
      <c r="C606" s="268"/>
      <c r="D606" s="268"/>
      <c r="E606" s="172"/>
      <c r="F606" s="268"/>
      <c r="G606" s="200" t="s">
        <v>1249</v>
      </c>
      <c r="H606" s="268"/>
      <c r="I606" s="172"/>
      <c r="J606" s="437" t="str">
        <f t="shared" si="93"/>
        <v>-</v>
      </c>
      <c r="K606" s="269"/>
      <c r="L606" s="269"/>
      <c r="M606" s="270"/>
      <c r="N606" s="270"/>
      <c r="O606" s="277">
        <f t="shared" si="92"/>
        <v>0</v>
      </c>
      <c r="P606" s="272"/>
      <c r="Q606" s="199">
        <v>0</v>
      </c>
      <c r="R606" s="271"/>
      <c r="S606" s="198">
        <f t="shared" si="86"/>
        <v>0</v>
      </c>
      <c r="T606" s="198">
        <f t="shared" si="87"/>
        <v>0</v>
      </c>
      <c r="U606" s="198">
        <f t="shared" si="88"/>
        <v>0</v>
      </c>
      <c r="V606" s="198">
        <f t="shared" si="89"/>
        <v>0</v>
      </c>
      <c r="W606" s="198">
        <v>0</v>
      </c>
      <c r="X606" s="198">
        <v>0</v>
      </c>
      <c r="Y606" s="198">
        <v>0</v>
      </c>
      <c r="Z606" s="198">
        <v>0</v>
      </c>
      <c r="AA606" s="192">
        <f t="shared" si="90"/>
        <v>0</v>
      </c>
      <c r="AB606" s="192">
        <f t="shared" si="91"/>
        <v>0</v>
      </c>
    </row>
    <row r="607" spans="1:28" x14ac:dyDescent="0.2">
      <c r="A607" s="172"/>
      <c r="B607" s="268"/>
      <c r="C607" s="268"/>
      <c r="D607" s="268"/>
      <c r="E607" s="172"/>
      <c r="F607" s="268"/>
      <c r="G607" s="200" t="s">
        <v>1249</v>
      </c>
      <c r="H607" s="268"/>
      <c r="I607" s="172"/>
      <c r="J607" s="437" t="str">
        <f t="shared" si="93"/>
        <v>-</v>
      </c>
      <c r="K607" s="269"/>
      <c r="L607" s="269"/>
      <c r="M607" s="270"/>
      <c r="N607" s="270"/>
      <c r="O607" s="277">
        <f t="shared" si="92"/>
        <v>0</v>
      </c>
      <c r="P607" s="272"/>
      <c r="Q607" s="199">
        <v>0</v>
      </c>
      <c r="R607" s="271"/>
      <c r="S607" s="198">
        <f t="shared" si="86"/>
        <v>0</v>
      </c>
      <c r="T607" s="198">
        <f t="shared" si="87"/>
        <v>0</v>
      </c>
      <c r="U607" s="198">
        <f t="shared" si="88"/>
        <v>0</v>
      </c>
      <c r="V607" s="198">
        <f t="shared" si="89"/>
        <v>0</v>
      </c>
      <c r="W607" s="198">
        <v>0</v>
      </c>
      <c r="X607" s="198">
        <v>0</v>
      </c>
      <c r="Y607" s="198">
        <v>0</v>
      </c>
      <c r="Z607" s="198">
        <v>0</v>
      </c>
      <c r="AA607" s="192">
        <f t="shared" si="90"/>
        <v>0</v>
      </c>
      <c r="AB607" s="192">
        <f t="shared" si="91"/>
        <v>0</v>
      </c>
    </row>
    <row r="608" spans="1:28" x14ac:dyDescent="0.2">
      <c r="A608" s="172"/>
      <c r="B608" s="268"/>
      <c r="C608" s="268"/>
      <c r="D608" s="268"/>
      <c r="E608" s="172"/>
      <c r="F608" s="268"/>
      <c r="G608" s="200" t="s">
        <v>1249</v>
      </c>
      <c r="H608" s="268"/>
      <c r="I608" s="172"/>
      <c r="J608" s="437" t="str">
        <f t="shared" si="93"/>
        <v>-</v>
      </c>
      <c r="K608" s="269"/>
      <c r="L608" s="269"/>
      <c r="M608" s="270"/>
      <c r="N608" s="270"/>
      <c r="O608" s="277">
        <f t="shared" si="92"/>
        <v>0</v>
      </c>
      <c r="P608" s="272"/>
      <c r="Q608" s="199">
        <v>0</v>
      </c>
      <c r="R608" s="271"/>
      <c r="S608" s="198">
        <f t="shared" si="86"/>
        <v>0</v>
      </c>
      <c r="T608" s="198">
        <f t="shared" si="87"/>
        <v>0</v>
      </c>
      <c r="U608" s="198">
        <f t="shared" si="88"/>
        <v>0</v>
      </c>
      <c r="V608" s="198">
        <f t="shared" si="89"/>
        <v>0</v>
      </c>
      <c r="W608" s="198">
        <v>0</v>
      </c>
      <c r="X608" s="198">
        <v>0</v>
      </c>
      <c r="Y608" s="198">
        <v>0</v>
      </c>
      <c r="Z608" s="198">
        <v>0</v>
      </c>
      <c r="AA608" s="192">
        <f t="shared" si="90"/>
        <v>0</v>
      </c>
      <c r="AB608" s="192">
        <f t="shared" si="91"/>
        <v>0</v>
      </c>
    </row>
    <row r="609" spans="1:28" x14ac:dyDescent="0.2">
      <c r="A609" s="172"/>
      <c r="B609" s="268"/>
      <c r="C609" s="268"/>
      <c r="D609" s="268"/>
      <c r="E609" s="172"/>
      <c r="F609" s="268"/>
      <c r="G609" s="200" t="s">
        <v>1249</v>
      </c>
      <c r="H609" s="268"/>
      <c r="I609" s="172"/>
      <c r="J609" s="437" t="str">
        <f t="shared" si="93"/>
        <v>-</v>
      </c>
      <c r="K609" s="269"/>
      <c r="L609" s="269"/>
      <c r="M609" s="270"/>
      <c r="N609" s="270"/>
      <c r="O609" s="277">
        <f t="shared" si="92"/>
        <v>0</v>
      </c>
      <c r="P609" s="272"/>
      <c r="Q609" s="199">
        <v>0</v>
      </c>
      <c r="R609" s="271"/>
      <c r="S609" s="198">
        <f t="shared" si="86"/>
        <v>0</v>
      </c>
      <c r="T609" s="198">
        <f t="shared" si="87"/>
        <v>0</v>
      </c>
      <c r="U609" s="198">
        <f t="shared" si="88"/>
        <v>0</v>
      </c>
      <c r="V609" s="198">
        <f t="shared" si="89"/>
        <v>0</v>
      </c>
      <c r="W609" s="198">
        <v>0</v>
      </c>
      <c r="X609" s="198">
        <v>0</v>
      </c>
      <c r="Y609" s="198">
        <v>0</v>
      </c>
      <c r="Z609" s="198">
        <v>0</v>
      </c>
      <c r="AA609" s="192">
        <f t="shared" si="90"/>
        <v>0</v>
      </c>
      <c r="AB609" s="192">
        <f t="shared" si="91"/>
        <v>0</v>
      </c>
    </row>
    <row r="610" spans="1:28" x14ac:dyDescent="0.2">
      <c r="A610" s="172"/>
      <c r="B610" s="268"/>
      <c r="C610" s="268"/>
      <c r="D610" s="268"/>
      <c r="E610" s="172"/>
      <c r="F610" s="268"/>
      <c r="G610" s="200" t="s">
        <v>1249</v>
      </c>
      <c r="H610" s="268"/>
      <c r="I610" s="172"/>
      <c r="J610" s="437" t="str">
        <f t="shared" si="93"/>
        <v>-</v>
      </c>
      <c r="K610" s="269"/>
      <c r="L610" s="269"/>
      <c r="M610" s="270"/>
      <c r="N610" s="270"/>
      <c r="O610" s="277">
        <f t="shared" si="92"/>
        <v>0</v>
      </c>
      <c r="P610" s="272"/>
      <c r="Q610" s="199">
        <v>0</v>
      </c>
      <c r="R610" s="271"/>
      <c r="S610" s="198">
        <f t="shared" si="86"/>
        <v>0</v>
      </c>
      <c r="T610" s="198">
        <f t="shared" si="87"/>
        <v>0</v>
      </c>
      <c r="U610" s="198">
        <f t="shared" si="88"/>
        <v>0</v>
      </c>
      <c r="V610" s="198">
        <f t="shared" si="89"/>
        <v>0</v>
      </c>
      <c r="W610" s="198">
        <v>0</v>
      </c>
      <c r="X610" s="198">
        <v>0</v>
      </c>
      <c r="Y610" s="198">
        <v>0</v>
      </c>
      <c r="Z610" s="198">
        <v>0</v>
      </c>
      <c r="AA610" s="192">
        <f t="shared" si="90"/>
        <v>0</v>
      </c>
      <c r="AB610" s="192">
        <f t="shared" si="91"/>
        <v>0</v>
      </c>
    </row>
    <row r="611" spans="1:28" x14ac:dyDescent="0.2">
      <c r="A611" s="172"/>
      <c r="B611" s="268"/>
      <c r="C611" s="268"/>
      <c r="D611" s="268"/>
      <c r="E611" s="172"/>
      <c r="F611" s="268"/>
      <c r="G611" s="200" t="s">
        <v>1249</v>
      </c>
      <c r="H611" s="268"/>
      <c r="I611" s="172"/>
      <c r="J611" s="437" t="str">
        <f t="shared" si="93"/>
        <v>-</v>
      </c>
      <c r="K611" s="269"/>
      <c r="L611" s="269"/>
      <c r="M611" s="270"/>
      <c r="N611" s="270"/>
      <c r="O611" s="277">
        <f t="shared" si="92"/>
        <v>0</v>
      </c>
      <c r="P611" s="272"/>
      <c r="Q611" s="199">
        <v>0</v>
      </c>
      <c r="R611" s="271"/>
      <c r="S611" s="198">
        <f t="shared" si="86"/>
        <v>0</v>
      </c>
      <c r="T611" s="198">
        <f t="shared" si="87"/>
        <v>0</v>
      </c>
      <c r="U611" s="198">
        <f t="shared" si="88"/>
        <v>0</v>
      </c>
      <c r="V611" s="198">
        <f t="shared" si="89"/>
        <v>0</v>
      </c>
      <c r="W611" s="198">
        <v>0</v>
      </c>
      <c r="X611" s="198">
        <v>0</v>
      </c>
      <c r="Y611" s="198">
        <v>0</v>
      </c>
      <c r="Z611" s="198">
        <v>0</v>
      </c>
      <c r="AA611" s="192">
        <f t="shared" si="90"/>
        <v>0</v>
      </c>
      <c r="AB611" s="192">
        <f t="shared" si="91"/>
        <v>0</v>
      </c>
    </row>
    <row r="612" spans="1:28" x14ac:dyDescent="0.2">
      <c r="A612" s="172"/>
      <c r="B612" s="268"/>
      <c r="C612" s="268"/>
      <c r="D612" s="268"/>
      <c r="E612" s="172"/>
      <c r="F612" s="268"/>
      <c r="G612" s="200" t="s">
        <v>1249</v>
      </c>
      <c r="H612" s="268"/>
      <c r="I612" s="172"/>
      <c r="J612" s="437" t="str">
        <f t="shared" si="93"/>
        <v>-</v>
      </c>
      <c r="K612" s="269"/>
      <c r="L612" s="269"/>
      <c r="M612" s="270"/>
      <c r="N612" s="270"/>
      <c r="O612" s="277">
        <f t="shared" si="92"/>
        <v>0</v>
      </c>
      <c r="P612" s="272"/>
      <c r="Q612" s="199">
        <v>0</v>
      </c>
      <c r="R612" s="271"/>
      <c r="S612" s="198">
        <f t="shared" si="86"/>
        <v>0</v>
      </c>
      <c r="T612" s="198">
        <f t="shared" si="87"/>
        <v>0</v>
      </c>
      <c r="U612" s="198">
        <f t="shared" si="88"/>
        <v>0</v>
      </c>
      <c r="V612" s="198">
        <f t="shared" si="89"/>
        <v>0</v>
      </c>
      <c r="W612" s="198">
        <v>0</v>
      </c>
      <c r="X612" s="198">
        <v>0</v>
      </c>
      <c r="Y612" s="198">
        <v>0</v>
      </c>
      <c r="Z612" s="198">
        <v>0</v>
      </c>
      <c r="AA612" s="192">
        <f t="shared" si="90"/>
        <v>0</v>
      </c>
      <c r="AB612" s="192">
        <f t="shared" si="91"/>
        <v>0</v>
      </c>
    </row>
    <row r="613" spans="1:28" x14ac:dyDescent="0.2">
      <c r="A613" s="172"/>
      <c r="B613" s="268"/>
      <c r="C613" s="268"/>
      <c r="D613" s="268"/>
      <c r="E613" s="172"/>
      <c r="F613" s="268"/>
      <c r="G613" s="200" t="s">
        <v>1249</v>
      </c>
      <c r="H613" s="268"/>
      <c r="I613" s="172"/>
      <c r="J613" s="437" t="str">
        <f t="shared" si="93"/>
        <v>-</v>
      </c>
      <c r="K613" s="269"/>
      <c r="L613" s="269"/>
      <c r="M613" s="270"/>
      <c r="N613" s="270"/>
      <c r="O613" s="277">
        <f t="shared" si="92"/>
        <v>0</v>
      </c>
      <c r="P613" s="272"/>
      <c r="Q613" s="199">
        <v>0</v>
      </c>
      <c r="R613" s="271"/>
      <c r="S613" s="198">
        <f t="shared" si="86"/>
        <v>0</v>
      </c>
      <c r="T613" s="198">
        <f t="shared" si="87"/>
        <v>0</v>
      </c>
      <c r="U613" s="198">
        <f t="shared" si="88"/>
        <v>0</v>
      </c>
      <c r="V613" s="198">
        <f t="shared" si="89"/>
        <v>0</v>
      </c>
      <c r="W613" s="198">
        <v>0</v>
      </c>
      <c r="X613" s="198">
        <v>0</v>
      </c>
      <c r="Y613" s="198">
        <v>0</v>
      </c>
      <c r="Z613" s="198">
        <v>0</v>
      </c>
      <c r="AA613" s="192">
        <f t="shared" si="90"/>
        <v>0</v>
      </c>
      <c r="AB613" s="192">
        <f t="shared" si="91"/>
        <v>0</v>
      </c>
    </row>
    <row r="614" spans="1:28" x14ac:dyDescent="0.2">
      <c r="A614" s="172"/>
      <c r="B614" s="268"/>
      <c r="C614" s="268"/>
      <c r="D614" s="268"/>
      <c r="E614" s="172"/>
      <c r="F614" s="268"/>
      <c r="G614" s="200" t="s">
        <v>1249</v>
      </c>
      <c r="H614" s="268"/>
      <c r="I614" s="172"/>
      <c r="J614" s="437" t="str">
        <f t="shared" si="93"/>
        <v>-</v>
      </c>
      <c r="K614" s="269"/>
      <c r="L614" s="269"/>
      <c r="M614" s="270"/>
      <c r="N614" s="270"/>
      <c r="O614" s="277">
        <f t="shared" si="92"/>
        <v>0</v>
      </c>
      <c r="P614" s="272"/>
      <c r="Q614" s="199">
        <v>0</v>
      </c>
      <c r="R614" s="271"/>
      <c r="S614" s="198">
        <f t="shared" si="86"/>
        <v>0</v>
      </c>
      <c r="T614" s="198">
        <f t="shared" si="87"/>
        <v>0</v>
      </c>
      <c r="U614" s="198">
        <f t="shared" si="88"/>
        <v>0</v>
      </c>
      <c r="V614" s="198">
        <f t="shared" si="89"/>
        <v>0</v>
      </c>
      <c r="W614" s="198">
        <v>0</v>
      </c>
      <c r="X614" s="198">
        <v>0</v>
      </c>
      <c r="Y614" s="198">
        <v>0</v>
      </c>
      <c r="Z614" s="198">
        <v>0</v>
      </c>
      <c r="AA614" s="192">
        <f t="shared" si="90"/>
        <v>0</v>
      </c>
      <c r="AB614" s="192">
        <f t="shared" si="91"/>
        <v>0</v>
      </c>
    </row>
    <row r="615" spans="1:28" x14ac:dyDescent="0.2">
      <c r="A615" s="172"/>
      <c r="B615" s="268"/>
      <c r="C615" s="268"/>
      <c r="D615" s="268"/>
      <c r="E615" s="172"/>
      <c r="F615" s="268"/>
      <c r="G615" s="200" t="s">
        <v>1249</v>
      </c>
      <c r="H615" s="268"/>
      <c r="I615" s="172"/>
      <c r="J615" s="437" t="str">
        <f t="shared" si="93"/>
        <v>-</v>
      </c>
      <c r="K615" s="269"/>
      <c r="L615" s="269"/>
      <c r="M615" s="270"/>
      <c r="N615" s="270"/>
      <c r="O615" s="277">
        <f t="shared" si="92"/>
        <v>0</v>
      </c>
      <c r="P615" s="272"/>
      <c r="Q615" s="199">
        <v>0</v>
      </c>
      <c r="R615" s="271"/>
      <c r="S615" s="198">
        <f t="shared" si="86"/>
        <v>0</v>
      </c>
      <c r="T615" s="198">
        <f t="shared" si="87"/>
        <v>0</v>
      </c>
      <c r="U615" s="198">
        <f t="shared" si="88"/>
        <v>0</v>
      </c>
      <c r="V615" s="198">
        <f t="shared" si="89"/>
        <v>0</v>
      </c>
      <c r="W615" s="198">
        <v>0</v>
      </c>
      <c r="X615" s="198">
        <v>0</v>
      </c>
      <c r="Y615" s="198">
        <v>0</v>
      </c>
      <c r="Z615" s="198">
        <v>0</v>
      </c>
      <c r="AA615" s="192">
        <f t="shared" si="90"/>
        <v>0</v>
      </c>
      <c r="AB615" s="192">
        <f t="shared" si="91"/>
        <v>0</v>
      </c>
    </row>
    <row r="616" spans="1:28" x14ac:dyDescent="0.2">
      <c r="A616" s="172"/>
      <c r="B616" s="268"/>
      <c r="C616" s="268"/>
      <c r="D616" s="268"/>
      <c r="E616" s="172"/>
      <c r="F616" s="268"/>
      <c r="G616" s="200" t="s">
        <v>1249</v>
      </c>
      <c r="H616" s="268"/>
      <c r="I616" s="172"/>
      <c r="J616" s="437" t="str">
        <f t="shared" si="93"/>
        <v>-</v>
      </c>
      <c r="K616" s="269"/>
      <c r="L616" s="269"/>
      <c r="M616" s="270"/>
      <c r="N616" s="270"/>
      <c r="O616" s="277">
        <f t="shared" si="92"/>
        <v>0</v>
      </c>
      <c r="P616" s="272"/>
      <c r="Q616" s="199">
        <v>0</v>
      </c>
      <c r="R616" s="271"/>
      <c r="S616" s="198">
        <f t="shared" si="86"/>
        <v>0</v>
      </c>
      <c r="T616" s="198">
        <f t="shared" si="87"/>
        <v>0</v>
      </c>
      <c r="U616" s="198">
        <f t="shared" si="88"/>
        <v>0</v>
      </c>
      <c r="V616" s="198">
        <f t="shared" si="89"/>
        <v>0</v>
      </c>
      <c r="W616" s="198">
        <v>0</v>
      </c>
      <c r="X616" s="198">
        <v>0</v>
      </c>
      <c r="Y616" s="198">
        <v>0</v>
      </c>
      <c r="Z616" s="198">
        <v>0</v>
      </c>
      <c r="AA616" s="192">
        <f t="shared" si="90"/>
        <v>0</v>
      </c>
      <c r="AB616" s="192">
        <f t="shared" si="91"/>
        <v>0</v>
      </c>
    </row>
    <row r="617" spans="1:28" x14ac:dyDescent="0.2">
      <c r="A617" s="172"/>
      <c r="B617" s="268"/>
      <c r="C617" s="268"/>
      <c r="D617" s="268"/>
      <c r="E617" s="172"/>
      <c r="F617" s="268"/>
      <c r="G617" s="200" t="s">
        <v>1249</v>
      </c>
      <c r="H617" s="268"/>
      <c r="I617" s="172"/>
      <c r="J617" s="437" t="str">
        <f t="shared" si="93"/>
        <v>-</v>
      </c>
      <c r="K617" s="269"/>
      <c r="L617" s="269"/>
      <c r="M617" s="270"/>
      <c r="N617" s="270"/>
      <c r="O617" s="277">
        <f t="shared" si="92"/>
        <v>0</v>
      </c>
      <c r="P617" s="272"/>
      <c r="Q617" s="199">
        <v>0</v>
      </c>
      <c r="R617" s="271"/>
      <c r="S617" s="198">
        <f t="shared" si="86"/>
        <v>0</v>
      </c>
      <c r="T617" s="198">
        <f t="shared" si="87"/>
        <v>0</v>
      </c>
      <c r="U617" s="198">
        <f t="shared" si="88"/>
        <v>0</v>
      </c>
      <c r="V617" s="198">
        <f t="shared" si="89"/>
        <v>0</v>
      </c>
      <c r="W617" s="198">
        <v>0</v>
      </c>
      <c r="X617" s="198">
        <v>0</v>
      </c>
      <c r="Y617" s="198">
        <v>0</v>
      </c>
      <c r="Z617" s="198">
        <v>0</v>
      </c>
      <c r="AA617" s="192">
        <f t="shared" si="90"/>
        <v>0</v>
      </c>
      <c r="AB617" s="192">
        <f t="shared" si="91"/>
        <v>0</v>
      </c>
    </row>
    <row r="618" spans="1:28" x14ac:dyDescent="0.2">
      <c r="A618" s="172"/>
      <c r="B618" s="268"/>
      <c r="C618" s="268"/>
      <c r="D618" s="268"/>
      <c r="E618" s="172"/>
      <c r="F618" s="268"/>
      <c r="G618" s="200" t="s">
        <v>1249</v>
      </c>
      <c r="H618" s="268"/>
      <c r="I618" s="172"/>
      <c r="J618" s="437" t="str">
        <f t="shared" si="93"/>
        <v>-</v>
      </c>
      <c r="K618" s="269"/>
      <c r="L618" s="269"/>
      <c r="M618" s="270"/>
      <c r="N618" s="270"/>
      <c r="O618" s="277">
        <f t="shared" si="92"/>
        <v>0</v>
      </c>
      <c r="P618" s="272"/>
      <c r="Q618" s="199">
        <v>0</v>
      </c>
      <c r="R618" s="271"/>
      <c r="S618" s="198">
        <f t="shared" si="86"/>
        <v>0</v>
      </c>
      <c r="T618" s="198">
        <f t="shared" si="87"/>
        <v>0</v>
      </c>
      <c r="U618" s="198">
        <f t="shared" si="88"/>
        <v>0</v>
      </c>
      <c r="V618" s="198">
        <f t="shared" si="89"/>
        <v>0</v>
      </c>
      <c r="W618" s="198">
        <v>0</v>
      </c>
      <c r="X618" s="198">
        <v>0</v>
      </c>
      <c r="Y618" s="198">
        <v>0</v>
      </c>
      <c r="Z618" s="198">
        <v>0</v>
      </c>
      <c r="AA618" s="192">
        <f t="shared" si="90"/>
        <v>0</v>
      </c>
      <c r="AB618" s="192">
        <f t="shared" si="91"/>
        <v>0</v>
      </c>
    </row>
    <row r="619" spans="1:28" x14ac:dyDescent="0.2">
      <c r="A619" s="172"/>
      <c r="B619" s="268"/>
      <c r="C619" s="268"/>
      <c r="D619" s="268"/>
      <c r="E619" s="172"/>
      <c r="F619" s="268"/>
      <c r="G619" s="200" t="s">
        <v>1249</v>
      </c>
      <c r="H619" s="268"/>
      <c r="I619" s="172"/>
      <c r="J619" s="437" t="str">
        <f t="shared" si="93"/>
        <v>-</v>
      </c>
      <c r="K619" s="269"/>
      <c r="L619" s="269"/>
      <c r="M619" s="270"/>
      <c r="N619" s="270"/>
      <c r="O619" s="277">
        <f t="shared" si="92"/>
        <v>0</v>
      </c>
      <c r="P619" s="272"/>
      <c r="Q619" s="199">
        <v>0</v>
      </c>
      <c r="R619" s="271"/>
      <c r="S619" s="198">
        <f t="shared" si="86"/>
        <v>0</v>
      </c>
      <c r="T619" s="198">
        <f t="shared" si="87"/>
        <v>0</v>
      </c>
      <c r="U619" s="198">
        <f t="shared" si="88"/>
        <v>0</v>
      </c>
      <c r="V619" s="198">
        <f t="shared" si="89"/>
        <v>0</v>
      </c>
      <c r="W619" s="198">
        <v>0</v>
      </c>
      <c r="X619" s="198">
        <v>0</v>
      </c>
      <c r="Y619" s="198">
        <v>0</v>
      </c>
      <c r="Z619" s="198">
        <v>0</v>
      </c>
      <c r="AA619" s="192">
        <f t="shared" si="90"/>
        <v>0</v>
      </c>
      <c r="AB619" s="192">
        <f t="shared" si="91"/>
        <v>0</v>
      </c>
    </row>
    <row r="620" spans="1:28" x14ac:dyDescent="0.2">
      <c r="A620" s="172"/>
      <c r="B620" s="268"/>
      <c r="C620" s="268"/>
      <c r="D620" s="268"/>
      <c r="E620" s="172"/>
      <c r="F620" s="268"/>
      <c r="G620" s="200" t="s">
        <v>1249</v>
      </c>
      <c r="H620" s="268"/>
      <c r="I620" s="172"/>
      <c r="J620" s="437" t="str">
        <f t="shared" si="93"/>
        <v>-</v>
      </c>
      <c r="K620" s="269"/>
      <c r="L620" s="269"/>
      <c r="M620" s="270"/>
      <c r="N620" s="270"/>
      <c r="O620" s="277">
        <f t="shared" si="92"/>
        <v>0</v>
      </c>
      <c r="P620" s="272"/>
      <c r="Q620" s="199">
        <v>0</v>
      </c>
      <c r="R620" s="271"/>
      <c r="S620" s="198">
        <f t="shared" si="86"/>
        <v>0</v>
      </c>
      <c r="T620" s="198">
        <f t="shared" si="87"/>
        <v>0</v>
      </c>
      <c r="U620" s="198">
        <f t="shared" si="88"/>
        <v>0</v>
      </c>
      <c r="V620" s="198">
        <f t="shared" si="89"/>
        <v>0</v>
      </c>
      <c r="W620" s="198">
        <v>0</v>
      </c>
      <c r="X620" s="198">
        <v>0</v>
      </c>
      <c r="Y620" s="198">
        <v>0</v>
      </c>
      <c r="Z620" s="198">
        <v>0</v>
      </c>
      <c r="AA620" s="192">
        <f t="shared" si="90"/>
        <v>0</v>
      </c>
      <c r="AB620" s="192">
        <f t="shared" si="91"/>
        <v>0</v>
      </c>
    </row>
    <row r="621" spans="1:28" x14ac:dyDescent="0.2">
      <c r="A621" s="172"/>
      <c r="B621" s="268"/>
      <c r="C621" s="268"/>
      <c r="D621" s="268"/>
      <c r="E621" s="172"/>
      <c r="F621" s="268"/>
      <c r="G621" s="200" t="s">
        <v>1249</v>
      </c>
      <c r="H621" s="268"/>
      <c r="I621" s="172"/>
      <c r="J621" s="437" t="str">
        <f t="shared" si="93"/>
        <v>-</v>
      </c>
      <c r="K621" s="269"/>
      <c r="L621" s="269"/>
      <c r="M621" s="270"/>
      <c r="N621" s="270"/>
      <c r="O621" s="277">
        <f t="shared" si="92"/>
        <v>0</v>
      </c>
      <c r="P621" s="272"/>
      <c r="Q621" s="199">
        <v>0</v>
      </c>
      <c r="R621" s="271"/>
      <c r="S621" s="198">
        <f t="shared" si="86"/>
        <v>0</v>
      </c>
      <c r="T621" s="198">
        <f t="shared" si="87"/>
        <v>0</v>
      </c>
      <c r="U621" s="198">
        <f t="shared" si="88"/>
        <v>0</v>
      </c>
      <c r="V621" s="198">
        <f t="shared" si="89"/>
        <v>0</v>
      </c>
      <c r="W621" s="198">
        <v>0</v>
      </c>
      <c r="X621" s="198">
        <v>0</v>
      </c>
      <c r="Y621" s="198">
        <v>0</v>
      </c>
      <c r="Z621" s="198">
        <v>0</v>
      </c>
      <c r="AA621" s="192">
        <f t="shared" si="90"/>
        <v>0</v>
      </c>
      <c r="AB621" s="192">
        <f t="shared" si="91"/>
        <v>0</v>
      </c>
    </row>
    <row r="622" spans="1:28" x14ac:dyDescent="0.2">
      <c r="A622" s="172"/>
      <c r="B622" s="268"/>
      <c r="C622" s="268"/>
      <c r="D622" s="268"/>
      <c r="E622" s="172"/>
      <c r="F622" s="268"/>
      <c r="G622" s="200" t="s">
        <v>1249</v>
      </c>
      <c r="H622" s="268"/>
      <c r="I622" s="172"/>
      <c r="J622" s="437" t="str">
        <f t="shared" si="93"/>
        <v>-</v>
      </c>
      <c r="K622" s="269"/>
      <c r="L622" s="269"/>
      <c r="M622" s="270"/>
      <c r="N622" s="270"/>
      <c r="O622" s="277">
        <f t="shared" si="92"/>
        <v>0</v>
      </c>
      <c r="P622" s="272"/>
      <c r="Q622" s="199">
        <v>0</v>
      </c>
      <c r="R622" s="271"/>
      <c r="S622" s="198">
        <f t="shared" si="86"/>
        <v>0</v>
      </c>
      <c r="T622" s="198">
        <f t="shared" si="87"/>
        <v>0</v>
      </c>
      <c r="U622" s="198">
        <f t="shared" si="88"/>
        <v>0</v>
      </c>
      <c r="V622" s="198">
        <f t="shared" si="89"/>
        <v>0</v>
      </c>
      <c r="W622" s="198">
        <v>0</v>
      </c>
      <c r="X622" s="198">
        <v>0</v>
      </c>
      <c r="Y622" s="198">
        <v>0</v>
      </c>
      <c r="Z622" s="198">
        <v>0</v>
      </c>
      <c r="AA622" s="192">
        <f t="shared" si="90"/>
        <v>0</v>
      </c>
      <c r="AB622" s="192">
        <f t="shared" si="91"/>
        <v>0</v>
      </c>
    </row>
    <row r="623" spans="1:28" x14ac:dyDescent="0.2">
      <c r="A623" s="172"/>
      <c r="B623" s="268"/>
      <c r="C623" s="268"/>
      <c r="D623" s="268"/>
      <c r="E623" s="172"/>
      <c r="F623" s="268"/>
      <c r="G623" s="200" t="s">
        <v>1249</v>
      </c>
      <c r="H623" s="268"/>
      <c r="I623" s="172"/>
      <c r="J623" s="437" t="str">
        <f t="shared" si="93"/>
        <v>-</v>
      </c>
      <c r="K623" s="269"/>
      <c r="L623" s="269"/>
      <c r="M623" s="270"/>
      <c r="N623" s="270"/>
      <c r="O623" s="277">
        <f t="shared" si="92"/>
        <v>0</v>
      </c>
      <c r="P623" s="272"/>
      <c r="Q623" s="199">
        <v>0</v>
      </c>
      <c r="R623" s="271"/>
      <c r="S623" s="198">
        <f t="shared" si="86"/>
        <v>0</v>
      </c>
      <c r="T623" s="198">
        <f t="shared" si="87"/>
        <v>0</v>
      </c>
      <c r="U623" s="198">
        <f t="shared" si="88"/>
        <v>0</v>
      </c>
      <c r="V623" s="198">
        <f t="shared" si="89"/>
        <v>0</v>
      </c>
      <c r="W623" s="198">
        <v>0</v>
      </c>
      <c r="X623" s="198">
        <v>0</v>
      </c>
      <c r="Y623" s="198">
        <v>0</v>
      </c>
      <c r="Z623" s="198">
        <v>0</v>
      </c>
      <c r="AA623" s="192">
        <f t="shared" si="90"/>
        <v>0</v>
      </c>
      <c r="AB623" s="192">
        <f t="shared" si="91"/>
        <v>0</v>
      </c>
    </row>
    <row r="624" spans="1:28" x14ac:dyDescent="0.2">
      <c r="A624" s="172"/>
      <c r="B624" s="268"/>
      <c r="C624" s="268"/>
      <c r="D624" s="268"/>
      <c r="E624" s="172"/>
      <c r="F624" s="268"/>
      <c r="G624" s="200" t="s">
        <v>1249</v>
      </c>
      <c r="H624" s="268"/>
      <c r="I624" s="172"/>
      <c r="J624" s="437" t="str">
        <f t="shared" si="93"/>
        <v>-</v>
      </c>
      <c r="K624" s="269"/>
      <c r="L624" s="269"/>
      <c r="M624" s="270"/>
      <c r="N624" s="270"/>
      <c r="O624" s="277">
        <f t="shared" si="92"/>
        <v>0</v>
      </c>
      <c r="P624" s="272"/>
      <c r="Q624" s="199">
        <v>0</v>
      </c>
      <c r="R624" s="271"/>
      <c r="S624" s="198">
        <f t="shared" si="86"/>
        <v>0</v>
      </c>
      <c r="T624" s="198">
        <f t="shared" si="87"/>
        <v>0</v>
      </c>
      <c r="U624" s="198">
        <f t="shared" si="88"/>
        <v>0</v>
      </c>
      <c r="V624" s="198">
        <f t="shared" si="89"/>
        <v>0</v>
      </c>
      <c r="W624" s="198">
        <v>0</v>
      </c>
      <c r="X624" s="198">
        <v>0</v>
      </c>
      <c r="Y624" s="198">
        <v>0</v>
      </c>
      <c r="Z624" s="198">
        <v>0</v>
      </c>
      <c r="AA624" s="192">
        <f t="shared" si="90"/>
        <v>0</v>
      </c>
      <c r="AB624" s="192">
        <f t="shared" si="91"/>
        <v>0</v>
      </c>
    </row>
    <row r="625" spans="1:28" x14ac:dyDescent="0.2">
      <c r="A625" s="172"/>
      <c r="B625" s="268"/>
      <c r="C625" s="268"/>
      <c r="D625" s="268"/>
      <c r="E625" s="172"/>
      <c r="F625" s="268"/>
      <c r="G625" s="200" t="s">
        <v>1249</v>
      </c>
      <c r="H625" s="268"/>
      <c r="I625" s="172"/>
      <c r="J625" s="437" t="str">
        <f t="shared" si="93"/>
        <v>-</v>
      </c>
      <c r="K625" s="269"/>
      <c r="L625" s="269"/>
      <c r="M625" s="270"/>
      <c r="N625" s="270"/>
      <c r="O625" s="277">
        <f t="shared" si="92"/>
        <v>0</v>
      </c>
      <c r="P625" s="272"/>
      <c r="Q625" s="199">
        <v>0</v>
      </c>
      <c r="R625" s="271"/>
      <c r="S625" s="198">
        <f t="shared" si="86"/>
        <v>0</v>
      </c>
      <c r="T625" s="198">
        <f t="shared" si="87"/>
        <v>0</v>
      </c>
      <c r="U625" s="198">
        <f t="shared" si="88"/>
        <v>0</v>
      </c>
      <c r="V625" s="198">
        <f t="shared" si="89"/>
        <v>0</v>
      </c>
      <c r="W625" s="198">
        <v>0</v>
      </c>
      <c r="X625" s="198">
        <v>0</v>
      </c>
      <c r="Y625" s="198">
        <v>0</v>
      </c>
      <c r="Z625" s="198">
        <v>0</v>
      </c>
      <c r="AA625" s="192">
        <f t="shared" si="90"/>
        <v>0</v>
      </c>
      <c r="AB625" s="192">
        <f t="shared" si="91"/>
        <v>0</v>
      </c>
    </row>
    <row r="626" spans="1:28" x14ac:dyDescent="0.2">
      <c r="A626" s="172"/>
      <c r="B626" s="268"/>
      <c r="C626" s="268"/>
      <c r="D626" s="268"/>
      <c r="E626" s="172"/>
      <c r="F626" s="268"/>
      <c r="G626" s="200" t="s">
        <v>1249</v>
      </c>
      <c r="H626" s="268"/>
      <c r="I626" s="172"/>
      <c r="J626" s="437" t="str">
        <f t="shared" si="93"/>
        <v>-</v>
      </c>
      <c r="K626" s="269"/>
      <c r="L626" s="269"/>
      <c r="M626" s="270"/>
      <c r="N626" s="270"/>
      <c r="O626" s="277">
        <f t="shared" si="92"/>
        <v>0</v>
      </c>
      <c r="P626" s="272"/>
      <c r="Q626" s="199">
        <v>0</v>
      </c>
      <c r="R626" s="271"/>
      <c r="S626" s="198">
        <f t="shared" si="86"/>
        <v>0</v>
      </c>
      <c r="T626" s="198">
        <f t="shared" si="87"/>
        <v>0</v>
      </c>
      <c r="U626" s="198">
        <f t="shared" si="88"/>
        <v>0</v>
      </c>
      <c r="V626" s="198">
        <f t="shared" si="89"/>
        <v>0</v>
      </c>
      <c r="W626" s="198">
        <v>0</v>
      </c>
      <c r="X626" s="198">
        <v>0</v>
      </c>
      <c r="Y626" s="198">
        <v>0</v>
      </c>
      <c r="Z626" s="198">
        <v>0</v>
      </c>
      <c r="AA626" s="192">
        <f t="shared" si="90"/>
        <v>0</v>
      </c>
      <c r="AB626" s="192">
        <f t="shared" si="91"/>
        <v>0</v>
      </c>
    </row>
    <row r="627" spans="1:28" x14ac:dyDescent="0.2">
      <c r="A627" s="172"/>
      <c r="B627" s="268"/>
      <c r="C627" s="268"/>
      <c r="D627" s="268"/>
      <c r="E627" s="172"/>
      <c r="F627" s="268"/>
      <c r="G627" s="200" t="s">
        <v>1249</v>
      </c>
      <c r="H627" s="268"/>
      <c r="I627" s="172"/>
      <c r="J627" s="437" t="str">
        <f t="shared" si="93"/>
        <v>-</v>
      </c>
      <c r="K627" s="269"/>
      <c r="L627" s="269"/>
      <c r="M627" s="270"/>
      <c r="N627" s="270"/>
      <c r="O627" s="277">
        <f t="shared" si="92"/>
        <v>0</v>
      </c>
      <c r="P627" s="272"/>
      <c r="Q627" s="199">
        <v>0</v>
      </c>
      <c r="R627" s="271"/>
      <c r="S627" s="198">
        <f t="shared" si="86"/>
        <v>0</v>
      </c>
      <c r="T627" s="198">
        <f t="shared" si="87"/>
        <v>0</v>
      </c>
      <c r="U627" s="198">
        <f t="shared" si="88"/>
        <v>0</v>
      </c>
      <c r="V627" s="198">
        <f t="shared" si="89"/>
        <v>0</v>
      </c>
      <c r="W627" s="198">
        <v>0</v>
      </c>
      <c r="X627" s="198">
        <v>0</v>
      </c>
      <c r="Y627" s="198">
        <v>0</v>
      </c>
      <c r="Z627" s="198">
        <v>0</v>
      </c>
      <c r="AA627" s="192">
        <f t="shared" si="90"/>
        <v>0</v>
      </c>
      <c r="AB627" s="192">
        <f t="shared" si="91"/>
        <v>0</v>
      </c>
    </row>
    <row r="628" spans="1:28" x14ac:dyDescent="0.2">
      <c r="A628" s="172"/>
      <c r="B628" s="268"/>
      <c r="C628" s="268"/>
      <c r="D628" s="268"/>
      <c r="E628" s="172"/>
      <c r="F628" s="268"/>
      <c r="G628" s="200" t="s">
        <v>1249</v>
      </c>
      <c r="H628" s="268"/>
      <c r="I628" s="172"/>
      <c r="J628" s="437" t="str">
        <f t="shared" si="93"/>
        <v>-</v>
      </c>
      <c r="K628" s="269"/>
      <c r="L628" s="269"/>
      <c r="M628" s="270"/>
      <c r="N628" s="270"/>
      <c r="O628" s="277">
        <f t="shared" si="92"/>
        <v>0</v>
      </c>
      <c r="P628" s="272"/>
      <c r="Q628" s="199">
        <v>0</v>
      </c>
      <c r="R628" s="271"/>
      <c r="S628" s="198">
        <f t="shared" si="86"/>
        <v>0</v>
      </c>
      <c r="T628" s="198">
        <f t="shared" si="87"/>
        <v>0</v>
      </c>
      <c r="U628" s="198">
        <f t="shared" si="88"/>
        <v>0</v>
      </c>
      <c r="V628" s="198">
        <f t="shared" si="89"/>
        <v>0</v>
      </c>
      <c r="W628" s="198">
        <v>0</v>
      </c>
      <c r="X628" s="198">
        <v>0</v>
      </c>
      <c r="Y628" s="198">
        <v>0</v>
      </c>
      <c r="Z628" s="198">
        <v>0</v>
      </c>
      <c r="AA628" s="192">
        <f t="shared" si="90"/>
        <v>0</v>
      </c>
      <c r="AB628" s="192">
        <f t="shared" si="91"/>
        <v>0</v>
      </c>
    </row>
    <row r="629" spans="1:28" x14ac:dyDescent="0.2">
      <c r="A629" s="172"/>
      <c r="B629" s="268"/>
      <c r="C629" s="268"/>
      <c r="D629" s="268"/>
      <c r="E629" s="172"/>
      <c r="F629" s="268"/>
      <c r="G629" s="200" t="s">
        <v>1249</v>
      </c>
      <c r="H629" s="268"/>
      <c r="I629" s="172"/>
      <c r="J629" s="437" t="str">
        <f t="shared" si="93"/>
        <v>-</v>
      </c>
      <c r="K629" s="269"/>
      <c r="L629" s="269"/>
      <c r="M629" s="270"/>
      <c r="N629" s="270"/>
      <c r="O629" s="277">
        <f t="shared" si="92"/>
        <v>0</v>
      </c>
      <c r="P629" s="272"/>
      <c r="Q629" s="199">
        <v>0</v>
      </c>
      <c r="R629" s="271"/>
      <c r="S629" s="198">
        <f t="shared" si="86"/>
        <v>0</v>
      </c>
      <c r="T629" s="198">
        <f t="shared" si="87"/>
        <v>0</v>
      </c>
      <c r="U629" s="198">
        <f t="shared" si="88"/>
        <v>0</v>
      </c>
      <c r="V629" s="198">
        <f t="shared" si="89"/>
        <v>0</v>
      </c>
      <c r="W629" s="198">
        <v>0</v>
      </c>
      <c r="X629" s="198">
        <v>0</v>
      </c>
      <c r="Y629" s="198">
        <v>0</v>
      </c>
      <c r="Z629" s="198">
        <v>0</v>
      </c>
      <c r="AA629" s="192">
        <f t="shared" si="90"/>
        <v>0</v>
      </c>
      <c r="AB629" s="192">
        <f t="shared" si="91"/>
        <v>0</v>
      </c>
    </row>
    <row r="630" spans="1:28" x14ac:dyDescent="0.2">
      <c r="A630" s="172"/>
      <c r="B630" s="268"/>
      <c r="C630" s="268"/>
      <c r="D630" s="268"/>
      <c r="E630" s="172"/>
      <c r="F630" s="268"/>
      <c r="G630" s="200" t="s">
        <v>1249</v>
      </c>
      <c r="H630" s="268"/>
      <c r="I630" s="172"/>
      <c r="J630" s="437" t="str">
        <f t="shared" si="93"/>
        <v>-</v>
      </c>
      <c r="K630" s="269"/>
      <c r="L630" s="269"/>
      <c r="M630" s="270"/>
      <c r="N630" s="270"/>
      <c r="O630" s="277">
        <f t="shared" si="92"/>
        <v>0</v>
      </c>
      <c r="P630" s="272"/>
      <c r="Q630" s="199">
        <v>0</v>
      </c>
      <c r="R630" s="271"/>
      <c r="S630" s="198">
        <f t="shared" si="86"/>
        <v>0</v>
      </c>
      <c r="T630" s="198">
        <f t="shared" si="87"/>
        <v>0</v>
      </c>
      <c r="U630" s="198">
        <f t="shared" si="88"/>
        <v>0</v>
      </c>
      <c r="V630" s="198">
        <f t="shared" si="89"/>
        <v>0</v>
      </c>
      <c r="W630" s="198">
        <v>0</v>
      </c>
      <c r="X630" s="198">
        <v>0</v>
      </c>
      <c r="Y630" s="198">
        <v>0</v>
      </c>
      <c r="Z630" s="198">
        <v>0</v>
      </c>
      <c r="AA630" s="192">
        <f t="shared" si="90"/>
        <v>0</v>
      </c>
      <c r="AB630" s="192">
        <f t="shared" si="91"/>
        <v>0</v>
      </c>
    </row>
    <row r="631" spans="1:28" x14ac:dyDescent="0.2">
      <c r="A631" s="172"/>
      <c r="B631" s="268"/>
      <c r="C631" s="268"/>
      <c r="D631" s="268"/>
      <c r="E631" s="172"/>
      <c r="F631" s="268"/>
      <c r="G631" s="200" t="s">
        <v>1249</v>
      </c>
      <c r="H631" s="268"/>
      <c r="I631" s="172"/>
      <c r="J631" s="437" t="str">
        <f t="shared" si="93"/>
        <v>-</v>
      </c>
      <c r="K631" s="269"/>
      <c r="L631" s="269"/>
      <c r="M631" s="270"/>
      <c r="N631" s="270"/>
      <c r="O631" s="277">
        <f t="shared" si="92"/>
        <v>0</v>
      </c>
      <c r="P631" s="272"/>
      <c r="Q631" s="199">
        <v>0</v>
      </c>
      <c r="R631" s="271"/>
      <c r="S631" s="198">
        <f t="shared" si="86"/>
        <v>0</v>
      </c>
      <c r="T631" s="198">
        <f t="shared" si="87"/>
        <v>0</v>
      </c>
      <c r="U631" s="198">
        <f t="shared" si="88"/>
        <v>0</v>
      </c>
      <c r="V631" s="198">
        <f t="shared" si="89"/>
        <v>0</v>
      </c>
      <c r="W631" s="198">
        <v>0</v>
      </c>
      <c r="X631" s="198">
        <v>0</v>
      </c>
      <c r="Y631" s="198">
        <v>0</v>
      </c>
      <c r="Z631" s="198">
        <v>0</v>
      </c>
      <c r="AA631" s="192">
        <f t="shared" si="90"/>
        <v>0</v>
      </c>
      <c r="AB631" s="192">
        <f t="shared" si="91"/>
        <v>0</v>
      </c>
    </row>
    <row r="632" spans="1:28" x14ac:dyDescent="0.2">
      <c r="A632" s="172"/>
      <c r="B632" s="268"/>
      <c r="C632" s="268"/>
      <c r="D632" s="268"/>
      <c r="E632" s="172"/>
      <c r="F632" s="268"/>
      <c r="G632" s="200" t="s">
        <v>1249</v>
      </c>
      <c r="H632" s="268"/>
      <c r="I632" s="172"/>
      <c r="J632" s="437" t="str">
        <f t="shared" si="93"/>
        <v>-</v>
      </c>
      <c r="K632" s="269"/>
      <c r="L632" s="269"/>
      <c r="M632" s="270"/>
      <c r="N632" s="270"/>
      <c r="O632" s="277">
        <f t="shared" si="92"/>
        <v>0</v>
      </c>
      <c r="P632" s="272"/>
      <c r="Q632" s="199">
        <v>0</v>
      </c>
      <c r="R632" s="271"/>
      <c r="S632" s="198">
        <f t="shared" si="86"/>
        <v>0</v>
      </c>
      <c r="T632" s="198">
        <f t="shared" si="87"/>
        <v>0</v>
      </c>
      <c r="U632" s="198">
        <f t="shared" si="88"/>
        <v>0</v>
      </c>
      <c r="V632" s="198">
        <f t="shared" si="89"/>
        <v>0</v>
      </c>
      <c r="W632" s="198">
        <v>0</v>
      </c>
      <c r="X632" s="198">
        <v>0</v>
      </c>
      <c r="Y632" s="198">
        <v>0</v>
      </c>
      <c r="Z632" s="198">
        <v>0</v>
      </c>
      <c r="AA632" s="192">
        <f t="shared" si="90"/>
        <v>0</v>
      </c>
      <c r="AB632" s="192">
        <f t="shared" si="91"/>
        <v>0</v>
      </c>
    </row>
    <row r="633" spans="1:28" x14ac:dyDescent="0.2">
      <c r="A633" s="172"/>
      <c r="B633" s="268"/>
      <c r="C633" s="268"/>
      <c r="D633" s="268"/>
      <c r="E633" s="172"/>
      <c r="F633" s="268"/>
      <c r="G633" s="200" t="s">
        <v>1249</v>
      </c>
      <c r="H633" s="268"/>
      <c r="I633" s="172"/>
      <c r="J633" s="437" t="str">
        <f t="shared" si="93"/>
        <v>-</v>
      </c>
      <c r="K633" s="269"/>
      <c r="L633" s="269"/>
      <c r="M633" s="270"/>
      <c r="N633" s="270"/>
      <c r="O633" s="277">
        <f t="shared" si="92"/>
        <v>0</v>
      </c>
      <c r="P633" s="272"/>
      <c r="Q633" s="199">
        <v>0</v>
      </c>
      <c r="R633" s="271"/>
      <c r="S633" s="198">
        <f t="shared" si="86"/>
        <v>0</v>
      </c>
      <c r="T633" s="198">
        <f t="shared" si="87"/>
        <v>0</v>
      </c>
      <c r="U633" s="198">
        <f t="shared" si="88"/>
        <v>0</v>
      </c>
      <c r="V633" s="198">
        <f t="shared" si="89"/>
        <v>0</v>
      </c>
      <c r="W633" s="198">
        <v>0</v>
      </c>
      <c r="X633" s="198">
        <v>0</v>
      </c>
      <c r="Y633" s="198">
        <v>0</v>
      </c>
      <c r="Z633" s="198">
        <v>0</v>
      </c>
      <c r="AA633" s="192">
        <f t="shared" si="90"/>
        <v>0</v>
      </c>
      <c r="AB633" s="192">
        <f t="shared" si="91"/>
        <v>0</v>
      </c>
    </row>
    <row r="634" spans="1:28" x14ac:dyDescent="0.2">
      <c r="A634" s="172"/>
      <c r="B634" s="268"/>
      <c r="C634" s="268"/>
      <c r="D634" s="268"/>
      <c r="E634" s="172"/>
      <c r="F634" s="268"/>
      <c r="G634" s="200" t="s">
        <v>1249</v>
      </c>
      <c r="H634" s="268"/>
      <c r="I634" s="172"/>
      <c r="J634" s="437" t="str">
        <f t="shared" si="93"/>
        <v>-</v>
      </c>
      <c r="K634" s="269"/>
      <c r="L634" s="269"/>
      <c r="M634" s="270"/>
      <c r="N634" s="270"/>
      <c r="O634" s="277">
        <f t="shared" si="92"/>
        <v>0</v>
      </c>
      <c r="P634" s="272"/>
      <c r="Q634" s="199">
        <v>0</v>
      </c>
      <c r="R634" s="271"/>
      <c r="S634" s="198">
        <f t="shared" si="86"/>
        <v>0</v>
      </c>
      <c r="T634" s="198">
        <f t="shared" si="87"/>
        <v>0</v>
      </c>
      <c r="U634" s="198">
        <f t="shared" si="88"/>
        <v>0</v>
      </c>
      <c r="V634" s="198">
        <f t="shared" si="89"/>
        <v>0</v>
      </c>
      <c r="W634" s="198">
        <v>0</v>
      </c>
      <c r="X634" s="198">
        <v>0</v>
      </c>
      <c r="Y634" s="198">
        <v>0</v>
      </c>
      <c r="Z634" s="198">
        <v>0</v>
      </c>
      <c r="AA634" s="192">
        <f t="shared" si="90"/>
        <v>0</v>
      </c>
      <c r="AB634" s="192">
        <f t="shared" si="91"/>
        <v>0</v>
      </c>
    </row>
    <row r="635" spans="1:28" x14ac:dyDescent="0.2">
      <c r="A635" s="172"/>
      <c r="B635" s="268"/>
      <c r="C635" s="268"/>
      <c r="D635" s="268"/>
      <c r="E635" s="172"/>
      <c r="F635" s="268"/>
      <c r="G635" s="200" t="s">
        <v>1249</v>
      </c>
      <c r="H635" s="268"/>
      <c r="I635" s="172"/>
      <c r="J635" s="437" t="str">
        <f t="shared" si="93"/>
        <v>-</v>
      </c>
      <c r="K635" s="269"/>
      <c r="L635" s="269"/>
      <c r="M635" s="270"/>
      <c r="N635" s="270"/>
      <c r="O635" s="277">
        <f t="shared" si="92"/>
        <v>0</v>
      </c>
      <c r="P635" s="272"/>
      <c r="Q635" s="199">
        <v>0</v>
      </c>
      <c r="R635" s="271"/>
      <c r="S635" s="198">
        <f t="shared" si="86"/>
        <v>0</v>
      </c>
      <c r="T635" s="198">
        <f t="shared" si="87"/>
        <v>0</v>
      </c>
      <c r="U635" s="198">
        <f t="shared" si="88"/>
        <v>0</v>
      </c>
      <c r="V635" s="198">
        <f t="shared" si="89"/>
        <v>0</v>
      </c>
      <c r="W635" s="198">
        <v>0</v>
      </c>
      <c r="X635" s="198">
        <v>0</v>
      </c>
      <c r="Y635" s="198">
        <v>0</v>
      </c>
      <c r="Z635" s="198">
        <v>0</v>
      </c>
      <c r="AA635" s="192">
        <f t="shared" si="90"/>
        <v>0</v>
      </c>
      <c r="AB635" s="192">
        <f t="shared" si="91"/>
        <v>0</v>
      </c>
    </row>
    <row r="636" spans="1:28" x14ac:dyDescent="0.2">
      <c r="A636" s="172"/>
      <c r="B636" s="268"/>
      <c r="C636" s="268"/>
      <c r="D636" s="268"/>
      <c r="E636" s="172"/>
      <c r="F636" s="268"/>
      <c r="G636" s="200" t="s">
        <v>1249</v>
      </c>
      <c r="H636" s="268"/>
      <c r="I636" s="172"/>
      <c r="J636" s="437" t="str">
        <f t="shared" si="93"/>
        <v>-</v>
      </c>
      <c r="K636" s="269"/>
      <c r="L636" s="269"/>
      <c r="M636" s="270"/>
      <c r="N636" s="270"/>
      <c r="O636" s="277">
        <f t="shared" si="92"/>
        <v>0</v>
      </c>
      <c r="P636" s="272"/>
      <c r="Q636" s="199">
        <v>0</v>
      </c>
      <c r="R636" s="271"/>
      <c r="S636" s="198">
        <f t="shared" si="86"/>
        <v>0</v>
      </c>
      <c r="T636" s="198">
        <f t="shared" si="87"/>
        <v>0</v>
      </c>
      <c r="U636" s="198">
        <f t="shared" si="88"/>
        <v>0</v>
      </c>
      <c r="V636" s="198">
        <f t="shared" si="89"/>
        <v>0</v>
      </c>
      <c r="W636" s="198">
        <v>0</v>
      </c>
      <c r="X636" s="198">
        <v>0</v>
      </c>
      <c r="Y636" s="198">
        <v>0</v>
      </c>
      <c r="Z636" s="198">
        <v>0</v>
      </c>
      <c r="AA636" s="192">
        <f t="shared" si="90"/>
        <v>0</v>
      </c>
      <c r="AB636" s="192">
        <f t="shared" si="91"/>
        <v>0</v>
      </c>
    </row>
    <row r="637" spans="1:28" x14ac:dyDescent="0.2">
      <c r="A637" s="172"/>
      <c r="B637" s="268"/>
      <c r="C637" s="268"/>
      <c r="D637" s="268"/>
      <c r="E637" s="172"/>
      <c r="F637" s="268"/>
      <c r="G637" s="200" t="s">
        <v>1249</v>
      </c>
      <c r="H637" s="268"/>
      <c r="I637" s="172"/>
      <c r="J637" s="437" t="str">
        <f t="shared" si="93"/>
        <v>-</v>
      </c>
      <c r="K637" s="269"/>
      <c r="L637" s="269"/>
      <c r="M637" s="270"/>
      <c r="N637" s="270"/>
      <c r="O637" s="277">
        <f t="shared" si="92"/>
        <v>0</v>
      </c>
      <c r="P637" s="272"/>
      <c r="Q637" s="199">
        <v>0</v>
      </c>
      <c r="R637" s="271"/>
      <c r="S637" s="198">
        <f t="shared" si="86"/>
        <v>0</v>
      </c>
      <c r="T637" s="198">
        <f t="shared" si="87"/>
        <v>0</v>
      </c>
      <c r="U637" s="198">
        <f t="shared" si="88"/>
        <v>0</v>
      </c>
      <c r="V637" s="198">
        <f t="shared" si="89"/>
        <v>0</v>
      </c>
      <c r="W637" s="198">
        <v>0</v>
      </c>
      <c r="X637" s="198">
        <v>0</v>
      </c>
      <c r="Y637" s="198">
        <v>0</v>
      </c>
      <c r="Z637" s="198">
        <v>0</v>
      </c>
      <c r="AA637" s="192">
        <f t="shared" si="90"/>
        <v>0</v>
      </c>
      <c r="AB637" s="192">
        <f t="shared" si="91"/>
        <v>0</v>
      </c>
    </row>
    <row r="638" spans="1:28" x14ac:dyDescent="0.2">
      <c r="A638" s="172"/>
      <c r="B638" s="268"/>
      <c r="C638" s="268"/>
      <c r="D638" s="268"/>
      <c r="E638" s="172"/>
      <c r="F638" s="268"/>
      <c r="G638" s="200" t="s">
        <v>1249</v>
      </c>
      <c r="H638" s="268"/>
      <c r="I638" s="172"/>
      <c r="J638" s="437" t="str">
        <f t="shared" si="93"/>
        <v>-</v>
      </c>
      <c r="K638" s="269"/>
      <c r="L638" s="269"/>
      <c r="M638" s="270"/>
      <c r="N638" s="270"/>
      <c r="O638" s="277">
        <f t="shared" si="92"/>
        <v>0</v>
      </c>
      <c r="P638" s="272"/>
      <c r="Q638" s="199">
        <v>0</v>
      </c>
      <c r="R638" s="271"/>
      <c r="S638" s="198">
        <f t="shared" ref="S638:S698" si="94">ROUND((+O638*Q638),0)</f>
        <v>0</v>
      </c>
      <c r="T638" s="198">
        <f t="shared" ref="T638:T698" si="95">+S638*$T$2</f>
        <v>0</v>
      </c>
      <c r="U638" s="198">
        <f t="shared" ref="U638:U698" si="96">+S638*$U$2</f>
        <v>0</v>
      </c>
      <c r="V638" s="198">
        <f t="shared" ref="V638:V698" si="97">($V$2*12)*Q638</f>
        <v>0</v>
      </c>
      <c r="W638" s="198">
        <v>0</v>
      </c>
      <c r="X638" s="198">
        <v>0</v>
      </c>
      <c r="Y638" s="198">
        <v>0</v>
      </c>
      <c r="Z638" s="198">
        <v>0</v>
      </c>
      <c r="AA638" s="192">
        <f t="shared" ref="AA638:AA698" si="98">ROUND((SUM(T638:Z638)),0)</f>
        <v>0</v>
      </c>
      <c r="AB638" s="192">
        <f t="shared" ref="AB638:AB698" si="99">ROUND((+S638+AA638),0)</f>
        <v>0</v>
      </c>
    </row>
    <row r="639" spans="1:28" x14ac:dyDescent="0.2">
      <c r="A639" s="172"/>
      <c r="B639" s="268"/>
      <c r="C639" s="268"/>
      <c r="D639" s="268"/>
      <c r="E639" s="172"/>
      <c r="F639" s="268"/>
      <c r="G639" s="200" t="s">
        <v>1249</v>
      </c>
      <c r="H639" s="268"/>
      <c r="I639" s="172"/>
      <c r="J639" s="437" t="str">
        <f t="shared" si="93"/>
        <v>-</v>
      </c>
      <c r="K639" s="269"/>
      <c r="L639" s="269"/>
      <c r="M639" s="270"/>
      <c r="N639" s="270"/>
      <c r="O639" s="277">
        <f t="shared" si="92"/>
        <v>0</v>
      </c>
      <c r="P639" s="272"/>
      <c r="Q639" s="199">
        <v>0</v>
      </c>
      <c r="R639" s="271"/>
      <c r="S639" s="198">
        <f t="shared" si="94"/>
        <v>0</v>
      </c>
      <c r="T639" s="198">
        <f t="shared" si="95"/>
        <v>0</v>
      </c>
      <c r="U639" s="198">
        <f t="shared" si="96"/>
        <v>0</v>
      </c>
      <c r="V639" s="198">
        <f t="shared" si="97"/>
        <v>0</v>
      </c>
      <c r="W639" s="198">
        <v>0</v>
      </c>
      <c r="X639" s="198">
        <v>0</v>
      </c>
      <c r="Y639" s="198">
        <v>0</v>
      </c>
      <c r="Z639" s="198">
        <v>0</v>
      </c>
      <c r="AA639" s="192">
        <f t="shared" si="98"/>
        <v>0</v>
      </c>
      <c r="AB639" s="192">
        <f t="shared" si="99"/>
        <v>0</v>
      </c>
    </row>
    <row r="640" spans="1:28" x14ac:dyDescent="0.2">
      <c r="A640" s="172"/>
      <c r="B640" s="268"/>
      <c r="C640" s="268"/>
      <c r="D640" s="268"/>
      <c r="E640" s="172"/>
      <c r="F640" s="268"/>
      <c r="G640" s="200" t="s">
        <v>1249</v>
      </c>
      <c r="H640" s="268"/>
      <c r="I640" s="172"/>
      <c r="J640" s="437" t="str">
        <f t="shared" si="93"/>
        <v>-</v>
      </c>
      <c r="K640" s="269"/>
      <c r="L640" s="269"/>
      <c r="M640" s="270"/>
      <c r="N640" s="270"/>
      <c r="O640" s="277">
        <f t="shared" si="92"/>
        <v>0</v>
      </c>
      <c r="P640" s="272"/>
      <c r="Q640" s="199">
        <v>0</v>
      </c>
      <c r="R640" s="271"/>
      <c r="S640" s="198">
        <f t="shared" si="94"/>
        <v>0</v>
      </c>
      <c r="T640" s="198">
        <f t="shared" si="95"/>
        <v>0</v>
      </c>
      <c r="U640" s="198">
        <f t="shared" si="96"/>
        <v>0</v>
      </c>
      <c r="V640" s="198">
        <f t="shared" si="97"/>
        <v>0</v>
      </c>
      <c r="W640" s="198">
        <v>0</v>
      </c>
      <c r="X640" s="198">
        <v>0</v>
      </c>
      <c r="Y640" s="198">
        <v>0</v>
      </c>
      <c r="Z640" s="198">
        <v>0</v>
      </c>
      <c r="AA640" s="192">
        <f t="shared" si="98"/>
        <v>0</v>
      </c>
      <c r="AB640" s="192">
        <f t="shared" si="99"/>
        <v>0</v>
      </c>
    </row>
    <row r="641" spans="1:28" x14ac:dyDescent="0.2">
      <c r="A641" s="172"/>
      <c r="B641" s="268"/>
      <c r="C641" s="268"/>
      <c r="D641" s="268"/>
      <c r="E641" s="172"/>
      <c r="F641" s="268"/>
      <c r="G641" s="200" t="s">
        <v>1249</v>
      </c>
      <c r="H641" s="268"/>
      <c r="I641" s="172"/>
      <c r="J641" s="437" t="str">
        <f t="shared" si="93"/>
        <v>-</v>
      </c>
      <c r="K641" s="269"/>
      <c r="L641" s="269"/>
      <c r="M641" s="270"/>
      <c r="N641" s="270"/>
      <c r="O641" s="277">
        <f t="shared" si="92"/>
        <v>0</v>
      </c>
      <c r="P641" s="272"/>
      <c r="Q641" s="199">
        <v>0</v>
      </c>
      <c r="R641" s="271"/>
      <c r="S641" s="198">
        <f t="shared" si="94"/>
        <v>0</v>
      </c>
      <c r="T641" s="198">
        <f t="shared" si="95"/>
        <v>0</v>
      </c>
      <c r="U641" s="198">
        <f t="shared" si="96"/>
        <v>0</v>
      </c>
      <c r="V641" s="198">
        <f t="shared" si="97"/>
        <v>0</v>
      </c>
      <c r="W641" s="198">
        <v>0</v>
      </c>
      <c r="X641" s="198">
        <v>0</v>
      </c>
      <c r="Y641" s="198">
        <v>0</v>
      </c>
      <c r="Z641" s="198">
        <v>0</v>
      </c>
      <c r="AA641" s="192">
        <f t="shared" si="98"/>
        <v>0</v>
      </c>
      <c r="AB641" s="192">
        <f t="shared" si="99"/>
        <v>0</v>
      </c>
    </row>
    <row r="642" spans="1:28" x14ac:dyDescent="0.2">
      <c r="A642" s="172"/>
      <c r="B642" s="268"/>
      <c r="C642" s="268"/>
      <c r="D642" s="268"/>
      <c r="E642" s="172"/>
      <c r="F642" s="268"/>
      <c r="G642" s="200" t="s">
        <v>1249</v>
      </c>
      <c r="H642" s="268"/>
      <c r="I642" s="172"/>
      <c r="J642" s="437" t="str">
        <f t="shared" si="93"/>
        <v>-</v>
      </c>
      <c r="K642" s="269"/>
      <c r="L642" s="269"/>
      <c r="M642" s="270"/>
      <c r="N642" s="270"/>
      <c r="O642" s="277">
        <f t="shared" si="92"/>
        <v>0</v>
      </c>
      <c r="P642" s="272"/>
      <c r="Q642" s="199">
        <v>0</v>
      </c>
      <c r="R642" s="271"/>
      <c r="S642" s="198">
        <f t="shared" si="94"/>
        <v>0</v>
      </c>
      <c r="T642" s="198">
        <f t="shared" si="95"/>
        <v>0</v>
      </c>
      <c r="U642" s="198">
        <f t="shared" si="96"/>
        <v>0</v>
      </c>
      <c r="V642" s="198">
        <f t="shared" si="97"/>
        <v>0</v>
      </c>
      <c r="W642" s="198">
        <v>0</v>
      </c>
      <c r="X642" s="198">
        <v>0</v>
      </c>
      <c r="Y642" s="198">
        <v>0</v>
      </c>
      <c r="Z642" s="198">
        <v>0</v>
      </c>
      <c r="AA642" s="192">
        <f t="shared" si="98"/>
        <v>0</v>
      </c>
      <c r="AB642" s="192">
        <f t="shared" si="99"/>
        <v>0</v>
      </c>
    </row>
    <row r="643" spans="1:28" x14ac:dyDescent="0.2">
      <c r="A643" s="172"/>
      <c r="B643" s="268"/>
      <c r="C643" s="268"/>
      <c r="D643" s="268"/>
      <c r="E643" s="172"/>
      <c r="F643" s="268"/>
      <c r="G643" s="200" t="s">
        <v>1249</v>
      </c>
      <c r="H643" s="268"/>
      <c r="I643" s="172"/>
      <c r="J643" s="437" t="str">
        <f t="shared" si="93"/>
        <v>-</v>
      </c>
      <c r="K643" s="269"/>
      <c r="L643" s="269"/>
      <c r="M643" s="270"/>
      <c r="N643" s="270"/>
      <c r="O643" s="277">
        <f t="shared" si="92"/>
        <v>0</v>
      </c>
      <c r="P643" s="272"/>
      <c r="Q643" s="199">
        <v>0</v>
      </c>
      <c r="R643" s="271"/>
      <c r="S643" s="198">
        <f t="shared" si="94"/>
        <v>0</v>
      </c>
      <c r="T643" s="198">
        <f t="shared" si="95"/>
        <v>0</v>
      </c>
      <c r="U643" s="198">
        <f t="shared" si="96"/>
        <v>0</v>
      </c>
      <c r="V643" s="198">
        <f t="shared" si="97"/>
        <v>0</v>
      </c>
      <c r="W643" s="198">
        <v>0</v>
      </c>
      <c r="X643" s="198">
        <v>0</v>
      </c>
      <c r="Y643" s="198">
        <v>0</v>
      </c>
      <c r="Z643" s="198">
        <v>0</v>
      </c>
      <c r="AA643" s="192">
        <f t="shared" si="98"/>
        <v>0</v>
      </c>
      <c r="AB643" s="192">
        <f t="shared" si="99"/>
        <v>0</v>
      </c>
    </row>
    <row r="644" spans="1:28" x14ac:dyDescent="0.2">
      <c r="A644" s="172"/>
      <c r="B644" s="268"/>
      <c r="C644" s="268"/>
      <c r="D644" s="268"/>
      <c r="E644" s="172"/>
      <c r="F644" s="268"/>
      <c r="G644" s="200" t="s">
        <v>1249</v>
      </c>
      <c r="H644" s="268"/>
      <c r="I644" s="172"/>
      <c r="J644" s="437" t="str">
        <f t="shared" si="93"/>
        <v>-</v>
      </c>
      <c r="K644" s="269"/>
      <c r="L644" s="269"/>
      <c r="M644" s="270"/>
      <c r="N644" s="270"/>
      <c r="O644" s="277">
        <f t="shared" si="92"/>
        <v>0</v>
      </c>
      <c r="P644" s="272"/>
      <c r="Q644" s="199">
        <v>0</v>
      </c>
      <c r="R644" s="271"/>
      <c r="S644" s="198">
        <f t="shared" si="94"/>
        <v>0</v>
      </c>
      <c r="T644" s="198">
        <f t="shared" si="95"/>
        <v>0</v>
      </c>
      <c r="U644" s="198">
        <f t="shared" si="96"/>
        <v>0</v>
      </c>
      <c r="V644" s="198">
        <f t="shared" si="97"/>
        <v>0</v>
      </c>
      <c r="W644" s="198">
        <v>0</v>
      </c>
      <c r="X644" s="198">
        <v>0</v>
      </c>
      <c r="Y644" s="198">
        <v>0</v>
      </c>
      <c r="Z644" s="198">
        <v>0</v>
      </c>
      <c r="AA644" s="192">
        <f t="shared" si="98"/>
        <v>0</v>
      </c>
      <c r="AB644" s="192">
        <f t="shared" si="99"/>
        <v>0</v>
      </c>
    </row>
    <row r="645" spans="1:28" x14ac:dyDescent="0.2">
      <c r="A645" s="172"/>
      <c r="B645" s="268"/>
      <c r="C645" s="268"/>
      <c r="D645" s="268"/>
      <c r="E645" s="172"/>
      <c r="F645" s="268"/>
      <c r="G645" s="200" t="s">
        <v>1249</v>
      </c>
      <c r="H645" s="268"/>
      <c r="I645" s="172"/>
      <c r="J645" s="437" t="str">
        <f t="shared" si="93"/>
        <v>-</v>
      </c>
      <c r="K645" s="269"/>
      <c r="L645" s="269"/>
      <c r="M645" s="270"/>
      <c r="N645" s="270"/>
      <c r="O645" s="277">
        <f t="shared" si="92"/>
        <v>0</v>
      </c>
      <c r="P645" s="272"/>
      <c r="Q645" s="199">
        <v>0</v>
      </c>
      <c r="R645" s="271"/>
      <c r="S645" s="198">
        <f t="shared" si="94"/>
        <v>0</v>
      </c>
      <c r="T645" s="198">
        <f t="shared" si="95"/>
        <v>0</v>
      </c>
      <c r="U645" s="198">
        <f t="shared" si="96"/>
        <v>0</v>
      </c>
      <c r="V645" s="198">
        <f t="shared" si="97"/>
        <v>0</v>
      </c>
      <c r="W645" s="198">
        <v>0</v>
      </c>
      <c r="X645" s="198">
        <v>0</v>
      </c>
      <c r="Y645" s="198">
        <v>0</v>
      </c>
      <c r="Z645" s="198">
        <v>0</v>
      </c>
      <c r="AA645" s="192">
        <f t="shared" si="98"/>
        <v>0</v>
      </c>
      <c r="AB645" s="192">
        <f t="shared" si="99"/>
        <v>0</v>
      </c>
    </row>
    <row r="646" spans="1:28" x14ac:dyDescent="0.2">
      <c r="A646" s="172"/>
      <c r="B646" s="268"/>
      <c r="C646" s="268"/>
      <c r="D646" s="268"/>
      <c r="E646" s="172"/>
      <c r="F646" s="268"/>
      <c r="G646" s="200" t="s">
        <v>1249</v>
      </c>
      <c r="H646" s="268"/>
      <c r="I646" s="172"/>
      <c r="J646" s="437" t="str">
        <f t="shared" si="93"/>
        <v>-</v>
      </c>
      <c r="K646" s="269"/>
      <c r="L646" s="269"/>
      <c r="M646" s="270"/>
      <c r="N646" s="270"/>
      <c r="O646" s="277">
        <f t="shared" si="92"/>
        <v>0</v>
      </c>
      <c r="P646" s="272"/>
      <c r="Q646" s="199">
        <v>0</v>
      </c>
      <c r="R646" s="271"/>
      <c r="S646" s="198">
        <f t="shared" si="94"/>
        <v>0</v>
      </c>
      <c r="T646" s="198">
        <f t="shared" si="95"/>
        <v>0</v>
      </c>
      <c r="U646" s="198">
        <f t="shared" si="96"/>
        <v>0</v>
      </c>
      <c r="V646" s="198">
        <f t="shared" si="97"/>
        <v>0</v>
      </c>
      <c r="W646" s="198">
        <v>0</v>
      </c>
      <c r="X646" s="198">
        <v>0</v>
      </c>
      <c r="Y646" s="198">
        <v>0</v>
      </c>
      <c r="Z646" s="198">
        <v>0</v>
      </c>
      <c r="AA646" s="192">
        <f t="shared" si="98"/>
        <v>0</v>
      </c>
      <c r="AB646" s="192">
        <f t="shared" si="99"/>
        <v>0</v>
      </c>
    </row>
    <row r="647" spans="1:28" x14ac:dyDescent="0.2">
      <c r="A647" s="172"/>
      <c r="B647" s="268"/>
      <c r="C647" s="268"/>
      <c r="D647" s="268"/>
      <c r="E647" s="172"/>
      <c r="F647" s="268"/>
      <c r="G647" s="200" t="s">
        <v>1249</v>
      </c>
      <c r="H647" s="268"/>
      <c r="I647" s="172"/>
      <c r="J647" s="437" t="str">
        <f t="shared" si="93"/>
        <v>-</v>
      </c>
      <c r="K647" s="269"/>
      <c r="L647" s="269"/>
      <c r="M647" s="270"/>
      <c r="N647" s="270"/>
      <c r="O647" s="277">
        <f t="shared" si="92"/>
        <v>0</v>
      </c>
      <c r="P647" s="272"/>
      <c r="Q647" s="199">
        <v>0</v>
      </c>
      <c r="R647" s="271"/>
      <c r="S647" s="198">
        <f t="shared" si="94"/>
        <v>0</v>
      </c>
      <c r="T647" s="198">
        <f t="shared" si="95"/>
        <v>0</v>
      </c>
      <c r="U647" s="198">
        <f t="shared" si="96"/>
        <v>0</v>
      </c>
      <c r="V647" s="198">
        <f t="shared" si="97"/>
        <v>0</v>
      </c>
      <c r="W647" s="198">
        <v>0</v>
      </c>
      <c r="X647" s="198">
        <v>0</v>
      </c>
      <c r="Y647" s="198">
        <v>0</v>
      </c>
      <c r="Z647" s="198">
        <v>0</v>
      </c>
      <c r="AA647" s="192">
        <f t="shared" si="98"/>
        <v>0</v>
      </c>
      <c r="AB647" s="192">
        <f t="shared" si="99"/>
        <v>0</v>
      </c>
    </row>
    <row r="648" spans="1:28" x14ac:dyDescent="0.2">
      <c r="A648" s="172"/>
      <c r="B648" s="268"/>
      <c r="C648" s="268"/>
      <c r="D648" s="268"/>
      <c r="E648" s="172"/>
      <c r="F648" s="268"/>
      <c r="G648" s="200" t="s">
        <v>1249</v>
      </c>
      <c r="H648" s="268"/>
      <c r="I648" s="172"/>
      <c r="J648" s="437" t="str">
        <f t="shared" si="93"/>
        <v>-</v>
      </c>
      <c r="K648" s="269"/>
      <c r="L648" s="269"/>
      <c r="M648" s="270"/>
      <c r="N648" s="270"/>
      <c r="O648" s="277">
        <f t="shared" si="92"/>
        <v>0</v>
      </c>
      <c r="P648" s="272"/>
      <c r="Q648" s="199">
        <v>0</v>
      </c>
      <c r="R648" s="271"/>
      <c r="S648" s="198">
        <f t="shared" si="94"/>
        <v>0</v>
      </c>
      <c r="T648" s="198">
        <f t="shared" si="95"/>
        <v>0</v>
      </c>
      <c r="U648" s="198">
        <f t="shared" si="96"/>
        <v>0</v>
      </c>
      <c r="V648" s="198">
        <f t="shared" si="97"/>
        <v>0</v>
      </c>
      <c r="W648" s="198">
        <v>0</v>
      </c>
      <c r="X648" s="198">
        <v>0</v>
      </c>
      <c r="Y648" s="198">
        <v>0</v>
      </c>
      <c r="Z648" s="198">
        <v>0</v>
      </c>
      <c r="AA648" s="192">
        <f t="shared" si="98"/>
        <v>0</v>
      </c>
      <c r="AB648" s="192">
        <f t="shared" si="99"/>
        <v>0</v>
      </c>
    </row>
    <row r="649" spans="1:28" x14ac:dyDescent="0.2">
      <c r="A649" s="172"/>
      <c r="B649" s="268"/>
      <c r="C649" s="268"/>
      <c r="D649" s="268"/>
      <c r="E649" s="172"/>
      <c r="F649" s="268"/>
      <c r="G649" s="200" t="s">
        <v>1249</v>
      </c>
      <c r="H649" s="268"/>
      <c r="I649" s="172"/>
      <c r="J649" s="437" t="str">
        <f t="shared" si="93"/>
        <v>-</v>
      </c>
      <c r="K649" s="269"/>
      <c r="L649" s="269"/>
      <c r="M649" s="270"/>
      <c r="N649" s="270"/>
      <c r="O649" s="277">
        <f t="shared" ref="O649:O708" si="100">IF(ISERROR(INDEX(SalarySchedule,N649+1,MATCH(M649,EdLevel,0)))=TRUE,0,(INDEX(SalarySchedule,N649+1,MATCH(M649,EdLevel,0))))</f>
        <v>0</v>
      </c>
      <c r="P649" s="272"/>
      <c r="Q649" s="199">
        <v>0</v>
      </c>
      <c r="R649" s="271"/>
      <c r="S649" s="198">
        <f t="shared" si="94"/>
        <v>0</v>
      </c>
      <c r="T649" s="198">
        <f t="shared" si="95"/>
        <v>0</v>
      </c>
      <c r="U649" s="198">
        <f t="shared" si="96"/>
        <v>0</v>
      </c>
      <c r="V649" s="198">
        <f t="shared" si="97"/>
        <v>0</v>
      </c>
      <c r="W649" s="198">
        <v>0</v>
      </c>
      <c r="X649" s="198">
        <v>0</v>
      </c>
      <c r="Y649" s="198">
        <v>0</v>
      </c>
      <c r="Z649" s="198">
        <v>0</v>
      </c>
      <c r="AA649" s="192">
        <f t="shared" si="98"/>
        <v>0</v>
      </c>
      <c r="AB649" s="192">
        <f t="shared" si="99"/>
        <v>0</v>
      </c>
    </row>
    <row r="650" spans="1:28" x14ac:dyDescent="0.2">
      <c r="A650" s="172"/>
      <c r="B650" s="268"/>
      <c r="C650" s="268"/>
      <c r="D650" s="268"/>
      <c r="E650" s="172"/>
      <c r="F650" s="268"/>
      <c r="G650" s="200" t="s">
        <v>1249</v>
      </c>
      <c r="H650" s="268"/>
      <c r="I650" s="172"/>
      <c r="J650" s="437" t="str">
        <f t="shared" ref="J650:J708" si="101">IF(A650="22",A650&amp;"-"&amp;E650&amp;"-"&amp;I650,A650&amp;"-"&amp;E650)</f>
        <v>-</v>
      </c>
      <c r="K650" s="269"/>
      <c r="L650" s="269"/>
      <c r="M650" s="270"/>
      <c r="N650" s="270"/>
      <c r="O650" s="277">
        <f t="shared" si="100"/>
        <v>0</v>
      </c>
      <c r="P650" s="272"/>
      <c r="Q650" s="199">
        <v>0</v>
      </c>
      <c r="R650" s="271"/>
      <c r="S650" s="198">
        <f t="shared" si="94"/>
        <v>0</v>
      </c>
      <c r="T650" s="198">
        <f t="shared" si="95"/>
        <v>0</v>
      </c>
      <c r="U650" s="198">
        <f t="shared" si="96"/>
        <v>0</v>
      </c>
      <c r="V650" s="198">
        <f t="shared" si="97"/>
        <v>0</v>
      </c>
      <c r="W650" s="198">
        <v>0</v>
      </c>
      <c r="X650" s="198">
        <v>0</v>
      </c>
      <c r="Y650" s="198">
        <v>0</v>
      </c>
      <c r="Z650" s="198">
        <v>0</v>
      </c>
      <c r="AA650" s="192">
        <f t="shared" si="98"/>
        <v>0</v>
      </c>
      <c r="AB650" s="192">
        <f t="shared" si="99"/>
        <v>0</v>
      </c>
    </row>
    <row r="651" spans="1:28" x14ac:dyDescent="0.2">
      <c r="A651" s="172"/>
      <c r="B651" s="268"/>
      <c r="C651" s="268"/>
      <c r="D651" s="268"/>
      <c r="E651" s="172"/>
      <c r="F651" s="268"/>
      <c r="G651" s="200" t="s">
        <v>1249</v>
      </c>
      <c r="H651" s="268"/>
      <c r="I651" s="172"/>
      <c r="J651" s="437" t="str">
        <f t="shared" si="101"/>
        <v>-</v>
      </c>
      <c r="K651" s="269"/>
      <c r="L651" s="269"/>
      <c r="M651" s="270"/>
      <c r="N651" s="270"/>
      <c r="O651" s="277">
        <f t="shared" si="100"/>
        <v>0</v>
      </c>
      <c r="P651" s="272"/>
      <c r="Q651" s="199">
        <v>0</v>
      </c>
      <c r="R651" s="271"/>
      <c r="S651" s="198">
        <f t="shared" si="94"/>
        <v>0</v>
      </c>
      <c r="T651" s="198">
        <f t="shared" si="95"/>
        <v>0</v>
      </c>
      <c r="U651" s="198">
        <f t="shared" si="96"/>
        <v>0</v>
      </c>
      <c r="V651" s="198">
        <f t="shared" si="97"/>
        <v>0</v>
      </c>
      <c r="W651" s="198">
        <v>0</v>
      </c>
      <c r="X651" s="198">
        <v>0</v>
      </c>
      <c r="Y651" s="198">
        <v>0</v>
      </c>
      <c r="Z651" s="198">
        <v>0</v>
      </c>
      <c r="AA651" s="192">
        <f t="shared" si="98"/>
        <v>0</v>
      </c>
      <c r="AB651" s="192">
        <f t="shared" si="99"/>
        <v>0</v>
      </c>
    </row>
    <row r="652" spans="1:28" x14ac:dyDescent="0.2">
      <c r="A652" s="172"/>
      <c r="B652" s="268"/>
      <c r="C652" s="268"/>
      <c r="D652" s="268"/>
      <c r="E652" s="172"/>
      <c r="F652" s="268"/>
      <c r="G652" s="200" t="s">
        <v>1249</v>
      </c>
      <c r="H652" s="268"/>
      <c r="I652" s="172"/>
      <c r="J652" s="437" t="str">
        <f t="shared" si="101"/>
        <v>-</v>
      </c>
      <c r="K652" s="269"/>
      <c r="L652" s="269"/>
      <c r="M652" s="270"/>
      <c r="N652" s="270"/>
      <c r="O652" s="277">
        <f t="shared" si="100"/>
        <v>0</v>
      </c>
      <c r="P652" s="272"/>
      <c r="Q652" s="199">
        <v>0</v>
      </c>
      <c r="R652" s="271"/>
      <c r="S652" s="198">
        <f t="shared" si="94"/>
        <v>0</v>
      </c>
      <c r="T652" s="198">
        <f t="shared" si="95"/>
        <v>0</v>
      </c>
      <c r="U652" s="198">
        <f t="shared" si="96"/>
        <v>0</v>
      </c>
      <c r="V652" s="198">
        <f t="shared" si="97"/>
        <v>0</v>
      </c>
      <c r="W652" s="198">
        <v>0</v>
      </c>
      <c r="X652" s="198">
        <v>0</v>
      </c>
      <c r="Y652" s="198">
        <v>0</v>
      </c>
      <c r="Z652" s="198">
        <v>0</v>
      </c>
      <c r="AA652" s="192">
        <f t="shared" si="98"/>
        <v>0</v>
      </c>
      <c r="AB652" s="192">
        <f t="shared" si="99"/>
        <v>0</v>
      </c>
    </row>
    <row r="653" spans="1:28" x14ac:dyDescent="0.2">
      <c r="A653" s="172"/>
      <c r="B653" s="268"/>
      <c r="C653" s="268"/>
      <c r="D653" s="268"/>
      <c r="E653" s="172"/>
      <c r="F653" s="268"/>
      <c r="G653" s="200" t="s">
        <v>1249</v>
      </c>
      <c r="H653" s="268"/>
      <c r="I653" s="172"/>
      <c r="J653" s="437" t="str">
        <f t="shared" si="101"/>
        <v>-</v>
      </c>
      <c r="K653" s="269"/>
      <c r="L653" s="269"/>
      <c r="M653" s="270"/>
      <c r="N653" s="270"/>
      <c r="O653" s="277">
        <f t="shared" si="100"/>
        <v>0</v>
      </c>
      <c r="P653" s="272"/>
      <c r="Q653" s="199">
        <v>0</v>
      </c>
      <c r="R653" s="271"/>
      <c r="S653" s="198">
        <f t="shared" si="94"/>
        <v>0</v>
      </c>
      <c r="T653" s="198">
        <f t="shared" si="95"/>
        <v>0</v>
      </c>
      <c r="U653" s="198">
        <f t="shared" si="96"/>
        <v>0</v>
      </c>
      <c r="V653" s="198">
        <f t="shared" si="97"/>
        <v>0</v>
      </c>
      <c r="W653" s="198">
        <v>0</v>
      </c>
      <c r="X653" s="198">
        <v>0</v>
      </c>
      <c r="Y653" s="198">
        <v>0</v>
      </c>
      <c r="Z653" s="198">
        <v>0</v>
      </c>
      <c r="AA653" s="192">
        <f t="shared" si="98"/>
        <v>0</v>
      </c>
      <c r="AB653" s="192">
        <f t="shared" si="99"/>
        <v>0</v>
      </c>
    </row>
    <row r="654" spans="1:28" x14ac:dyDescent="0.2">
      <c r="A654" s="172"/>
      <c r="B654" s="268"/>
      <c r="C654" s="268"/>
      <c r="D654" s="268"/>
      <c r="E654" s="172"/>
      <c r="F654" s="268"/>
      <c r="G654" s="200" t="s">
        <v>1249</v>
      </c>
      <c r="H654" s="268"/>
      <c r="I654" s="172"/>
      <c r="J654" s="437" t="str">
        <f t="shared" si="101"/>
        <v>-</v>
      </c>
      <c r="K654" s="269"/>
      <c r="L654" s="269"/>
      <c r="M654" s="270"/>
      <c r="N654" s="270"/>
      <c r="O654" s="277">
        <f t="shared" si="100"/>
        <v>0</v>
      </c>
      <c r="P654" s="272"/>
      <c r="Q654" s="199">
        <v>0</v>
      </c>
      <c r="R654" s="271"/>
      <c r="S654" s="198">
        <f t="shared" si="94"/>
        <v>0</v>
      </c>
      <c r="T654" s="198">
        <f t="shared" si="95"/>
        <v>0</v>
      </c>
      <c r="U654" s="198">
        <f t="shared" si="96"/>
        <v>0</v>
      </c>
      <c r="V654" s="198">
        <f t="shared" si="97"/>
        <v>0</v>
      </c>
      <c r="W654" s="198">
        <v>0</v>
      </c>
      <c r="X654" s="198">
        <v>0</v>
      </c>
      <c r="Y654" s="198">
        <v>0</v>
      </c>
      <c r="Z654" s="198">
        <v>0</v>
      </c>
      <c r="AA654" s="192">
        <f t="shared" si="98"/>
        <v>0</v>
      </c>
      <c r="AB654" s="192">
        <f t="shared" si="99"/>
        <v>0</v>
      </c>
    </row>
    <row r="655" spans="1:28" x14ac:dyDescent="0.2">
      <c r="A655" s="172"/>
      <c r="B655" s="268"/>
      <c r="C655" s="268"/>
      <c r="D655" s="268"/>
      <c r="E655" s="172"/>
      <c r="F655" s="268"/>
      <c r="G655" s="200" t="s">
        <v>1249</v>
      </c>
      <c r="H655" s="268"/>
      <c r="I655" s="172"/>
      <c r="J655" s="437" t="str">
        <f t="shared" si="101"/>
        <v>-</v>
      </c>
      <c r="K655" s="269"/>
      <c r="L655" s="269"/>
      <c r="M655" s="270"/>
      <c r="N655" s="270"/>
      <c r="O655" s="277">
        <f t="shared" si="100"/>
        <v>0</v>
      </c>
      <c r="P655" s="272"/>
      <c r="Q655" s="199">
        <v>0</v>
      </c>
      <c r="R655" s="271"/>
      <c r="S655" s="198">
        <f t="shared" si="94"/>
        <v>0</v>
      </c>
      <c r="T655" s="198">
        <f t="shared" si="95"/>
        <v>0</v>
      </c>
      <c r="U655" s="198">
        <f t="shared" si="96"/>
        <v>0</v>
      </c>
      <c r="V655" s="198">
        <f t="shared" si="97"/>
        <v>0</v>
      </c>
      <c r="W655" s="198">
        <v>0</v>
      </c>
      <c r="X655" s="198">
        <v>0</v>
      </c>
      <c r="Y655" s="198">
        <v>0</v>
      </c>
      <c r="Z655" s="198">
        <v>0</v>
      </c>
      <c r="AA655" s="192">
        <f t="shared" si="98"/>
        <v>0</v>
      </c>
      <c r="AB655" s="192">
        <f t="shared" si="99"/>
        <v>0</v>
      </c>
    </row>
    <row r="656" spans="1:28" x14ac:dyDescent="0.2">
      <c r="A656" s="172"/>
      <c r="B656" s="268"/>
      <c r="C656" s="268"/>
      <c r="D656" s="268"/>
      <c r="E656" s="172"/>
      <c r="F656" s="268"/>
      <c r="G656" s="200" t="s">
        <v>1249</v>
      </c>
      <c r="H656" s="268"/>
      <c r="I656" s="172"/>
      <c r="J656" s="437" t="str">
        <f t="shared" si="101"/>
        <v>-</v>
      </c>
      <c r="K656" s="269"/>
      <c r="L656" s="269"/>
      <c r="M656" s="270"/>
      <c r="N656" s="270"/>
      <c r="O656" s="277">
        <f t="shared" si="100"/>
        <v>0</v>
      </c>
      <c r="P656" s="272"/>
      <c r="Q656" s="199">
        <v>0</v>
      </c>
      <c r="R656" s="271"/>
      <c r="S656" s="198">
        <f t="shared" si="94"/>
        <v>0</v>
      </c>
      <c r="T656" s="198">
        <f t="shared" si="95"/>
        <v>0</v>
      </c>
      <c r="U656" s="198">
        <f t="shared" si="96"/>
        <v>0</v>
      </c>
      <c r="V656" s="198">
        <f t="shared" si="97"/>
        <v>0</v>
      </c>
      <c r="W656" s="198">
        <v>0</v>
      </c>
      <c r="X656" s="198">
        <v>0</v>
      </c>
      <c r="Y656" s="198">
        <v>0</v>
      </c>
      <c r="Z656" s="198">
        <v>0</v>
      </c>
      <c r="AA656" s="192">
        <f t="shared" si="98"/>
        <v>0</v>
      </c>
      <c r="AB656" s="192">
        <f t="shared" si="99"/>
        <v>0</v>
      </c>
    </row>
    <row r="657" spans="1:28" x14ac:dyDescent="0.2">
      <c r="A657" s="172"/>
      <c r="B657" s="268"/>
      <c r="C657" s="268"/>
      <c r="D657" s="268"/>
      <c r="E657" s="172"/>
      <c r="F657" s="268"/>
      <c r="G657" s="200" t="s">
        <v>1249</v>
      </c>
      <c r="H657" s="268"/>
      <c r="I657" s="172"/>
      <c r="J657" s="437" t="str">
        <f t="shared" si="101"/>
        <v>-</v>
      </c>
      <c r="K657" s="269"/>
      <c r="L657" s="269"/>
      <c r="M657" s="270"/>
      <c r="N657" s="270"/>
      <c r="O657" s="277">
        <f t="shared" si="100"/>
        <v>0</v>
      </c>
      <c r="P657" s="272"/>
      <c r="Q657" s="199">
        <v>0</v>
      </c>
      <c r="R657" s="271"/>
      <c r="S657" s="198">
        <f t="shared" si="94"/>
        <v>0</v>
      </c>
      <c r="T657" s="198">
        <f t="shared" si="95"/>
        <v>0</v>
      </c>
      <c r="U657" s="198">
        <f t="shared" si="96"/>
        <v>0</v>
      </c>
      <c r="V657" s="198">
        <f t="shared" si="97"/>
        <v>0</v>
      </c>
      <c r="W657" s="198">
        <v>0</v>
      </c>
      <c r="X657" s="198">
        <v>0</v>
      </c>
      <c r="Y657" s="198">
        <v>0</v>
      </c>
      <c r="Z657" s="198">
        <v>0</v>
      </c>
      <c r="AA657" s="192">
        <f t="shared" si="98"/>
        <v>0</v>
      </c>
      <c r="AB657" s="192">
        <f t="shared" si="99"/>
        <v>0</v>
      </c>
    </row>
    <row r="658" spans="1:28" x14ac:dyDescent="0.2">
      <c r="A658" s="172"/>
      <c r="B658" s="268"/>
      <c r="C658" s="268"/>
      <c r="D658" s="268"/>
      <c r="E658" s="172"/>
      <c r="F658" s="268"/>
      <c r="G658" s="200" t="s">
        <v>1249</v>
      </c>
      <c r="H658" s="268"/>
      <c r="I658" s="172"/>
      <c r="J658" s="437" t="str">
        <f t="shared" si="101"/>
        <v>-</v>
      </c>
      <c r="K658" s="269"/>
      <c r="L658" s="269"/>
      <c r="M658" s="270"/>
      <c r="N658" s="270"/>
      <c r="O658" s="277">
        <f t="shared" si="100"/>
        <v>0</v>
      </c>
      <c r="P658" s="272"/>
      <c r="Q658" s="199">
        <v>0</v>
      </c>
      <c r="R658" s="271"/>
      <c r="S658" s="198">
        <f t="shared" si="94"/>
        <v>0</v>
      </c>
      <c r="T658" s="198">
        <f t="shared" si="95"/>
        <v>0</v>
      </c>
      <c r="U658" s="198">
        <f t="shared" si="96"/>
        <v>0</v>
      </c>
      <c r="V658" s="198">
        <f t="shared" si="97"/>
        <v>0</v>
      </c>
      <c r="W658" s="198">
        <v>0</v>
      </c>
      <c r="X658" s="198">
        <v>0</v>
      </c>
      <c r="Y658" s="198">
        <v>0</v>
      </c>
      <c r="Z658" s="198">
        <v>0</v>
      </c>
      <c r="AA658" s="192">
        <f t="shared" si="98"/>
        <v>0</v>
      </c>
      <c r="AB658" s="192">
        <f t="shared" si="99"/>
        <v>0</v>
      </c>
    </row>
    <row r="659" spans="1:28" x14ac:dyDescent="0.2">
      <c r="A659" s="172"/>
      <c r="B659" s="268"/>
      <c r="C659" s="268"/>
      <c r="D659" s="268"/>
      <c r="E659" s="172"/>
      <c r="F659" s="268"/>
      <c r="G659" s="200" t="s">
        <v>1249</v>
      </c>
      <c r="H659" s="268"/>
      <c r="I659" s="172"/>
      <c r="J659" s="437" t="str">
        <f t="shared" si="101"/>
        <v>-</v>
      </c>
      <c r="K659" s="269"/>
      <c r="L659" s="269"/>
      <c r="M659" s="270"/>
      <c r="N659" s="270"/>
      <c r="O659" s="277">
        <f t="shared" si="100"/>
        <v>0</v>
      </c>
      <c r="P659" s="272"/>
      <c r="Q659" s="199">
        <v>0</v>
      </c>
      <c r="R659" s="271"/>
      <c r="S659" s="198">
        <f t="shared" si="94"/>
        <v>0</v>
      </c>
      <c r="T659" s="198">
        <f t="shared" si="95"/>
        <v>0</v>
      </c>
      <c r="U659" s="198">
        <f t="shared" si="96"/>
        <v>0</v>
      </c>
      <c r="V659" s="198">
        <f t="shared" si="97"/>
        <v>0</v>
      </c>
      <c r="W659" s="198">
        <v>0</v>
      </c>
      <c r="X659" s="198">
        <v>0</v>
      </c>
      <c r="Y659" s="198">
        <v>0</v>
      </c>
      <c r="Z659" s="198">
        <v>0</v>
      </c>
      <c r="AA659" s="192">
        <f t="shared" si="98"/>
        <v>0</v>
      </c>
      <c r="AB659" s="192">
        <f t="shared" si="99"/>
        <v>0</v>
      </c>
    </row>
    <row r="660" spans="1:28" x14ac:dyDescent="0.2">
      <c r="A660" s="172"/>
      <c r="B660" s="268"/>
      <c r="C660" s="268"/>
      <c r="D660" s="268"/>
      <c r="E660" s="172"/>
      <c r="F660" s="268"/>
      <c r="G660" s="200" t="s">
        <v>1249</v>
      </c>
      <c r="H660" s="268"/>
      <c r="I660" s="172"/>
      <c r="J660" s="437" t="str">
        <f t="shared" si="101"/>
        <v>-</v>
      </c>
      <c r="K660" s="269"/>
      <c r="L660" s="269"/>
      <c r="M660" s="270"/>
      <c r="N660" s="270"/>
      <c r="O660" s="277">
        <f t="shared" si="100"/>
        <v>0</v>
      </c>
      <c r="P660" s="272"/>
      <c r="Q660" s="199">
        <v>0</v>
      </c>
      <c r="R660" s="271"/>
      <c r="S660" s="198">
        <f t="shared" si="94"/>
        <v>0</v>
      </c>
      <c r="T660" s="198">
        <f t="shared" si="95"/>
        <v>0</v>
      </c>
      <c r="U660" s="198">
        <f t="shared" si="96"/>
        <v>0</v>
      </c>
      <c r="V660" s="198">
        <f t="shared" si="97"/>
        <v>0</v>
      </c>
      <c r="W660" s="198">
        <v>0</v>
      </c>
      <c r="X660" s="198">
        <v>0</v>
      </c>
      <c r="Y660" s="198">
        <v>0</v>
      </c>
      <c r="Z660" s="198">
        <v>0</v>
      </c>
      <c r="AA660" s="192">
        <f t="shared" si="98"/>
        <v>0</v>
      </c>
      <c r="AB660" s="192">
        <f t="shared" si="99"/>
        <v>0</v>
      </c>
    </row>
    <row r="661" spans="1:28" x14ac:dyDescent="0.2">
      <c r="A661" s="172"/>
      <c r="B661" s="268"/>
      <c r="C661" s="268"/>
      <c r="D661" s="268"/>
      <c r="E661" s="172"/>
      <c r="F661" s="268"/>
      <c r="G661" s="200" t="s">
        <v>1249</v>
      </c>
      <c r="H661" s="268"/>
      <c r="I661" s="172"/>
      <c r="J661" s="437" t="str">
        <f t="shared" si="101"/>
        <v>-</v>
      </c>
      <c r="K661" s="269"/>
      <c r="L661" s="269"/>
      <c r="M661" s="270"/>
      <c r="N661" s="270"/>
      <c r="O661" s="277">
        <f t="shared" si="100"/>
        <v>0</v>
      </c>
      <c r="P661" s="272"/>
      <c r="Q661" s="199">
        <v>0</v>
      </c>
      <c r="R661" s="271"/>
      <c r="S661" s="198">
        <f t="shared" si="94"/>
        <v>0</v>
      </c>
      <c r="T661" s="198">
        <f t="shared" si="95"/>
        <v>0</v>
      </c>
      <c r="U661" s="198">
        <f t="shared" si="96"/>
        <v>0</v>
      </c>
      <c r="V661" s="198">
        <f t="shared" si="97"/>
        <v>0</v>
      </c>
      <c r="W661" s="198">
        <v>0</v>
      </c>
      <c r="X661" s="198">
        <v>0</v>
      </c>
      <c r="Y661" s="198">
        <v>0</v>
      </c>
      <c r="Z661" s="198">
        <v>0</v>
      </c>
      <c r="AA661" s="192">
        <f t="shared" si="98"/>
        <v>0</v>
      </c>
      <c r="AB661" s="192">
        <f t="shared" si="99"/>
        <v>0</v>
      </c>
    </row>
    <row r="662" spans="1:28" x14ac:dyDescent="0.2">
      <c r="A662" s="172"/>
      <c r="B662" s="268"/>
      <c r="C662" s="268"/>
      <c r="D662" s="268"/>
      <c r="E662" s="172"/>
      <c r="F662" s="268"/>
      <c r="G662" s="200" t="s">
        <v>1249</v>
      </c>
      <c r="H662" s="268"/>
      <c r="I662" s="172"/>
      <c r="J662" s="437" t="str">
        <f t="shared" si="101"/>
        <v>-</v>
      </c>
      <c r="K662" s="269"/>
      <c r="L662" s="269"/>
      <c r="M662" s="270"/>
      <c r="N662" s="270"/>
      <c r="O662" s="277">
        <f t="shared" si="100"/>
        <v>0</v>
      </c>
      <c r="P662" s="272"/>
      <c r="Q662" s="199">
        <v>0</v>
      </c>
      <c r="R662" s="271"/>
      <c r="S662" s="198">
        <f t="shared" si="94"/>
        <v>0</v>
      </c>
      <c r="T662" s="198">
        <f t="shared" si="95"/>
        <v>0</v>
      </c>
      <c r="U662" s="198">
        <f t="shared" si="96"/>
        <v>0</v>
      </c>
      <c r="V662" s="198">
        <f t="shared" si="97"/>
        <v>0</v>
      </c>
      <c r="W662" s="198">
        <v>0</v>
      </c>
      <c r="X662" s="198">
        <v>0</v>
      </c>
      <c r="Y662" s="198">
        <v>0</v>
      </c>
      <c r="Z662" s="198">
        <v>0</v>
      </c>
      <c r="AA662" s="192">
        <f t="shared" si="98"/>
        <v>0</v>
      </c>
      <c r="AB662" s="192">
        <f t="shared" si="99"/>
        <v>0</v>
      </c>
    </row>
    <row r="663" spans="1:28" x14ac:dyDescent="0.2">
      <c r="A663" s="172"/>
      <c r="B663" s="268"/>
      <c r="C663" s="268"/>
      <c r="D663" s="268"/>
      <c r="E663" s="172"/>
      <c r="F663" s="268"/>
      <c r="G663" s="200" t="s">
        <v>1249</v>
      </c>
      <c r="H663" s="268"/>
      <c r="I663" s="172"/>
      <c r="J663" s="437" t="str">
        <f t="shared" si="101"/>
        <v>-</v>
      </c>
      <c r="K663" s="269"/>
      <c r="L663" s="269"/>
      <c r="M663" s="270"/>
      <c r="N663" s="270"/>
      <c r="O663" s="277">
        <f t="shared" si="100"/>
        <v>0</v>
      </c>
      <c r="P663" s="272"/>
      <c r="Q663" s="199">
        <v>0</v>
      </c>
      <c r="R663" s="271"/>
      <c r="S663" s="198">
        <f t="shared" si="94"/>
        <v>0</v>
      </c>
      <c r="T663" s="198">
        <f t="shared" si="95"/>
        <v>0</v>
      </c>
      <c r="U663" s="198">
        <f t="shared" si="96"/>
        <v>0</v>
      </c>
      <c r="V663" s="198">
        <f t="shared" si="97"/>
        <v>0</v>
      </c>
      <c r="W663" s="198">
        <v>0</v>
      </c>
      <c r="X663" s="198">
        <v>0</v>
      </c>
      <c r="Y663" s="198">
        <v>0</v>
      </c>
      <c r="Z663" s="198">
        <v>0</v>
      </c>
      <c r="AA663" s="192">
        <f t="shared" si="98"/>
        <v>0</v>
      </c>
      <c r="AB663" s="192">
        <f t="shared" si="99"/>
        <v>0</v>
      </c>
    </row>
    <row r="664" spans="1:28" x14ac:dyDescent="0.2">
      <c r="A664" s="172"/>
      <c r="B664" s="268"/>
      <c r="C664" s="268"/>
      <c r="D664" s="268"/>
      <c r="E664" s="172"/>
      <c r="F664" s="268"/>
      <c r="G664" s="200" t="s">
        <v>1249</v>
      </c>
      <c r="H664" s="268"/>
      <c r="I664" s="172"/>
      <c r="J664" s="437" t="str">
        <f t="shared" si="101"/>
        <v>-</v>
      </c>
      <c r="K664" s="269"/>
      <c r="L664" s="269"/>
      <c r="M664" s="270"/>
      <c r="N664" s="270"/>
      <c r="O664" s="277">
        <f t="shared" si="100"/>
        <v>0</v>
      </c>
      <c r="P664" s="272"/>
      <c r="Q664" s="199">
        <v>0</v>
      </c>
      <c r="R664" s="271"/>
      <c r="S664" s="198">
        <f t="shared" si="94"/>
        <v>0</v>
      </c>
      <c r="T664" s="198">
        <f t="shared" si="95"/>
        <v>0</v>
      </c>
      <c r="U664" s="198">
        <f t="shared" si="96"/>
        <v>0</v>
      </c>
      <c r="V664" s="198">
        <f t="shared" si="97"/>
        <v>0</v>
      </c>
      <c r="W664" s="198">
        <v>0</v>
      </c>
      <c r="X664" s="198">
        <v>0</v>
      </c>
      <c r="Y664" s="198">
        <v>0</v>
      </c>
      <c r="Z664" s="198">
        <v>0</v>
      </c>
      <c r="AA664" s="192">
        <f t="shared" si="98"/>
        <v>0</v>
      </c>
      <c r="AB664" s="192">
        <f t="shared" si="99"/>
        <v>0</v>
      </c>
    </row>
    <row r="665" spans="1:28" x14ac:dyDescent="0.2">
      <c r="A665" s="172"/>
      <c r="B665" s="268"/>
      <c r="C665" s="268"/>
      <c r="D665" s="268"/>
      <c r="E665" s="172"/>
      <c r="F665" s="268"/>
      <c r="G665" s="200" t="s">
        <v>1249</v>
      </c>
      <c r="H665" s="268"/>
      <c r="I665" s="172"/>
      <c r="J665" s="437" t="str">
        <f t="shared" si="101"/>
        <v>-</v>
      </c>
      <c r="K665" s="269"/>
      <c r="L665" s="269"/>
      <c r="M665" s="270"/>
      <c r="N665" s="270"/>
      <c r="O665" s="277">
        <f t="shared" si="100"/>
        <v>0</v>
      </c>
      <c r="P665" s="272"/>
      <c r="Q665" s="199">
        <v>0</v>
      </c>
      <c r="R665" s="271"/>
      <c r="S665" s="198">
        <f t="shared" si="94"/>
        <v>0</v>
      </c>
      <c r="T665" s="198">
        <f t="shared" si="95"/>
        <v>0</v>
      </c>
      <c r="U665" s="198">
        <f t="shared" si="96"/>
        <v>0</v>
      </c>
      <c r="V665" s="198">
        <f t="shared" si="97"/>
        <v>0</v>
      </c>
      <c r="W665" s="198">
        <v>0</v>
      </c>
      <c r="X665" s="198">
        <v>0</v>
      </c>
      <c r="Y665" s="198">
        <v>0</v>
      </c>
      <c r="Z665" s="198">
        <v>0</v>
      </c>
      <c r="AA665" s="192">
        <f t="shared" si="98"/>
        <v>0</v>
      </c>
      <c r="AB665" s="192">
        <f t="shared" si="99"/>
        <v>0</v>
      </c>
    </row>
    <row r="666" spans="1:28" x14ac:dyDescent="0.2">
      <c r="A666" s="172"/>
      <c r="B666" s="268"/>
      <c r="C666" s="268"/>
      <c r="D666" s="268"/>
      <c r="E666" s="172"/>
      <c r="F666" s="268"/>
      <c r="G666" s="200" t="s">
        <v>1249</v>
      </c>
      <c r="H666" s="268"/>
      <c r="I666" s="172"/>
      <c r="J666" s="437" t="str">
        <f t="shared" si="101"/>
        <v>-</v>
      </c>
      <c r="K666" s="269"/>
      <c r="L666" s="269"/>
      <c r="M666" s="270"/>
      <c r="N666" s="270"/>
      <c r="O666" s="277">
        <f t="shared" si="100"/>
        <v>0</v>
      </c>
      <c r="P666" s="272"/>
      <c r="Q666" s="199">
        <v>0</v>
      </c>
      <c r="R666" s="271"/>
      <c r="S666" s="198">
        <f t="shared" si="94"/>
        <v>0</v>
      </c>
      <c r="T666" s="198">
        <f t="shared" si="95"/>
        <v>0</v>
      </c>
      <c r="U666" s="198">
        <f t="shared" si="96"/>
        <v>0</v>
      </c>
      <c r="V666" s="198">
        <f t="shared" si="97"/>
        <v>0</v>
      </c>
      <c r="W666" s="198">
        <v>0</v>
      </c>
      <c r="X666" s="198">
        <v>0</v>
      </c>
      <c r="Y666" s="198">
        <v>0</v>
      </c>
      <c r="Z666" s="198">
        <v>0</v>
      </c>
      <c r="AA666" s="192">
        <f t="shared" si="98"/>
        <v>0</v>
      </c>
      <c r="AB666" s="192">
        <f t="shared" si="99"/>
        <v>0</v>
      </c>
    </row>
    <row r="667" spans="1:28" x14ac:dyDescent="0.2">
      <c r="A667" s="172"/>
      <c r="B667" s="268"/>
      <c r="C667" s="268"/>
      <c r="D667" s="268"/>
      <c r="E667" s="172"/>
      <c r="F667" s="268"/>
      <c r="G667" s="200" t="s">
        <v>1249</v>
      </c>
      <c r="H667" s="268"/>
      <c r="I667" s="172"/>
      <c r="J667" s="437" t="str">
        <f t="shared" si="101"/>
        <v>-</v>
      </c>
      <c r="K667" s="269"/>
      <c r="L667" s="269"/>
      <c r="M667" s="270"/>
      <c r="N667" s="270"/>
      <c r="O667" s="277">
        <f t="shared" si="100"/>
        <v>0</v>
      </c>
      <c r="P667" s="272"/>
      <c r="Q667" s="199">
        <v>0</v>
      </c>
      <c r="R667" s="271"/>
      <c r="S667" s="198">
        <f t="shared" si="94"/>
        <v>0</v>
      </c>
      <c r="T667" s="198">
        <f t="shared" si="95"/>
        <v>0</v>
      </c>
      <c r="U667" s="198">
        <f t="shared" si="96"/>
        <v>0</v>
      </c>
      <c r="V667" s="198">
        <f t="shared" si="97"/>
        <v>0</v>
      </c>
      <c r="W667" s="198">
        <v>0</v>
      </c>
      <c r="X667" s="198">
        <v>0</v>
      </c>
      <c r="Y667" s="198">
        <v>0</v>
      </c>
      <c r="Z667" s="198">
        <v>0</v>
      </c>
      <c r="AA667" s="192">
        <f t="shared" si="98"/>
        <v>0</v>
      </c>
      <c r="AB667" s="192">
        <f t="shared" si="99"/>
        <v>0</v>
      </c>
    </row>
    <row r="668" spans="1:28" x14ac:dyDescent="0.2">
      <c r="A668" s="172"/>
      <c r="B668" s="268"/>
      <c r="C668" s="268"/>
      <c r="D668" s="268"/>
      <c r="E668" s="172"/>
      <c r="F668" s="268"/>
      <c r="G668" s="200" t="s">
        <v>1249</v>
      </c>
      <c r="H668" s="268"/>
      <c r="I668" s="172"/>
      <c r="J668" s="437" t="str">
        <f t="shared" si="101"/>
        <v>-</v>
      </c>
      <c r="K668" s="269"/>
      <c r="L668" s="269"/>
      <c r="M668" s="270"/>
      <c r="N668" s="270"/>
      <c r="O668" s="277">
        <f t="shared" si="100"/>
        <v>0</v>
      </c>
      <c r="P668" s="272"/>
      <c r="Q668" s="199">
        <v>0</v>
      </c>
      <c r="R668" s="271"/>
      <c r="S668" s="198">
        <f t="shared" si="94"/>
        <v>0</v>
      </c>
      <c r="T668" s="198">
        <f t="shared" si="95"/>
        <v>0</v>
      </c>
      <c r="U668" s="198">
        <f t="shared" si="96"/>
        <v>0</v>
      </c>
      <c r="V668" s="198">
        <f t="shared" si="97"/>
        <v>0</v>
      </c>
      <c r="W668" s="198">
        <v>0</v>
      </c>
      <c r="X668" s="198">
        <v>0</v>
      </c>
      <c r="Y668" s="198">
        <v>0</v>
      </c>
      <c r="Z668" s="198">
        <v>0</v>
      </c>
      <c r="AA668" s="192">
        <f t="shared" si="98"/>
        <v>0</v>
      </c>
      <c r="AB668" s="192">
        <f t="shared" si="99"/>
        <v>0</v>
      </c>
    </row>
    <row r="669" spans="1:28" x14ac:dyDescent="0.2">
      <c r="A669" s="172"/>
      <c r="B669" s="268"/>
      <c r="C669" s="268"/>
      <c r="D669" s="268"/>
      <c r="E669" s="172"/>
      <c r="F669" s="268"/>
      <c r="G669" s="200" t="s">
        <v>1249</v>
      </c>
      <c r="H669" s="268"/>
      <c r="I669" s="172"/>
      <c r="J669" s="437" t="str">
        <f t="shared" si="101"/>
        <v>-</v>
      </c>
      <c r="K669" s="269"/>
      <c r="L669" s="269"/>
      <c r="M669" s="270"/>
      <c r="N669" s="270"/>
      <c r="O669" s="277">
        <f t="shared" si="100"/>
        <v>0</v>
      </c>
      <c r="P669" s="272"/>
      <c r="Q669" s="199">
        <v>0</v>
      </c>
      <c r="R669" s="271"/>
      <c r="S669" s="198">
        <f t="shared" si="94"/>
        <v>0</v>
      </c>
      <c r="T669" s="198">
        <f t="shared" si="95"/>
        <v>0</v>
      </c>
      <c r="U669" s="198">
        <f t="shared" si="96"/>
        <v>0</v>
      </c>
      <c r="V669" s="198">
        <f t="shared" si="97"/>
        <v>0</v>
      </c>
      <c r="W669" s="198">
        <v>0</v>
      </c>
      <c r="X669" s="198">
        <v>0</v>
      </c>
      <c r="Y669" s="198">
        <v>0</v>
      </c>
      <c r="Z669" s="198">
        <v>0</v>
      </c>
      <c r="AA669" s="192">
        <f t="shared" si="98"/>
        <v>0</v>
      </c>
      <c r="AB669" s="192">
        <f t="shared" si="99"/>
        <v>0</v>
      </c>
    </row>
    <row r="670" spans="1:28" x14ac:dyDescent="0.2">
      <c r="A670" s="172"/>
      <c r="B670" s="268"/>
      <c r="C670" s="268"/>
      <c r="D670" s="268"/>
      <c r="E670" s="172"/>
      <c r="F670" s="268"/>
      <c r="G670" s="200" t="s">
        <v>1249</v>
      </c>
      <c r="H670" s="268"/>
      <c r="I670" s="172"/>
      <c r="J670" s="437" t="str">
        <f t="shared" si="101"/>
        <v>-</v>
      </c>
      <c r="K670" s="269"/>
      <c r="L670" s="269"/>
      <c r="M670" s="270"/>
      <c r="N670" s="270"/>
      <c r="O670" s="277">
        <f t="shared" si="100"/>
        <v>0</v>
      </c>
      <c r="P670" s="272"/>
      <c r="Q670" s="199">
        <v>0</v>
      </c>
      <c r="R670" s="271"/>
      <c r="S670" s="198">
        <f t="shared" ref="S670:S697" si="102">ROUND((+O670*Q670),0)</f>
        <v>0</v>
      </c>
      <c r="T670" s="198">
        <f t="shared" ref="T670:T697" si="103">+S670*$T$2</f>
        <v>0</v>
      </c>
      <c r="U670" s="198">
        <f t="shared" ref="U670:U697" si="104">+S670*$U$2</f>
        <v>0</v>
      </c>
      <c r="V670" s="198">
        <f t="shared" ref="V670:V697" si="105">($V$2*12)*Q670</f>
        <v>0</v>
      </c>
      <c r="W670" s="198">
        <v>0</v>
      </c>
      <c r="X670" s="198">
        <v>0</v>
      </c>
      <c r="Y670" s="198">
        <v>0</v>
      </c>
      <c r="Z670" s="198">
        <v>0</v>
      </c>
      <c r="AA670" s="192">
        <f t="shared" ref="AA670:AA697" si="106">ROUND((SUM(T670:Z670)),0)</f>
        <v>0</v>
      </c>
      <c r="AB670" s="192">
        <f t="shared" ref="AB670:AB697" si="107">ROUND((+S670+AA670),0)</f>
        <v>0</v>
      </c>
    </row>
    <row r="671" spans="1:28" x14ac:dyDescent="0.2">
      <c r="A671" s="172"/>
      <c r="B671" s="268"/>
      <c r="C671" s="268"/>
      <c r="D671" s="268"/>
      <c r="E671" s="172"/>
      <c r="F671" s="268"/>
      <c r="G671" s="200" t="s">
        <v>1249</v>
      </c>
      <c r="H671" s="268"/>
      <c r="I671" s="172"/>
      <c r="J671" s="437" t="str">
        <f t="shared" si="101"/>
        <v>-</v>
      </c>
      <c r="K671" s="269"/>
      <c r="L671" s="269"/>
      <c r="M671" s="270"/>
      <c r="N671" s="270"/>
      <c r="O671" s="277">
        <f t="shared" si="100"/>
        <v>0</v>
      </c>
      <c r="P671" s="272"/>
      <c r="Q671" s="199">
        <v>0</v>
      </c>
      <c r="R671" s="271"/>
      <c r="S671" s="198">
        <f t="shared" si="102"/>
        <v>0</v>
      </c>
      <c r="T671" s="198">
        <f t="shared" si="103"/>
        <v>0</v>
      </c>
      <c r="U671" s="198">
        <f t="shared" si="104"/>
        <v>0</v>
      </c>
      <c r="V671" s="198">
        <f t="shared" si="105"/>
        <v>0</v>
      </c>
      <c r="W671" s="198">
        <v>0</v>
      </c>
      <c r="X671" s="198">
        <v>0</v>
      </c>
      <c r="Y671" s="198">
        <v>0</v>
      </c>
      <c r="Z671" s="198">
        <v>0</v>
      </c>
      <c r="AA671" s="192">
        <f t="shared" si="106"/>
        <v>0</v>
      </c>
      <c r="AB671" s="192">
        <f t="shared" si="107"/>
        <v>0</v>
      </c>
    </row>
    <row r="672" spans="1:28" x14ac:dyDescent="0.2">
      <c r="A672" s="172"/>
      <c r="B672" s="268"/>
      <c r="C672" s="268"/>
      <c r="D672" s="268"/>
      <c r="E672" s="172"/>
      <c r="F672" s="268"/>
      <c r="G672" s="200" t="s">
        <v>1249</v>
      </c>
      <c r="H672" s="268"/>
      <c r="I672" s="172"/>
      <c r="J672" s="437" t="str">
        <f t="shared" si="101"/>
        <v>-</v>
      </c>
      <c r="K672" s="269"/>
      <c r="L672" s="269"/>
      <c r="M672" s="270"/>
      <c r="N672" s="270"/>
      <c r="O672" s="277">
        <f t="shared" si="100"/>
        <v>0</v>
      </c>
      <c r="P672" s="272"/>
      <c r="Q672" s="199">
        <v>0</v>
      </c>
      <c r="R672" s="271"/>
      <c r="S672" s="198">
        <f t="shared" si="102"/>
        <v>0</v>
      </c>
      <c r="T672" s="198">
        <f t="shared" si="103"/>
        <v>0</v>
      </c>
      <c r="U672" s="198">
        <f t="shared" si="104"/>
        <v>0</v>
      </c>
      <c r="V672" s="198">
        <f t="shared" si="105"/>
        <v>0</v>
      </c>
      <c r="W672" s="198">
        <v>0</v>
      </c>
      <c r="X672" s="198">
        <v>0</v>
      </c>
      <c r="Y672" s="198">
        <v>0</v>
      </c>
      <c r="Z672" s="198">
        <v>0</v>
      </c>
      <c r="AA672" s="192">
        <f t="shared" si="106"/>
        <v>0</v>
      </c>
      <c r="AB672" s="192">
        <f t="shared" si="107"/>
        <v>0</v>
      </c>
    </row>
    <row r="673" spans="1:28" x14ac:dyDescent="0.2">
      <c r="A673" s="172"/>
      <c r="B673" s="268"/>
      <c r="C673" s="268"/>
      <c r="D673" s="268"/>
      <c r="E673" s="172"/>
      <c r="F673" s="268"/>
      <c r="G673" s="200" t="s">
        <v>1249</v>
      </c>
      <c r="H673" s="268"/>
      <c r="I673" s="172"/>
      <c r="J673" s="437" t="str">
        <f t="shared" si="101"/>
        <v>-</v>
      </c>
      <c r="K673" s="269"/>
      <c r="L673" s="269"/>
      <c r="M673" s="270"/>
      <c r="N673" s="270"/>
      <c r="O673" s="277">
        <f t="shared" si="100"/>
        <v>0</v>
      </c>
      <c r="P673" s="272"/>
      <c r="Q673" s="199">
        <v>0</v>
      </c>
      <c r="R673" s="271"/>
      <c r="S673" s="198">
        <f t="shared" si="102"/>
        <v>0</v>
      </c>
      <c r="T673" s="198">
        <f t="shared" si="103"/>
        <v>0</v>
      </c>
      <c r="U673" s="198">
        <f t="shared" si="104"/>
        <v>0</v>
      </c>
      <c r="V673" s="198">
        <f t="shared" si="105"/>
        <v>0</v>
      </c>
      <c r="W673" s="198">
        <v>0</v>
      </c>
      <c r="X673" s="198">
        <v>0</v>
      </c>
      <c r="Y673" s="198">
        <v>0</v>
      </c>
      <c r="Z673" s="198">
        <v>0</v>
      </c>
      <c r="AA673" s="192">
        <f t="shared" si="106"/>
        <v>0</v>
      </c>
      <c r="AB673" s="192">
        <f t="shared" si="107"/>
        <v>0</v>
      </c>
    </row>
    <row r="674" spans="1:28" x14ac:dyDescent="0.2">
      <c r="A674" s="172"/>
      <c r="B674" s="268"/>
      <c r="C674" s="268"/>
      <c r="D674" s="268"/>
      <c r="E674" s="172"/>
      <c r="F674" s="268"/>
      <c r="G674" s="200" t="s">
        <v>1249</v>
      </c>
      <c r="H674" s="268"/>
      <c r="I674" s="172"/>
      <c r="J674" s="437" t="str">
        <f t="shared" si="101"/>
        <v>-</v>
      </c>
      <c r="K674" s="269"/>
      <c r="L674" s="269"/>
      <c r="M674" s="270"/>
      <c r="N674" s="270"/>
      <c r="O674" s="277">
        <f t="shared" si="100"/>
        <v>0</v>
      </c>
      <c r="P674" s="272"/>
      <c r="Q674" s="199">
        <v>0</v>
      </c>
      <c r="R674" s="271"/>
      <c r="S674" s="198">
        <f t="shared" si="102"/>
        <v>0</v>
      </c>
      <c r="T674" s="198">
        <f t="shared" si="103"/>
        <v>0</v>
      </c>
      <c r="U674" s="198">
        <f t="shared" si="104"/>
        <v>0</v>
      </c>
      <c r="V674" s="198">
        <f t="shared" si="105"/>
        <v>0</v>
      </c>
      <c r="W674" s="198">
        <v>0</v>
      </c>
      <c r="X674" s="198">
        <v>0</v>
      </c>
      <c r="Y674" s="198">
        <v>0</v>
      </c>
      <c r="Z674" s="198">
        <v>0</v>
      </c>
      <c r="AA674" s="192">
        <f t="shared" si="106"/>
        <v>0</v>
      </c>
      <c r="AB674" s="192">
        <f t="shared" si="107"/>
        <v>0</v>
      </c>
    </row>
    <row r="675" spans="1:28" x14ac:dyDescent="0.2">
      <c r="A675" s="172"/>
      <c r="B675" s="268"/>
      <c r="C675" s="268"/>
      <c r="D675" s="268"/>
      <c r="E675" s="172"/>
      <c r="F675" s="268"/>
      <c r="G675" s="200" t="s">
        <v>1249</v>
      </c>
      <c r="H675" s="268"/>
      <c r="I675" s="172"/>
      <c r="J675" s="437" t="str">
        <f t="shared" si="101"/>
        <v>-</v>
      </c>
      <c r="K675" s="269"/>
      <c r="L675" s="269"/>
      <c r="M675" s="270"/>
      <c r="N675" s="270"/>
      <c r="O675" s="277">
        <f t="shared" si="100"/>
        <v>0</v>
      </c>
      <c r="P675" s="272"/>
      <c r="Q675" s="199">
        <v>0</v>
      </c>
      <c r="R675" s="271"/>
      <c r="S675" s="198">
        <f t="shared" si="102"/>
        <v>0</v>
      </c>
      <c r="T675" s="198">
        <f t="shared" si="103"/>
        <v>0</v>
      </c>
      <c r="U675" s="198">
        <f t="shared" si="104"/>
        <v>0</v>
      </c>
      <c r="V675" s="198">
        <f t="shared" si="105"/>
        <v>0</v>
      </c>
      <c r="W675" s="198">
        <v>0</v>
      </c>
      <c r="X675" s="198">
        <v>0</v>
      </c>
      <c r="Y675" s="198">
        <v>0</v>
      </c>
      <c r="Z675" s="198">
        <v>0</v>
      </c>
      <c r="AA675" s="192">
        <f t="shared" si="106"/>
        <v>0</v>
      </c>
      <c r="AB675" s="192">
        <f t="shared" si="107"/>
        <v>0</v>
      </c>
    </row>
    <row r="676" spans="1:28" x14ac:dyDescent="0.2">
      <c r="A676" s="172"/>
      <c r="B676" s="268"/>
      <c r="C676" s="268"/>
      <c r="D676" s="268"/>
      <c r="E676" s="172"/>
      <c r="F676" s="268"/>
      <c r="G676" s="200" t="s">
        <v>1249</v>
      </c>
      <c r="H676" s="268"/>
      <c r="I676" s="172"/>
      <c r="J676" s="437" t="str">
        <f t="shared" si="101"/>
        <v>-</v>
      </c>
      <c r="K676" s="269"/>
      <c r="L676" s="269"/>
      <c r="M676" s="270"/>
      <c r="N676" s="270"/>
      <c r="O676" s="277">
        <f t="shared" si="100"/>
        <v>0</v>
      </c>
      <c r="P676" s="272"/>
      <c r="Q676" s="199">
        <v>0</v>
      </c>
      <c r="R676" s="271"/>
      <c r="S676" s="198">
        <f t="shared" si="102"/>
        <v>0</v>
      </c>
      <c r="T676" s="198">
        <f t="shared" si="103"/>
        <v>0</v>
      </c>
      <c r="U676" s="198">
        <f t="shared" si="104"/>
        <v>0</v>
      </c>
      <c r="V676" s="198">
        <f t="shared" si="105"/>
        <v>0</v>
      </c>
      <c r="W676" s="198">
        <v>0</v>
      </c>
      <c r="X676" s="198">
        <v>0</v>
      </c>
      <c r="Y676" s="198">
        <v>0</v>
      </c>
      <c r="Z676" s="198">
        <v>0</v>
      </c>
      <c r="AA676" s="192">
        <f t="shared" si="106"/>
        <v>0</v>
      </c>
      <c r="AB676" s="192">
        <f t="shared" si="107"/>
        <v>0</v>
      </c>
    </row>
    <row r="677" spans="1:28" x14ac:dyDescent="0.2">
      <c r="A677" s="172"/>
      <c r="B677" s="268"/>
      <c r="C677" s="268"/>
      <c r="D677" s="268"/>
      <c r="E677" s="172"/>
      <c r="F677" s="268"/>
      <c r="G677" s="200" t="s">
        <v>1249</v>
      </c>
      <c r="H677" s="268"/>
      <c r="I677" s="172"/>
      <c r="J677" s="437" t="str">
        <f t="shared" si="101"/>
        <v>-</v>
      </c>
      <c r="K677" s="269"/>
      <c r="L677" s="269"/>
      <c r="M677" s="270"/>
      <c r="N677" s="270"/>
      <c r="O677" s="277">
        <f t="shared" si="100"/>
        <v>0</v>
      </c>
      <c r="P677" s="272"/>
      <c r="Q677" s="199">
        <v>0</v>
      </c>
      <c r="R677" s="271"/>
      <c r="S677" s="198">
        <f t="shared" si="102"/>
        <v>0</v>
      </c>
      <c r="T677" s="198">
        <f t="shared" si="103"/>
        <v>0</v>
      </c>
      <c r="U677" s="198">
        <f t="shared" si="104"/>
        <v>0</v>
      </c>
      <c r="V677" s="198">
        <f t="shared" si="105"/>
        <v>0</v>
      </c>
      <c r="W677" s="198">
        <v>0</v>
      </c>
      <c r="X677" s="198">
        <v>0</v>
      </c>
      <c r="Y677" s="198">
        <v>0</v>
      </c>
      <c r="Z677" s="198">
        <v>0</v>
      </c>
      <c r="AA677" s="192">
        <f t="shared" si="106"/>
        <v>0</v>
      </c>
      <c r="AB677" s="192">
        <f t="shared" si="107"/>
        <v>0</v>
      </c>
    </row>
    <row r="678" spans="1:28" x14ac:dyDescent="0.2">
      <c r="A678" s="172"/>
      <c r="B678" s="268"/>
      <c r="C678" s="268"/>
      <c r="D678" s="268"/>
      <c r="E678" s="172"/>
      <c r="F678" s="268"/>
      <c r="G678" s="200" t="s">
        <v>1249</v>
      </c>
      <c r="H678" s="268"/>
      <c r="I678" s="172"/>
      <c r="J678" s="437" t="str">
        <f t="shared" si="101"/>
        <v>-</v>
      </c>
      <c r="K678" s="269"/>
      <c r="L678" s="269"/>
      <c r="M678" s="270"/>
      <c r="N678" s="270"/>
      <c r="O678" s="277">
        <f t="shared" si="100"/>
        <v>0</v>
      </c>
      <c r="P678" s="272"/>
      <c r="Q678" s="199">
        <v>0</v>
      </c>
      <c r="R678" s="271"/>
      <c r="S678" s="198">
        <f t="shared" si="102"/>
        <v>0</v>
      </c>
      <c r="T678" s="198">
        <f t="shared" si="103"/>
        <v>0</v>
      </c>
      <c r="U678" s="198">
        <f t="shared" si="104"/>
        <v>0</v>
      </c>
      <c r="V678" s="198">
        <f t="shared" si="105"/>
        <v>0</v>
      </c>
      <c r="W678" s="198">
        <v>0</v>
      </c>
      <c r="X678" s="198">
        <v>0</v>
      </c>
      <c r="Y678" s="198">
        <v>0</v>
      </c>
      <c r="Z678" s="198">
        <v>0</v>
      </c>
      <c r="AA678" s="192">
        <f t="shared" si="106"/>
        <v>0</v>
      </c>
      <c r="AB678" s="192">
        <f t="shared" si="107"/>
        <v>0</v>
      </c>
    </row>
    <row r="679" spans="1:28" x14ac:dyDescent="0.2">
      <c r="A679" s="172"/>
      <c r="B679" s="268"/>
      <c r="C679" s="268"/>
      <c r="D679" s="268"/>
      <c r="E679" s="172"/>
      <c r="F679" s="268"/>
      <c r="G679" s="200" t="s">
        <v>1249</v>
      </c>
      <c r="H679" s="268"/>
      <c r="I679" s="172"/>
      <c r="J679" s="437" t="str">
        <f t="shared" si="101"/>
        <v>-</v>
      </c>
      <c r="K679" s="269"/>
      <c r="L679" s="269"/>
      <c r="M679" s="270"/>
      <c r="N679" s="270"/>
      <c r="O679" s="277">
        <f t="shared" si="100"/>
        <v>0</v>
      </c>
      <c r="P679" s="272"/>
      <c r="Q679" s="199">
        <v>0</v>
      </c>
      <c r="R679" s="271"/>
      <c r="S679" s="198">
        <f t="shared" si="102"/>
        <v>0</v>
      </c>
      <c r="T679" s="198">
        <f t="shared" si="103"/>
        <v>0</v>
      </c>
      <c r="U679" s="198">
        <f t="shared" si="104"/>
        <v>0</v>
      </c>
      <c r="V679" s="198">
        <f t="shared" si="105"/>
        <v>0</v>
      </c>
      <c r="W679" s="198">
        <v>0</v>
      </c>
      <c r="X679" s="198">
        <v>0</v>
      </c>
      <c r="Y679" s="198">
        <v>0</v>
      </c>
      <c r="Z679" s="198">
        <v>0</v>
      </c>
      <c r="AA679" s="192">
        <f t="shared" si="106"/>
        <v>0</v>
      </c>
      <c r="AB679" s="192">
        <f t="shared" si="107"/>
        <v>0</v>
      </c>
    </row>
    <row r="680" spans="1:28" x14ac:dyDescent="0.2">
      <c r="A680" s="172"/>
      <c r="B680" s="268"/>
      <c r="C680" s="268"/>
      <c r="D680" s="268"/>
      <c r="E680" s="172"/>
      <c r="F680" s="268"/>
      <c r="G680" s="200" t="s">
        <v>1249</v>
      </c>
      <c r="H680" s="268"/>
      <c r="I680" s="172"/>
      <c r="J680" s="437" t="str">
        <f t="shared" si="101"/>
        <v>-</v>
      </c>
      <c r="K680" s="269"/>
      <c r="L680" s="269"/>
      <c r="M680" s="270"/>
      <c r="N680" s="270"/>
      <c r="O680" s="277">
        <f t="shared" si="100"/>
        <v>0</v>
      </c>
      <c r="P680" s="272"/>
      <c r="Q680" s="199">
        <v>0</v>
      </c>
      <c r="R680" s="271"/>
      <c r="S680" s="198">
        <f t="shared" si="102"/>
        <v>0</v>
      </c>
      <c r="T680" s="198">
        <f t="shared" si="103"/>
        <v>0</v>
      </c>
      <c r="U680" s="198">
        <f t="shared" si="104"/>
        <v>0</v>
      </c>
      <c r="V680" s="198">
        <f t="shared" si="105"/>
        <v>0</v>
      </c>
      <c r="W680" s="198">
        <v>0</v>
      </c>
      <c r="X680" s="198">
        <v>0</v>
      </c>
      <c r="Y680" s="198">
        <v>0</v>
      </c>
      <c r="Z680" s="198">
        <v>0</v>
      </c>
      <c r="AA680" s="192">
        <f t="shared" si="106"/>
        <v>0</v>
      </c>
      <c r="AB680" s="192">
        <f t="shared" si="107"/>
        <v>0</v>
      </c>
    </row>
    <row r="681" spans="1:28" x14ac:dyDescent="0.2">
      <c r="A681" s="172"/>
      <c r="B681" s="268"/>
      <c r="C681" s="268"/>
      <c r="D681" s="268"/>
      <c r="E681" s="172"/>
      <c r="F681" s="268"/>
      <c r="G681" s="200" t="s">
        <v>1249</v>
      </c>
      <c r="H681" s="268"/>
      <c r="I681" s="172"/>
      <c r="J681" s="437" t="str">
        <f t="shared" si="101"/>
        <v>-</v>
      </c>
      <c r="K681" s="269"/>
      <c r="L681" s="269"/>
      <c r="M681" s="270"/>
      <c r="N681" s="270"/>
      <c r="O681" s="277">
        <f t="shared" si="100"/>
        <v>0</v>
      </c>
      <c r="P681" s="272"/>
      <c r="Q681" s="199">
        <v>0</v>
      </c>
      <c r="R681" s="271"/>
      <c r="S681" s="198">
        <f t="shared" si="102"/>
        <v>0</v>
      </c>
      <c r="T681" s="198">
        <f t="shared" si="103"/>
        <v>0</v>
      </c>
      <c r="U681" s="198">
        <f t="shared" si="104"/>
        <v>0</v>
      </c>
      <c r="V681" s="198">
        <f t="shared" si="105"/>
        <v>0</v>
      </c>
      <c r="W681" s="198">
        <v>0</v>
      </c>
      <c r="X681" s="198">
        <v>0</v>
      </c>
      <c r="Y681" s="198">
        <v>0</v>
      </c>
      <c r="Z681" s="198">
        <v>0</v>
      </c>
      <c r="AA681" s="192">
        <f t="shared" si="106"/>
        <v>0</v>
      </c>
      <c r="AB681" s="192">
        <f t="shared" si="107"/>
        <v>0</v>
      </c>
    </row>
    <row r="682" spans="1:28" x14ac:dyDescent="0.2">
      <c r="A682" s="172"/>
      <c r="B682" s="268"/>
      <c r="C682" s="268"/>
      <c r="D682" s="268"/>
      <c r="E682" s="172"/>
      <c r="F682" s="268"/>
      <c r="G682" s="200" t="s">
        <v>1249</v>
      </c>
      <c r="H682" s="268"/>
      <c r="I682" s="172"/>
      <c r="J682" s="437" t="str">
        <f t="shared" si="101"/>
        <v>-</v>
      </c>
      <c r="K682" s="269"/>
      <c r="L682" s="269"/>
      <c r="M682" s="270"/>
      <c r="N682" s="270"/>
      <c r="O682" s="277">
        <f t="shared" si="100"/>
        <v>0</v>
      </c>
      <c r="P682" s="272"/>
      <c r="Q682" s="199">
        <v>0</v>
      </c>
      <c r="R682" s="271"/>
      <c r="S682" s="198">
        <f t="shared" si="102"/>
        <v>0</v>
      </c>
      <c r="T682" s="198">
        <f t="shared" si="103"/>
        <v>0</v>
      </c>
      <c r="U682" s="198">
        <f t="shared" si="104"/>
        <v>0</v>
      </c>
      <c r="V682" s="198">
        <f t="shared" si="105"/>
        <v>0</v>
      </c>
      <c r="W682" s="198">
        <v>0</v>
      </c>
      <c r="X682" s="198">
        <v>0</v>
      </c>
      <c r="Y682" s="198">
        <v>0</v>
      </c>
      <c r="Z682" s="198">
        <v>0</v>
      </c>
      <c r="AA682" s="192">
        <f t="shared" si="106"/>
        <v>0</v>
      </c>
      <c r="AB682" s="192">
        <f t="shared" si="107"/>
        <v>0</v>
      </c>
    </row>
    <row r="683" spans="1:28" x14ac:dyDescent="0.2">
      <c r="A683" s="172"/>
      <c r="B683" s="268"/>
      <c r="C683" s="268"/>
      <c r="D683" s="268"/>
      <c r="E683" s="172"/>
      <c r="F683" s="268"/>
      <c r="G683" s="200" t="s">
        <v>1249</v>
      </c>
      <c r="H683" s="268"/>
      <c r="I683" s="172"/>
      <c r="J683" s="437" t="str">
        <f t="shared" si="101"/>
        <v>-</v>
      </c>
      <c r="K683" s="269"/>
      <c r="L683" s="269"/>
      <c r="M683" s="270"/>
      <c r="N683" s="270"/>
      <c r="O683" s="277">
        <f t="shared" si="100"/>
        <v>0</v>
      </c>
      <c r="P683" s="272"/>
      <c r="Q683" s="199">
        <v>0</v>
      </c>
      <c r="R683" s="271"/>
      <c r="S683" s="198">
        <f t="shared" si="102"/>
        <v>0</v>
      </c>
      <c r="T683" s="198">
        <f t="shared" si="103"/>
        <v>0</v>
      </c>
      <c r="U683" s="198">
        <f t="shared" si="104"/>
        <v>0</v>
      </c>
      <c r="V683" s="198">
        <f t="shared" si="105"/>
        <v>0</v>
      </c>
      <c r="W683" s="198">
        <v>0</v>
      </c>
      <c r="X683" s="198">
        <v>0</v>
      </c>
      <c r="Y683" s="198">
        <v>0</v>
      </c>
      <c r="Z683" s="198">
        <v>0</v>
      </c>
      <c r="AA683" s="192">
        <f t="shared" si="106"/>
        <v>0</v>
      </c>
      <c r="AB683" s="192">
        <f t="shared" si="107"/>
        <v>0</v>
      </c>
    </row>
    <row r="684" spans="1:28" x14ac:dyDescent="0.2">
      <c r="A684" s="172"/>
      <c r="B684" s="268"/>
      <c r="C684" s="268"/>
      <c r="D684" s="268"/>
      <c r="E684" s="172"/>
      <c r="F684" s="268"/>
      <c r="G684" s="200" t="s">
        <v>1249</v>
      </c>
      <c r="H684" s="268"/>
      <c r="I684" s="172"/>
      <c r="J684" s="437" t="str">
        <f t="shared" si="101"/>
        <v>-</v>
      </c>
      <c r="K684" s="269"/>
      <c r="L684" s="269"/>
      <c r="M684" s="270"/>
      <c r="N684" s="270"/>
      <c r="O684" s="277">
        <f t="shared" si="100"/>
        <v>0</v>
      </c>
      <c r="P684" s="272"/>
      <c r="Q684" s="199">
        <v>0</v>
      </c>
      <c r="R684" s="271"/>
      <c r="S684" s="198">
        <f t="shared" si="102"/>
        <v>0</v>
      </c>
      <c r="T684" s="198">
        <f t="shared" si="103"/>
        <v>0</v>
      </c>
      <c r="U684" s="198">
        <f t="shared" si="104"/>
        <v>0</v>
      </c>
      <c r="V684" s="198">
        <f t="shared" si="105"/>
        <v>0</v>
      </c>
      <c r="W684" s="198">
        <v>0</v>
      </c>
      <c r="X684" s="198">
        <v>0</v>
      </c>
      <c r="Y684" s="198">
        <v>0</v>
      </c>
      <c r="Z684" s="198">
        <v>0</v>
      </c>
      <c r="AA684" s="192">
        <f t="shared" si="106"/>
        <v>0</v>
      </c>
      <c r="AB684" s="192">
        <f t="shared" si="107"/>
        <v>0</v>
      </c>
    </row>
    <row r="685" spans="1:28" x14ac:dyDescent="0.2">
      <c r="A685" s="172"/>
      <c r="B685" s="268"/>
      <c r="C685" s="268"/>
      <c r="D685" s="268"/>
      <c r="E685" s="172"/>
      <c r="F685" s="268"/>
      <c r="G685" s="200" t="s">
        <v>1249</v>
      </c>
      <c r="H685" s="268"/>
      <c r="I685" s="172"/>
      <c r="J685" s="437" t="str">
        <f t="shared" si="101"/>
        <v>-</v>
      </c>
      <c r="K685" s="269"/>
      <c r="L685" s="269"/>
      <c r="M685" s="270"/>
      <c r="N685" s="270"/>
      <c r="O685" s="277">
        <f t="shared" si="100"/>
        <v>0</v>
      </c>
      <c r="P685" s="272"/>
      <c r="Q685" s="199">
        <v>0</v>
      </c>
      <c r="R685" s="271"/>
      <c r="S685" s="198">
        <f t="shared" si="102"/>
        <v>0</v>
      </c>
      <c r="T685" s="198">
        <f t="shared" si="103"/>
        <v>0</v>
      </c>
      <c r="U685" s="198">
        <f t="shared" si="104"/>
        <v>0</v>
      </c>
      <c r="V685" s="198">
        <f t="shared" si="105"/>
        <v>0</v>
      </c>
      <c r="W685" s="198">
        <v>0</v>
      </c>
      <c r="X685" s="198">
        <v>0</v>
      </c>
      <c r="Y685" s="198">
        <v>0</v>
      </c>
      <c r="Z685" s="198">
        <v>0</v>
      </c>
      <c r="AA685" s="192">
        <f t="shared" si="106"/>
        <v>0</v>
      </c>
      <c r="AB685" s="192">
        <f t="shared" si="107"/>
        <v>0</v>
      </c>
    </row>
    <row r="686" spans="1:28" x14ac:dyDescent="0.2">
      <c r="A686" s="172"/>
      <c r="B686" s="268"/>
      <c r="C686" s="268"/>
      <c r="D686" s="268"/>
      <c r="E686" s="172"/>
      <c r="F686" s="268"/>
      <c r="G686" s="200" t="s">
        <v>1249</v>
      </c>
      <c r="H686" s="268"/>
      <c r="I686" s="172"/>
      <c r="J686" s="437" t="str">
        <f t="shared" si="101"/>
        <v>-</v>
      </c>
      <c r="K686" s="269"/>
      <c r="L686" s="269"/>
      <c r="M686" s="270"/>
      <c r="N686" s="270"/>
      <c r="O686" s="277">
        <f t="shared" si="100"/>
        <v>0</v>
      </c>
      <c r="P686" s="272"/>
      <c r="Q686" s="199">
        <v>0</v>
      </c>
      <c r="R686" s="271"/>
      <c r="S686" s="198">
        <f t="shared" si="102"/>
        <v>0</v>
      </c>
      <c r="T686" s="198">
        <f t="shared" si="103"/>
        <v>0</v>
      </c>
      <c r="U686" s="198">
        <f t="shared" si="104"/>
        <v>0</v>
      </c>
      <c r="V686" s="198">
        <f t="shared" si="105"/>
        <v>0</v>
      </c>
      <c r="W686" s="198">
        <v>0</v>
      </c>
      <c r="X686" s="198">
        <v>0</v>
      </c>
      <c r="Y686" s="198">
        <v>0</v>
      </c>
      <c r="Z686" s="198">
        <v>0</v>
      </c>
      <c r="AA686" s="192">
        <f t="shared" si="106"/>
        <v>0</v>
      </c>
      <c r="AB686" s="192">
        <f t="shared" si="107"/>
        <v>0</v>
      </c>
    </row>
    <row r="687" spans="1:28" x14ac:dyDescent="0.2">
      <c r="A687" s="172"/>
      <c r="B687" s="268"/>
      <c r="C687" s="268"/>
      <c r="D687" s="268"/>
      <c r="E687" s="172"/>
      <c r="F687" s="268"/>
      <c r="G687" s="200" t="s">
        <v>1249</v>
      </c>
      <c r="H687" s="268"/>
      <c r="I687" s="172"/>
      <c r="J687" s="437" t="str">
        <f t="shared" si="101"/>
        <v>-</v>
      </c>
      <c r="K687" s="269"/>
      <c r="L687" s="269"/>
      <c r="M687" s="270"/>
      <c r="N687" s="270"/>
      <c r="O687" s="277">
        <f t="shared" si="100"/>
        <v>0</v>
      </c>
      <c r="P687" s="272"/>
      <c r="Q687" s="199">
        <v>0</v>
      </c>
      <c r="R687" s="271"/>
      <c r="S687" s="198">
        <f t="shared" si="102"/>
        <v>0</v>
      </c>
      <c r="T687" s="198">
        <f t="shared" si="103"/>
        <v>0</v>
      </c>
      <c r="U687" s="198">
        <f t="shared" si="104"/>
        <v>0</v>
      </c>
      <c r="V687" s="198">
        <f t="shared" si="105"/>
        <v>0</v>
      </c>
      <c r="W687" s="198">
        <v>0</v>
      </c>
      <c r="X687" s="198">
        <v>0</v>
      </c>
      <c r="Y687" s="198">
        <v>0</v>
      </c>
      <c r="Z687" s="198">
        <v>0</v>
      </c>
      <c r="AA687" s="192">
        <f t="shared" si="106"/>
        <v>0</v>
      </c>
      <c r="AB687" s="192">
        <f t="shared" si="107"/>
        <v>0</v>
      </c>
    </row>
    <row r="688" spans="1:28" x14ac:dyDescent="0.2">
      <c r="A688" s="172"/>
      <c r="B688" s="268"/>
      <c r="C688" s="268"/>
      <c r="D688" s="268"/>
      <c r="E688" s="172"/>
      <c r="F688" s="268"/>
      <c r="G688" s="200" t="s">
        <v>1249</v>
      </c>
      <c r="H688" s="268"/>
      <c r="I688" s="172"/>
      <c r="J688" s="437" t="str">
        <f t="shared" si="101"/>
        <v>-</v>
      </c>
      <c r="K688" s="269"/>
      <c r="L688" s="269"/>
      <c r="M688" s="270"/>
      <c r="N688" s="270"/>
      <c r="O688" s="277">
        <f t="shared" si="100"/>
        <v>0</v>
      </c>
      <c r="P688" s="272"/>
      <c r="Q688" s="199">
        <v>0</v>
      </c>
      <c r="R688" s="271"/>
      <c r="S688" s="198">
        <f t="shared" si="102"/>
        <v>0</v>
      </c>
      <c r="T688" s="198">
        <f t="shared" si="103"/>
        <v>0</v>
      </c>
      <c r="U688" s="198">
        <f t="shared" si="104"/>
        <v>0</v>
      </c>
      <c r="V688" s="198">
        <f t="shared" si="105"/>
        <v>0</v>
      </c>
      <c r="W688" s="198">
        <v>0</v>
      </c>
      <c r="X688" s="198">
        <v>0</v>
      </c>
      <c r="Y688" s="198">
        <v>0</v>
      </c>
      <c r="Z688" s="198">
        <v>0</v>
      </c>
      <c r="AA688" s="192">
        <f t="shared" si="106"/>
        <v>0</v>
      </c>
      <c r="AB688" s="192">
        <f t="shared" si="107"/>
        <v>0</v>
      </c>
    </row>
    <row r="689" spans="1:28" x14ac:dyDescent="0.2">
      <c r="A689" s="172"/>
      <c r="B689" s="268"/>
      <c r="C689" s="268"/>
      <c r="D689" s="268"/>
      <c r="E689" s="172"/>
      <c r="F689" s="268"/>
      <c r="G689" s="200" t="s">
        <v>1249</v>
      </c>
      <c r="H689" s="268"/>
      <c r="I689" s="172"/>
      <c r="J689" s="437" t="str">
        <f t="shared" si="101"/>
        <v>-</v>
      </c>
      <c r="K689" s="269"/>
      <c r="L689" s="269"/>
      <c r="M689" s="270"/>
      <c r="N689" s="270"/>
      <c r="O689" s="277">
        <f t="shared" si="100"/>
        <v>0</v>
      </c>
      <c r="P689" s="272"/>
      <c r="Q689" s="199">
        <v>0</v>
      </c>
      <c r="R689" s="271"/>
      <c r="S689" s="198">
        <f t="shared" si="102"/>
        <v>0</v>
      </c>
      <c r="T689" s="198">
        <f t="shared" si="103"/>
        <v>0</v>
      </c>
      <c r="U689" s="198">
        <f t="shared" si="104"/>
        <v>0</v>
      </c>
      <c r="V689" s="198">
        <f t="shared" si="105"/>
        <v>0</v>
      </c>
      <c r="W689" s="198">
        <v>0</v>
      </c>
      <c r="X689" s="198">
        <v>0</v>
      </c>
      <c r="Y689" s="198">
        <v>0</v>
      </c>
      <c r="Z689" s="198">
        <v>0</v>
      </c>
      <c r="AA689" s="192">
        <f t="shared" si="106"/>
        <v>0</v>
      </c>
      <c r="AB689" s="192">
        <f t="shared" si="107"/>
        <v>0</v>
      </c>
    </row>
    <row r="690" spans="1:28" x14ac:dyDescent="0.2">
      <c r="A690" s="172"/>
      <c r="B690" s="268"/>
      <c r="C690" s="268"/>
      <c r="D690" s="268"/>
      <c r="E690" s="172"/>
      <c r="F690" s="268"/>
      <c r="G690" s="200" t="s">
        <v>1249</v>
      </c>
      <c r="H690" s="268"/>
      <c r="I690" s="172"/>
      <c r="J690" s="437" t="str">
        <f t="shared" si="101"/>
        <v>-</v>
      </c>
      <c r="K690" s="269"/>
      <c r="L690" s="269"/>
      <c r="M690" s="270"/>
      <c r="N690" s="270"/>
      <c r="O690" s="277">
        <f t="shared" si="100"/>
        <v>0</v>
      </c>
      <c r="P690" s="272"/>
      <c r="Q690" s="199">
        <v>0</v>
      </c>
      <c r="R690" s="271"/>
      <c r="S690" s="198">
        <f t="shared" si="102"/>
        <v>0</v>
      </c>
      <c r="T690" s="198">
        <f t="shared" si="103"/>
        <v>0</v>
      </c>
      <c r="U690" s="198">
        <f t="shared" si="104"/>
        <v>0</v>
      </c>
      <c r="V690" s="198">
        <f t="shared" si="105"/>
        <v>0</v>
      </c>
      <c r="W690" s="198">
        <v>0</v>
      </c>
      <c r="X690" s="198">
        <v>0</v>
      </c>
      <c r="Y690" s="198">
        <v>0</v>
      </c>
      <c r="Z690" s="198">
        <v>0</v>
      </c>
      <c r="AA690" s="192">
        <f t="shared" si="106"/>
        <v>0</v>
      </c>
      <c r="AB690" s="192">
        <f t="shared" si="107"/>
        <v>0</v>
      </c>
    </row>
    <row r="691" spans="1:28" x14ac:dyDescent="0.2">
      <c r="A691" s="172"/>
      <c r="B691" s="268"/>
      <c r="C691" s="268"/>
      <c r="D691" s="268"/>
      <c r="E691" s="172"/>
      <c r="F691" s="268"/>
      <c r="G691" s="200" t="s">
        <v>1249</v>
      </c>
      <c r="H691" s="268"/>
      <c r="I691" s="172"/>
      <c r="J691" s="437" t="str">
        <f t="shared" si="101"/>
        <v>-</v>
      </c>
      <c r="K691" s="269"/>
      <c r="L691" s="269"/>
      <c r="M691" s="270"/>
      <c r="N691" s="270"/>
      <c r="O691" s="277">
        <f t="shared" si="100"/>
        <v>0</v>
      </c>
      <c r="P691" s="272"/>
      <c r="Q691" s="199">
        <v>0</v>
      </c>
      <c r="R691" s="271"/>
      <c r="S691" s="198">
        <f t="shared" si="102"/>
        <v>0</v>
      </c>
      <c r="T691" s="198">
        <f t="shared" si="103"/>
        <v>0</v>
      </c>
      <c r="U691" s="198">
        <f t="shared" si="104"/>
        <v>0</v>
      </c>
      <c r="V691" s="198">
        <f t="shared" si="105"/>
        <v>0</v>
      </c>
      <c r="W691" s="198">
        <v>0</v>
      </c>
      <c r="X691" s="198">
        <v>0</v>
      </c>
      <c r="Y691" s="198">
        <v>0</v>
      </c>
      <c r="Z691" s="198">
        <v>0</v>
      </c>
      <c r="AA691" s="192">
        <f t="shared" si="106"/>
        <v>0</v>
      </c>
      <c r="AB691" s="192">
        <f t="shared" si="107"/>
        <v>0</v>
      </c>
    </row>
    <row r="692" spans="1:28" x14ac:dyDescent="0.2">
      <c r="A692" s="172"/>
      <c r="B692" s="268"/>
      <c r="C692" s="268"/>
      <c r="D692" s="268"/>
      <c r="E692" s="172"/>
      <c r="F692" s="268"/>
      <c r="G692" s="200" t="s">
        <v>1249</v>
      </c>
      <c r="H692" s="268"/>
      <c r="I692" s="172"/>
      <c r="J692" s="437" t="str">
        <f t="shared" si="101"/>
        <v>-</v>
      </c>
      <c r="K692" s="269"/>
      <c r="L692" s="269"/>
      <c r="M692" s="270"/>
      <c r="N692" s="270"/>
      <c r="O692" s="277">
        <f t="shared" si="100"/>
        <v>0</v>
      </c>
      <c r="P692" s="272"/>
      <c r="Q692" s="199">
        <v>0</v>
      </c>
      <c r="R692" s="271"/>
      <c r="S692" s="198">
        <f t="shared" si="102"/>
        <v>0</v>
      </c>
      <c r="T692" s="198">
        <f t="shared" si="103"/>
        <v>0</v>
      </c>
      <c r="U692" s="198">
        <f t="shared" si="104"/>
        <v>0</v>
      </c>
      <c r="V692" s="198">
        <f t="shared" si="105"/>
        <v>0</v>
      </c>
      <c r="W692" s="198">
        <v>0</v>
      </c>
      <c r="X692" s="198">
        <v>0</v>
      </c>
      <c r="Y692" s="198">
        <v>0</v>
      </c>
      <c r="Z692" s="198">
        <v>0</v>
      </c>
      <c r="AA692" s="192">
        <f t="shared" si="106"/>
        <v>0</v>
      </c>
      <c r="AB692" s="192">
        <f t="shared" si="107"/>
        <v>0</v>
      </c>
    </row>
    <row r="693" spans="1:28" x14ac:dyDescent="0.2">
      <c r="A693" s="172"/>
      <c r="B693" s="268"/>
      <c r="C693" s="268"/>
      <c r="D693" s="268"/>
      <c r="E693" s="172"/>
      <c r="F693" s="268"/>
      <c r="G693" s="200" t="s">
        <v>1249</v>
      </c>
      <c r="H693" s="268"/>
      <c r="I693" s="172"/>
      <c r="J693" s="437" t="str">
        <f t="shared" si="101"/>
        <v>-</v>
      </c>
      <c r="K693" s="269"/>
      <c r="L693" s="269"/>
      <c r="M693" s="270"/>
      <c r="N693" s="270"/>
      <c r="O693" s="277">
        <f t="shared" si="100"/>
        <v>0</v>
      </c>
      <c r="P693" s="272"/>
      <c r="Q693" s="199">
        <v>0</v>
      </c>
      <c r="R693" s="271"/>
      <c r="S693" s="198">
        <f t="shared" si="102"/>
        <v>0</v>
      </c>
      <c r="T693" s="198">
        <f t="shared" si="103"/>
        <v>0</v>
      </c>
      <c r="U693" s="198">
        <f t="shared" si="104"/>
        <v>0</v>
      </c>
      <c r="V693" s="198">
        <f t="shared" si="105"/>
        <v>0</v>
      </c>
      <c r="W693" s="198">
        <v>0</v>
      </c>
      <c r="X693" s="198">
        <v>0</v>
      </c>
      <c r="Y693" s="198">
        <v>0</v>
      </c>
      <c r="Z693" s="198">
        <v>0</v>
      </c>
      <c r="AA693" s="192">
        <f t="shared" si="106"/>
        <v>0</v>
      </c>
      <c r="AB693" s="192">
        <f t="shared" si="107"/>
        <v>0</v>
      </c>
    </row>
    <row r="694" spans="1:28" x14ac:dyDescent="0.2">
      <c r="A694" s="172"/>
      <c r="B694" s="268"/>
      <c r="C694" s="268"/>
      <c r="D694" s="268"/>
      <c r="E694" s="172"/>
      <c r="F694" s="268"/>
      <c r="G694" s="200" t="s">
        <v>1249</v>
      </c>
      <c r="H694" s="268"/>
      <c r="I694" s="172"/>
      <c r="J694" s="437" t="str">
        <f t="shared" si="101"/>
        <v>-</v>
      </c>
      <c r="K694" s="269"/>
      <c r="L694" s="269"/>
      <c r="M694" s="270"/>
      <c r="N694" s="270"/>
      <c r="O694" s="277">
        <f t="shared" si="100"/>
        <v>0</v>
      </c>
      <c r="P694" s="272"/>
      <c r="Q694" s="199">
        <v>0</v>
      </c>
      <c r="R694" s="271"/>
      <c r="S694" s="198">
        <f t="shared" si="102"/>
        <v>0</v>
      </c>
      <c r="T694" s="198">
        <f t="shared" si="103"/>
        <v>0</v>
      </c>
      <c r="U694" s="198">
        <f t="shared" si="104"/>
        <v>0</v>
      </c>
      <c r="V694" s="198">
        <f t="shared" si="105"/>
        <v>0</v>
      </c>
      <c r="W694" s="198">
        <v>0</v>
      </c>
      <c r="X694" s="198">
        <v>0</v>
      </c>
      <c r="Y694" s="198">
        <v>0</v>
      </c>
      <c r="Z694" s="198">
        <v>0</v>
      </c>
      <c r="AA694" s="192">
        <f t="shared" si="106"/>
        <v>0</v>
      </c>
      <c r="AB694" s="192">
        <f t="shared" si="107"/>
        <v>0</v>
      </c>
    </row>
    <row r="695" spans="1:28" x14ac:dyDescent="0.2">
      <c r="A695" s="172"/>
      <c r="B695" s="268"/>
      <c r="C695" s="268"/>
      <c r="D695" s="268"/>
      <c r="E695" s="172"/>
      <c r="F695" s="268"/>
      <c r="G695" s="200" t="s">
        <v>1249</v>
      </c>
      <c r="H695" s="268"/>
      <c r="I695" s="172"/>
      <c r="J695" s="437" t="str">
        <f t="shared" si="101"/>
        <v>-</v>
      </c>
      <c r="K695" s="269"/>
      <c r="L695" s="269"/>
      <c r="M695" s="270"/>
      <c r="N695" s="270"/>
      <c r="O695" s="277">
        <f t="shared" si="100"/>
        <v>0</v>
      </c>
      <c r="P695" s="272"/>
      <c r="Q695" s="199">
        <v>0</v>
      </c>
      <c r="R695" s="271"/>
      <c r="S695" s="198">
        <f t="shared" si="102"/>
        <v>0</v>
      </c>
      <c r="T695" s="198">
        <f t="shared" si="103"/>
        <v>0</v>
      </c>
      <c r="U695" s="198">
        <f t="shared" si="104"/>
        <v>0</v>
      </c>
      <c r="V695" s="198">
        <f t="shared" si="105"/>
        <v>0</v>
      </c>
      <c r="W695" s="198">
        <v>0</v>
      </c>
      <c r="X695" s="198">
        <v>0</v>
      </c>
      <c r="Y695" s="198">
        <v>0</v>
      </c>
      <c r="Z695" s="198">
        <v>0</v>
      </c>
      <c r="AA695" s="192">
        <f t="shared" si="106"/>
        <v>0</v>
      </c>
      <c r="AB695" s="192">
        <f t="shared" si="107"/>
        <v>0</v>
      </c>
    </row>
    <row r="696" spans="1:28" x14ac:dyDescent="0.2">
      <c r="A696" s="172"/>
      <c r="B696" s="268"/>
      <c r="C696" s="268"/>
      <c r="D696" s="268"/>
      <c r="E696" s="172"/>
      <c r="F696" s="268"/>
      <c r="G696" s="200" t="s">
        <v>1249</v>
      </c>
      <c r="H696" s="268"/>
      <c r="I696" s="172"/>
      <c r="J696" s="437" t="str">
        <f t="shared" si="101"/>
        <v>-</v>
      </c>
      <c r="K696" s="269"/>
      <c r="L696" s="269"/>
      <c r="M696" s="270"/>
      <c r="N696" s="270"/>
      <c r="O696" s="277">
        <f t="shared" si="100"/>
        <v>0</v>
      </c>
      <c r="P696" s="272"/>
      <c r="Q696" s="199">
        <v>0</v>
      </c>
      <c r="R696" s="271"/>
      <c r="S696" s="198">
        <f t="shared" si="102"/>
        <v>0</v>
      </c>
      <c r="T696" s="198">
        <f t="shared" si="103"/>
        <v>0</v>
      </c>
      <c r="U696" s="198">
        <f t="shared" si="104"/>
        <v>0</v>
      </c>
      <c r="V696" s="198">
        <f t="shared" si="105"/>
        <v>0</v>
      </c>
      <c r="W696" s="198">
        <v>0</v>
      </c>
      <c r="X696" s="198">
        <v>0</v>
      </c>
      <c r="Y696" s="198">
        <v>0</v>
      </c>
      <c r="Z696" s="198">
        <v>0</v>
      </c>
      <c r="AA696" s="192">
        <f t="shared" si="106"/>
        <v>0</v>
      </c>
      <c r="AB696" s="192">
        <f t="shared" si="107"/>
        <v>0</v>
      </c>
    </row>
    <row r="697" spans="1:28" x14ac:dyDescent="0.2">
      <c r="A697" s="172"/>
      <c r="B697" s="268"/>
      <c r="C697" s="268"/>
      <c r="D697" s="268"/>
      <c r="E697" s="172"/>
      <c r="F697" s="268"/>
      <c r="G697" s="200" t="s">
        <v>1249</v>
      </c>
      <c r="H697" s="268"/>
      <c r="I697" s="172"/>
      <c r="J697" s="437" t="str">
        <f t="shared" si="101"/>
        <v>-</v>
      </c>
      <c r="K697" s="269"/>
      <c r="L697" s="269"/>
      <c r="M697" s="270"/>
      <c r="N697" s="270"/>
      <c r="O697" s="277">
        <f t="shared" si="100"/>
        <v>0</v>
      </c>
      <c r="P697" s="272"/>
      <c r="Q697" s="199">
        <v>0</v>
      </c>
      <c r="R697" s="271"/>
      <c r="S697" s="198">
        <f t="shared" si="102"/>
        <v>0</v>
      </c>
      <c r="T697" s="198">
        <f t="shared" si="103"/>
        <v>0</v>
      </c>
      <c r="U697" s="198">
        <f t="shared" si="104"/>
        <v>0</v>
      </c>
      <c r="V697" s="198">
        <f t="shared" si="105"/>
        <v>0</v>
      </c>
      <c r="W697" s="198">
        <v>0</v>
      </c>
      <c r="X697" s="198">
        <v>0</v>
      </c>
      <c r="Y697" s="198">
        <v>0</v>
      </c>
      <c r="Z697" s="198">
        <v>0</v>
      </c>
      <c r="AA697" s="192">
        <f t="shared" si="106"/>
        <v>0</v>
      </c>
      <c r="AB697" s="192">
        <f t="shared" si="107"/>
        <v>0</v>
      </c>
    </row>
    <row r="698" spans="1:28" x14ac:dyDescent="0.2">
      <c r="A698" s="172"/>
      <c r="B698" s="268"/>
      <c r="C698" s="268"/>
      <c r="D698" s="268"/>
      <c r="E698" s="172"/>
      <c r="F698" s="268"/>
      <c r="G698" s="200" t="s">
        <v>1249</v>
      </c>
      <c r="H698" s="268"/>
      <c r="I698" s="172"/>
      <c r="J698" s="437" t="str">
        <f t="shared" si="101"/>
        <v>-</v>
      </c>
      <c r="K698" s="269"/>
      <c r="L698" s="269"/>
      <c r="M698" s="270"/>
      <c r="N698" s="270"/>
      <c r="O698" s="277">
        <f t="shared" si="100"/>
        <v>0</v>
      </c>
      <c r="P698" s="272"/>
      <c r="Q698" s="199">
        <v>0</v>
      </c>
      <c r="R698" s="271"/>
      <c r="S698" s="198">
        <f t="shared" si="94"/>
        <v>0</v>
      </c>
      <c r="T698" s="198">
        <f t="shared" si="95"/>
        <v>0</v>
      </c>
      <c r="U698" s="198">
        <f t="shared" si="96"/>
        <v>0</v>
      </c>
      <c r="V698" s="198">
        <f t="shared" si="97"/>
        <v>0</v>
      </c>
      <c r="W698" s="198">
        <v>0</v>
      </c>
      <c r="X698" s="198">
        <v>0</v>
      </c>
      <c r="Y698" s="198">
        <v>0</v>
      </c>
      <c r="Z698" s="198">
        <v>0</v>
      </c>
      <c r="AA698" s="192">
        <f t="shared" si="98"/>
        <v>0</v>
      </c>
      <c r="AB698" s="192">
        <f t="shared" si="99"/>
        <v>0</v>
      </c>
    </row>
    <row r="699" spans="1:28" x14ac:dyDescent="0.2">
      <c r="A699" s="172"/>
      <c r="B699" s="268"/>
      <c r="C699" s="268"/>
      <c r="D699" s="268"/>
      <c r="E699" s="172"/>
      <c r="F699" s="268"/>
      <c r="G699" s="200" t="s">
        <v>1249</v>
      </c>
      <c r="H699" s="268"/>
      <c r="I699" s="172"/>
      <c r="J699" s="437" t="str">
        <f t="shared" si="101"/>
        <v>-</v>
      </c>
      <c r="K699" s="269"/>
      <c r="L699" s="269"/>
      <c r="M699" s="270"/>
      <c r="N699" s="270"/>
      <c r="O699" s="277">
        <f t="shared" si="100"/>
        <v>0</v>
      </c>
      <c r="P699" s="272"/>
      <c r="Q699" s="199">
        <v>0</v>
      </c>
      <c r="R699" s="271"/>
      <c r="S699" s="198">
        <f t="shared" si="31"/>
        <v>0</v>
      </c>
      <c r="T699" s="198">
        <f t="shared" si="32"/>
        <v>0</v>
      </c>
      <c r="U699" s="198">
        <f t="shared" ref="U699:U708" si="108">+S699*$U$2</f>
        <v>0</v>
      </c>
      <c r="V699" s="198">
        <f t="shared" ref="V699:V708" si="109">($V$2*12)*Q699</f>
        <v>0</v>
      </c>
      <c r="W699" s="198">
        <v>0</v>
      </c>
      <c r="X699" s="198">
        <v>0</v>
      </c>
      <c r="Y699" s="198">
        <v>0</v>
      </c>
      <c r="Z699" s="198">
        <v>0</v>
      </c>
      <c r="AA699" s="192">
        <f t="shared" ref="AA699:AA708" si="110">ROUND((SUM(T699:Z699)),0)</f>
        <v>0</v>
      </c>
      <c r="AB699" s="192">
        <f t="shared" ref="AB699:AB708" si="111">ROUND((+S699+AA699),0)</f>
        <v>0</v>
      </c>
    </row>
    <row r="700" spans="1:28" x14ac:dyDescent="0.2">
      <c r="A700" s="172"/>
      <c r="B700" s="268"/>
      <c r="C700" s="268"/>
      <c r="D700" s="268"/>
      <c r="E700" s="172"/>
      <c r="F700" s="268"/>
      <c r="G700" s="200" t="s">
        <v>1249</v>
      </c>
      <c r="H700" s="268"/>
      <c r="I700" s="172"/>
      <c r="J700" s="437" t="str">
        <f t="shared" si="101"/>
        <v>-</v>
      </c>
      <c r="K700" s="269"/>
      <c r="L700" s="269"/>
      <c r="M700" s="270"/>
      <c r="N700" s="270"/>
      <c r="O700" s="277">
        <f t="shared" si="100"/>
        <v>0</v>
      </c>
      <c r="P700" s="272"/>
      <c r="Q700" s="199">
        <v>0</v>
      </c>
      <c r="R700" s="271"/>
      <c r="S700" s="198">
        <f t="shared" si="31"/>
        <v>0</v>
      </c>
      <c r="T700" s="198">
        <f t="shared" si="32"/>
        <v>0</v>
      </c>
      <c r="U700" s="198">
        <f t="shared" si="108"/>
        <v>0</v>
      </c>
      <c r="V700" s="198">
        <f t="shared" si="109"/>
        <v>0</v>
      </c>
      <c r="W700" s="198">
        <v>0</v>
      </c>
      <c r="X700" s="198">
        <v>0</v>
      </c>
      <c r="Y700" s="198">
        <v>0</v>
      </c>
      <c r="Z700" s="198">
        <v>0</v>
      </c>
      <c r="AA700" s="192">
        <f t="shared" si="110"/>
        <v>0</v>
      </c>
      <c r="AB700" s="192">
        <f t="shared" si="111"/>
        <v>0</v>
      </c>
    </row>
    <row r="701" spans="1:28" x14ac:dyDescent="0.2">
      <c r="A701" s="172"/>
      <c r="B701" s="268"/>
      <c r="C701" s="268"/>
      <c r="D701" s="268"/>
      <c r="E701" s="172"/>
      <c r="F701" s="268"/>
      <c r="G701" s="200" t="s">
        <v>1249</v>
      </c>
      <c r="H701" s="268"/>
      <c r="I701" s="172"/>
      <c r="J701" s="437" t="str">
        <f t="shared" si="101"/>
        <v>-</v>
      </c>
      <c r="K701" s="269"/>
      <c r="L701" s="269"/>
      <c r="M701" s="270"/>
      <c r="N701" s="270"/>
      <c r="O701" s="277">
        <f t="shared" si="100"/>
        <v>0</v>
      </c>
      <c r="P701" s="272"/>
      <c r="Q701" s="199">
        <v>0</v>
      </c>
      <c r="R701" s="271"/>
      <c r="S701" s="198">
        <f t="shared" si="31"/>
        <v>0</v>
      </c>
      <c r="T701" s="198">
        <f t="shared" si="32"/>
        <v>0</v>
      </c>
      <c r="U701" s="198">
        <f t="shared" si="108"/>
        <v>0</v>
      </c>
      <c r="V701" s="198">
        <f t="shared" si="109"/>
        <v>0</v>
      </c>
      <c r="W701" s="198">
        <v>0</v>
      </c>
      <c r="X701" s="198">
        <v>0</v>
      </c>
      <c r="Y701" s="198">
        <v>0</v>
      </c>
      <c r="Z701" s="198">
        <v>0</v>
      </c>
      <c r="AA701" s="192">
        <f t="shared" si="110"/>
        <v>0</v>
      </c>
      <c r="AB701" s="192">
        <f t="shared" si="111"/>
        <v>0</v>
      </c>
    </row>
    <row r="702" spans="1:28" x14ac:dyDescent="0.2">
      <c r="A702" s="172"/>
      <c r="B702" s="268"/>
      <c r="C702" s="268"/>
      <c r="D702" s="268"/>
      <c r="E702" s="172"/>
      <c r="F702" s="268"/>
      <c r="G702" s="200" t="s">
        <v>1249</v>
      </c>
      <c r="H702" s="268"/>
      <c r="I702" s="172"/>
      <c r="J702" s="437" t="str">
        <f t="shared" si="101"/>
        <v>-</v>
      </c>
      <c r="K702" s="269"/>
      <c r="L702" s="269"/>
      <c r="M702" s="270"/>
      <c r="N702" s="270"/>
      <c r="O702" s="277">
        <f t="shared" si="100"/>
        <v>0</v>
      </c>
      <c r="P702" s="272"/>
      <c r="Q702" s="199">
        <v>0</v>
      </c>
      <c r="R702" s="271"/>
      <c r="S702" s="198">
        <f t="shared" si="31"/>
        <v>0</v>
      </c>
      <c r="T702" s="198">
        <f t="shared" si="32"/>
        <v>0</v>
      </c>
      <c r="U702" s="198">
        <f t="shared" si="108"/>
        <v>0</v>
      </c>
      <c r="V702" s="198">
        <f t="shared" si="109"/>
        <v>0</v>
      </c>
      <c r="W702" s="198">
        <v>0</v>
      </c>
      <c r="X702" s="198">
        <v>0</v>
      </c>
      <c r="Y702" s="198">
        <v>0</v>
      </c>
      <c r="Z702" s="198">
        <v>0</v>
      </c>
      <c r="AA702" s="192">
        <f t="shared" si="110"/>
        <v>0</v>
      </c>
      <c r="AB702" s="192">
        <f t="shared" si="111"/>
        <v>0</v>
      </c>
    </row>
    <row r="703" spans="1:28" x14ac:dyDescent="0.2">
      <c r="A703" s="172"/>
      <c r="B703" s="268"/>
      <c r="C703" s="268"/>
      <c r="D703" s="268"/>
      <c r="E703" s="172"/>
      <c r="F703" s="268"/>
      <c r="G703" s="200" t="s">
        <v>1249</v>
      </c>
      <c r="H703" s="268"/>
      <c r="I703" s="172"/>
      <c r="J703" s="437" t="str">
        <f t="shared" si="101"/>
        <v>-</v>
      </c>
      <c r="K703" s="269"/>
      <c r="L703" s="269"/>
      <c r="M703" s="270"/>
      <c r="N703" s="270"/>
      <c r="O703" s="277">
        <f t="shared" si="100"/>
        <v>0</v>
      </c>
      <c r="P703" s="272"/>
      <c r="Q703" s="199">
        <v>0</v>
      </c>
      <c r="R703" s="271"/>
      <c r="S703" s="198">
        <f t="shared" si="31"/>
        <v>0</v>
      </c>
      <c r="T703" s="198">
        <f t="shared" si="32"/>
        <v>0</v>
      </c>
      <c r="U703" s="198">
        <f t="shared" si="108"/>
        <v>0</v>
      </c>
      <c r="V703" s="198">
        <f t="shared" si="109"/>
        <v>0</v>
      </c>
      <c r="W703" s="198">
        <v>0</v>
      </c>
      <c r="X703" s="198">
        <v>0</v>
      </c>
      <c r="Y703" s="198">
        <v>0</v>
      </c>
      <c r="Z703" s="198">
        <v>0</v>
      </c>
      <c r="AA703" s="192">
        <f t="shared" si="110"/>
        <v>0</v>
      </c>
      <c r="AB703" s="192">
        <f t="shared" si="111"/>
        <v>0</v>
      </c>
    </row>
    <row r="704" spans="1:28" x14ac:dyDescent="0.2">
      <c r="A704" s="172"/>
      <c r="B704" s="268"/>
      <c r="C704" s="268"/>
      <c r="D704" s="268"/>
      <c r="E704" s="172"/>
      <c r="F704" s="268"/>
      <c r="G704" s="200" t="s">
        <v>1249</v>
      </c>
      <c r="H704" s="268"/>
      <c r="I704" s="172"/>
      <c r="J704" s="437" t="str">
        <f t="shared" si="101"/>
        <v>-</v>
      </c>
      <c r="K704" s="269"/>
      <c r="L704" s="269"/>
      <c r="M704" s="270"/>
      <c r="N704" s="270"/>
      <c r="O704" s="277">
        <f t="shared" si="100"/>
        <v>0</v>
      </c>
      <c r="P704" s="272"/>
      <c r="Q704" s="199">
        <v>0</v>
      </c>
      <c r="R704" s="271"/>
      <c r="S704" s="198">
        <f t="shared" si="31"/>
        <v>0</v>
      </c>
      <c r="T704" s="198">
        <f t="shared" si="32"/>
        <v>0</v>
      </c>
      <c r="U704" s="198">
        <f t="shared" si="108"/>
        <v>0</v>
      </c>
      <c r="V704" s="198">
        <f t="shared" si="109"/>
        <v>0</v>
      </c>
      <c r="W704" s="198">
        <v>0</v>
      </c>
      <c r="X704" s="198">
        <v>0</v>
      </c>
      <c r="Y704" s="198">
        <v>0</v>
      </c>
      <c r="Z704" s="198">
        <v>0</v>
      </c>
      <c r="AA704" s="192">
        <f t="shared" si="110"/>
        <v>0</v>
      </c>
      <c r="AB704" s="192">
        <f t="shared" si="111"/>
        <v>0</v>
      </c>
    </row>
    <row r="705" spans="1:28" x14ac:dyDescent="0.2">
      <c r="A705" s="172"/>
      <c r="B705" s="268"/>
      <c r="C705" s="268"/>
      <c r="D705" s="268"/>
      <c r="E705" s="172"/>
      <c r="F705" s="268"/>
      <c r="G705" s="200" t="s">
        <v>1249</v>
      </c>
      <c r="H705" s="268"/>
      <c r="I705" s="172"/>
      <c r="J705" s="437" t="str">
        <f t="shared" si="101"/>
        <v>-</v>
      </c>
      <c r="K705" s="269"/>
      <c r="L705" s="269"/>
      <c r="M705" s="270"/>
      <c r="N705" s="270"/>
      <c r="O705" s="277">
        <f t="shared" si="100"/>
        <v>0</v>
      </c>
      <c r="P705" s="272"/>
      <c r="Q705" s="199">
        <v>0</v>
      </c>
      <c r="R705" s="271"/>
      <c r="S705" s="198">
        <f t="shared" si="31"/>
        <v>0</v>
      </c>
      <c r="T705" s="198">
        <f t="shared" si="32"/>
        <v>0</v>
      </c>
      <c r="U705" s="198">
        <f t="shared" si="108"/>
        <v>0</v>
      </c>
      <c r="V705" s="198">
        <f t="shared" si="109"/>
        <v>0</v>
      </c>
      <c r="W705" s="198">
        <v>0</v>
      </c>
      <c r="X705" s="198">
        <v>0</v>
      </c>
      <c r="Y705" s="198">
        <v>0</v>
      </c>
      <c r="Z705" s="198">
        <v>0</v>
      </c>
      <c r="AA705" s="192">
        <f t="shared" si="110"/>
        <v>0</v>
      </c>
      <c r="AB705" s="192">
        <f t="shared" si="111"/>
        <v>0</v>
      </c>
    </row>
    <row r="706" spans="1:28" x14ac:dyDescent="0.2">
      <c r="A706" s="172"/>
      <c r="B706" s="268"/>
      <c r="C706" s="268"/>
      <c r="D706" s="268"/>
      <c r="E706" s="172"/>
      <c r="F706" s="268"/>
      <c r="G706" s="200" t="s">
        <v>1249</v>
      </c>
      <c r="H706" s="268"/>
      <c r="I706" s="172"/>
      <c r="J706" s="437" t="str">
        <f t="shared" si="101"/>
        <v>-</v>
      </c>
      <c r="K706" s="269"/>
      <c r="L706" s="269"/>
      <c r="M706" s="270"/>
      <c r="N706" s="270"/>
      <c r="O706" s="277">
        <f t="shared" si="100"/>
        <v>0</v>
      </c>
      <c r="P706" s="272"/>
      <c r="Q706" s="199">
        <v>0</v>
      </c>
      <c r="R706" s="271"/>
      <c r="S706" s="198">
        <f t="shared" si="31"/>
        <v>0</v>
      </c>
      <c r="T706" s="198">
        <f t="shared" si="32"/>
        <v>0</v>
      </c>
      <c r="U706" s="198">
        <f t="shared" si="108"/>
        <v>0</v>
      </c>
      <c r="V706" s="198">
        <f t="shared" si="109"/>
        <v>0</v>
      </c>
      <c r="W706" s="198">
        <v>0</v>
      </c>
      <c r="X706" s="198">
        <v>0</v>
      </c>
      <c r="Y706" s="198">
        <v>0</v>
      </c>
      <c r="Z706" s="198">
        <v>0</v>
      </c>
      <c r="AA706" s="192">
        <f t="shared" si="110"/>
        <v>0</v>
      </c>
      <c r="AB706" s="192">
        <f t="shared" si="111"/>
        <v>0</v>
      </c>
    </row>
    <row r="707" spans="1:28" x14ac:dyDescent="0.2">
      <c r="A707" s="172"/>
      <c r="B707" s="268"/>
      <c r="C707" s="268"/>
      <c r="D707" s="268"/>
      <c r="E707" s="172"/>
      <c r="F707" s="268"/>
      <c r="G707" s="200" t="s">
        <v>1249</v>
      </c>
      <c r="H707" s="268"/>
      <c r="I707" s="172"/>
      <c r="J707" s="437" t="str">
        <f t="shared" si="101"/>
        <v>-</v>
      </c>
      <c r="K707" s="269"/>
      <c r="L707" s="269"/>
      <c r="M707" s="270"/>
      <c r="N707" s="270"/>
      <c r="O707" s="277">
        <f t="shared" si="100"/>
        <v>0</v>
      </c>
      <c r="P707" s="272"/>
      <c r="Q707" s="199">
        <v>0</v>
      </c>
      <c r="R707" s="271"/>
      <c r="S707" s="198">
        <f t="shared" si="31"/>
        <v>0</v>
      </c>
      <c r="T707" s="198">
        <f t="shared" si="32"/>
        <v>0</v>
      </c>
      <c r="U707" s="198">
        <f t="shared" si="108"/>
        <v>0</v>
      </c>
      <c r="V707" s="198">
        <f t="shared" si="109"/>
        <v>0</v>
      </c>
      <c r="W707" s="198">
        <v>0</v>
      </c>
      <c r="X707" s="198">
        <v>0</v>
      </c>
      <c r="Y707" s="198">
        <v>0</v>
      </c>
      <c r="Z707" s="198">
        <v>0</v>
      </c>
      <c r="AA707" s="192">
        <f t="shared" si="110"/>
        <v>0</v>
      </c>
      <c r="AB707" s="192">
        <f t="shared" si="111"/>
        <v>0</v>
      </c>
    </row>
    <row r="708" spans="1:28" x14ac:dyDescent="0.2">
      <c r="A708" s="172"/>
      <c r="B708" s="268"/>
      <c r="C708" s="268"/>
      <c r="D708" s="268"/>
      <c r="E708" s="172"/>
      <c r="F708" s="268"/>
      <c r="G708" s="200" t="s">
        <v>1249</v>
      </c>
      <c r="H708" s="268"/>
      <c r="I708" s="172"/>
      <c r="J708" s="437" t="str">
        <f t="shared" si="101"/>
        <v>-</v>
      </c>
      <c r="K708" s="269"/>
      <c r="L708" s="269"/>
      <c r="M708" s="270"/>
      <c r="N708" s="270"/>
      <c r="O708" s="277">
        <f t="shared" si="100"/>
        <v>0</v>
      </c>
      <c r="P708" s="272"/>
      <c r="Q708" s="199">
        <v>0</v>
      </c>
      <c r="R708" s="271"/>
      <c r="S708" s="198">
        <f t="shared" si="31"/>
        <v>0</v>
      </c>
      <c r="T708" s="198">
        <f t="shared" si="32"/>
        <v>0</v>
      </c>
      <c r="U708" s="198">
        <f t="shared" si="108"/>
        <v>0</v>
      </c>
      <c r="V708" s="198">
        <f t="shared" si="109"/>
        <v>0</v>
      </c>
      <c r="W708" s="198">
        <v>0</v>
      </c>
      <c r="X708" s="198">
        <v>0</v>
      </c>
      <c r="Y708" s="198">
        <v>0</v>
      </c>
      <c r="Z708" s="198">
        <v>0</v>
      </c>
      <c r="AA708" s="192">
        <f t="shared" si="110"/>
        <v>0</v>
      </c>
      <c r="AB708" s="192">
        <f t="shared" si="111"/>
        <v>0</v>
      </c>
    </row>
  </sheetData>
  <sheetProtection algorithmName="SHA-512" hashValue="JeWHabsW6dQ5dREM8vr0E3Z8LJA93M811hKPPcHy9pTerJQhj27jE38DmB2XHoIpwTotrkYmfKllvKbRQEKyWw==" saltValue="4hwkLNANsCcfTxeMGiUMjQ==" spinCount="100000" sheet="1" objects="1" scenarios="1" formatColumns="0" formatRows="0" autoFilter="0"/>
  <mergeCells count="1">
    <mergeCell ref="V1:Z1"/>
  </mergeCells>
  <phoneticPr fontId="12" type="noConversion"/>
  <conditionalFormatting sqref="E9:E708">
    <cfRule type="expression" dxfId="4" priority="7" stopIfTrue="1">
      <formula>ISERROR(VLOOKUP(E9,AllowProg,HLOOKUP(A9,AllowFundHlook,2,FALSE),FALSE))</formula>
    </cfRule>
    <cfRule type="expression" dxfId="3" priority="8" stopIfTrue="1">
      <formula>VLOOKUP(E9,AllowProg,HLOOKUP(A9,AllowFundHlook,2,FALSE),FALSE)="N/A"</formula>
    </cfRule>
  </conditionalFormatting>
  <conditionalFormatting sqref="E10:E707">
    <cfRule type="expression" dxfId="2" priority="1" stopIfTrue="1">
      <formula>ISERROR(VLOOKUP(E10,AllowProg,HLOOKUP(A10,AllowFundHlook,2,FALSE),FALSE))</formula>
    </cfRule>
    <cfRule type="expression" dxfId="1" priority="2" stopIfTrue="1">
      <formula>VLOOKUP(E10,AllowProg,HLOOKUP(A10,AllowFundHlook,2,FALSE),FALSE)="N/A"</formula>
    </cfRule>
  </conditionalFormatting>
  <dataValidations xWindow="63" yWindow="294" count="6">
    <dataValidation allowBlank="1" showInputMessage="1" showErrorMessage="1" promptTitle="Salary Amount" prompt="Program code in column E must be allowable to link._x000a__x000a_Normal calculation will be column N (Salary Schedule Amount) times column P (FTE %)_x000a__x000a_However, you may override the amount in this column if needed.  Such as for a capped amount for grant purposes." sqref="S9" xr:uid="{00000000-0002-0000-0500-000000000000}"/>
    <dataValidation type="list" showDropDown="1" showInputMessage="1" showErrorMessage="1" errorTitle="Bolded Object must be 0100" error="Bolded Object must be 0100" promptTitle="Bolded Object must be 0100" prompt="Bolded Object must be 0100" sqref="G9:G708" xr:uid="{00000000-0002-0000-0500-000001000000}">
      <formula1>"0100"</formula1>
    </dataValidation>
    <dataValidation type="list" allowBlank="1" showInputMessage="1" showErrorMessage="1" errorTitle="Fund Selection" error="You must select a Fund code from the Dropdown list" promptTitle="Fund for Staff Detail linking" prompt="Select an allowable Fund code from the dropdown list._x000a__x000a_If the fund is not on this listing, the salary and benefit amounts must be input directly to the Fund Tab - they will not link from this worksheet." sqref="A9:A708" xr:uid="{00000000-0002-0000-0500-000002000000}">
      <formula1>"10,11,19,21,22,23,24"</formula1>
    </dataValidation>
    <dataValidation type="list" allowBlank="1" showInputMessage="1" sqref="M9:M708" xr:uid="{00000000-0002-0000-0500-000003000000}">
      <formula1>EdLevel</formula1>
    </dataValidation>
    <dataValidation type="list" allowBlank="1" showInputMessage="1" showErrorMessage="1" sqref="N9:N708" xr:uid="{00000000-0002-0000-0500-000004000000}">
      <formula1>ServiceYears</formula1>
    </dataValidation>
    <dataValidation type="list" allowBlank="1" showInputMessage="1" sqref="E9:E708" xr:uid="{00000000-0002-0000-0500-000005000000}">
      <formula1>Programs</formula1>
    </dataValidation>
  </dataValidations>
  <printOptions horizontalCentered="1"/>
  <pageMargins left="0.5" right="0.25" top="0.5" bottom="0.5" header="0.5" footer="0.25"/>
  <pageSetup scale="90" orientation="landscape" r:id="rId1"/>
  <headerFooter alignWithMargins="0">
    <oddFooter>&amp;CPage &amp;P of &amp;N&amp;R&amp;D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120"/>
  <sheetViews>
    <sheetView zoomScaleNormal="100" workbookViewId="0">
      <pane ySplit="3" topLeftCell="A4" activePane="bottomLeft" state="frozen"/>
      <selection pane="bottomLeft" activeCell="I6" sqref="I6"/>
    </sheetView>
  </sheetViews>
  <sheetFormatPr defaultColWidth="9.28515625" defaultRowHeight="10.199999999999999" x14ac:dyDescent="0.2"/>
  <cols>
    <col min="1" max="1" width="10" style="201" customWidth="1"/>
    <col min="2" max="2" width="5" style="165" bestFit="1" customWidth="1"/>
    <col min="3" max="3" width="70.85546875" style="94" customWidth="1"/>
    <col min="4" max="9" width="16.7109375" style="94" customWidth="1"/>
    <col min="10" max="16384" width="9.28515625" style="94"/>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1258</v>
      </c>
    </row>
    <row r="3" spans="1:9" s="163" customFormat="1" ht="30.6" x14ac:dyDescent="0.2">
      <c r="A3" s="173"/>
      <c r="B3" s="176"/>
      <c r="D3" s="483" t="s">
        <v>1718</v>
      </c>
      <c r="E3" s="483" t="s">
        <v>1719</v>
      </c>
      <c r="F3" s="483" t="s">
        <v>1720</v>
      </c>
      <c r="G3" s="483" t="s">
        <v>1721</v>
      </c>
      <c r="H3" s="483" t="s">
        <v>1722</v>
      </c>
      <c r="I3" s="483" t="s">
        <v>1723</v>
      </c>
    </row>
    <row r="4" spans="1:9" ht="10.8" thickBot="1" x14ac:dyDescent="0.25">
      <c r="A4" s="202"/>
      <c r="B4" s="203" t="s">
        <v>1260</v>
      </c>
      <c r="C4" s="204"/>
      <c r="D4" s="480">
        <v>0</v>
      </c>
      <c r="E4" s="480">
        <v>0</v>
      </c>
      <c r="F4" s="480">
        <v>0</v>
      </c>
      <c r="G4" s="480">
        <v>0</v>
      </c>
      <c r="H4" s="481">
        <v>0</v>
      </c>
      <c r="I4" s="482">
        <f>SUM(G4+H4)</f>
        <v>0</v>
      </c>
    </row>
    <row r="5" spans="1:9" x14ac:dyDescent="0.2">
      <c r="A5" s="18" t="s">
        <v>1263</v>
      </c>
      <c r="B5" s="491" t="s">
        <v>1264</v>
      </c>
      <c r="I5" s="229"/>
    </row>
    <row r="6" spans="1:9" x14ac:dyDescent="0.2">
      <c r="A6" s="166" t="s">
        <v>1265</v>
      </c>
      <c r="B6" s="206" t="s">
        <v>880</v>
      </c>
      <c r="C6" s="62" t="s">
        <v>205</v>
      </c>
      <c r="D6" s="21">
        <v>0</v>
      </c>
      <c r="E6" s="21">
        <v>0</v>
      </c>
      <c r="F6" s="21">
        <v>0</v>
      </c>
      <c r="G6" s="21">
        <v>0</v>
      </c>
      <c r="H6" s="220">
        <v>0</v>
      </c>
      <c r="I6" s="221">
        <f t="shared" ref="I6:I43" si="0">SUM(G6+H6)</f>
        <v>0</v>
      </c>
    </row>
    <row r="7" spans="1:9" x14ac:dyDescent="0.2">
      <c r="A7" s="166" t="s">
        <v>1266</v>
      </c>
      <c r="B7" s="206" t="s">
        <v>881</v>
      </c>
      <c r="C7" s="62" t="s">
        <v>206</v>
      </c>
      <c r="D7" s="21">
        <v>0</v>
      </c>
      <c r="E7" s="21">
        <v>0</v>
      </c>
      <c r="F7" s="21">
        <v>0</v>
      </c>
      <c r="G7" s="21">
        <v>0</v>
      </c>
      <c r="H7" s="220">
        <v>0</v>
      </c>
      <c r="I7" s="221">
        <f t="shared" si="0"/>
        <v>0</v>
      </c>
    </row>
    <row r="8" spans="1:9" x14ac:dyDescent="0.2">
      <c r="A8" s="166" t="s">
        <v>1267</v>
      </c>
      <c r="B8" s="206" t="s">
        <v>882</v>
      </c>
      <c r="C8" s="62" t="s">
        <v>207</v>
      </c>
      <c r="D8" s="21">
        <v>0</v>
      </c>
      <c r="E8" s="21">
        <v>0</v>
      </c>
      <c r="F8" s="21">
        <v>0</v>
      </c>
      <c r="G8" s="21">
        <v>0</v>
      </c>
      <c r="H8" s="220">
        <v>0</v>
      </c>
      <c r="I8" s="221">
        <f t="shared" si="0"/>
        <v>0</v>
      </c>
    </row>
    <row r="9" spans="1:9" x14ac:dyDescent="0.2">
      <c r="A9" s="166" t="s">
        <v>1268</v>
      </c>
      <c r="B9" s="206" t="s">
        <v>943</v>
      </c>
      <c r="C9" s="62" t="s">
        <v>442</v>
      </c>
      <c r="D9" s="21">
        <v>0</v>
      </c>
      <c r="E9" s="21">
        <v>0</v>
      </c>
      <c r="F9" s="21">
        <v>0</v>
      </c>
      <c r="G9" s="21">
        <v>0</v>
      </c>
      <c r="H9" s="220">
        <v>0</v>
      </c>
      <c r="I9" s="221">
        <f t="shared" si="0"/>
        <v>0</v>
      </c>
    </row>
    <row r="10" spans="1:9" x14ac:dyDescent="0.2">
      <c r="A10" s="166" t="s">
        <v>204</v>
      </c>
      <c r="B10" s="206" t="s">
        <v>944</v>
      </c>
      <c r="C10" s="62" t="s">
        <v>443</v>
      </c>
      <c r="D10" s="21">
        <v>0</v>
      </c>
      <c r="E10" s="21">
        <v>0</v>
      </c>
      <c r="F10" s="21">
        <v>0</v>
      </c>
      <c r="G10" s="21">
        <v>0</v>
      </c>
      <c r="H10" s="220">
        <v>0</v>
      </c>
      <c r="I10" s="221">
        <f t="shared" si="0"/>
        <v>0</v>
      </c>
    </row>
    <row r="11" spans="1:9" x14ac:dyDescent="0.2">
      <c r="A11" s="166" t="s">
        <v>1269</v>
      </c>
      <c r="B11" s="206" t="s">
        <v>945</v>
      </c>
      <c r="C11" s="62" t="s">
        <v>444</v>
      </c>
      <c r="D11" s="21">
        <v>0</v>
      </c>
      <c r="E11" s="21">
        <v>0</v>
      </c>
      <c r="F11" s="21">
        <v>0</v>
      </c>
      <c r="G11" s="21">
        <v>0</v>
      </c>
      <c r="H11" s="220">
        <v>0</v>
      </c>
      <c r="I11" s="221">
        <f t="shared" si="0"/>
        <v>0</v>
      </c>
    </row>
    <row r="12" spans="1:9" x14ac:dyDescent="0.2">
      <c r="A12" s="166" t="s">
        <v>1270</v>
      </c>
      <c r="B12" s="206" t="s">
        <v>946</v>
      </c>
      <c r="C12" s="62" t="s">
        <v>445</v>
      </c>
      <c r="D12" s="21">
        <v>0</v>
      </c>
      <c r="E12" s="21">
        <v>0</v>
      </c>
      <c r="F12" s="21">
        <v>0</v>
      </c>
      <c r="G12" s="21">
        <v>0</v>
      </c>
      <c r="H12" s="220">
        <v>0</v>
      </c>
      <c r="I12" s="221">
        <f t="shared" si="0"/>
        <v>0</v>
      </c>
    </row>
    <row r="13" spans="1:9" x14ac:dyDescent="0.2">
      <c r="A13" s="166" t="s">
        <v>471</v>
      </c>
      <c r="B13" s="206" t="s">
        <v>947</v>
      </c>
      <c r="C13" s="62" t="s">
        <v>476</v>
      </c>
      <c r="D13" s="21">
        <v>0</v>
      </c>
      <c r="E13" s="21">
        <v>0</v>
      </c>
      <c r="F13" s="21">
        <v>0</v>
      </c>
      <c r="G13" s="21">
        <v>0</v>
      </c>
      <c r="H13" s="220">
        <v>0</v>
      </c>
      <c r="I13" s="221">
        <f t="shared" si="0"/>
        <v>0</v>
      </c>
    </row>
    <row r="14" spans="1:9" x14ac:dyDescent="0.2">
      <c r="A14" s="166" t="s">
        <v>472</v>
      </c>
      <c r="B14" s="206" t="s">
        <v>955</v>
      </c>
      <c r="C14" s="62" t="s">
        <v>484</v>
      </c>
      <c r="D14" s="21">
        <v>0</v>
      </c>
      <c r="E14" s="21">
        <v>0</v>
      </c>
      <c r="F14" s="21">
        <v>0</v>
      </c>
      <c r="G14" s="21">
        <v>0</v>
      </c>
      <c r="H14" s="220">
        <v>0</v>
      </c>
      <c r="I14" s="221">
        <f t="shared" si="0"/>
        <v>0</v>
      </c>
    </row>
    <row r="15" spans="1:9" x14ac:dyDescent="0.2">
      <c r="A15" s="166" t="s">
        <v>473</v>
      </c>
      <c r="B15" s="206" t="s">
        <v>959</v>
      </c>
      <c r="C15" s="62" t="s">
        <v>477</v>
      </c>
      <c r="D15" s="21">
        <v>0</v>
      </c>
      <c r="E15" s="21">
        <v>0</v>
      </c>
      <c r="F15" s="21">
        <v>0</v>
      </c>
      <c r="G15" s="21">
        <v>0</v>
      </c>
      <c r="H15" s="220">
        <v>0</v>
      </c>
      <c r="I15" s="221">
        <f t="shared" si="0"/>
        <v>0</v>
      </c>
    </row>
    <row r="16" spans="1:9" x14ac:dyDescent="0.2">
      <c r="A16" s="166" t="s">
        <v>474</v>
      </c>
      <c r="B16" s="206" t="s">
        <v>960</v>
      </c>
      <c r="C16" s="297" t="s">
        <v>1614</v>
      </c>
      <c r="D16" s="21">
        <v>0</v>
      </c>
      <c r="E16" s="21">
        <v>0</v>
      </c>
      <c r="F16" s="21">
        <v>0</v>
      </c>
      <c r="G16" s="21">
        <v>0</v>
      </c>
      <c r="H16" s="220">
        <v>0</v>
      </c>
      <c r="I16" s="221">
        <f t="shared" si="0"/>
        <v>0</v>
      </c>
    </row>
    <row r="17" spans="1:9" x14ac:dyDescent="0.2">
      <c r="A17" s="166" t="s">
        <v>475</v>
      </c>
      <c r="B17" s="206" t="s">
        <v>956</v>
      </c>
      <c r="C17" s="62" t="s">
        <v>478</v>
      </c>
      <c r="D17" s="21">
        <v>0</v>
      </c>
      <c r="E17" s="21">
        <v>0</v>
      </c>
      <c r="F17" s="21">
        <v>0</v>
      </c>
      <c r="G17" s="21">
        <v>0</v>
      </c>
      <c r="H17" s="220">
        <v>0</v>
      </c>
      <c r="I17" s="221">
        <f t="shared" si="0"/>
        <v>0</v>
      </c>
    </row>
    <row r="18" spans="1:9" x14ac:dyDescent="0.2">
      <c r="A18" s="207" t="s">
        <v>561</v>
      </c>
      <c r="B18" s="206" t="s">
        <v>957</v>
      </c>
      <c r="C18" s="62" t="s">
        <v>479</v>
      </c>
      <c r="D18" s="21">
        <v>0</v>
      </c>
      <c r="E18" s="21">
        <v>0</v>
      </c>
      <c r="F18" s="21">
        <v>0</v>
      </c>
      <c r="G18" s="21">
        <v>0</v>
      </c>
      <c r="H18" s="220">
        <v>0</v>
      </c>
      <c r="I18" s="221">
        <f t="shared" si="0"/>
        <v>0</v>
      </c>
    </row>
    <row r="19" spans="1:9" x14ac:dyDescent="0.2">
      <c r="A19" s="166" t="s">
        <v>480</v>
      </c>
      <c r="B19" s="206" t="s">
        <v>962</v>
      </c>
      <c r="C19" s="62" t="s">
        <v>358</v>
      </c>
      <c r="D19" s="21">
        <v>0</v>
      </c>
      <c r="E19" s="21">
        <v>0</v>
      </c>
      <c r="F19" s="21">
        <v>0</v>
      </c>
      <c r="G19" s="21">
        <v>0</v>
      </c>
      <c r="H19" s="220">
        <v>0</v>
      </c>
      <c r="I19" s="221">
        <f t="shared" si="0"/>
        <v>0</v>
      </c>
    </row>
    <row r="20" spans="1:9" x14ac:dyDescent="0.2">
      <c r="A20" s="166" t="s">
        <v>481</v>
      </c>
      <c r="B20" s="206" t="s">
        <v>963</v>
      </c>
      <c r="C20" s="62" t="s">
        <v>482</v>
      </c>
      <c r="D20" s="21">
        <v>0</v>
      </c>
      <c r="E20" s="21">
        <v>0</v>
      </c>
      <c r="F20" s="21">
        <v>0</v>
      </c>
      <c r="G20" s="21">
        <v>0</v>
      </c>
      <c r="H20" s="220">
        <v>0</v>
      </c>
      <c r="I20" s="221">
        <f t="shared" si="0"/>
        <v>0</v>
      </c>
    </row>
    <row r="21" spans="1:9" x14ac:dyDescent="0.2">
      <c r="A21" s="166" t="s">
        <v>483</v>
      </c>
      <c r="B21" s="206" t="s">
        <v>964</v>
      </c>
      <c r="C21" s="62" t="s">
        <v>416</v>
      </c>
      <c r="D21" s="21">
        <v>0</v>
      </c>
      <c r="E21" s="21">
        <v>0</v>
      </c>
      <c r="F21" s="21">
        <v>0</v>
      </c>
      <c r="G21" s="21">
        <v>0</v>
      </c>
      <c r="H21" s="220">
        <v>0</v>
      </c>
      <c r="I21" s="221">
        <f t="shared" si="0"/>
        <v>0</v>
      </c>
    </row>
    <row r="22" spans="1:9" x14ac:dyDescent="0.2">
      <c r="A22" s="166" t="s">
        <v>485</v>
      </c>
      <c r="B22" s="206" t="s">
        <v>965</v>
      </c>
      <c r="C22" s="62" t="s">
        <v>409</v>
      </c>
      <c r="D22" s="21">
        <v>0</v>
      </c>
      <c r="E22" s="21">
        <v>0</v>
      </c>
      <c r="F22" s="21">
        <v>0</v>
      </c>
      <c r="G22" s="21">
        <v>0</v>
      </c>
      <c r="H22" s="220">
        <v>0</v>
      </c>
      <c r="I22" s="221">
        <f t="shared" si="0"/>
        <v>0</v>
      </c>
    </row>
    <row r="23" spans="1:9" x14ac:dyDescent="0.2">
      <c r="A23" s="166" t="s">
        <v>410</v>
      </c>
      <c r="B23" s="206" t="s">
        <v>966</v>
      </c>
      <c r="C23" s="62" t="s">
        <v>411</v>
      </c>
      <c r="D23" s="21">
        <v>0</v>
      </c>
      <c r="E23" s="21">
        <v>0</v>
      </c>
      <c r="F23" s="21">
        <v>0</v>
      </c>
      <c r="G23" s="21">
        <v>0</v>
      </c>
      <c r="H23" s="220">
        <v>0</v>
      </c>
      <c r="I23" s="221">
        <f t="shared" si="0"/>
        <v>0</v>
      </c>
    </row>
    <row r="24" spans="1:9" x14ac:dyDescent="0.2">
      <c r="A24" s="166" t="s">
        <v>412</v>
      </c>
      <c r="B24" s="206" t="s">
        <v>967</v>
      </c>
      <c r="C24" s="62" t="s">
        <v>413</v>
      </c>
      <c r="D24" s="21">
        <v>0</v>
      </c>
      <c r="E24" s="21">
        <v>0</v>
      </c>
      <c r="F24" s="21">
        <v>0</v>
      </c>
      <c r="G24" s="21">
        <v>0</v>
      </c>
      <c r="H24" s="220">
        <v>0</v>
      </c>
      <c r="I24" s="221">
        <f t="shared" si="0"/>
        <v>0</v>
      </c>
    </row>
    <row r="25" spans="1:9" x14ac:dyDescent="0.2">
      <c r="A25" s="166" t="s">
        <v>414</v>
      </c>
      <c r="B25" s="206" t="s">
        <v>968</v>
      </c>
      <c r="C25" s="62" t="s">
        <v>415</v>
      </c>
      <c r="D25" s="21">
        <v>0</v>
      </c>
      <c r="E25" s="21">
        <v>0</v>
      </c>
      <c r="F25" s="21">
        <v>0</v>
      </c>
      <c r="G25" s="21">
        <v>0</v>
      </c>
      <c r="H25" s="220">
        <v>0</v>
      </c>
      <c r="I25" s="221">
        <f t="shared" si="0"/>
        <v>0</v>
      </c>
    </row>
    <row r="26" spans="1:9" x14ac:dyDescent="0.2">
      <c r="A26" s="166" t="s">
        <v>1272</v>
      </c>
      <c r="B26" s="206" t="s">
        <v>969</v>
      </c>
      <c r="C26" s="62" t="s">
        <v>359</v>
      </c>
      <c r="D26" s="21">
        <v>0</v>
      </c>
      <c r="E26" s="21">
        <v>0</v>
      </c>
      <c r="F26" s="21">
        <v>0</v>
      </c>
      <c r="G26" s="21">
        <v>0</v>
      </c>
      <c r="H26" s="220">
        <v>0</v>
      </c>
      <c r="I26" s="221">
        <f t="shared" si="0"/>
        <v>0</v>
      </c>
    </row>
    <row r="27" spans="1:9" x14ac:dyDescent="0.2">
      <c r="A27" s="166" t="s">
        <v>417</v>
      </c>
      <c r="B27" s="206" t="s">
        <v>970</v>
      </c>
      <c r="C27" s="62" t="s">
        <v>418</v>
      </c>
      <c r="D27" s="21">
        <v>0</v>
      </c>
      <c r="E27" s="21">
        <v>0</v>
      </c>
      <c r="F27" s="21">
        <v>0</v>
      </c>
      <c r="G27" s="21">
        <v>0</v>
      </c>
      <c r="H27" s="220">
        <v>0</v>
      </c>
      <c r="I27" s="221">
        <f t="shared" si="0"/>
        <v>0</v>
      </c>
    </row>
    <row r="28" spans="1:9" x14ac:dyDescent="0.2">
      <c r="A28" s="166" t="s">
        <v>73</v>
      </c>
      <c r="B28" s="206" t="s">
        <v>975</v>
      </c>
      <c r="C28" s="62" t="s">
        <v>419</v>
      </c>
      <c r="D28" s="21">
        <v>0</v>
      </c>
      <c r="E28" s="21">
        <v>0</v>
      </c>
      <c r="F28" s="21">
        <v>0</v>
      </c>
      <c r="G28" s="21">
        <v>0</v>
      </c>
      <c r="H28" s="220">
        <v>0</v>
      </c>
      <c r="I28" s="221">
        <f t="shared" si="0"/>
        <v>0</v>
      </c>
    </row>
    <row r="29" spans="1:9" x14ac:dyDescent="0.2">
      <c r="A29" s="166" t="s">
        <v>420</v>
      </c>
      <c r="B29" s="206" t="s">
        <v>976</v>
      </c>
      <c r="C29" s="62" t="s">
        <v>421</v>
      </c>
      <c r="D29" s="21">
        <v>0</v>
      </c>
      <c r="E29" s="21">
        <v>0</v>
      </c>
      <c r="F29" s="21">
        <v>0</v>
      </c>
      <c r="G29" s="21">
        <v>0</v>
      </c>
      <c r="H29" s="220">
        <v>0</v>
      </c>
      <c r="I29" s="221">
        <f t="shared" si="0"/>
        <v>0</v>
      </c>
    </row>
    <row r="30" spans="1:9" x14ac:dyDescent="0.2">
      <c r="A30" s="166">
        <v>1800</v>
      </c>
      <c r="B30" s="206" t="s">
        <v>977</v>
      </c>
      <c r="C30" s="62" t="s">
        <v>360</v>
      </c>
      <c r="D30" s="21">
        <v>0</v>
      </c>
      <c r="E30" s="21">
        <v>0</v>
      </c>
      <c r="F30" s="21">
        <v>0</v>
      </c>
      <c r="G30" s="21">
        <v>0</v>
      </c>
      <c r="H30" s="220">
        <v>0</v>
      </c>
      <c r="I30" s="221">
        <f t="shared" si="0"/>
        <v>0</v>
      </c>
    </row>
    <row r="31" spans="1:9" x14ac:dyDescent="0.2">
      <c r="A31" s="166">
        <v>1850</v>
      </c>
      <c r="B31" s="206" t="s">
        <v>978</v>
      </c>
      <c r="C31" s="62" t="s">
        <v>361</v>
      </c>
      <c r="D31" s="21">
        <v>0</v>
      </c>
      <c r="E31" s="21">
        <v>0</v>
      </c>
      <c r="F31" s="21">
        <v>0</v>
      </c>
      <c r="G31" s="21">
        <v>0</v>
      </c>
      <c r="H31" s="220">
        <v>0</v>
      </c>
      <c r="I31" s="221">
        <f t="shared" si="0"/>
        <v>0</v>
      </c>
    </row>
    <row r="32" spans="1:9" x14ac:dyDescent="0.2">
      <c r="A32" s="166" t="s">
        <v>455</v>
      </c>
      <c r="B32" s="336" t="s">
        <v>980</v>
      </c>
      <c r="C32" s="62" t="s">
        <v>456</v>
      </c>
      <c r="D32" s="21">
        <v>0</v>
      </c>
      <c r="E32" s="21">
        <v>0</v>
      </c>
      <c r="F32" s="21">
        <v>0</v>
      </c>
      <c r="G32" s="21">
        <v>0</v>
      </c>
      <c r="H32" s="220">
        <v>0</v>
      </c>
      <c r="I32" s="221">
        <f t="shared" si="0"/>
        <v>0</v>
      </c>
    </row>
    <row r="33" spans="1:9" x14ac:dyDescent="0.2">
      <c r="A33" s="207" t="s">
        <v>395</v>
      </c>
      <c r="B33" s="336" t="s">
        <v>981</v>
      </c>
      <c r="C33" s="62" t="s">
        <v>398</v>
      </c>
      <c r="D33" s="21">
        <v>0</v>
      </c>
      <c r="E33" s="21">
        <v>0</v>
      </c>
      <c r="F33" s="21">
        <v>0</v>
      </c>
      <c r="G33" s="21">
        <v>0</v>
      </c>
      <c r="H33" s="220">
        <v>0</v>
      </c>
      <c r="I33" s="221">
        <f t="shared" si="0"/>
        <v>0</v>
      </c>
    </row>
    <row r="34" spans="1:9" x14ac:dyDescent="0.2">
      <c r="A34" s="207" t="s">
        <v>396</v>
      </c>
      <c r="B34" s="336" t="s">
        <v>982</v>
      </c>
      <c r="C34" s="62" t="s">
        <v>399</v>
      </c>
      <c r="D34" s="21">
        <v>0</v>
      </c>
      <c r="E34" s="21">
        <v>0</v>
      </c>
      <c r="F34" s="21">
        <v>0</v>
      </c>
      <c r="G34" s="21">
        <v>0</v>
      </c>
      <c r="H34" s="220">
        <v>0</v>
      </c>
      <c r="I34" s="221">
        <f t="shared" si="0"/>
        <v>0</v>
      </c>
    </row>
    <row r="35" spans="1:9" x14ac:dyDescent="0.2">
      <c r="A35" s="207" t="s">
        <v>397</v>
      </c>
      <c r="B35" s="336" t="s">
        <v>983</v>
      </c>
      <c r="C35" s="62" t="s">
        <v>402</v>
      </c>
      <c r="D35" s="21">
        <v>0</v>
      </c>
      <c r="E35" s="21">
        <v>0</v>
      </c>
      <c r="F35" s="21">
        <v>0</v>
      </c>
      <c r="G35" s="21">
        <v>0</v>
      </c>
      <c r="H35" s="220">
        <v>0</v>
      </c>
      <c r="I35" s="221">
        <f t="shared" si="0"/>
        <v>0</v>
      </c>
    </row>
    <row r="36" spans="1:9" x14ac:dyDescent="0.2">
      <c r="A36" s="166" t="s">
        <v>1273</v>
      </c>
      <c r="B36" s="336" t="s">
        <v>984</v>
      </c>
      <c r="C36" s="62" t="s">
        <v>362</v>
      </c>
      <c r="D36" s="21">
        <v>0</v>
      </c>
      <c r="E36" s="21">
        <v>0</v>
      </c>
      <c r="F36" s="21">
        <v>0</v>
      </c>
      <c r="G36" s="21">
        <v>0</v>
      </c>
      <c r="H36" s="220">
        <v>0</v>
      </c>
      <c r="I36" s="221">
        <f t="shared" si="0"/>
        <v>0</v>
      </c>
    </row>
    <row r="37" spans="1:9" x14ac:dyDescent="0.2">
      <c r="A37" s="207" t="s">
        <v>600</v>
      </c>
      <c r="B37" s="336" t="s">
        <v>985</v>
      </c>
      <c r="C37" s="62" t="s">
        <v>363</v>
      </c>
      <c r="D37" s="21">
        <v>0</v>
      </c>
      <c r="E37" s="21">
        <v>0</v>
      </c>
      <c r="F37" s="21">
        <v>0</v>
      </c>
      <c r="G37" s="21">
        <v>0</v>
      </c>
      <c r="H37" s="220">
        <v>0</v>
      </c>
      <c r="I37" s="221">
        <f t="shared" si="0"/>
        <v>0</v>
      </c>
    </row>
    <row r="38" spans="1:9" x14ac:dyDescent="0.2">
      <c r="A38" s="207" t="s">
        <v>601</v>
      </c>
      <c r="B38" s="336" t="s">
        <v>986</v>
      </c>
      <c r="C38" s="297" t="s">
        <v>1615</v>
      </c>
      <c r="D38" s="21">
        <v>0</v>
      </c>
      <c r="E38" s="21">
        <v>0</v>
      </c>
      <c r="F38" s="21">
        <v>0</v>
      </c>
      <c r="G38" s="21">
        <v>0</v>
      </c>
      <c r="H38" s="220">
        <v>0</v>
      </c>
      <c r="I38" s="221">
        <f t="shared" si="0"/>
        <v>0</v>
      </c>
    </row>
    <row r="39" spans="1:9" x14ac:dyDescent="0.2">
      <c r="A39" s="207" t="s">
        <v>403</v>
      </c>
      <c r="B39" s="336" t="s">
        <v>987</v>
      </c>
      <c r="C39" s="62" t="s">
        <v>404</v>
      </c>
      <c r="D39" s="21">
        <v>0</v>
      </c>
      <c r="E39" s="21">
        <v>0</v>
      </c>
      <c r="F39" s="21">
        <v>0</v>
      </c>
      <c r="G39" s="21">
        <v>0</v>
      </c>
      <c r="H39" s="220">
        <v>0</v>
      </c>
      <c r="I39" s="221">
        <f t="shared" si="0"/>
        <v>0</v>
      </c>
    </row>
    <row r="40" spans="1:9" x14ac:dyDescent="0.2">
      <c r="A40" s="207" t="s">
        <v>602</v>
      </c>
      <c r="B40" s="336" t="s">
        <v>988</v>
      </c>
      <c r="C40" s="62" t="s">
        <v>364</v>
      </c>
      <c r="D40" s="21">
        <v>0</v>
      </c>
      <c r="E40" s="21">
        <v>0</v>
      </c>
      <c r="F40" s="21">
        <v>0</v>
      </c>
      <c r="G40" s="21">
        <v>0</v>
      </c>
      <c r="H40" s="220">
        <v>0</v>
      </c>
      <c r="I40" s="221">
        <f t="shared" si="0"/>
        <v>0</v>
      </c>
    </row>
    <row r="41" spans="1:9" x14ac:dyDescent="0.2">
      <c r="A41" s="166" t="s">
        <v>1274</v>
      </c>
      <c r="B41" s="336" t="s">
        <v>989</v>
      </c>
      <c r="C41" s="62" t="s">
        <v>365</v>
      </c>
      <c r="D41" s="21">
        <v>0</v>
      </c>
      <c r="E41" s="21">
        <v>0</v>
      </c>
      <c r="F41" s="21">
        <v>0</v>
      </c>
      <c r="G41" s="21">
        <v>0</v>
      </c>
      <c r="H41" s="220">
        <v>0</v>
      </c>
      <c r="I41" s="221">
        <f t="shared" si="0"/>
        <v>0</v>
      </c>
    </row>
    <row r="42" spans="1:9" x14ac:dyDescent="0.2">
      <c r="A42" s="335" t="s">
        <v>1404</v>
      </c>
      <c r="B42" s="336" t="s">
        <v>201</v>
      </c>
      <c r="C42" s="297" t="s">
        <v>1405</v>
      </c>
      <c r="D42" s="21">
        <v>0</v>
      </c>
      <c r="E42" s="21">
        <v>0</v>
      </c>
      <c r="F42" s="21">
        <v>0</v>
      </c>
      <c r="G42" s="21">
        <v>0</v>
      </c>
      <c r="H42" s="220">
        <v>0</v>
      </c>
      <c r="I42" s="221">
        <f t="shared" ref="I42" si="1">SUM(G42+H42)</f>
        <v>0</v>
      </c>
    </row>
    <row r="43" spans="1:9" x14ac:dyDescent="0.2">
      <c r="B43" s="206" t="s">
        <v>202</v>
      </c>
      <c r="C43" s="62" t="s">
        <v>562</v>
      </c>
      <c r="D43" s="21">
        <v>0</v>
      </c>
      <c r="E43" s="21">
        <v>0</v>
      </c>
      <c r="F43" s="21">
        <v>0</v>
      </c>
      <c r="G43" s="21">
        <v>0</v>
      </c>
      <c r="H43" s="220">
        <v>0</v>
      </c>
      <c r="I43" s="221">
        <f t="shared" si="0"/>
        <v>0</v>
      </c>
    </row>
    <row r="44" spans="1:9" ht="10.8" thickBot="1" x14ac:dyDescent="0.25">
      <c r="B44" s="208"/>
      <c r="C44" s="62"/>
      <c r="D44" s="3"/>
      <c r="E44" s="3"/>
      <c r="F44" s="3"/>
      <c r="G44" s="3"/>
      <c r="H44" s="3"/>
      <c r="I44" s="230"/>
    </row>
    <row r="45" spans="1:9" ht="11.4" thickTop="1" thickBot="1" x14ac:dyDescent="0.25">
      <c r="B45" s="206" t="s">
        <v>991</v>
      </c>
      <c r="C45" s="62" t="s">
        <v>406</v>
      </c>
      <c r="D45" s="82">
        <f t="shared" ref="D45:I45" si="2">SUM(D6:D43)</f>
        <v>0</v>
      </c>
      <c r="E45" s="82">
        <f t="shared" si="2"/>
        <v>0</v>
      </c>
      <c r="F45" s="82">
        <f t="shared" si="2"/>
        <v>0</v>
      </c>
      <c r="G45" s="82">
        <f t="shared" si="2"/>
        <v>0</v>
      </c>
      <c r="H45" s="241">
        <f t="shared" si="2"/>
        <v>0</v>
      </c>
      <c r="I45" s="241">
        <f t="shared" si="2"/>
        <v>0</v>
      </c>
    </row>
    <row r="46" spans="1:9" ht="10.8" thickTop="1" x14ac:dyDescent="0.2">
      <c r="B46" s="208"/>
      <c r="C46" s="62"/>
      <c r="I46" s="227"/>
    </row>
    <row r="47" spans="1:9" ht="10.8" thickBot="1" x14ac:dyDescent="0.25">
      <c r="B47" s="491" t="s">
        <v>55</v>
      </c>
      <c r="I47" s="228"/>
    </row>
    <row r="48" spans="1:9" ht="11.4" thickTop="1" thickBot="1" x14ac:dyDescent="0.25">
      <c r="A48" s="166" t="s">
        <v>56</v>
      </c>
      <c r="B48" s="206" t="s">
        <v>992</v>
      </c>
      <c r="C48" s="62" t="s">
        <v>366</v>
      </c>
      <c r="D48" s="23">
        <v>0</v>
      </c>
      <c r="E48" s="23">
        <v>0</v>
      </c>
      <c r="F48" s="23">
        <v>0</v>
      </c>
      <c r="G48" s="23">
        <v>0</v>
      </c>
      <c r="H48" s="109">
        <v>0</v>
      </c>
      <c r="I48" s="241">
        <f>SUM(G48+H48)</f>
        <v>0</v>
      </c>
    </row>
    <row r="49" spans="1:9" ht="10.8" thickTop="1" x14ac:dyDescent="0.2">
      <c r="A49" s="166"/>
      <c r="B49" s="208"/>
      <c r="C49" s="62"/>
      <c r="D49" s="3"/>
      <c r="E49" s="3"/>
      <c r="F49" s="3"/>
      <c r="G49" s="3"/>
      <c r="I49" s="227"/>
    </row>
    <row r="50" spans="1:9" x14ac:dyDescent="0.2">
      <c r="B50" s="491" t="s">
        <v>57</v>
      </c>
      <c r="I50" s="226"/>
    </row>
    <row r="51" spans="1:9" x14ac:dyDescent="0.2">
      <c r="A51" s="178" t="s">
        <v>625</v>
      </c>
      <c r="B51" s="336" t="s">
        <v>993</v>
      </c>
      <c r="C51" s="297" t="s">
        <v>1406</v>
      </c>
      <c r="D51" s="21">
        <v>0</v>
      </c>
      <c r="E51" s="21">
        <v>0</v>
      </c>
      <c r="F51" s="21">
        <v>0</v>
      </c>
      <c r="G51" s="21">
        <v>0</v>
      </c>
      <c r="H51" s="220">
        <v>0</v>
      </c>
      <c r="I51" s="221">
        <f t="shared" ref="I51:I73" si="3">SUM(G51+H51)</f>
        <v>0</v>
      </c>
    </row>
    <row r="52" spans="1:9" x14ac:dyDescent="0.2">
      <c r="A52" s="178" t="s">
        <v>1407</v>
      </c>
      <c r="B52" s="336" t="s">
        <v>994</v>
      </c>
      <c r="C52" s="297" t="s">
        <v>1408</v>
      </c>
      <c r="D52" s="21">
        <v>0</v>
      </c>
      <c r="E52" s="21">
        <v>0</v>
      </c>
      <c r="F52" s="21">
        <v>0</v>
      </c>
      <c r="G52" s="21">
        <v>0</v>
      </c>
      <c r="H52" s="220">
        <v>0</v>
      </c>
      <c r="I52" s="221">
        <f>SUM(G52+H52)</f>
        <v>0</v>
      </c>
    </row>
    <row r="53" spans="1:9" hidden="1" x14ac:dyDescent="0.2">
      <c r="A53" s="207" t="s">
        <v>603</v>
      </c>
      <c r="B53" s="206" t="s">
        <v>994</v>
      </c>
      <c r="C53" s="62" t="s">
        <v>368</v>
      </c>
      <c r="D53" s="21">
        <v>0</v>
      </c>
      <c r="E53" s="21">
        <v>0</v>
      </c>
      <c r="F53" s="21">
        <v>0</v>
      </c>
      <c r="G53" s="21">
        <v>0</v>
      </c>
      <c r="H53" s="220">
        <v>0</v>
      </c>
      <c r="I53" s="221">
        <f t="shared" si="3"/>
        <v>0</v>
      </c>
    </row>
    <row r="54" spans="1:9" hidden="1" x14ac:dyDescent="0.2">
      <c r="A54" s="207" t="s">
        <v>604</v>
      </c>
      <c r="B54" s="206" t="s">
        <v>995</v>
      </c>
      <c r="C54" s="297" t="s">
        <v>158</v>
      </c>
      <c r="D54" s="21">
        <v>0</v>
      </c>
      <c r="E54" s="21">
        <v>0</v>
      </c>
      <c r="F54" s="21">
        <v>0</v>
      </c>
      <c r="G54" s="21">
        <v>0</v>
      </c>
      <c r="H54" s="220">
        <v>0</v>
      </c>
      <c r="I54" s="221">
        <f t="shared" si="3"/>
        <v>0</v>
      </c>
    </row>
    <row r="55" spans="1:9" hidden="1" x14ac:dyDescent="0.2">
      <c r="A55" s="166" t="s">
        <v>457</v>
      </c>
      <c r="B55" s="206" t="s">
        <v>996</v>
      </c>
      <c r="C55" s="62" t="s">
        <v>459</v>
      </c>
      <c r="D55" s="21">
        <v>0</v>
      </c>
      <c r="E55" s="21">
        <v>0</v>
      </c>
      <c r="F55" s="21">
        <v>0</v>
      </c>
      <c r="G55" s="21">
        <v>0</v>
      </c>
      <c r="H55" s="220">
        <v>0</v>
      </c>
      <c r="I55" s="221">
        <f t="shared" si="3"/>
        <v>0</v>
      </c>
    </row>
    <row r="56" spans="1:9" hidden="1" x14ac:dyDescent="0.2">
      <c r="A56" s="166" t="s">
        <v>458</v>
      </c>
      <c r="B56" s="206" t="s">
        <v>997</v>
      </c>
      <c r="C56" s="62" t="s">
        <v>460</v>
      </c>
      <c r="D56" s="21">
        <v>0</v>
      </c>
      <c r="E56" s="21">
        <v>0</v>
      </c>
      <c r="F56" s="21">
        <v>0</v>
      </c>
      <c r="G56" s="21">
        <v>0</v>
      </c>
      <c r="H56" s="220">
        <v>0</v>
      </c>
      <c r="I56" s="221">
        <f t="shared" si="3"/>
        <v>0</v>
      </c>
    </row>
    <row r="57" spans="1:9" hidden="1" x14ac:dyDescent="0.2">
      <c r="A57" s="166" t="s">
        <v>422</v>
      </c>
      <c r="B57" s="206" t="s">
        <v>1001</v>
      </c>
      <c r="C57" s="62" t="s">
        <v>423</v>
      </c>
      <c r="D57" s="21">
        <v>0</v>
      </c>
      <c r="E57" s="21">
        <v>0</v>
      </c>
      <c r="F57" s="21">
        <v>0</v>
      </c>
      <c r="G57" s="21">
        <v>0</v>
      </c>
      <c r="H57" s="220">
        <v>0</v>
      </c>
      <c r="I57" s="221">
        <f t="shared" si="3"/>
        <v>0</v>
      </c>
    </row>
    <row r="58" spans="1:9" hidden="1" x14ac:dyDescent="0.2">
      <c r="A58" s="166" t="s">
        <v>59</v>
      </c>
      <c r="B58" s="206" t="s">
        <v>1002</v>
      </c>
      <c r="C58" s="62" t="s">
        <v>369</v>
      </c>
      <c r="D58" s="21">
        <v>0</v>
      </c>
      <c r="E58" s="21">
        <v>0</v>
      </c>
      <c r="F58" s="21">
        <v>0</v>
      </c>
      <c r="G58" s="21">
        <v>0</v>
      </c>
      <c r="H58" s="220">
        <v>0</v>
      </c>
      <c r="I58" s="221">
        <f t="shared" si="3"/>
        <v>0</v>
      </c>
    </row>
    <row r="59" spans="1:9" hidden="1" x14ac:dyDescent="0.2">
      <c r="A59" s="166" t="s">
        <v>60</v>
      </c>
      <c r="B59" s="206" t="s">
        <v>1003</v>
      </c>
      <c r="C59" s="62" t="s">
        <v>370</v>
      </c>
      <c r="D59" s="21">
        <v>0</v>
      </c>
      <c r="E59" s="21">
        <v>0</v>
      </c>
      <c r="F59" s="21">
        <v>0</v>
      </c>
      <c r="G59" s="21">
        <v>0</v>
      </c>
      <c r="H59" s="220">
        <v>0</v>
      </c>
      <c r="I59" s="221">
        <f t="shared" si="3"/>
        <v>0</v>
      </c>
    </row>
    <row r="60" spans="1:9" hidden="1" x14ac:dyDescent="0.2">
      <c r="A60" s="166" t="s">
        <v>61</v>
      </c>
      <c r="B60" s="206" t="s">
        <v>1004</v>
      </c>
      <c r="C60" s="62" t="s">
        <v>371</v>
      </c>
      <c r="D60" s="21">
        <v>0</v>
      </c>
      <c r="E60" s="21">
        <v>0</v>
      </c>
      <c r="F60" s="21">
        <v>0</v>
      </c>
      <c r="G60" s="21">
        <v>0</v>
      </c>
      <c r="H60" s="220">
        <v>0</v>
      </c>
      <c r="I60" s="221">
        <f t="shared" si="3"/>
        <v>0</v>
      </c>
    </row>
    <row r="61" spans="1:9" hidden="1" x14ac:dyDescent="0.2">
      <c r="A61" s="166" t="s">
        <v>62</v>
      </c>
      <c r="B61" s="206" t="s">
        <v>1005</v>
      </c>
      <c r="C61" s="62" t="s">
        <v>372</v>
      </c>
      <c r="D61" s="21">
        <v>0</v>
      </c>
      <c r="E61" s="21">
        <v>0</v>
      </c>
      <c r="F61" s="21">
        <v>0</v>
      </c>
      <c r="G61" s="21">
        <v>0</v>
      </c>
      <c r="H61" s="220">
        <v>0</v>
      </c>
      <c r="I61" s="221">
        <f t="shared" si="3"/>
        <v>0</v>
      </c>
    </row>
    <row r="62" spans="1:9" hidden="1" x14ac:dyDescent="0.2">
      <c r="A62" s="166" t="s">
        <v>63</v>
      </c>
      <c r="B62" s="206" t="s">
        <v>1006</v>
      </c>
      <c r="C62" s="62" t="s">
        <v>373</v>
      </c>
      <c r="D62" s="21">
        <v>0</v>
      </c>
      <c r="E62" s="21">
        <v>0</v>
      </c>
      <c r="F62" s="21">
        <v>0</v>
      </c>
      <c r="G62" s="21">
        <v>0</v>
      </c>
      <c r="H62" s="220">
        <v>0</v>
      </c>
      <c r="I62" s="221">
        <f t="shared" si="3"/>
        <v>0</v>
      </c>
    </row>
    <row r="63" spans="1:9" hidden="1" x14ac:dyDescent="0.2">
      <c r="A63" s="166" t="s">
        <v>469</v>
      </c>
      <c r="B63" s="338" t="s">
        <v>1007</v>
      </c>
      <c r="C63" s="62" t="s">
        <v>470</v>
      </c>
      <c r="D63" s="21">
        <v>0</v>
      </c>
      <c r="E63" s="21">
        <v>0</v>
      </c>
      <c r="F63" s="21">
        <v>0</v>
      </c>
      <c r="G63" s="21">
        <v>0</v>
      </c>
      <c r="H63" s="220">
        <v>0</v>
      </c>
      <c r="I63" s="221">
        <f t="shared" si="3"/>
        <v>0</v>
      </c>
    </row>
    <row r="64" spans="1:9" hidden="1" x14ac:dyDescent="0.2">
      <c r="A64" s="207" t="s">
        <v>605</v>
      </c>
      <c r="B64" s="206" t="s">
        <v>1008</v>
      </c>
      <c r="C64" s="62" t="s">
        <v>374</v>
      </c>
      <c r="D64" s="21">
        <v>0</v>
      </c>
      <c r="E64" s="21">
        <v>0</v>
      </c>
      <c r="F64" s="21">
        <v>0</v>
      </c>
      <c r="G64" s="21">
        <v>0</v>
      </c>
      <c r="H64" s="220">
        <v>0</v>
      </c>
      <c r="I64" s="221">
        <f t="shared" si="3"/>
        <v>0</v>
      </c>
    </row>
    <row r="65" spans="1:9" x14ac:dyDescent="0.2">
      <c r="A65" s="166" t="s">
        <v>58</v>
      </c>
      <c r="B65" s="336" t="s">
        <v>995</v>
      </c>
      <c r="C65" s="297" t="s">
        <v>367</v>
      </c>
      <c r="D65" s="21">
        <v>0</v>
      </c>
      <c r="E65" s="21">
        <v>0</v>
      </c>
      <c r="F65" s="21">
        <v>0</v>
      </c>
      <c r="G65" s="21">
        <v>0</v>
      </c>
      <c r="H65" s="220">
        <v>0</v>
      </c>
      <c r="I65" s="221">
        <f t="shared" si="3"/>
        <v>0</v>
      </c>
    </row>
    <row r="66" spans="1:9" x14ac:dyDescent="0.2">
      <c r="A66" s="166" t="s">
        <v>674</v>
      </c>
      <c r="B66" s="336" t="s">
        <v>996</v>
      </c>
      <c r="C66" s="62" t="s">
        <v>12</v>
      </c>
      <c r="D66" s="21">
        <v>0</v>
      </c>
      <c r="E66" s="21">
        <v>0</v>
      </c>
      <c r="F66" s="21">
        <v>0</v>
      </c>
      <c r="G66" s="21">
        <v>0</v>
      </c>
      <c r="H66" s="220">
        <v>0</v>
      </c>
      <c r="I66" s="221">
        <f t="shared" si="3"/>
        <v>0</v>
      </c>
    </row>
    <row r="67" spans="1:9" x14ac:dyDescent="0.2">
      <c r="A67" s="335" t="s">
        <v>458</v>
      </c>
      <c r="B67" s="336" t="s">
        <v>997</v>
      </c>
      <c r="C67" s="297" t="s">
        <v>1409</v>
      </c>
      <c r="D67" s="21">
        <v>0</v>
      </c>
      <c r="E67" s="21">
        <v>0</v>
      </c>
      <c r="F67" s="21">
        <v>0</v>
      </c>
      <c r="G67" s="21">
        <v>0</v>
      </c>
      <c r="H67" s="220">
        <v>0</v>
      </c>
      <c r="I67" s="221">
        <f t="shared" si="3"/>
        <v>0</v>
      </c>
    </row>
    <row r="68" spans="1:9" x14ac:dyDescent="0.2">
      <c r="A68" s="339" t="s">
        <v>1410</v>
      </c>
      <c r="B68" s="336" t="s">
        <v>1001</v>
      </c>
      <c r="C68" s="62" t="s">
        <v>1054</v>
      </c>
      <c r="D68" s="21">
        <v>0</v>
      </c>
      <c r="E68" s="21">
        <v>0</v>
      </c>
      <c r="F68" s="21">
        <v>0</v>
      </c>
      <c r="G68" s="21">
        <v>0</v>
      </c>
      <c r="H68" s="220">
        <v>0</v>
      </c>
      <c r="I68" s="221">
        <f t="shared" si="3"/>
        <v>0</v>
      </c>
    </row>
    <row r="69" spans="1:9" x14ac:dyDescent="0.2">
      <c r="A69" s="166" t="s">
        <v>64</v>
      </c>
      <c r="B69" s="336" t="s">
        <v>1002</v>
      </c>
      <c r="C69" s="62" t="s">
        <v>75</v>
      </c>
      <c r="D69" s="21">
        <v>0</v>
      </c>
      <c r="E69" s="21">
        <v>0</v>
      </c>
      <c r="F69" s="21">
        <v>0</v>
      </c>
      <c r="G69" s="21">
        <v>0</v>
      </c>
      <c r="H69" s="220">
        <v>0</v>
      </c>
      <c r="I69" s="221">
        <f t="shared" si="3"/>
        <v>0</v>
      </c>
    </row>
    <row r="70" spans="1:9" x14ac:dyDescent="0.2">
      <c r="A70" s="178" t="s">
        <v>606</v>
      </c>
      <c r="B70" s="336" t="s">
        <v>1003</v>
      </c>
      <c r="C70" s="62" t="s">
        <v>375</v>
      </c>
      <c r="D70" s="21">
        <v>0</v>
      </c>
      <c r="E70" s="21">
        <v>0</v>
      </c>
      <c r="F70" s="21">
        <v>0</v>
      </c>
      <c r="G70" s="21">
        <v>0</v>
      </c>
      <c r="H70" s="220">
        <v>0</v>
      </c>
      <c r="I70" s="221">
        <f t="shared" si="3"/>
        <v>0</v>
      </c>
    </row>
    <row r="71" spans="1:9" x14ac:dyDescent="0.2">
      <c r="A71" s="335" t="s">
        <v>607</v>
      </c>
      <c r="B71" s="336" t="s">
        <v>1004</v>
      </c>
      <c r="C71" s="62" t="s">
        <v>376</v>
      </c>
      <c r="D71" s="21">
        <v>0</v>
      </c>
      <c r="E71" s="21">
        <v>0</v>
      </c>
      <c r="F71" s="21">
        <v>0</v>
      </c>
      <c r="G71" s="21">
        <v>0</v>
      </c>
      <c r="H71" s="220">
        <v>0</v>
      </c>
      <c r="I71" s="221">
        <f t="shared" si="3"/>
        <v>0</v>
      </c>
    </row>
    <row r="72" spans="1:9" x14ac:dyDescent="0.2">
      <c r="A72" s="335" t="s">
        <v>405</v>
      </c>
      <c r="B72" s="336" t="s">
        <v>1005</v>
      </c>
      <c r="C72" s="62" t="s">
        <v>407</v>
      </c>
      <c r="D72" s="21">
        <v>0</v>
      </c>
      <c r="E72" s="21">
        <v>0</v>
      </c>
      <c r="F72" s="21">
        <v>0</v>
      </c>
      <c r="G72" s="21">
        <v>0</v>
      </c>
      <c r="H72" s="220">
        <v>0</v>
      </c>
      <c r="I72" s="221">
        <f t="shared" si="3"/>
        <v>0</v>
      </c>
    </row>
    <row r="73" spans="1:9" x14ac:dyDescent="0.2">
      <c r="A73" s="335" t="s">
        <v>1411</v>
      </c>
      <c r="B73" s="336" t="s">
        <v>1006</v>
      </c>
      <c r="C73" s="297" t="s">
        <v>1412</v>
      </c>
      <c r="D73" s="21">
        <v>0</v>
      </c>
      <c r="E73" s="21">
        <v>0</v>
      </c>
      <c r="F73" s="21">
        <v>0</v>
      </c>
      <c r="G73" s="21">
        <v>0</v>
      </c>
      <c r="H73" s="220">
        <v>0</v>
      </c>
      <c r="I73" s="334">
        <f t="shared" si="3"/>
        <v>0</v>
      </c>
    </row>
    <row r="74" spans="1:9" x14ac:dyDescent="0.2">
      <c r="A74" s="207" t="s">
        <v>608</v>
      </c>
      <c r="B74" s="336" t="s">
        <v>1007</v>
      </c>
      <c r="C74" s="62" t="s">
        <v>450</v>
      </c>
      <c r="D74" s="337">
        <v>0</v>
      </c>
      <c r="E74" s="337">
        <v>0</v>
      </c>
      <c r="F74" s="337">
        <v>0</v>
      </c>
      <c r="G74" s="337">
        <v>0</v>
      </c>
      <c r="H74" s="332">
        <v>0</v>
      </c>
      <c r="I74" s="333">
        <f t="shared" ref="I74" si="4">SUM(G74+H74)</f>
        <v>0</v>
      </c>
    </row>
    <row r="75" spans="1:9" ht="10.8" thickBot="1" x14ac:dyDescent="0.25">
      <c r="A75" s="207"/>
      <c r="B75" s="208"/>
      <c r="C75" s="62"/>
      <c r="D75" s="95"/>
      <c r="E75" s="95"/>
      <c r="F75" s="95"/>
      <c r="G75" s="95"/>
      <c r="H75" s="95"/>
      <c r="I75" s="231"/>
    </row>
    <row r="76" spans="1:9" ht="11.4" thickTop="1" thickBot="1" x14ac:dyDescent="0.25">
      <c r="B76" s="336" t="s">
        <v>1008</v>
      </c>
      <c r="C76" s="297" t="s">
        <v>1413</v>
      </c>
      <c r="D76" s="84">
        <f t="shared" ref="D76:I76" si="5">SUM(D51:D74)</f>
        <v>0</v>
      </c>
      <c r="E76" s="84">
        <f t="shared" si="5"/>
        <v>0</v>
      </c>
      <c r="F76" s="84">
        <f t="shared" si="5"/>
        <v>0</v>
      </c>
      <c r="G76" s="84">
        <f t="shared" si="5"/>
        <v>0</v>
      </c>
      <c r="H76" s="84">
        <f t="shared" si="5"/>
        <v>0</v>
      </c>
      <c r="I76" s="84">
        <f t="shared" si="5"/>
        <v>0</v>
      </c>
    </row>
    <row r="77" spans="1:9" ht="10.8" thickTop="1" x14ac:dyDescent="0.2">
      <c r="B77" s="208"/>
      <c r="C77" s="62"/>
      <c r="I77" s="225"/>
    </row>
    <row r="78" spans="1:9" x14ac:dyDescent="0.2">
      <c r="B78" s="208"/>
      <c r="C78" s="492" t="s">
        <v>65</v>
      </c>
      <c r="I78" s="226"/>
    </row>
    <row r="79" spans="1:9" x14ac:dyDescent="0.2">
      <c r="A79" s="201" t="s">
        <v>321</v>
      </c>
      <c r="B79" s="336" t="s">
        <v>1009</v>
      </c>
      <c r="C79" s="62" t="s">
        <v>539</v>
      </c>
      <c r="D79" s="21">
        <v>0</v>
      </c>
      <c r="E79" s="21">
        <v>0</v>
      </c>
      <c r="F79" s="21">
        <v>0</v>
      </c>
      <c r="G79" s="21">
        <v>0</v>
      </c>
      <c r="H79" s="220">
        <v>0</v>
      </c>
      <c r="I79" s="221">
        <f t="shared" ref="I79:I90" si="6">SUM(G79+H79)</f>
        <v>0</v>
      </c>
    </row>
    <row r="80" spans="1:9" x14ac:dyDescent="0.2">
      <c r="A80" s="201" t="s">
        <v>321</v>
      </c>
      <c r="B80" s="336" t="s">
        <v>1414</v>
      </c>
      <c r="C80" s="297" t="s">
        <v>1415</v>
      </c>
      <c r="D80" s="21">
        <v>0</v>
      </c>
      <c r="E80" s="21">
        <v>0</v>
      </c>
      <c r="F80" s="21">
        <v>0</v>
      </c>
      <c r="G80" s="21">
        <v>0</v>
      </c>
      <c r="H80" s="220">
        <v>0</v>
      </c>
      <c r="I80" s="221">
        <f>SUM(G80+H80)</f>
        <v>0</v>
      </c>
    </row>
    <row r="81" spans="1:9" x14ac:dyDescent="0.2">
      <c r="A81" s="209" t="s">
        <v>542</v>
      </c>
      <c r="B81" s="336" t="s">
        <v>1011</v>
      </c>
      <c r="C81" s="62" t="s">
        <v>540</v>
      </c>
      <c r="D81" s="21">
        <v>0</v>
      </c>
      <c r="E81" s="21">
        <v>0</v>
      </c>
      <c r="F81" s="21">
        <v>0</v>
      </c>
      <c r="G81" s="21">
        <v>0</v>
      </c>
      <c r="H81" s="220">
        <v>0</v>
      </c>
      <c r="I81" s="221">
        <f t="shared" si="6"/>
        <v>0</v>
      </c>
    </row>
    <row r="82" spans="1:9" x14ac:dyDescent="0.2">
      <c r="A82" s="209" t="s">
        <v>543</v>
      </c>
      <c r="B82" s="336" t="s">
        <v>1012</v>
      </c>
      <c r="C82" s="62" t="s">
        <v>541</v>
      </c>
      <c r="D82" s="21">
        <v>0</v>
      </c>
      <c r="E82" s="21">
        <v>0</v>
      </c>
      <c r="F82" s="21">
        <v>0</v>
      </c>
      <c r="G82" s="21">
        <v>0</v>
      </c>
      <c r="H82" s="220">
        <v>0</v>
      </c>
      <c r="I82" s="221">
        <f t="shared" si="6"/>
        <v>0</v>
      </c>
    </row>
    <row r="83" spans="1:9" x14ac:dyDescent="0.2">
      <c r="A83" s="201" t="s">
        <v>462</v>
      </c>
      <c r="B83" s="336" t="s">
        <v>1013</v>
      </c>
      <c r="C83" s="62" t="s">
        <v>463</v>
      </c>
      <c r="D83" s="21">
        <v>0</v>
      </c>
      <c r="E83" s="21">
        <v>0</v>
      </c>
      <c r="F83" s="21">
        <v>0</v>
      </c>
      <c r="G83" s="21">
        <v>0</v>
      </c>
      <c r="H83" s="220">
        <v>0</v>
      </c>
      <c r="I83" s="221">
        <f t="shared" si="6"/>
        <v>0</v>
      </c>
    </row>
    <row r="84" spans="1:9" x14ac:dyDescent="0.2">
      <c r="A84" s="201" t="s">
        <v>464</v>
      </c>
      <c r="B84" s="336" t="s">
        <v>1014</v>
      </c>
      <c r="C84" s="62" t="s">
        <v>465</v>
      </c>
      <c r="D84" s="21">
        <v>0</v>
      </c>
      <c r="E84" s="21">
        <v>0</v>
      </c>
      <c r="F84" s="21">
        <v>0</v>
      </c>
      <c r="G84" s="21">
        <v>0</v>
      </c>
      <c r="H84" s="220">
        <v>0</v>
      </c>
      <c r="I84" s="221">
        <f t="shared" si="6"/>
        <v>0</v>
      </c>
    </row>
    <row r="85" spans="1:9" x14ac:dyDescent="0.2">
      <c r="A85" s="339" t="s">
        <v>1416</v>
      </c>
      <c r="B85" s="336" t="s">
        <v>1015</v>
      </c>
      <c r="C85" s="62" t="s">
        <v>408</v>
      </c>
      <c r="D85" s="21">
        <v>0</v>
      </c>
      <c r="E85" s="21">
        <v>0</v>
      </c>
      <c r="F85" s="21">
        <v>0</v>
      </c>
      <c r="G85" s="21">
        <v>0</v>
      </c>
      <c r="H85" s="220">
        <v>0</v>
      </c>
      <c r="I85" s="221">
        <f t="shared" si="6"/>
        <v>0</v>
      </c>
    </row>
    <row r="86" spans="1:9" x14ac:dyDescent="0.2">
      <c r="A86" s="201" t="s">
        <v>466</v>
      </c>
      <c r="B86" s="336" t="s">
        <v>1016</v>
      </c>
      <c r="C86" s="62" t="s">
        <v>467</v>
      </c>
      <c r="D86" s="21">
        <v>0</v>
      </c>
      <c r="E86" s="21">
        <v>0</v>
      </c>
      <c r="F86" s="21">
        <v>0</v>
      </c>
      <c r="G86" s="21">
        <v>0</v>
      </c>
      <c r="H86" s="220">
        <v>0</v>
      </c>
      <c r="I86" s="221">
        <f t="shared" si="6"/>
        <v>0</v>
      </c>
    </row>
    <row r="87" spans="1:9" x14ac:dyDescent="0.2">
      <c r="A87"/>
      <c r="B87" s="340" t="s">
        <v>1417</v>
      </c>
      <c r="C87" s="62" t="s">
        <v>451</v>
      </c>
      <c r="D87" s="21">
        <v>0</v>
      </c>
      <c r="E87" s="21">
        <v>0</v>
      </c>
      <c r="F87" s="21">
        <v>0</v>
      </c>
      <c r="G87" s="21">
        <v>0</v>
      </c>
      <c r="H87" s="220">
        <v>0</v>
      </c>
      <c r="I87" s="221">
        <f t="shared" si="6"/>
        <v>0</v>
      </c>
    </row>
    <row r="88" spans="1:9" x14ac:dyDescent="0.2">
      <c r="A88"/>
      <c r="B88" s="340" t="s">
        <v>1418</v>
      </c>
      <c r="C88" s="62" t="s">
        <v>369</v>
      </c>
      <c r="D88" s="21">
        <v>0</v>
      </c>
      <c r="E88" s="21">
        <v>0</v>
      </c>
      <c r="F88" s="21">
        <v>0</v>
      </c>
      <c r="G88" s="21">
        <v>0</v>
      </c>
      <c r="H88" s="220">
        <v>0</v>
      </c>
      <c r="I88" s="221">
        <f t="shared" si="6"/>
        <v>0</v>
      </c>
    </row>
    <row r="89" spans="1:9" x14ac:dyDescent="0.2">
      <c r="A89"/>
      <c r="B89" s="336" t="s">
        <v>1419</v>
      </c>
      <c r="C89" s="62" t="s">
        <v>452</v>
      </c>
      <c r="D89" s="21">
        <v>0</v>
      </c>
      <c r="E89" s="21">
        <v>0</v>
      </c>
      <c r="F89" s="21">
        <v>0</v>
      </c>
      <c r="G89" s="21">
        <v>0</v>
      </c>
      <c r="H89" s="220">
        <v>0</v>
      </c>
      <c r="I89" s="221">
        <f t="shared" si="6"/>
        <v>0</v>
      </c>
    </row>
    <row r="90" spans="1:9" x14ac:dyDescent="0.2">
      <c r="A90"/>
      <c r="B90" s="336" t="s">
        <v>1017</v>
      </c>
      <c r="C90" s="62" t="s">
        <v>453</v>
      </c>
      <c r="D90" s="21">
        <v>0</v>
      </c>
      <c r="E90" s="21">
        <v>0</v>
      </c>
      <c r="F90" s="21">
        <v>0</v>
      </c>
      <c r="G90" s="21">
        <v>0</v>
      </c>
      <c r="H90" s="220">
        <v>0</v>
      </c>
      <c r="I90" s="221">
        <f t="shared" si="6"/>
        <v>0</v>
      </c>
    </row>
    <row r="91" spans="1:9" ht="10.8" thickBot="1" x14ac:dyDescent="0.25">
      <c r="B91" s="208"/>
      <c r="C91" s="62"/>
      <c r="D91" s="3"/>
      <c r="E91" s="3"/>
      <c r="F91" s="3"/>
      <c r="G91" s="3"/>
      <c r="H91" s="3"/>
      <c r="I91" s="231"/>
    </row>
    <row r="92" spans="1:9" ht="11.4" thickTop="1" thickBot="1" x14ac:dyDescent="0.25">
      <c r="B92" s="336" t="s">
        <v>1018</v>
      </c>
      <c r="C92" s="297" t="s">
        <v>1420</v>
      </c>
      <c r="D92" s="82">
        <f t="shared" ref="D92:I92" si="7">SUM(D79:D90)</f>
        <v>0</v>
      </c>
      <c r="E92" s="82">
        <f t="shared" si="7"/>
        <v>0</v>
      </c>
      <c r="F92" s="82">
        <f t="shared" si="7"/>
        <v>0</v>
      </c>
      <c r="G92" s="82">
        <f t="shared" si="7"/>
        <v>0</v>
      </c>
      <c r="H92" s="241">
        <f t="shared" si="7"/>
        <v>0</v>
      </c>
      <c r="I92" s="222">
        <f t="shared" si="7"/>
        <v>0</v>
      </c>
    </row>
    <row r="93" spans="1:9" ht="10.8" thickTop="1" x14ac:dyDescent="0.2">
      <c r="B93" s="208"/>
      <c r="C93" s="62"/>
      <c r="I93" s="225"/>
    </row>
    <row r="94" spans="1:9" x14ac:dyDescent="0.2">
      <c r="A94"/>
      <c r="B94" s="208"/>
      <c r="C94" s="210" t="s">
        <v>643</v>
      </c>
      <c r="I94" s="226"/>
    </row>
    <row r="95" spans="1:9" x14ac:dyDescent="0.2">
      <c r="A95" s="166" t="s">
        <v>66</v>
      </c>
      <c r="B95" s="336" t="s">
        <v>1019</v>
      </c>
      <c r="C95" s="2" t="s">
        <v>764</v>
      </c>
      <c r="D95" s="21">
        <v>0</v>
      </c>
      <c r="E95" s="21">
        <v>0</v>
      </c>
      <c r="F95" s="21">
        <v>0</v>
      </c>
      <c r="G95" s="21">
        <v>0</v>
      </c>
      <c r="H95" s="220">
        <v>0</v>
      </c>
      <c r="I95" s="221">
        <f>SUM(G95+H95)</f>
        <v>0</v>
      </c>
    </row>
    <row r="96" spans="1:9" x14ac:dyDescent="0.2">
      <c r="A96" s="335" t="s">
        <v>1421</v>
      </c>
      <c r="B96" s="336" t="s">
        <v>1020</v>
      </c>
      <c r="C96" s="297" t="s">
        <v>1422</v>
      </c>
      <c r="D96" s="21">
        <v>0</v>
      </c>
      <c r="E96" s="21">
        <v>0</v>
      </c>
      <c r="F96" s="21">
        <v>0</v>
      </c>
      <c r="G96" s="21">
        <v>0</v>
      </c>
      <c r="H96" s="220">
        <v>0</v>
      </c>
      <c r="I96" s="221">
        <f>SUM(G96+H96)</f>
        <v>0</v>
      </c>
    </row>
    <row r="97" spans="1:9" x14ac:dyDescent="0.2">
      <c r="A97" s="166" t="s">
        <v>425</v>
      </c>
      <c r="B97" s="336" t="s">
        <v>1021</v>
      </c>
      <c r="C97" s="62" t="s">
        <v>426</v>
      </c>
      <c r="D97" s="21">
        <v>0</v>
      </c>
      <c r="E97" s="21">
        <v>0</v>
      </c>
      <c r="F97" s="21">
        <v>0</v>
      </c>
      <c r="G97" s="21">
        <v>0</v>
      </c>
      <c r="H97" s="220">
        <v>0</v>
      </c>
      <c r="I97" s="221">
        <f t="shared" ref="I97:I98" si="8">SUM(G97+H97)</f>
        <v>0</v>
      </c>
    </row>
    <row r="98" spans="1:9" x14ac:dyDescent="0.2">
      <c r="A98" s="166" t="s">
        <v>424</v>
      </c>
      <c r="B98" s="336" t="s">
        <v>1022</v>
      </c>
      <c r="C98" s="62" t="s">
        <v>74</v>
      </c>
      <c r="D98" s="21">
        <v>0</v>
      </c>
      <c r="E98" s="21">
        <v>0</v>
      </c>
      <c r="F98" s="21">
        <v>0</v>
      </c>
      <c r="G98" s="21">
        <v>0</v>
      </c>
      <c r="H98" s="220">
        <v>0</v>
      </c>
      <c r="I98" s="221">
        <f t="shared" si="8"/>
        <v>0</v>
      </c>
    </row>
    <row r="99" spans="1:9" x14ac:dyDescent="0.2">
      <c r="A99" s="335" t="s">
        <v>1423</v>
      </c>
      <c r="B99" s="336" t="s">
        <v>1023</v>
      </c>
      <c r="C99" s="297" t="s">
        <v>1424</v>
      </c>
      <c r="D99" s="21">
        <v>0</v>
      </c>
      <c r="E99" s="21">
        <v>0</v>
      </c>
      <c r="F99" s="21">
        <v>0</v>
      </c>
      <c r="G99" s="21">
        <v>0</v>
      </c>
      <c r="H99" s="220">
        <v>0</v>
      </c>
      <c r="I99" s="221">
        <f>SUM(G99+H99)</f>
        <v>0</v>
      </c>
    </row>
    <row r="100" spans="1:9" ht="10.8" thickBot="1" x14ac:dyDescent="0.25">
      <c r="A100" s="201" t="s">
        <v>468</v>
      </c>
      <c r="B100" s="336" t="s">
        <v>1024</v>
      </c>
      <c r="C100" s="62" t="s">
        <v>454</v>
      </c>
      <c r="D100" s="21">
        <v>0</v>
      </c>
      <c r="E100" s="21">
        <v>0</v>
      </c>
      <c r="F100" s="21">
        <v>0</v>
      </c>
      <c r="G100" s="21">
        <v>0</v>
      </c>
      <c r="H100" s="220">
        <v>0</v>
      </c>
      <c r="I100" s="223">
        <f>SUM(G100+H100)</f>
        <v>0</v>
      </c>
    </row>
    <row r="101" spans="1:9" ht="11.4" thickTop="1" thickBot="1" x14ac:dyDescent="0.25">
      <c r="A101"/>
      <c r="B101" s="336" t="s">
        <v>1025</v>
      </c>
      <c r="C101" s="297" t="s">
        <v>1425</v>
      </c>
      <c r="D101" s="82">
        <f t="shared" ref="D101:I101" si="9">SUM(D95:D100)</f>
        <v>0</v>
      </c>
      <c r="E101" s="82">
        <f t="shared" si="9"/>
        <v>0</v>
      </c>
      <c r="F101" s="82">
        <f t="shared" si="9"/>
        <v>0</v>
      </c>
      <c r="G101" s="82">
        <f t="shared" si="9"/>
        <v>0</v>
      </c>
      <c r="H101" s="241">
        <f t="shared" si="9"/>
        <v>0</v>
      </c>
      <c r="I101" s="222">
        <f t="shared" si="9"/>
        <v>0</v>
      </c>
    </row>
    <row r="102" spans="1:9" ht="11.4" thickTop="1" thickBot="1" x14ac:dyDescent="0.25">
      <c r="A102"/>
      <c r="B102" s="208"/>
      <c r="C102" s="62"/>
      <c r="I102" s="232"/>
    </row>
    <row r="103" spans="1:9" ht="21.6" thickTop="1" thickBot="1" x14ac:dyDescent="0.25">
      <c r="A103"/>
      <c r="B103" s="336" t="s">
        <v>1026</v>
      </c>
      <c r="C103" s="341" t="s">
        <v>1426</v>
      </c>
      <c r="D103" s="82">
        <f t="shared" ref="D103:I103" si="10">SUM(D45+D48+D76+D92+D101)</f>
        <v>0</v>
      </c>
      <c r="E103" s="82">
        <f t="shared" si="10"/>
        <v>0</v>
      </c>
      <c r="F103" s="82">
        <f t="shared" si="10"/>
        <v>0</v>
      </c>
      <c r="G103" s="82">
        <f t="shared" si="10"/>
        <v>0</v>
      </c>
      <c r="H103" s="241">
        <f t="shared" si="10"/>
        <v>0</v>
      </c>
      <c r="I103" s="222">
        <f t="shared" si="10"/>
        <v>0</v>
      </c>
    </row>
    <row r="104" spans="1:9" ht="11.4" thickTop="1" thickBot="1" x14ac:dyDescent="0.25">
      <c r="B104" s="208"/>
      <c r="C104" s="62"/>
      <c r="I104" s="232"/>
    </row>
    <row r="105" spans="1:9" ht="21.6" thickTop="1" thickBot="1" x14ac:dyDescent="0.25">
      <c r="A105"/>
      <c r="B105" s="336" t="s">
        <v>1027</v>
      </c>
      <c r="C105" s="341" t="s">
        <v>1427</v>
      </c>
      <c r="D105" s="82">
        <f t="shared" ref="D105:I105" si="11">D103+D4</f>
        <v>0</v>
      </c>
      <c r="E105" s="82">
        <f t="shared" si="11"/>
        <v>0</v>
      </c>
      <c r="F105" s="82">
        <f t="shared" si="11"/>
        <v>0</v>
      </c>
      <c r="G105" s="82">
        <f t="shared" si="11"/>
        <v>0</v>
      </c>
      <c r="H105" s="241">
        <f t="shared" si="11"/>
        <v>0</v>
      </c>
      <c r="I105" s="222">
        <f t="shared" si="11"/>
        <v>0</v>
      </c>
    </row>
    <row r="106" spans="1:9" ht="10.8" thickTop="1" x14ac:dyDescent="0.2">
      <c r="B106" s="208"/>
      <c r="C106" s="62" t="s">
        <v>642</v>
      </c>
      <c r="I106" s="233"/>
    </row>
    <row r="107" spans="1:9" x14ac:dyDescent="0.2">
      <c r="A107" s="209" t="s">
        <v>1190</v>
      </c>
      <c r="B107" s="303" t="s">
        <v>1434</v>
      </c>
      <c r="C107" s="62" t="s">
        <v>931</v>
      </c>
      <c r="D107" s="21">
        <v>0</v>
      </c>
      <c r="E107" s="21">
        <v>0</v>
      </c>
      <c r="F107" s="21">
        <v>0</v>
      </c>
      <c r="G107" s="21">
        <v>0</v>
      </c>
      <c r="H107" s="220">
        <v>0</v>
      </c>
      <c r="I107" s="221">
        <f>SUM(G107+H107)</f>
        <v>0</v>
      </c>
    </row>
    <row r="108" spans="1:9" x14ac:dyDescent="0.2">
      <c r="A108" s="209" t="s">
        <v>544</v>
      </c>
      <c r="B108" s="303" t="s">
        <v>815</v>
      </c>
      <c r="C108" s="62" t="s">
        <v>142</v>
      </c>
      <c r="D108" s="21">
        <v>0</v>
      </c>
      <c r="E108" s="21">
        <v>0</v>
      </c>
      <c r="F108" s="21">
        <v>0</v>
      </c>
      <c r="G108" s="21">
        <v>0</v>
      </c>
      <c r="H108" s="220">
        <v>0</v>
      </c>
      <c r="I108" s="221">
        <f>SUM(G108+H108)</f>
        <v>0</v>
      </c>
    </row>
    <row r="109" spans="1:9" ht="10.8" thickBot="1" x14ac:dyDescent="0.25">
      <c r="A109" s="209"/>
      <c r="B109" s="206"/>
      <c r="C109" s="62"/>
      <c r="D109" s="3"/>
      <c r="E109" s="3"/>
      <c r="F109" s="3"/>
      <c r="G109" s="3"/>
      <c r="H109" s="3"/>
      <c r="I109" s="223"/>
    </row>
    <row r="110" spans="1:9" ht="11.4" thickTop="1" thickBot="1" x14ac:dyDescent="0.25">
      <c r="A110" s="209"/>
      <c r="B110" s="303" t="s">
        <v>1693</v>
      </c>
      <c r="C110" s="297" t="s">
        <v>1694</v>
      </c>
      <c r="D110" s="82">
        <f t="shared" ref="D110:I110" si="12">SUM(D107:D108)</f>
        <v>0</v>
      </c>
      <c r="E110" s="82">
        <f t="shared" si="12"/>
        <v>0</v>
      </c>
      <c r="F110" s="82">
        <f t="shared" si="12"/>
        <v>0</v>
      </c>
      <c r="G110" s="82">
        <f t="shared" si="12"/>
        <v>0</v>
      </c>
      <c r="H110" s="241">
        <f t="shared" si="12"/>
        <v>0</v>
      </c>
      <c r="I110" s="222">
        <f t="shared" si="12"/>
        <v>0</v>
      </c>
    </row>
    <row r="111" spans="1:9" ht="11.4" thickTop="1" thickBot="1" x14ac:dyDescent="0.25">
      <c r="A111" s="209"/>
      <c r="B111" s="208"/>
      <c r="C111" s="62"/>
      <c r="D111" s="3"/>
      <c r="E111" s="3"/>
      <c r="F111" s="3"/>
      <c r="G111" s="3"/>
      <c r="H111" s="3"/>
      <c r="I111" s="234"/>
    </row>
    <row r="112" spans="1:9" ht="10.8" thickBot="1" x14ac:dyDescent="0.25">
      <c r="B112" s="303" t="s">
        <v>1435</v>
      </c>
      <c r="C112" s="212" t="s">
        <v>1695</v>
      </c>
      <c r="D112" s="83">
        <f t="shared" ref="D112:I112" si="13">D105-D110</f>
        <v>0</v>
      </c>
      <c r="E112" s="83">
        <f t="shared" si="13"/>
        <v>0</v>
      </c>
      <c r="F112" s="83">
        <f t="shared" si="13"/>
        <v>0</v>
      </c>
      <c r="G112" s="83">
        <f t="shared" si="13"/>
        <v>0</v>
      </c>
      <c r="H112" s="267">
        <f t="shared" si="13"/>
        <v>0</v>
      </c>
      <c r="I112" s="101">
        <f t="shared" si="13"/>
        <v>0</v>
      </c>
    </row>
    <row r="113" spans="1:9" x14ac:dyDescent="0.2">
      <c r="I113" s="224"/>
    </row>
    <row r="114" spans="1:9" x14ac:dyDescent="0.2">
      <c r="A114" s="286" t="s">
        <v>637</v>
      </c>
      <c r="C114" s="204" t="s">
        <v>633</v>
      </c>
      <c r="I114" s="77"/>
    </row>
    <row r="115" spans="1:9" x14ac:dyDescent="0.2">
      <c r="A115" s="166" t="s">
        <v>66</v>
      </c>
      <c r="B115" s="336" t="s">
        <v>1430</v>
      </c>
      <c r="C115" s="2" t="s">
        <v>639</v>
      </c>
      <c r="D115" s="21">
        <v>0</v>
      </c>
      <c r="E115" s="21">
        <v>0</v>
      </c>
      <c r="F115" s="21">
        <v>0</v>
      </c>
      <c r="G115" s="21">
        <v>0</v>
      </c>
      <c r="H115" s="220">
        <v>0</v>
      </c>
      <c r="I115" s="221">
        <f>SUM(G115+H115)</f>
        <v>0</v>
      </c>
    </row>
    <row r="117" spans="1:9" x14ac:dyDescent="0.2">
      <c r="A117" s="286" t="s">
        <v>638</v>
      </c>
      <c r="C117" s="204" t="s">
        <v>634</v>
      </c>
    </row>
    <row r="118" spans="1:9" x14ac:dyDescent="0.2">
      <c r="A118" s="286"/>
      <c r="C118" s="94" t="s">
        <v>0</v>
      </c>
    </row>
    <row r="119" spans="1:9" x14ac:dyDescent="0.2">
      <c r="A119" s="209" t="s">
        <v>1190</v>
      </c>
      <c r="B119" s="303" t="s">
        <v>1432</v>
      </c>
      <c r="C119" s="62" t="s">
        <v>931</v>
      </c>
      <c r="D119" s="21">
        <v>0</v>
      </c>
      <c r="E119" s="21">
        <v>0</v>
      </c>
      <c r="F119" s="21">
        <v>0</v>
      </c>
      <c r="G119" s="21">
        <v>0</v>
      </c>
      <c r="H119" s="220">
        <v>0</v>
      </c>
      <c r="I119" s="221">
        <f>SUM(G119+H119)</f>
        <v>0</v>
      </c>
    </row>
    <row r="120" spans="1:9" x14ac:dyDescent="0.2">
      <c r="A120" s="209" t="s">
        <v>544</v>
      </c>
      <c r="B120" s="303" t="s">
        <v>1433</v>
      </c>
      <c r="C120" s="62" t="s">
        <v>142</v>
      </c>
      <c r="D120" s="21">
        <v>0</v>
      </c>
      <c r="E120" s="21">
        <v>0</v>
      </c>
      <c r="F120" s="21">
        <v>0</v>
      </c>
      <c r="G120" s="21">
        <v>0</v>
      </c>
      <c r="H120" s="220">
        <v>0</v>
      </c>
      <c r="I120" s="221">
        <f>SUM(G120+H120)</f>
        <v>0</v>
      </c>
    </row>
  </sheetData>
  <sheetProtection formatCells="0" formatColumns="0" formatRows="0"/>
  <phoneticPr fontId="12" type="noConversion"/>
  <printOptions horizontalCentered="1"/>
  <pageMargins left="0.5" right="0.25" top="0.5" bottom="0.5" header="0.5" footer="0.25"/>
  <pageSetup scale="90" firstPageNumber="2" fitToHeight="0" orientation="landscape" horizontalDpi="300" verticalDpi="300" r:id="rId1"/>
  <headerFooter alignWithMargins="0">
    <oddFooter>&amp;CPage &amp;P of &amp;N&amp;R&amp;D</oddFooter>
  </headerFooter>
  <rowBreaks count="1" manualBreakCount="1">
    <brk id="11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106"/>
  <sheetViews>
    <sheetView zoomScaleNormal="100" workbookViewId="0">
      <pane ySplit="3" topLeftCell="A4" activePane="bottomLeft" state="frozen"/>
      <selection pane="bottomLeft" activeCell="D3" sqref="D3"/>
    </sheetView>
  </sheetViews>
  <sheetFormatPr defaultColWidth="9.28515625" defaultRowHeight="10.199999999999999" x14ac:dyDescent="0.2"/>
  <cols>
    <col min="1" max="1" width="10" style="94" customWidth="1"/>
    <col min="2" max="2" width="5" style="94" bestFit="1" customWidth="1"/>
    <col min="3" max="3" width="70.85546875" style="94" customWidth="1"/>
    <col min="4" max="9" width="16.7109375" style="94" customWidth="1"/>
    <col min="10" max="16384" width="9.28515625" style="94"/>
  </cols>
  <sheetData>
    <row r="1" spans="1:9" customFormat="1" x14ac:dyDescent="0.2">
      <c r="A1" s="94" t="s">
        <v>67</v>
      </c>
      <c r="B1" s="165"/>
      <c r="C1" s="177">
        <f>District_Name</f>
        <v>0</v>
      </c>
      <c r="D1" s="62" t="s">
        <v>1257</v>
      </c>
      <c r="E1" s="169">
        <f>District_Code</f>
        <v>0</v>
      </c>
      <c r="G1" s="357" t="s">
        <v>1259</v>
      </c>
    </row>
    <row r="2" spans="1:9" s="418" customFormat="1" ht="12.6" x14ac:dyDescent="0.25">
      <c r="A2" s="214" t="s">
        <v>69</v>
      </c>
    </row>
    <row r="3" spans="1:9" s="163" customFormat="1" ht="30.6" x14ac:dyDescent="0.2">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x14ac:dyDescent="0.2">
      <c r="A4" s="210" t="s">
        <v>1659</v>
      </c>
      <c r="D4" s="66"/>
      <c r="E4" s="66"/>
      <c r="F4" s="67"/>
      <c r="G4" s="66"/>
    </row>
    <row r="5" spans="1:9" x14ac:dyDescent="0.2">
      <c r="A5" s="212" t="s">
        <v>30</v>
      </c>
      <c r="I5" s="77"/>
    </row>
    <row r="6" spans="1:9" x14ac:dyDescent="0.2">
      <c r="B6" s="215" t="s">
        <v>1249</v>
      </c>
      <c r="C6" s="62" t="s">
        <v>177</v>
      </c>
      <c r="D6" s="68">
        <v>0</v>
      </c>
      <c r="E6" s="68">
        <v>0</v>
      </c>
      <c r="F6" s="68">
        <v>0</v>
      </c>
      <c r="G6" s="218">
        <f>SUMIF('Staff Details'!J:J,RIGHT(LEFT($A$2,7),2)&amp;"-"&amp;LEFT(A5,4),'Staff Details'!S:S)</f>
        <v>0</v>
      </c>
      <c r="H6" s="70">
        <v>0</v>
      </c>
      <c r="I6" s="242">
        <f>SUM(G6+H6)</f>
        <v>0</v>
      </c>
    </row>
    <row r="7" spans="1:9" x14ac:dyDescent="0.2">
      <c r="B7" s="215" t="s">
        <v>1249</v>
      </c>
      <c r="C7" s="62" t="s">
        <v>400</v>
      </c>
      <c r="D7" s="68">
        <v>0</v>
      </c>
      <c r="E7" s="68">
        <v>0</v>
      </c>
      <c r="F7" s="68">
        <v>0</v>
      </c>
      <c r="G7" s="68">
        <v>0</v>
      </c>
      <c r="H7" s="70">
        <v>0</v>
      </c>
      <c r="I7" s="242">
        <f>SUM(G7+H7)</f>
        <v>0</v>
      </c>
    </row>
    <row r="8" spans="1:9" x14ac:dyDescent="0.2">
      <c r="A8" s="62"/>
      <c r="B8" s="215" t="s">
        <v>1250</v>
      </c>
      <c r="C8" s="62" t="s">
        <v>684</v>
      </c>
      <c r="D8" s="68">
        <v>0</v>
      </c>
      <c r="E8" s="68">
        <v>0</v>
      </c>
      <c r="F8" s="68">
        <v>0</v>
      </c>
      <c r="G8" s="219">
        <f>SUMIF('Staff Details'!J:J,RIGHT(LEFT($A$2,7),2)&amp;"-"&amp;LEFT(A5,4),'Staff Details'!AA:AA)</f>
        <v>0</v>
      </c>
      <c r="H8" s="70">
        <v>0</v>
      </c>
      <c r="I8" s="242">
        <f t="shared" ref="I8:I39" si="0">SUM(G8+H8)</f>
        <v>0</v>
      </c>
    </row>
    <row r="9" spans="1:9" x14ac:dyDescent="0.2">
      <c r="A9" s="62"/>
      <c r="B9" s="215" t="s">
        <v>1250</v>
      </c>
      <c r="C9" s="62" t="s">
        <v>401</v>
      </c>
      <c r="D9" s="68">
        <v>0</v>
      </c>
      <c r="E9" s="68">
        <v>0</v>
      </c>
      <c r="F9" s="68">
        <v>0</v>
      </c>
      <c r="G9" s="68">
        <v>0</v>
      </c>
      <c r="H9" s="70">
        <v>0</v>
      </c>
      <c r="I9" s="242">
        <f>SUM(G9+H9)</f>
        <v>0</v>
      </c>
    </row>
    <row r="10" spans="1:9" x14ac:dyDescent="0.2">
      <c r="A10" s="62"/>
      <c r="B10" s="215" t="s">
        <v>1251</v>
      </c>
      <c r="C10" s="62" t="s">
        <v>76</v>
      </c>
      <c r="D10" s="68">
        <v>0</v>
      </c>
      <c r="E10" s="68">
        <v>0</v>
      </c>
      <c r="F10" s="68">
        <v>0</v>
      </c>
      <c r="G10" s="68">
        <v>0</v>
      </c>
      <c r="H10" s="70">
        <v>0</v>
      </c>
      <c r="I10" s="242">
        <f t="shared" si="0"/>
        <v>0</v>
      </c>
    </row>
    <row r="11" spans="1:9" x14ac:dyDescent="0.2">
      <c r="A11" s="62"/>
      <c r="B11" s="342" t="s">
        <v>1252</v>
      </c>
      <c r="C11" s="62" t="s">
        <v>77</v>
      </c>
      <c r="D11" s="68">
        <v>0</v>
      </c>
      <c r="E11" s="68">
        <v>0</v>
      </c>
      <c r="F11" s="68">
        <v>0</v>
      </c>
      <c r="G11" s="68">
        <v>0</v>
      </c>
      <c r="H11" s="70">
        <v>0</v>
      </c>
      <c r="I11" s="242">
        <f t="shared" si="0"/>
        <v>0</v>
      </c>
    </row>
    <row r="12" spans="1:9" x14ac:dyDescent="0.2">
      <c r="A12" s="62"/>
      <c r="B12" s="215" t="s">
        <v>78</v>
      </c>
      <c r="C12" s="62" t="s">
        <v>79</v>
      </c>
      <c r="D12" s="68">
        <v>0</v>
      </c>
      <c r="E12" s="68">
        <v>0</v>
      </c>
      <c r="F12" s="68">
        <v>0</v>
      </c>
      <c r="G12" s="68">
        <v>0</v>
      </c>
      <c r="H12" s="70">
        <v>0</v>
      </c>
      <c r="I12" s="242">
        <f t="shared" si="0"/>
        <v>0</v>
      </c>
    </row>
    <row r="13" spans="1:9" x14ac:dyDescent="0.2">
      <c r="A13" s="62"/>
      <c r="B13" s="215" t="s">
        <v>80</v>
      </c>
      <c r="C13" s="62" t="s">
        <v>81</v>
      </c>
      <c r="D13" s="68">
        <v>0</v>
      </c>
      <c r="E13" s="68">
        <v>0</v>
      </c>
      <c r="F13" s="68">
        <v>0</v>
      </c>
      <c r="G13" s="68">
        <v>0</v>
      </c>
      <c r="H13" s="70">
        <v>0</v>
      </c>
      <c r="I13" s="242">
        <f t="shared" si="0"/>
        <v>0</v>
      </c>
    </row>
    <row r="14" spans="1:9" x14ac:dyDescent="0.2">
      <c r="A14" s="62"/>
      <c r="B14" s="215" t="s">
        <v>1253</v>
      </c>
      <c r="C14" s="62" t="s">
        <v>82</v>
      </c>
      <c r="D14" s="68">
        <v>0</v>
      </c>
      <c r="E14" s="68">
        <v>0</v>
      </c>
      <c r="F14" s="68">
        <v>0</v>
      </c>
      <c r="G14" s="68">
        <v>0</v>
      </c>
      <c r="H14" s="70">
        <v>0</v>
      </c>
      <c r="I14" s="242">
        <f t="shared" si="0"/>
        <v>0</v>
      </c>
    </row>
    <row r="15" spans="1:9" x14ac:dyDescent="0.2">
      <c r="A15" s="62"/>
      <c r="B15" s="215" t="s">
        <v>85</v>
      </c>
      <c r="C15" s="62" t="s">
        <v>92</v>
      </c>
      <c r="D15" s="68">
        <v>0</v>
      </c>
      <c r="E15" s="68">
        <v>0</v>
      </c>
      <c r="F15" s="68">
        <v>0</v>
      </c>
      <c r="G15" s="68">
        <v>0</v>
      </c>
      <c r="H15" s="70">
        <v>0</v>
      </c>
      <c r="I15" s="242">
        <f t="shared" si="0"/>
        <v>0</v>
      </c>
    </row>
    <row r="16" spans="1:9" x14ac:dyDescent="0.2">
      <c r="A16" s="62"/>
      <c r="B16" s="215" t="s">
        <v>90</v>
      </c>
      <c r="C16" s="62" t="s">
        <v>1282</v>
      </c>
      <c r="D16" s="68">
        <v>0</v>
      </c>
      <c r="E16" s="68">
        <v>0</v>
      </c>
      <c r="F16" s="68">
        <v>0</v>
      </c>
      <c r="G16" s="68">
        <v>0</v>
      </c>
      <c r="H16" s="70">
        <v>0</v>
      </c>
      <c r="I16" s="242">
        <f t="shared" si="0"/>
        <v>0</v>
      </c>
    </row>
    <row r="17" spans="1:9" x14ac:dyDescent="0.2">
      <c r="A17" s="62"/>
      <c r="B17" s="342" t="s">
        <v>535</v>
      </c>
      <c r="C17" s="297" t="s">
        <v>558</v>
      </c>
      <c r="D17" s="68">
        <v>0</v>
      </c>
      <c r="E17" s="68">
        <v>0</v>
      </c>
      <c r="F17" s="68">
        <v>0</v>
      </c>
      <c r="G17" s="68">
        <v>0</v>
      </c>
      <c r="H17" s="70">
        <v>0</v>
      </c>
      <c r="I17" s="242">
        <f t="shared" si="0"/>
        <v>0</v>
      </c>
    </row>
    <row r="18" spans="1:9" x14ac:dyDescent="0.2">
      <c r="A18" s="62"/>
      <c r="B18" s="215" t="s">
        <v>1283</v>
      </c>
      <c r="C18" s="62" t="s">
        <v>644</v>
      </c>
      <c r="D18" s="68">
        <v>0</v>
      </c>
      <c r="E18" s="68">
        <v>0</v>
      </c>
      <c r="F18" s="68">
        <v>0</v>
      </c>
      <c r="G18" s="68">
        <v>0</v>
      </c>
      <c r="H18" s="70">
        <v>0</v>
      </c>
      <c r="I18" s="242">
        <f t="shared" si="0"/>
        <v>0</v>
      </c>
    </row>
    <row r="19" spans="1:9" x14ac:dyDescent="0.2">
      <c r="A19" s="62"/>
      <c r="B19" s="215" t="s">
        <v>1284</v>
      </c>
      <c r="C19" s="62" t="s">
        <v>138</v>
      </c>
      <c r="D19" s="68">
        <v>0</v>
      </c>
      <c r="E19" s="68">
        <v>0</v>
      </c>
      <c r="F19" s="68">
        <v>0</v>
      </c>
      <c r="G19" s="68">
        <v>0</v>
      </c>
      <c r="H19" s="70">
        <v>0</v>
      </c>
      <c r="I19" s="242">
        <f t="shared" si="0"/>
        <v>0</v>
      </c>
    </row>
    <row r="20" spans="1:9" x14ac:dyDescent="0.2">
      <c r="A20" s="62"/>
      <c r="B20" s="215" t="s">
        <v>1285</v>
      </c>
      <c r="C20" s="62" t="s">
        <v>646</v>
      </c>
      <c r="D20" s="68">
        <v>0</v>
      </c>
      <c r="E20" s="68">
        <v>0</v>
      </c>
      <c r="F20" s="68">
        <v>0</v>
      </c>
      <c r="G20" s="68">
        <v>0</v>
      </c>
      <c r="H20" s="70">
        <v>0</v>
      </c>
      <c r="I20" s="242">
        <f t="shared" si="0"/>
        <v>0</v>
      </c>
    </row>
    <row r="21" spans="1:9" x14ac:dyDescent="0.2">
      <c r="A21" s="62"/>
      <c r="B21" s="215" t="s">
        <v>1286</v>
      </c>
      <c r="C21" s="62" t="s">
        <v>647</v>
      </c>
      <c r="D21" s="68">
        <v>0</v>
      </c>
      <c r="E21" s="68">
        <v>0</v>
      </c>
      <c r="F21" s="68">
        <v>0</v>
      </c>
      <c r="G21" s="68">
        <v>0</v>
      </c>
      <c r="H21" s="70">
        <v>0</v>
      </c>
      <c r="I21" s="242">
        <f t="shared" si="0"/>
        <v>0</v>
      </c>
    </row>
    <row r="22" spans="1:9" x14ac:dyDescent="0.2">
      <c r="A22" s="62"/>
      <c r="B22" s="215" t="s">
        <v>1287</v>
      </c>
      <c r="C22" s="62" t="s">
        <v>143</v>
      </c>
      <c r="D22" s="68">
        <v>0</v>
      </c>
      <c r="E22" s="68">
        <v>0</v>
      </c>
      <c r="F22" s="68">
        <v>0</v>
      </c>
      <c r="G22" s="68">
        <v>0</v>
      </c>
      <c r="H22" s="70">
        <v>0</v>
      </c>
      <c r="I22" s="242">
        <f t="shared" si="0"/>
        <v>0</v>
      </c>
    </row>
    <row r="23" spans="1:9" x14ac:dyDescent="0.2">
      <c r="A23" s="62"/>
      <c r="B23" s="215" t="s">
        <v>1288</v>
      </c>
      <c r="C23" s="62" t="s">
        <v>144</v>
      </c>
      <c r="D23" s="68">
        <v>0</v>
      </c>
      <c r="E23" s="68">
        <v>0</v>
      </c>
      <c r="F23" s="68">
        <v>0</v>
      </c>
      <c r="G23" s="68">
        <v>0</v>
      </c>
      <c r="H23" s="70">
        <v>0</v>
      </c>
      <c r="I23" s="242">
        <f t="shared" si="0"/>
        <v>0</v>
      </c>
    </row>
    <row r="24" spans="1:9" x14ac:dyDescent="0.2">
      <c r="A24" s="62"/>
      <c r="B24" s="215" t="s">
        <v>1289</v>
      </c>
      <c r="C24" s="62" t="s">
        <v>648</v>
      </c>
      <c r="D24" s="68">
        <v>0</v>
      </c>
      <c r="E24" s="68">
        <v>0</v>
      </c>
      <c r="F24" s="68">
        <v>0</v>
      </c>
      <c r="G24" s="68">
        <v>0</v>
      </c>
      <c r="H24" s="70">
        <v>0</v>
      </c>
      <c r="I24" s="242">
        <f t="shared" si="0"/>
        <v>0</v>
      </c>
    </row>
    <row r="25" spans="1:9" x14ac:dyDescent="0.2">
      <c r="A25" s="62"/>
      <c r="B25" s="215" t="s">
        <v>1290</v>
      </c>
      <c r="C25" s="62" t="s">
        <v>650</v>
      </c>
      <c r="D25" s="68">
        <v>0</v>
      </c>
      <c r="E25" s="68">
        <v>0</v>
      </c>
      <c r="F25" s="68">
        <v>0</v>
      </c>
      <c r="G25" s="68">
        <v>0</v>
      </c>
      <c r="H25" s="70">
        <v>0</v>
      </c>
      <c r="I25" s="242">
        <f t="shared" si="0"/>
        <v>0</v>
      </c>
    </row>
    <row r="26" spans="1:9" x14ac:dyDescent="0.2">
      <c r="A26" s="62"/>
      <c r="B26" s="215" t="s">
        <v>651</v>
      </c>
      <c r="C26" s="62" t="s">
        <v>656</v>
      </c>
      <c r="D26" s="68">
        <v>0</v>
      </c>
      <c r="E26" s="68">
        <v>0</v>
      </c>
      <c r="F26" s="68">
        <v>0</v>
      </c>
      <c r="G26" s="68">
        <v>0</v>
      </c>
      <c r="H26" s="70">
        <v>0</v>
      </c>
      <c r="I26" s="242">
        <f t="shared" si="0"/>
        <v>0</v>
      </c>
    </row>
    <row r="27" spans="1:9" x14ac:dyDescent="0.2">
      <c r="A27" s="62"/>
      <c r="B27" s="215" t="s">
        <v>652</v>
      </c>
      <c r="C27" s="62" t="s">
        <v>139</v>
      </c>
      <c r="D27" s="68">
        <v>0</v>
      </c>
      <c r="E27" s="68">
        <v>0</v>
      </c>
      <c r="F27" s="68">
        <v>0</v>
      </c>
      <c r="G27" s="68">
        <v>0</v>
      </c>
      <c r="H27" s="70">
        <v>0</v>
      </c>
      <c r="I27" s="242">
        <f t="shared" si="0"/>
        <v>0</v>
      </c>
    </row>
    <row r="28" spans="1:9" x14ac:dyDescent="0.2">
      <c r="A28" s="62"/>
      <c r="B28" s="215" t="s">
        <v>653</v>
      </c>
      <c r="C28" s="62" t="s">
        <v>112</v>
      </c>
      <c r="D28" s="68">
        <v>0</v>
      </c>
      <c r="E28" s="68">
        <v>0</v>
      </c>
      <c r="F28" s="68">
        <v>0</v>
      </c>
      <c r="G28" s="68">
        <v>0</v>
      </c>
      <c r="H28" s="70">
        <v>0</v>
      </c>
      <c r="I28" s="242">
        <f t="shared" si="0"/>
        <v>0</v>
      </c>
    </row>
    <row r="29" spans="1:9" x14ac:dyDescent="0.2">
      <c r="A29" s="62"/>
      <c r="B29" s="215" t="s">
        <v>654</v>
      </c>
      <c r="C29" s="62" t="s">
        <v>113</v>
      </c>
      <c r="D29" s="68">
        <v>0</v>
      </c>
      <c r="E29" s="68">
        <v>0</v>
      </c>
      <c r="F29" s="68">
        <v>0</v>
      </c>
      <c r="G29" s="68">
        <v>0</v>
      </c>
      <c r="H29" s="70">
        <v>0</v>
      </c>
      <c r="I29" s="242">
        <f t="shared" si="0"/>
        <v>0</v>
      </c>
    </row>
    <row r="30" spans="1:9" x14ac:dyDescent="0.2">
      <c r="A30" s="62"/>
      <c r="B30" s="215" t="s">
        <v>1254</v>
      </c>
      <c r="C30" s="62" t="s">
        <v>114</v>
      </c>
      <c r="D30" s="68">
        <v>0</v>
      </c>
      <c r="E30" s="68">
        <v>0</v>
      </c>
      <c r="F30" s="68">
        <v>0</v>
      </c>
      <c r="G30" s="68">
        <v>0</v>
      </c>
      <c r="H30" s="70">
        <v>0</v>
      </c>
      <c r="I30" s="242">
        <f t="shared" si="0"/>
        <v>0</v>
      </c>
    </row>
    <row r="31" spans="1:9" x14ac:dyDescent="0.2">
      <c r="A31" s="62"/>
      <c r="B31" s="215" t="s">
        <v>655</v>
      </c>
      <c r="C31" s="62" t="s">
        <v>115</v>
      </c>
      <c r="D31" s="68">
        <v>0</v>
      </c>
      <c r="E31" s="68">
        <v>0</v>
      </c>
      <c r="F31" s="68">
        <v>0</v>
      </c>
      <c r="G31" s="68">
        <v>0</v>
      </c>
      <c r="H31" s="70">
        <v>0</v>
      </c>
      <c r="I31" s="242">
        <f t="shared" si="0"/>
        <v>0</v>
      </c>
    </row>
    <row r="32" spans="1:9" x14ac:dyDescent="0.2">
      <c r="A32" s="62"/>
      <c r="B32" s="215" t="s">
        <v>1255</v>
      </c>
      <c r="C32" s="62" t="s">
        <v>118</v>
      </c>
      <c r="D32" s="68">
        <v>0</v>
      </c>
      <c r="E32" s="68">
        <v>0</v>
      </c>
      <c r="F32" s="68">
        <v>0</v>
      </c>
      <c r="G32" s="68">
        <v>0</v>
      </c>
      <c r="H32" s="70">
        <v>0</v>
      </c>
      <c r="I32" s="242">
        <f t="shared" si="0"/>
        <v>0</v>
      </c>
    </row>
    <row r="33" spans="1:9" x14ac:dyDescent="0.2">
      <c r="A33" s="62"/>
      <c r="B33" s="215" t="s">
        <v>500</v>
      </c>
      <c r="C33" s="62" t="s">
        <v>123</v>
      </c>
      <c r="D33" s="68">
        <v>0</v>
      </c>
      <c r="E33" s="68">
        <v>0</v>
      </c>
      <c r="F33" s="68">
        <v>0</v>
      </c>
      <c r="G33" s="68">
        <v>0</v>
      </c>
      <c r="H33" s="70">
        <v>0</v>
      </c>
      <c r="I33" s="242">
        <f t="shared" si="0"/>
        <v>0</v>
      </c>
    </row>
    <row r="34" spans="1:9" x14ac:dyDescent="0.2">
      <c r="A34" s="62"/>
      <c r="B34" s="215" t="s">
        <v>496</v>
      </c>
      <c r="C34" s="62" t="s">
        <v>125</v>
      </c>
      <c r="D34" s="68">
        <v>0</v>
      </c>
      <c r="E34" s="68">
        <v>0</v>
      </c>
      <c r="F34" s="68">
        <v>0</v>
      </c>
      <c r="G34" s="68">
        <v>0</v>
      </c>
      <c r="H34" s="70">
        <v>0</v>
      </c>
      <c r="I34" s="242">
        <f t="shared" si="0"/>
        <v>0</v>
      </c>
    </row>
    <row r="35" spans="1:9" x14ac:dyDescent="0.2">
      <c r="A35" s="62"/>
      <c r="B35" s="215" t="s">
        <v>1256</v>
      </c>
      <c r="C35" s="62" t="s">
        <v>131</v>
      </c>
      <c r="D35" s="68">
        <v>0</v>
      </c>
      <c r="E35" s="68">
        <v>0</v>
      </c>
      <c r="F35" s="68">
        <v>0</v>
      </c>
      <c r="G35" s="68">
        <v>0</v>
      </c>
      <c r="H35" s="70">
        <v>0</v>
      </c>
      <c r="I35" s="242">
        <f t="shared" si="0"/>
        <v>0</v>
      </c>
    </row>
    <row r="36" spans="1:9" x14ac:dyDescent="0.2">
      <c r="A36" s="62"/>
      <c r="B36" s="215" t="s">
        <v>127</v>
      </c>
      <c r="C36" s="62" t="s">
        <v>132</v>
      </c>
      <c r="D36" s="68">
        <v>0</v>
      </c>
      <c r="E36" s="68">
        <v>0</v>
      </c>
      <c r="F36" s="68">
        <v>0</v>
      </c>
      <c r="G36" s="68">
        <v>0</v>
      </c>
      <c r="H36" s="70">
        <v>0</v>
      </c>
      <c r="I36" s="242">
        <f t="shared" si="0"/>
        <v>0</v>
      </c>
    </row>
    <row r="37" spans="1:9" x14ac:dyDescent="0.2">
      <c r="A37" s="62"/>
      <c r="B37" s="215" t="s">
        <v>128</v>
      </c>
      <c r="C37" s="62" t="s">
        <v>133</v>
      </c>
      <c r="D37" s="68">
        <v>0</v>
      </c>
      <c r="E37" s="68">
        <v>0</v>
      </c>
      <c r="F37" s="68">
        <v>0</v>
      </c>
      <c r="G37" s="68">
        <v>0</v>
      </c>
      <c r="H37" s="70">
        <v>0</v>
      </c>
      <c r="I37" s="242">
        <f t="shared" si="0"/>
        <v>0</v>
      </c>
    </row>
    <row r="38" spans="1:9" ht="10.8" thickBot="1" x14ac:dyDescent="0.25">
      <c r="A38" s="62"/>
      <c r="B38" s="215" t="s">
        <v>129</v>
      </c>
      <c r="C38" s="62" t="s">
        <v>134</v>
      </c>
      <c r="D38" s="68">
        <v>0</v>
      </c>
      <c r="E38" s="68">
        <v>0</v>
      </c>
      <c r="F38" s="68">
        <v>0</v>
      </c>
      <c r="G38" s="108">
        <v>0</v>
      </c>
      <c r="H38" s="70">
        <v>0</v>
      </c>
      <c r="I38" s="242">
        <f t="shared" si="0"/>
        <v>0</v>
      </c>
    </row>
    <row r="39" spans="1:9" ht="11.4" thickTop="1" thickBot="1" x14ac:dyDescent="0.25">
      <c r="A39" s="62"/>
      <c r="B39" s="215"/>
      <c r="C39" s="62" t="s">
        <v>137</v>
      </c>
      <c r="D39" s="82">
        <f>SUM(D6:D38)</f>
        <v>0</v>
      </c>
      <c r="E39" s="82">
        <f>SUM(E6:E38)</f>
        <v>0</v>
      </c>
      <c r="F39" s="82">
        <f>SUM(F6:F38)</f>
        <v>0</v>
      </c>
      <c r="G39" s="82">
        <f>SUM(G6:G38)</f>
        <v>0</v>
      </c>
      <c r="H39" s="82">
        <f>SUM(H6:H38)</f>
        <v>0</v>
      </c>
      <c r="I39" s="82">
        <f t="shared" si="0"/>
        <v>0</v>
      </c>
    </row>
    <row r="40" spans="1:9" ht="10.8" thickTop="1" x14ac:dyDescent="0.2">
      <c r="A40" s="62"/>
      <c r="B40" s="215"/>
      <c r="C40" s="62"/>
      <c r="D40" s="3"/>
      <c r="E40" s="3"/>
      <c r="F40" s="3"/>
      <c r="G40" s="3"/>
      <c r="H40" s="3"/>
      <c r="I40" s="98"/>
    </row>
    <row r="41" spans="1:9" x14ac:dyDescent="0.2">
      <c r="A41" s="212" t="s">
        <v>32</v>
      </c>
      <c r="B41" s="62"/>
      <c r="C41" s="62"/>
      <c r="D41" s="3"/>
      <c r="E41" s="3"/>
      <c r="F41" s="3"/>
      <c r="G41" s="3"/>
      <c r="H41" s="3"/>
      <c r="I41" s="98"/>
    </row>
    <row r="42" spans="1:9" x14ac:dyDescent="0.2">
      <c r="B42" s="215" t="s">
        <v>1249</v>
      </c>
      <c r="C42" s="62" t="s">
        <v>177</v>
      </c>
      <c r="D42" s="68">
        <v>0</v>
      </c>
      <c r="E42" s="68">
        <v>0</v>
      </c>
      <c r="F42" s="68">
        <v>0</v>
      </c>
      <c r="G42" s="218">
        <f>SUMIF('Staff Details'!J:J,RIGHT(LEFT($A$2,7),2)&amp;"-"&amp;LEFT(A41,4),'Staff Details'!S:S)</f>
        <v>0</v>
      </c>
      <c r="H42" s="70">
        <v>0</v>
      </c>
      <c r="I42" s="242">
        <f>SUM(G42+H42)</f>
        <v>0</v>
      </c>
    </row>
    <row r="43" spans="1:9" x14ac:dyDescent="0.2">
      <c r="B43" s="215" t="s">
        <v>1249</v>
      </c>
      <c r="C43" s="62" t="s">
        <v>400</v>
      </c>
      <c r="D43" s="68">
        <v>0</v>
      </c>
      <c r="E43" s="68">
        <v>0</v>
      </c>
      <c r="F43" s="68">
        <v>0</v>
      </c>
      <c r="G43" s="68">
        <v>0</v>
      </c>
      <c r="H43" s="70">
        <v>0</v>
      </c>
      <c r="I43" s="242">
        <f>SUM(G43+H43)</f>
        <v>0</v>
      </c>
    </row>
    <row r="44" spans="1:9" x14ac:dyDescent="0.2">
      <c r="A44" s="62"/>
      <c r="B44" s="215" t="s">
        <v>1250</v>
      </c>
      <c r="C44" s="62" t="s">
        <v>684</v>
      </c>
      <c r="D44" s="68">
        <v>0</v>
      </c>
      <c r="E44" s="68">
        <v>0</v>
      </c>
      <c r="F44" s="68">
        <v>0</v>
      </c>
      <c r="G44" s="219">
        <f>SUMIF('Staff Details'!J:J,RIGHT(LEFT($A$2,7),2)&amp;"-"&amp;LEFT(A41,4),'Staff Details'!AA:AA)</f>
        <v>0</v>
      </c>
      <c r="H44" s="70">
        <v>0</v>
      </c>
      <c r="I44" s="242">
        <f>SUM(G44+H44)</f>
        <v>0</v>
      </c>
    </row>
    <row r="45" spans="1:9" x14ac:dyDescent="0.2">
      <c r="A45" s="62"/>
      <c r="B45" s="215" t="s">
        <v>1250</v>
      </c>
      <c r="C45" s="62" t="s">
        <v>401</v>
      </c>
      <c r="D45" s="68">
        <v>0</v>
      </c>
      <c r="E45" s="68">
        <v>0</v>
      </c>
      <c r="F45" s="68">
        <v>0</v>
      </c>
      <c r="G45" s="68">
        <v>0</v>
      </c>
      <c r="H45" s="70">
        <v>0</v>
      </c>
      <c r="I45" s="242">
        <f>SUM(G45+H45)</f>
        <v>0</v>
      </c>
    </row>
    <row r="46" spans="1:9" x14ac:dyDescent="0.2">
      <c r="A46" s="62"/>
      <c r="B46" s="215" t="s">
        <v>1251</v>
      </c>
      <c r="C46" s="62" t="s">
        <v>76</v>
      </c>
      <c r="D46" s="65">
        <v>0</v>
      </c>
      <c r="E46" s="65">
        <v>0</v>
      </c>
      <c r="F46" s="65">
        <v>0</v>
      </c>
      <c r="G46" s="65">
        <v>0</v>
      </c>
      <c r="H46" s="70">
        <v>0</v>
      </c>
      <c r="I46" s="242">
        <f t="shared" ref="I46:I75" si="1">SUM(G46+H46)</f>
        <v>0</v>
      </c>
    </row>
    <row r="47" spans="1:9" x14ac:dyDescent="0.2">
      <c r="A47" s="62"/>
      <c r="B47" s="215" t="s">
        <v>1252</v>
      </c>
      <c r="C47" s="62" t="s">
        <v>77</v>
      </c>
      <c r="D47" s="65">
        <v>0</v>
      </c>
      <c r="E47" s="65">
        <v>0</v>
      </c>
      <c r="F47" s="65">
        <v>0</v>
      </c>
      <c r="G47" s="65">
        <v>0</v>
      </c>
      <c r="H47" s="70">
        <v>0</v>
      </c>
      <c r="I47" s="242">
        <f t="shared" si="1"/>
        <v>0</v>
      </c>
    </row>
    <row r="48" spans="1:9" x14ac:dyDescent="0.2">
      <c r="A48" s="62"/>
      <c r="B48" s="215" t="s">
        <v>78</v>
      </c>
      <c r="C48" s="62" t="s">
        <v>79</v>
      </c>
      <c r="D48" s="65">
        <v>0</v>
      </c>
      <c r="E48" s="65">
        <v>0</v>
      </c>
      <c r="F48" s="65">
        <v>0</v>
      </c>
      <c r="G48" s="65">
        <v>0</v>
      </c>
      <c r="H48" s="70">
        <v>0</v>
      </c>
      <c r="I48" s="242">
        <f t="shared" si="1"/>
        <v>0</v>
      </c>
    </row>
    <row r="49" spans="1:9" x14ac:dyDescent="0.2">
      <c r="A49" s="62"/>
      <c r="B49" s="215" t="s">
        <v>80</v>
      </c>
      <c r="C49" s="62" t="s">
        <v>81</v>
      </c>
      <c r="D49" s="65">
        <v>0</v>
      </c>
      <c r="E49" s="65">
        <v>0</v>
      </c>
      <c r="F49" s="65">
        <v>0</v>
      </c>
      <c r="G49" s="65">
        <v>0</v>
      </c>
      <c r="H49" s="70">
        <v>0</v>
      </c>
      <c r="I49" s="242">
        <f t="shared" si="1"/>
        <v>0</v>
      </c>
    </row>
    <row r="50" spans="1:9" x14ac:dyDescent="0.2">
      <c r="A50" s="62"/>
      <c r="B50" s="215" t="s">
        <v>1253</v>
      </c>
      <c r="C50" s="62" t="s">
        <v>82</v>
      </c>
      <c r="D50" s="65">
        <v>0</v>
      </c>
      <c r="E50" s="65">
        <v>0</v>
      </c>
      <c r="F50" s="65">
        <v>0</v>
      </c>
      <c r="G50" s="65">
        <v>0</v>
      </c>
      <c r="H50" s="70">
        <v>0</v>
      </c>
      <c r="I50" s="242">
        <f t="shared" si="1"/>
        <v>0</v>
      </c>
    </row>
    <row r="51" spans="1:9" x14ac:dyDescent="0.2">
      <c r="A51" s="62"/>
      <c r="B51" s="215" t="s">
        <v>85</v>
      </c>
      <c r="C51" s="62" t="s">
        <v>92</v>
      </c>
      <c r="D51" s="65">
        <v>0</v>
      </c>
      <c r="E51" s="65">
        <v>0</v>
      </c>
      <c r="F51" s="65">
        <v>0</v>
      </c>
      <c r="G51" s="65">
        <v>0</v>
      </c>
      <c r="H51" s="70">
        <v>0</v>
      </c>
      <c r="I51" s="242">
        <f t="shared" si="1"/>
        <v>0</v>
      </c>
    </row>
    <row r="52" spans="1:9" x14ac:dyDescent="0.2">
      <c r="A52" s="62"/>
      <c r="B52" s="215" t="s">
        <v>90</v>
      </c>
      <c r="C52" s="62" t="s">
        <v>1282</v>
      </c>
      <c r="D52" s="65">
        <v>0</v>
      </c>
      <c r="E52" s="65">
        <v>0</v>
      </c>
      <c r="F52" s="65">
        <v>0</v>
      </c>
      <c r="G52" s="65">
        <v>0</v>
      </c>
      <c r="H52" s="70">
        <v>0</v>
      </c>
      <c r="I52" s="242">
        <f t="shared" si="1"/>
        <v>0</v>
      </c>
    </row>
    <row r="53" spans="1:9" x14ac:dyDescent="0.2">
      <c r="A53" s="62"/>
      <c r="B53" s="342" t="s">
        <v>535</v>
      </c>
      <c r="C53" s="297" t="s">
        <v>558</v>
      </c>
      <c r="D53" s="65">
        <v>0</v>
      </c>
      <c r="E53" s="65">
        <v>0</v>
      </c>
      <c r="F53" s="65">
        <v>0</v>
      </c>
      <c r="G53" s="65">
        <v>0</v>
      </c>
      <c r="H53" s="70">
        <v>0</v>
      </c>
      <c r="I53" s="242">
        <f t="shared" si="1"/>
        <v>0</v>
      </c>
    </row>
    <row r="54" spans="1:9" x14ac:dyDescent="0.2">
      <c r="A54" s="62"/>
      <c r="B54" s="215" t="s">
        <v>1283</v>
      </c>
      <c r="C54" s="62" t="s">
        <v>644</v>
      </c>
      <c r="D54" s="65">
        <v>0</v>
      </c>
      <c r="E54" s="65">
        <v>0</v>
      </c>
      <c r="F54" s="65">
        <v>0</v>
      </c>
      <c r="G54" s="65">
        <v>0</v>
      </c>
      <c r="H54" s="70">
        <v>0</v>
      </c>
      <c r="I54" s="242">
        <f t="shared" si="1"/>
        <v>0</v>
      </c>
    </row>
    <row r="55" spans="1:9" x14ac:dyDescent="0.2">
      <c r="A55" s="62"/>
      <c r="B55" s="215" t="s">
        <v>1284</v>
      </c>
      <c r="C55" s="62" t="s">
        <v>138</v>
      </c>
      <c r="D55" s="65">
        <v>0</v>
      </c>
      <c r="E55" s="65">
        <v>0</v>
      </c>
      <c r="F55" s="65">
        <v>0</v>
      </c>
      <c r="G55" s="65">
        <v>0</v>
      </c>
      <c r="H55" s="70">
        <v>0</v>
      </c>
      <c r="I55" s="242">
        <f t="shared" si="1"/>
        <v>0</v>
      </c>
    </row>
    <row r="56" spans="1:9" x14ac:dyDescent="0.2">
      <c r="A56" s="62"/>
      <c r="B56" s="215" t="s">
        <v>1285</v>
      </c>
      <c r="C56" s="62" t="s">
        <v>646</v>
      </c>
      <c r="D56" s="65">
        <v>0</v>
      </c>
      <c r="E56" s="65">
        <v>0</v>
      </c>
      <c r="F56" s="65">
        <v>0</v>
      </c>
      <c r="G56" s="65">
        <v>0</v>
      </c>
      <c r="H56" s="70">
        <v>0</v>
      </c>
      <c r="I56" s="242">
        <f t="shared" si="1"/>
        <v>0</v>
      </c>
    </row>
    <row r="57" spans="1:9" x14ac:dyDescent="0.2">
      <c r="A57" s="62"/>
      <c r="B57" s="215" t="s">
        <v>1286</v>
      </c>
      <c r="C57" s="62" t="s">
        <v>647</v>
      </c>
      <c r="D57" s="65">
        <v>0</v>
      </c>
      <c r="E57" s="65">
        <v>0</v>
      </c>
      <c r="F57" s="65">
        <v>0</v>
      </c>
      <c r="G57" s="65">
        <v>0</v>
      </c>
      <c r="H57" s="70">
        <v>0</v>
      </c>
      <c r="I57" s="242">
        <f t="shared" si="1"/>
        <v>0</v>
      </c>
    </row>
    <row r="58" spans="1:9" x14ac:dyDescent="0.2">
      <c r="A58" s="62"/>
      <c r="B58" s="215" t="s">
        <v>1287</v>
      </c>
      <c r="C58" s="62" t="s">
        <v>143</v>
      </c>
      <c r="D58" s="65">
        <v>0</v>
      </c>
      <c r="E58" s="65">
        <v>0</v>
      </c>
      <c r="F58" s="65">
        <v>0</v>
      </c>
      <c r="G58" s="65">
        <v>0</v>
      </c>
      <c r="H58" s="70">
        <v>0</v>
      </c>
      <c r="I58" s="242">
        <f t="shared" si="1"/>
        <v>0</v>
      </c>
    </row>
    <row r="59" spans="1:9" x14ac:dyDescent="0.2">
      <c r="A59" s="62"/>
      <c r="B59" s="215" t="s">
        <v>1288</v>
      </c>
      <c r="C59" s="62" t="s">
        <v>144</v>
      </c>
      <c r="D59" s="65">
        <v>0</v>
      </c>
      <c r="E59" s="65">
        <v>0</v>
      </c>
      <c r="F59" s="65">
        <v>0</v>
      </c>
      <c r="G59" s="65">
        <v>0</v>
      </c>
      <c r="H59" s="70">
        <v>0</v>
      </c>
      <c r="I59" s="242">
        <f t="shared" si="1"/>
        <v>0</v>
      </c>
    </row>
    <row r="60" spans="1:9" x14ac:dyDescent="0.2">
      <c r="A60" s="62"/>
      <c r="B60" s="215" t="s">
        <v>1289</v>
      </c>
      <c r="C60" s="62" t="s">
        <v>648</v>
      </c>
      <c r="D60" s="65">
        <v>0</v>
      </c>
      <c r="E60" s="65">
        <v>0</v>
      </c>
      <c r="F60" s="65">
        <v>0</v>
      </c>
      <c r="G60" s="65">
        <v>0</v>
      </c>
      <c r="H60" s="70">
        <v>0</v>
      </c>
      <c r="I60" s="242">
        <f t="shared" si="1"/>
        <v>0</v>
      </c>
    </row>
    <row r="61" spans="1:9" x14ac:dyDescent="0.2">
      <c r="A61" s="62"/>
      <c r="B61" s="215" t="s">
        <v>1290</v>
      </c>
      <c r="C61" s="62" t="s">
        <v>650</v>
      </c>
      <c r="D61" s="65">
        <v>0</v>
      </c>
      <c r="E61" s="65">
        <v>0</v>
      </c>
      <c r="F61" s="65">
        <v>0</v>
      </c>
      <c r="G61" s="65">
        <v>0</v>
      </c>
      <c r="H61" s="70">
        <v>0</v>
      </c>
      <c r="I61" s="242">
        <f t="shared" si="1"/>
        <v>0</v>
      </c>
    </row>
    <row r="62" spans="1:9" x14ac:dyDescent="0.2">
      <c r="A62" s="62"/>
      <c r="B62" s="215" t="s">
        <v>651</v>
      </c>
      <c r="C62" s="62" t="s">
        <v>656</v>
      </c>
      <c r="D62" s="65">
        <v>0</v>
      </c>
      <c r="E62" s="65">
        <v>0</v>
      </c>
      <c r="F62" s="65">
        <v>0</v>
      </c>
      <c r="G62" s="65">
        <v>0</v>
      </c>
      <c r="H62" s="70">
        <v>0</v>
      </c>
      <c r="I62" s="242">
        <f t="shared" si="1"/>
        <v>0</v>
      </c>
    </row>
    <row r="63" spans="1:9" x14ac:dyDescent="0.2">
      <c r="A63" s="62"/>
      <c r="B63" s="215" t="s">
        <v>652</v>
      </c>
      <c r="C63" s="62" t="s">
        <v>139</v>
      </c>
      <c r="D63" s="65">
        <v>0</v>
      </c>
      <c r="E63" s="65">
        <v>0</v>
      </c>
      <c r="F63" s="65">
        <v>0</v>
      </c>
      <c r="G63" s="65">
        <v>0</v>
      </c>
      <c r="H63" s="70">
        <v>0</v>
      </c>
      <c r="I63" s="242">
        <f t="shared" si="1"/>
        <v>0</v>
      </c>
    </row>
    <row r="64" spans="1:9" x14ac:dyDescent="0.2">
      <c r="A64" s="62"/>
      <c r="B64" s="215" t="s">
        <v>653</v>
      </c>
      <c r="C64" s="62" t="s">
        <v>112</v>
      </c>
      <c r="D64" s="65">
        <v>0</v>
      </c>
      <c r="E64" s="65">
        <v>0</v>
      </c>
      <c r="F64" s="65">
        <v>0</v>
      </c>
      <c r="G64" s="65">
        <v>0</v>
      </c>
      <c r="H64" s="70">
        <v>0</v>
      </c>
      <c r="I64" s="242">
        <f t="shared" si="1"/>
        <v>0</v>
      </c>
    </row>
    <row r="65" spans="1:9" x14ac:dyDescent="0.2">
      <c r="A65" s="62"/>
      <c r="B65" s="215" t="s">
        <v>654</v>
      </c>
      <c r="C65" s="62" t="s">
        <v>113</v>
      </c>
      <c r="D65" s="65">
        <v>0</v>
      </c>
      <c r="E65" s="65">
        <v>0</v>
      </c>
      <c r="F65" s="65">
        <v>0</v>
      </c>
      <c r="G65" s="65">
        <v>0</v>
      </c>
      <c r="H65" s="70">
        <v>0</v>
      </c>
      <c r="I65" s="242">
        <f t="shared" si="1"/>
        <v>0</v>
      </c>
    </row>
    <row r="66" spans="1:9" x14ac:dyDescent="0.2">
      <c r="A66" s="62"/>
      <c r="B66" s="215" t="s">
        <v>1254</v>
      </c>
      <c r="C66" s="62" t="s">
        <v>114</v>
      </c>
      <c r="D66" s="65">
        <v>0</v>
      </c>
      <c r="E66" s="65">
        <v>0</v>
      </c>
      <c r="F66" s="65">
        <v>0</v>
      </c>
      <c r="G66" s="65">
        <v>0</v>
      </c>
      <c r="H66" s="70">
        <v>0</v>
      </c>
      <c r="I66" s="242">
        <f t="shared" si="1"/>
        <v>0</v>
      </c>
    </row>
    <row r="67" spans="1:9" x14ac:dyDescent="0.2">
      <c r="A67" s="62"/>
      <c r="B67" s="215" t="s">
        <v>655</v>
      </c>
      <c r="C67" s="62" t="s">
        <v>115</v>
      </c>
      <c r="D67" s="65">
        <v>0</v>
      </c>
      <c r="E67" s="65">
        <v>0</v>
      </c>
      <c r="F67" s="65">
        <v>0</v>
      </c>
      <c r="G67" s="65">
        <v>0</v>
      </c>
      <c r="H67" s="70">
        <v>0</v>
      </c>
      <c r="I67" s="242">
        <f t="shared" si="1"/>
        <v>0</v>
      </c>
    </row>
    <row r="68" spans="1:9" x14ac:dyDescent="0.2">
      <c r="A68" s="62"/>
      <c r="B68" s="215" t="s">
        <v>1255</v>
      </c>
      <c r="C68" s="62" t="s">
        <v>118</v>
      </c>
      <c r="D68" s="65">
        <v>0</v>
      </c>
      <c r="E68" s="65">
        <v>0</v>
      </c>
      <c r="F68" s="65">
        <v>0</v>
      </c>
      <c r="G68" s="65">
        <v>0</v>
      </c>
      <c r="H68" s="70">
        <v>0</v>
      </c>
      <c r="I68" s="242">
        <f t="shared" si="1"/>
        <v>0</v>
      </c>
    </row>
    <row r="69" spans="1:9" x14ac:dyDescent="0.2">
      <c r="A69" s="62"/>
      <c r="B69" s="215" t="s">
        <v>500</v>
      </c>
      <c r="C69" s="62" t="s">
        <v>123</v>
      </c>
      <c r="D69" s="65">
        <v>0</v>
      </c>
      <c r="E69" s="65">
        <v>0</v>
      </c>
      <c r="F69" s="65">
        <v>0</v>
      </c>
      <c r="G69" s="65">
        <v>0</v>
      </c>
      <c r="H69" s="70">
        <v>0</v>
      </c>
      <c r="I69" s="242">
        <f t="shared" si="1"/>
        <v>0</v>
      </c>
    </row>
    <row r="70" spans="1:9" x14ac:dyDescent="0.2">
      <c r="A70" s="62"/>
      <c r="B70" s="215" t="s">
        <v>496</v>
      </c>
      <c r="C70" s="62" t="s">
        <v>125</v>
      </c>
      <c r="D70" s="65">
        <v>0</v>
      </c>
      <c r="E70" s="65">
        <v>0</v>
      </c>
      <c r="F70" s="65">
        <v>0</v>
      </c>
      <c r="G70" s="65">
        <v>0</v>
      </c>
      <c r="H70" s="70">
        <v>0</v>
      </c>
      <c r="I70" s="242">
        <f t="shared" si="1"/>
        <v>0</v>
      </c>
    </row>
    <row r="71" spans="1:9" x14ac:dyDescent="0.2">
      <c r="A71" s="62"/>
      <c r="B71" s="215" t="s">
        <v>1256</v>
      </c>
      <c r="C71" s="62" t="s">
        <v>131</v>
      </c>
      <c r="D71" s="65">
        <v>0</v>
      </c>
      <c r="E71" s="65">
        <v>0</v>
      </c>
      <c r="F71" s="65">
        <v>0</v>
      </c>
      <c r="G71" s="65">
        <v>0</v>
      </c>
      <c r="H71" s="70">
        <v>0</v>
      </c>
      <c r="I71" s="242">
        <f t="shared" si="1"/>
        <v>0</v>
      </c>
    </row>
    <row r="72" spans="1:9" x14ac:dyDescent="0.2">
      <c r="A72" s="62"/>
      <c r="B72" s="215" t="s">
        <v>127</v>
      </c>
      <c r="C72" s="62" t="s">
        <v>132</v>
      </c>
      <c r="D72" s="65">
        <v>0</v>
      </c>
      <c r="E72" s="65">
        <v>0</v>
      </c>
      <c r="F72" s="65">
        <v>0</v>
      </c>
      <c r="G72" s="65">
        <v>0</v>
      </c>
      <c r="H72" s="70">
        <v>0</v>
      </c>
      <c r="I72" s="242">
        <f t="shared" si="1"/>
        <v>0</v>
      </c>
    </row>
    <row r="73" spans="1:9" x14ac:dyDescent="0.2">
      <c r="A73" s="62"/>
      <c r="B73" s="215" t="s">
        <v>128</v>
      </c>
      <c r="C73" s="62" t="s">
        <v>133</v>
      </c>
      <c r="D73" s="65">
        <v>0</v>
      </c>
      <c r="E73" s="65">
        <v>0</v>
      </c>
      <c r="F73" s="65">
        <v>0</v>
      </c>
      <c r="G73" s="65">
        <v>0</v>
      </c>
      <c r="H73" s="70">
        <v>0</v>
      </c>
      <c r="I73" s="242">
        <f t="shared" si="1"/>
        <v>0</v>
      </c>
    </row>
    <row r="74" spans="1:9" ht="10.8" thickBot="1" x14ac:dyDescent="0.25">
      <c r="A74" s="62"/>
      <c r="B74" s="215" t="s">
        <v>129</v>
      </c>
      <c r="C74" s="62" t="s">
        <v>134</v>
      </c>
      <c r="D74" s="65">
        <v>0</v>
      </c>
      <c r="E74" s="65">
        <v>0</v>
      </c>
      <c r="F74" s="65">
        <v>0</v>
      </c>
      <c r="G74" s="108">
        <v>0</v>
      </c>
      <c r="H74" s="70">
        <v>0</v>
      </c>
      <c r="I74" s="242">
        <f t="shared" si="1"/>
        <v>0</v>
      </c>
    </row>
    <row r="75" spans="1:9" ht="11.4" thickTop="1" thickBot="1" x14ac:dyDescent="0.25">
      <c r="A75" s="62"/>
      <c r="B75" s="215"/>
      <c r="C75" s="62" t="s">
        <v>33</v>
      </c>
      <c r="D75" s="82">
        <f>SUM(D42:D74)</f>
        <v>0</v>
      </c>
      <c r="E75" s="82">
        <f>SUM(E42:E74)</f>
        <v>0</v>
      </c>
      <c r="F75" s="82">
        <f>SUM(F42:F74)</f>
        <v>0</v>
      </c>
      <c r="G75" s="82">
        <f>SUM(G42:G74)</f>
        <v>0</v>
      </c>
      <c r="H75" s="82">
        <f>SUM(H42:H74)</f>
        <v>0</v>
      </c>
      <c r="I75" s="82">
        <f t="shared" si="1"/>
        <v>0</v>
      </c>
    </row>
    <row r="76" spans="1:9" ht="10.8" thickTop="1" x14ac:dyDescent="0.2">
      <c r="A76" s="62"/>
      <c r="B76" s="62"/>
      <c r="C76" s="62"/>
      <c r="D76" s="3"/>
      <c r="E76" s="3"/>
      <c r="F76" s="3"/>
      <c r="G76" s="3"/>
      <c r="H76" s="3"/>
      <c r="I76" s="98"/>
    </row>
    <row r="77" spans="1:9" x14ac:dyDescent="0.2">
      <c r="A77" s="212" t="s">
        <v>31</v>
      </c>
      <c r="B77" s="212"/>
      <c r="C77" s="212"/>
      <c r="D77" s="3"/>
      <c r="E77" s="3"/>
      <c r="F77" s="3"/>
      <c r="G77" s="3"/>
      <c r="H77" s="3"/>
      <c r="I77" s="98"/>
    </row>
    <row r="78" spans="1:9" x14ac:dyDescent="0.2">
      <c r="B78" s="215" t="s">
        <v>1249</v>
      </c>
      <c r="C78" s="62" t="s">
        <v>177</v>
      </c>
      <c r="D78" s="68">
        <v>0</v>
      </c>
      <c r="E78" s="68">
        <v>0</v>
      </c>
      <c r="F78" s="68">
        <v>0</v>
      </c>
      <c r="G78" s="218">
        <f>SUMIF('Staff Details'!J:J,RIGHT(LEFT($A$2,7),2)&amp;"-"&amp;LEFT(A77,4),'Staff Details'!S:S)</f>
        <v>0</v>
      </c>
      <c r="H78" s="70">
        <v>0</v>
      </c>
      <c r="I78" s="242">
        <f>SUM(G78+H78)</f>
        <v>0</v>
      </c>
    </row>
    <row r="79" spans="1:9" x14ac:dyDescent="0.2">
      <c r="B79" s="215" t="s">
        <v>1249</v>
      </c>
      <c r="C79" s="62" t="s">
        <v>400</v>
      </c>
      <c r="D79" s="68">
        <v>0</v>
      </c>
      <c r="E79" s="68">
        <v>0</v>
      </c>
      <c r="F79" s="68">
        <v>0</v>
      </c>
      <c r="G79" s="68">
        <v>0</v>
      </c>
      <c r="H79" s="70">
        <v>0</v>
      </c>
      <c r="I79" s="242">
        <f>SUM(G79+H79)</f>
        <v>0</v>
      </c>
    </row>
    <row r="80" spans="1:9" x14ac:dyDescent="0.2">
      <c r="A80" s="62"/>
      <c r="B80" s="215" t="s">
        <v>1250</v>
      </c>
      <c r="C80" s="62" t="s">
        <v>684</v>
      </c>
      <c r="D80" s="68">
        <v>0</v>
      </c>
      <c r="E80" s="68">
        <v>0</v>
      </c>
      <c r="F80" s="68">
        <v>0</v>
      </c>
      <c r="G80" s="219">
        <f>SUMIF('Staff Details'!J:J,RIGHT(LEFT($A$2,7),2)&amp;"-"&amp;LEFT(A77,4),'Staff Details'!AA:AA)</f>
        <v>0</v>
      </c>
      <c r="H80" s="70">
        <v>0</v>
      </c>
      <c r="I80" s="242">
        <f>SUM(G80+H80)</f>
        <v>0</v>
      </c>
    </row>
    <row r="81" spans="1:9" x14ac:dyDescent="0.2">
      <c r="A81" s="62"/>
      <c r="B81" s="215" t="s">
        <v>1250</v>
      </c>
      <c r="C81" s="62" t="s">
        <v>401</v>
      </c>
      <c r="D81" s="68">
        <v>0</v>
      </c>
      <c r="E81" s="68">
        <v>0</v>
      </c>
      <c r="F81" s="68">
        <v>0</v>
      </c>
      <c r="G81" s="68">
        <v>0</v>
      </c>
      <c r="H81" s="70">
        <v>0</v>
      </c>
      <c r="I81" s="242">
        <f>SUM(G81+H81)</f>
        <v>0</v>
      </c>
    </row>
    <row r="82" spans="1:9" x14ac:dyDescent="0.2">
      <c r="A82" s="62"/>
      <c r="B82" s="215" t="s">
        <v>1251</v>
      </c>
      <c r="C82" s="62" t="s">
        <v>76</v>
      </c>
      <c r="D82" s="65">
        <v>0</v>
      </c>
      <c r="E82" s="65">
        <v>0</v>
      </c>
      <c r="F82" s="65">
        <v>0</v>
      </c>
      <c r="G82" s="65">
        <v>0</v>
      </c>
      <c r="H82" s="70">
        <v>0</v>
      </c>
      <c r="I82" s="242">
        <f t="shared" ref="I82:I110" si="2">SUM(G82+H82)</f>
        <v>0</v>
      </c>
    </row>
    <row r="83" spans="1:9" x14ac:dyDescent="0.2">
      <c r="A83" s="62"/>
      <c r="B83" s="215" t="s">
        <v>1252</v>
      </c>
      <c r="C83" s="62" t="s">
        <v>77</v>
      </c>
      <c r="D83" s="65">
        <v>0</v>
      </c>
      <c r="E83" s="65">
        <v>0</v>
      </c>
      <c r="F83" s="65">
        <v>0</v>
      </c>
      <c r="G83" s="65">
        <v>0</v>
      </c>
      <c r="H83" s="70">
        <v>0</v>
      </c>
      <c r="I83" s="242">
        <f t="shared" si="2"/>
        <v>0</v>
      </c>
    </row>
    <row r="84" spans="1:9" x14ac:dyDescent="0.2">
      <c r="A84" s="62"/>
      <c r="B84" s="215" t="s">
        <v>78</v>
      </c>
      <c r="C84" s="62" t="s">
        <v>79</v>
      </c>
      <c r="D84" s="65">
        <v>0</v>
      </c>
      <c r="E84" s="65">
        <v>0</v>
      </c>
      <c r="F84" s="65">
        <v>0</v>
      </c>
      <c r="G84" s="65">
        <v>0</v>
      </c>
      <c r="H84" s="70">
        <v>0</v>
      </c>
      <c r="I84" s="242">
        <f t="shared" si="2"/>
        <v>0</v>
      </c>
    </row>
    <row r="85" spans="1:9" x14ac:dyDescent="0.2">
      <c r="A85" s="62"/>
      <c r="B85" s="215" t="s">
        <v>80</v>
      </c>
      <c r="C85" s="62" t="s">
        <v>81</v>
      </c>
      <c r="D85" s="65">
        <v>0</v>
      </c>
      <c r="E85" s="65">
        <v>0</v>
      </c>
      <c r="F85" s="65">
        <v>0</v>
      </c>
      <c r="G85" s="65">
        <v>0</v>
      </c>
      <c r="H85" s="70">
        <v>0</v>
      </c>
      <c r="I85" s="242">
        <f t="shared" si="2"/>
        <v>0</v>
      </c>
    </row>
    <row r="86" spans="1:9" x14ac:dyDescent="0.2">
      <c r="A86" s="62"/>
      <c r="B86" s="215" t="s">
        <v>1253</v>
      </c>
      <c r="C86" s="62" t="s">
        <v>82</v>
      </c>
      <c r="D86" s="65">
        <v>0</v>
      </c>
      <c r="E86" s="65">
        <v>0</v>
      </c>
      <c r="F86" s="65">
        <v>0</v>
      </c>
      <c r="G86" s="65">
        <v>0</v>
      </c>
      <c r="H86" s="70">
        <v>0</v>
      </c>
      <c r="I86" s="242">
        <f t="shared" si="2"/>
        <v>0</v>
      </c>
    </row>
    <row r="87" spans="1:9" x14ac:dyDescent="0.2">
      <c r="A87" s="62"/>
      <c r="B87" s="215" t="s">
        <v>85</v>
      </c>
      <c r="C87" s="62" t="s">
        <v>92</v>
      </c>
      <c r="D87" s="65">
        <v>0</v>
      </c>
      <c r="E87" s="65">
        <v>0</v>
      </c>
      <c r="F87" s="65">
        <v>0</v>
      </c>
      <c r="G87" s="65">
        <v>0</v>
      </c>
      <c r="H87" s="70">
        <v>0</v>
      </c>
      <c r="I87" s="242">
        <f t="shared" si="2"/>
        <v>0</v>
      </c>
    </row>
    <row r="88" spans="1:9" x14ac:dyDescent="0.2">
      <c r="A88" s="62"/>
      <c r="B88" s="215" t="s">
        <v>90</v>
      </c>
      <c r="C88" s="62" t="s">
        <v>1282</v>
      </c>
      <c r="D88" s="65">
        <v>0</v>
      </c>
      <c r="E88" s="65">
        <v>0</v>
      </c>
      <c r="F88" s="65">
        <v>0</v>
      </c>
      <c r="G88" s="65">
        <v>0</v>
      </c>
      <c r="H88" s="70">
        <v>0</v>
      </c>
      <c r="I88" s="242">
        <f t="shared" si="2"/>
        <v>0</v>
      </c>
    </row>
    <row r="89" spans="1:9" x14ac:dyDescent="0.2">
      <c r="A89" s="62"/>
      <c r="B89" s="342" t="s">
        <v>535</v>
      </c>
      <c r="C89" s="297" t="s">
        <v>558</v>
      </c>
      <c r="D89" s="65">
        <v>0</v>
      </c>
      <c r="E89" s="65">
        <v>0</v>
      </c>
      <c r="F89" s="65">
        <v>0</v>
      </c>
      <c r="G89" s="65">
        <v>0</v>
      </c>
      <c r="H89" s="70">
        <v>0</v>
      </c>
      <c r="I89" s="242">
        <f t="shared" si="2"/>
        <v>0</v>
      </c>
    </row>
    <row r="90" spans="1:9" x14ac:dyDescent="0.2">
      <c r="A90" s="62"/>
      <c r="B90" s="215" t="s">
        <v>1283</v>
      </c>
      <c r="C90" s="62" t="s">
        <v>644</v>
      </c>
      <c r="D90" s="65">
        <v>0</v>
      </c>
      <c r="E90" s="65">
        <v>0</v>
      </c>
      <c r="F90" s="65">
        <v>0</v>
      </c>
      <c r="G90" s="65">
        <v>0</v>
      </c>
      <c r="H90" s="70">
        <v>0</v>
      </c>
      <c r="I90" s="242">
        <f t="shared" si="2"/>
        <v>0</v>
      </c>
    </row>
    <row r="91" spans="1:9" x14ac:dyDescent="0.2">
      <c r="A91" s="62"/>
      <c r="B91" s="215" t="s">
        <v>1284</v>
      </c>
      <c r="C91" s="62" t="s">
        <v>138</v>
      </c>
      <c r="D91" s="65">
        <v>0</v>
      </c>
      <c r="E91" s="65">
        <v>0</v>
      </c>
      <c r="F91" s="65">
        <v>0</v>
      </c>
      <c r="G91" s="65">
        <v>0</v>
      </c>
      <c r="H91" s="70">
        <v>0</v>
      </c>
      <c r="I91" s="242">
        <f t="shared" si="2"/>
        <v>0</v>
      </c>
    </row>
    <row r="92" spans="1:9" x14ac:dyDescent="0.2">
      <c r="A92" s="62"/>
      <c r="B92" s="215" t="s">
        <v>1285</v>
      </c>
      <c r="C92" s="62" t="s">
        <v>646</v>
      </c>
      <c r="D92" s="65">
        <v>0</v>
      </c>
      <c r="E92" s="65">
        <v>0</v>
      </c>
      <c r="F92" s="65">
        <v>0</v>
      </c>
      <c r="G92" s="65">
        <v>0</v>
      </c>
      <c r="H92" s="70">
        <v>0</v>
      </c>
      <c r="I92" s="242">
        <f t="shared" si="2"/>
        <v>0</v>
      </c>
    </row>
    <row r="93" spans="1:9" x14ac:dyDescent="0.2">
      <c r="A93" s="62"/>
      <c r="B93" s="215" t="s">
        <v>1286</v>
      </c>
      <c r="C93" s="62" t="s">
        <v>647</v>
      </c>
      <c r="D93" s="65">
        <v>0</v>
      </c>
      <c r="E93" s="65">
        <v>0</v>
      </c>
      <c r="F93" s="65">
        <v>0</v>
      </c>
      <c r="G93" s="65">
        <v>0</v>
      </c>
      <c r="H93" s="70">
        <v>0</v>
      </c>
      <c r="I93" s="242">
        <f t="shared" si="2"/>
        <v>0</v>
      </c>
    </row>
    <row r="94" spans="1:9" x14ac:dyDescent="0.2">
      <c r="A94" s="62"/>
      <c r="B94" s="215" t="s">
        <v>1287</v>
      </c>
      <c r="C94" s="62" t="s">
        <v>143</v>
      </c>
      <c r="D94" s="65">
        <v>0</v>
      </c>
      <c r="E94" s="65">
        <v>0</v>
      </c>
      <c r="F94" s="65">
        <v>0</v>
      </c>
      <c r="G94" s="65">
        <v>0</v>
      </c>
      <c r="H94" s="70">
        <v>0</v>
      </c>
      <c r="I94" s="242">
        <f t="shared" si="2"/>
        <v>0</v>
      </c>
    </row>
    <row r="95" spans="1:9" x14ac:dyDescent="0.2">
      <c r="A95" s="62"/>
      <c r="B95" s="215" t="s">
        <v>1288</v>
      </c>
      <c r="C95" s="62" t="s">
        <v>144</v>
      </c>
      <c r="D95" s="65">
        <v>0</v>
      </c>
      <c r="E95" s="65">
        <v>0</v>
      </c>
      <c r="F95" s="65">
        <v>0</v>
      </c>
      <c r="G95" s="65">
        <v>0</v>
      </c>
      <c r="H95" s="70">
        <v>0</v>
      </c>
      <c r="I95" s="242">
        <f t="shared" si="2"/>
        <v>0</v>
      </c>
    </row>
    <row r="96" spans="1:9" x14ac:dyDescent="0.2">
      <c r="A96" s="62"/>
      <c r="B96" s="215" t="s">
        <v>1289</v>
      </c>
      <c r="C96" s="62" t="s">
        <v>648</v>
      </c>
      <c r="D96" s="65">
        <v>0</v>
      </c>
      <c r="E96" s="65">
        <v>0</v>
      </c>
      <c r="F96" s="65">
        <v>0</v>
      </c>
      <c r="G96" s="65">
        <v>0</v>
      </c>
      <c r="H96" s="70">
        <v>0</v>
      </c>
      <c r="I96" s="242">
        <f t="shared" si="2"/>
        <v>0</v>
      </c>
    </row>
    <row r="97" spans="1:9" x14ac:dyDescent="0.2">
      <c r="A97" s="62"/>
      <c r="B97" s="215" t="s">
        <v>1290</v>
      </c>
      <c r="C97" s="62" t="s">
        <v>650</v>
      </c>
      <c r="D97" s="65">
        <v>0</v>
      </c>
      <c r="E97" s="65">
        <v>0</v>
      </c>
      <c r="F97" s="65">
        <v>0</v>
      </c>
      <c r="G97" s="65">
        <v>0</v>
      </c>
      <c r="H97" s="70">
        <v>0</v>
      </c>
      <c r="I97" s="242">
        <f t="shared" si="2"/>
        <v>0</v>
      </c>
    </row>
    <row r="98" spans="1:9" x14ac:dyDescent="0.2">
      <c r="A98" s="62"/>
      <c r="B98" s="215" t="s">
        <v>651</v>
      </c>
      <c r="C98" s="62" t="s">
        <v>656</v>
      </c>
      <c r="D98" s="65">
        <v>0</v>
      </c>
      <c r="E98" s="65">
        <v>0</v>
      </c>
      <c r="F98" s="65">
        <v>0</v>
      </c>
      <c r="G98" s="65">
        <v>0</v>
      </c>
      <c r="H98" s="70">
        <v>0</v>
      </c>
      <c r="I98" s="242">
        <f t="shared" si="2"/>
        <v>0</v>
      </c>
    </row>
    <row r="99" spans="1:9" x14ac:dyDescent="0.2">
      <c r="A99" s="62"/>
      <c r="B99" s="215" t="s">
        <v>652</v>
      </c>
      <c r="C99" s="62" t="s">
        <v>139</v>
      </c>
      <c r="D99" s="65">
        <v>0</v>
      </c>
      <c r="E99" s="65">
        <v>0</v>
      </c>
      <c r="F99" s="65">
        <v>0</v>
      </c>
      <c r="G99" s="65">
        <v>0</v>
      </c>
      <c r="H99" s="70">
        <v>0</v>
      </c>
      <c r="I99" s="242">
        <f t="shared" si="2"/>
        <v>0</v>
      </c>
    </row>
    <row r="100" spans="1:9" x14ac:dyDescent="0.2">
      <c r="A100" s="62"/>
      <c r="B100" s="215" t="s">
        <v>653</v>
      </c>
      <c r="C100" s="62" t="s">
        <v>112</v>
      </c>
      <c r="D100" s="65">
        <v>0</v>
      </c>
      <c r="E100" s="65">
        <v>0</v>
      </c>
      <c r="F100" s="65">
        <v>0</v>
      </c>
      <c r="G100" s="65">
        <v>0</v>
      </c>
      <c r="H100" s="70">
        <v>0</v>
      </c>
      <c r="I100" s="242">
        <f t="shared" si="2"/>
        <v>0</v>
      </c>
    </row>
    <row r="101" spans="1:9" x14ac:dyDescent="0.2">
      <c r="A101" s="62"/>
      <c r="B101" s="215" t="s">
        <v>654</v>
      </c>
      <c r="C101" s="62" t="s">
        <v>113</v>
      </c>
      <c r="D101" s="65">
        <v>0</v>
      </c>
      <c r="E101" s="65">
        <v>0</v>
      </c>
      <c r="F101" s="65">
        <v>0</v>
      </c>
      <c r="G101" s="65">
        <v>0</v>
      </c>
      <c r="H101" s="70">
        <v>0</v>
      </c>
      <c r="I101" s="242">
        <f t="shared" si="2"/>
        <v>0</v>
      </c>
    </row>
    <row r="102" spans="1:9" x14ac:dyDescent="0.2">
      <c r="A102" s="62"/>
      <c r="B102" s="215" t="s">
        <v>1254</v>
      </c>
      <c r="C102" s="62" t="s">
        <v>114</v>
      </c>
      <c r="D102" s="65">
        <v>0</v>
      </c>
      <c r="E102" s="65">
        <v>0</v>
      </c>
      <c r="F102" s="65">
        <v>0</v>
      </c>
      <c r="G102" s="65">
        <v>0</v>
      </c>
      <c r="H102" s="70">
        <v>0</v>
      </c>
      <c r="I102" s="242">
        <f t="shared" si="2"/>
        <v>0</v>
      </c>
    </row>
    <row r="103" spans="1:9" x14ac:dyDescent="0.2">
      <c r="A103" s="62"/>
      <c r="B103" s="215" t="s">
        <v>655</v>
      </c>
      <c r="C103" s="62" t="s">
        <v>115</v>
      </c>
      <c r="D103" s="65">
        <v>0</v>
      </c>
      <c r="E103" s="65">
        <v>0</v>
      </c>
      <c r="F103" s="65">
        <v>0</v>
      </c>
      <c r="G103" s="65">
        <v>0</v>
      </c>
      <c r="H103" s="70">
        <v>0</v>
      </c>
      <c r="I103" s="242">
        <f t="shared" si="2"/>
        <v>0</v>
      </c>
    </row>
    <row r="104" spans="1:9" x14ac:dyDescent="0.2">
      <c r="A104" s="62"/>
      <c r="B104" s="215" t="s">
        <v>1255</v>
      </c>
      <c r="C104" s="62" t="s">
        <v>118</v>
      </c>
      <c r="D104" s="65">
        <v>0</v>
      </c>
      <c r="E104" s="65">
        <v>0</v>
      </c>
      <c r="F104" s="65">
        <v>0</v>
      </c>
      <c r="G104" s="65">
        <v>0</v>
      </c>
      <c r="H104" s="70">
        <v>0</v>
      </c>
      <c r="I104" s="242">
        <f t="shared" si="2"/>
        <v>0</v>
      </c>
    </row>
    <row r="105" spans="1:9" x14ac:dyDescent="0.2">
      <c r="A105" s="62"/>
      <c r="B105" s="215" t="s">
        <v>500</v>
      </c>
      <c r="C105" s="62" t="s">
        <v>123</v>
      </c>
      <c r="D105" s="65">
        <v>0</v>
      </c>
      <c r="E105" s="65">
        <v>0</v>
      </c>
      <c r="F105" s="65">
        <v>0</v>
      </c>
      <c r="G105" s="65">
        <v>0</v>
      </c>
      <c r="H105" s="70">
        <v>0</v>
      </c>
      <c r="I105" s="242">
        <f t="shared" si="2"/>
        <v>0</v>
      </c>
    </row>
    <row r="106" spans="1:9" x14ac:dyDescent="0.2">
      <c r="A106" s="62"/>
      <c r="B106" s="215" t="s">
        <v>496</v>
      </c>
      <c r="C106" s="62" t="s">
        <v>125</v>
      </c>
      <c r="D106" s="65">
        <v>0</v>
      </c>
      <c r="E106" s="65">
        <v>0</v>
      </c>
      <c r="F106" s="65">
        <v>0</v>
      </c>
      <c r="G106" s="65">
        <v>0</v>
      </c>
      <c r="H106" s="70">
        <v>0</v>
      </c>
      <c r="I106" s="242">
        <f t="shared" si="2"/>
        <v>0</v>
      </c>
    </row>
    <row r="107" spans="1:9" x14ac:dyDescent="0.2">
      <c r="A107" s="62"/>
      <c r="B107" s="215" t="s">
        <v>1256</v>
      </c>
      <c r="C107" s="62" t="s">
        <v>131</v>
      </c>
      <c r="D107" s="65">
        <v>0</v>
      </c>
      <c r="E107" s="65">
        <v>0</v>
      </c>
      <c r="F107" s="65">
        <v>0</v>
      </c>
      <c r="G107" s="65">
        <v>0</v>
      </c>
      <c r="H107" s="70">
        <v>0</v>
      </c>
      <c r="I107" s="242">
        <f t="shared" si="2"/>
        <v>0</v>
      </c>
    </row>
    <row r="108" spans="1:9" x14ac:dyDescent="0.2">
      <c r="A108" s="62"/>
      <c r="B108" s="215" t="s">
        <v>127</v>
      </c>
      <c r="C108" s="62" t="s">
        <v>132</v>
      </c>
      <c r="D108" s="65">
        <v>0</v>
      </c>
      <c r="E108" s="65">
        <v>0</v>
      </c>
      <c r="F108" s="65">
        <v>0</v>
      </c>
      <c r="G108" s="65">
        <v>0</v>
      </c>
      <c r="H108" s="70">
        <v>0</v>
      </c>
      <c r="I108" s="242">
        <f t="shared" si="2"/>
        <v>0</v>
      </c>
    </row>
    <row r="109" spans="1:9" x14ac:dyDescent="0.2">
      <c r="A109" s="62"/>
      <c r="B109" s="215" t="s">
        <v>128</v>
      </c>
      <c r="C109" s="62" t="s">
        <v>133</v>
      </c>
      <c r="D109" s="65">
        <v>0</v>
      </c>
      <c r="E109" s="65">
        <v>0</v>
      </c>
      <c r="F109" s="65">
        <v>0</v>
      </c>
      <c r="G109" s="65">
        <v>0</v>
      </c>
      <c r="H109" s="70">
        <v>0</v>
      </c>
      <c r="I109" s="242">
        <f t="shared" si="2"/>
        <v>0</v>
      </c>
    </row>
    <row r="110" spans="1:9" ht="10.8" thickBot="1" x14ac:dyDescent="0.25">
      <c r="A110" s="62"/>
      <c r="B110" s="215" t="s">
        <v>129</v>
      </c>
      <c r="C110" s="62" t="s">
        <v>134</v>
      </c>
      <c r="D110" s="65">
        <v>0</v>
      </c>
      <c r="E110" s="65">
        <v>0</v>
      </c>
      <c r="F110" s="65">
        <v>0</v>
      </c>
      <c r="G110" s="65">
        <v>0</v>
      </c>
      <c r="H110" s="70">
        <v>0</v>
      </c>
      <c r="I110" s="242">
        <f t="shared" si="2"/>
        <v>0</v>
      </c>
    </row>
    <row r="111" spans="1:9" ht="11.4" thickTop="1" thickBot="1" x14ac:dyDescent="0.25">
      <c r="A111" s="62"/>
      <c r="B111" s="215"/>
      <c r="C111" s="62" t="s">
        <v>28</v>
      </c>
      <c r="D111" s="82">
        <f>SUM(D78:D110)</f>
        <v>0</v>
      </c>
      <c r="E111" s="82">
        <f>SUM(E78:E110)</f>
        <v>0</v>
      </c>
      <c r="F111" s="82">
        <f>SUM(F78:F110)</f>
        <v>0</v>
      </c>
      <c r="G111" s="82">
        <f>SUM(G78:G110)</f>
        <v>0</v>
      </c>
      <c r="H111" s="82">
        <f>SUM(H78:H110)</f>
        <v>0</v>
      </c>
      <c r="I111" s="82">
        <f>SUM(G111+H111)</f>
        <v>0</v>
      </c>
    </row>
    <row r="112" spans="1:9" ht="10.8" thickTop="1" x14ac:dyDescent="0.2">
      <c r="A112" s="212"/>
      <c r="B112" s="212"/>
      <c r="C112" s="212"/>
      <c r="D112" s="3"/>
      <c r="E112" s="3"/>
      <c r="F112" s="3"/>
      <c r="G112" s="3"/>
      <c r="H112" s="3"/>
      <c r="I112" s="98"/>
    </row>
    <row r="113" spans="1:9" x14ac:dyDescent="0.2">
      <c r="A113" s="212" t="s">
        <v>29</v>
      </c>
      <c r="B113" s="212"/>
      <c r="C113" s="212"/>
      <c r="D113" s="3"/>
      <c r="E113" s="3"/>
      <c r="F113" s="3"/>
      <c r="G113" s="3"/>
      <c r="H113" s="3"/>
      <c r="I113" s="98"/>
    </row>
    <row r="114" spans="1:9" x14ac:dyDescent="0.2">
      <c r="B114" s="215" t="s">
        <v>1249</v>
      </c>
      <c r="C114" s="62" t="s">
        <v>177</v>
      </c>
      <c r="D114" s="68">
        <v>0</v>
      </c>
      <c r="E114" s="68">
        <v>0</v>
      </c>
      <c r="F114" s="68">
        <v>0</v>
      </c>
      <c r="G114" s="218">
        <f>SUMIF('Staff Details'!J:J,RIGHT(LEFT($A$2,7),2)&amp;"-"&amp;LEFT(A113,4),'Staff Details'!S:S)</f>
        <v>0</v>
      </c>
      <c r="H114" s="70">
        <v>0</v>
      </c>
      <c r="I114" s="242">
        <f>SUM(G114+H114)</f>
        <v>0</v>
      </c>
    </row>
    <row r="115" spans="1:9" x14ac:dyDescent="0.2">
      <c r="B115" s="215" t="s">
        <v>1249</v>
      </c>
      <c r="C115" s="62" t="s">
        <v>400</v>
      </c>
      <c r="D115" s="68">
        <v>0</v>
      </c>
      <c r="E115" s="68">
        <v>0</v>
      </c>
      <c r="F115" s="68">
        <v>0</v>
      </c>
      <c r="G115" s="68">
        <v>0</v>
      </c>
      <c r="H115" s="70">
        <v>0</v>
      </c>
      <c r="I115" s="242">
        <f>SUM(G115+H115)</f>
        <v>0</v>
      </c>
    </row>
    <row r="116" spans="1:9" x14ac:dyDescent="0.2">
      <c r="A116" s="62"/>
      <c r="B116" s="215" t="s">
        <v>1250</v>
      </c>
      <c r="C116" s="62" t="s">
        <v>684</v>
      </c>
      <c r="D116" s="68">
        <v>0</v>
      </c>
      <c r="E116" s="68">
        <v>0</v>
      </c>
      <c r="F116" s="68">
        <v>0</v>
      </c>
      <c r="G116" s="219">
        <f>SUMIF('Staff Details'!J:J,RIGHT(LEFT($A$2,7),2)&amp;"-"&amp;LEFT(A113,4),'Staff Details'!AA:AA)</f>
        <v>0</v>
      </c>
      <c r="H116" s="70">
        <v>0</v>
      </c>
      <c r="I116" s="242">
        <f>SUM(G116+H116)</f>
        <v>0</v>
      </c>
    </row>
    <row r="117" spans="1:9" x14ac:dyDescent="0.2">
      <c r="A117" s="62"/>
      <c r="B117" s="215" t="s">
        <v>1250</v>
      </c>
      <c r="C117" s="62" t="s">
        <v>401</v>
      </c>
      <c r="D117" s="68">
        <v>0</v>
      </c>
      <c r="E117" s="68">
        <v>0</v>
      </c>
      <c r="F117" s="68">
        <v>0</v>
      </c>
      <c r="G117" s="68">
        <v>0</v>
      </c>
      <c r="H117" s="70">
        <v>0</v>
      </c>
      <c r="I117" s="242">
        <f>SUM(G117+H117)</f>
        <v>0</v>
      </c>
    </row>
    <row r="118" spans="1:9" x14ac:dyDescent="0.2">
      <c r="A118" s="62"/>
      <c r="B118" s="215" t="s">
        <v>1251</v>
      </c>
      <c r="C118" s="62" t="s">
        <v>76</v>
      </c>
      <c r="D118" s="65">
        <v>0</v>
      </c>
      <c r="E118" s="65">
        <v>0</v>
      </c>
      <c r="F118" s="65">
        <v>0</v>
      </c>
      <c r="G118" s="65">
        <v>0</v>
      </c>
      <c r="H118" s="70">
        <v>0</v>
      </c>
      <c r="I118" s="242">
        <f t="shared" ref="I118:I147" si="3">SUM(G118+H118)</f>
        <v>0</v>
      </c>
    </row>
    <row r="119" spans="1:9" x14ac:dyDescent="0.2">
      <c r="A119" s="62"/>
      <c r="B119" s="215" t="s">
        <v>1252</v>
      </c>
      <c r="C119" s="62" t="s">
        <v>77</v>
      </c>
      <c r="D119" s="65">
        <v>0</v>
      </c>
      <c r="E119" s="65">
        <v>0</v>
      </c>
      <c r="F119" s="65">
        <v>0</v>
      </c>
      <c r="G119" s="65">
        <v>0</v>
      </c>
      <c r="H119" s="70">
        <v>0</v>
      </c>
      <c r="I119" s="242">
        <f t="shared" si="3"/>
        <v>0</v>
      </c>
    </row>
    <row r="120" spans="1:9" x14ac:dyDescent="0.2">
      <c r="A120" s="62"/>
      <c r="B120" s="215" t="s">
        <v>78</v>
      </c>
      <c r="C120" s="62" t="s">
        <v>79</v>
      </c>
      <c r="D120" s="65">
        <v>0</v>
      </c>
      <c r="E120" s="65">
        <v>0</v>
      </c>
      <c r="F120" s="65">
        <v>0</v>
      </c>
      <c r="G120" s="65">
        <v>0</v>
      </c>
      <c r="H120" s="70">
        <v>0</v>
      </c>
      <c r="I120" s="242">
        <f t="shared" si="3"/>
        <v>0</v>
      </c>
    </row>
    <row r="121" spans="1:9" x14ac:dyDescent="0.2">
      <c r="A121" s="62"/>
      <c r="B121" s="215" t="s">
        <v>80</v>
      </c>
      <c r="C121" s="62" t="s">
        <v>81</v>
      </c>
      <c r="D121" s="65">
        <v>0</v>
      </c>
      <c r="E121" s="65">
        <v>0</v>
      </c>
      <c r="F121" s="65">
        <v>0</v>
      </c>
      <c r="G121" s="65">
        <v>0</v>
      </c>
      <c r="H121" s="70">
        <v>0</v>
      </c>
      <c r="I121" s="242">
        <f t="shared" si="3"/>
        <v>0</v>
      </c>
    </row>
    <row r="122" spans="1:9" x14ac:dyDescent="0.2">
      <c r="A122" s="62"/>
      <c r="B122" s="215" t="s">
        <v>1253</v>
      </c>
      <c r="C122" s="62" t="s">
        <v>82</v>
      </c>
      <c r="D122" s="65">
        <v>0</v>
      </c>
      <c r="E122" s="65">
        <v>0</v>
      </c>
      <c r="F122" s="65">
        <v>0</v>
      </c>
      <c r="G122" s="65">
        <v>0</v>
      </c>
      <c r="H122" s="70">
        <v>0</v>
      </c>
      <c r="I122" s="242">
        <f t="shared" si="3"/>
        <v>0</v>
      </c>
    </row>
    <row r="123" spans="1:9" x14ac:dyDescent="0.2">
      <c r="A123" s="62"/>
      <c r="B123" s="215" t="s">
        <v>85</v>
      </c>
      <c r="C123" s="62" t="s">
        <v>92</v>
      </c>
      <c r="D123" s="65">
        <v>0</v>
      </c>
      <c r="E123" s="65">
        <v>0</v>
      </c>
      <c r="F123" s="65">
        <v>0</v>
      </c>
      <c r="G123" s="65">
        <v>0</v>
      </c>
      <c r="H123" s="70">
        <v>0</v>
      </c>
      <c r="I123" s="242">
        <f t="shared" si="3"/>
        <v>0</v>
      </c>
    </row>
    <row r="124" spans="1:9" x14ac:dyDescent="0.2">
      <c r="A124" s="62"/>
      <c r="B124" s="215" t="s">
        <v>90</v>
      </c>
      <c r="C124" s="62" t="s">
        <v>1282</v>
      </c>
      <c r="D124" s="65">
        <v>0</v>
      </c>
      <c r="E124" s="65">
        <v>0</v>
      </c>
      <c r="F124" s="65">
        <v>0</v>
      </c>
      <c r="G124" s="65">
        <v>0</v>
      </c>
      <c r="H124" s="70">
        <v>0</v>
      </c>
      <c r="I124" s="242">
        <f t="shared" si="3"/>
        <v>0</v>
      </c>
    </row>
    <row r="125" spans="1:9" x14ac:dyDescent="0.2">
      <c r="A125" s="62"/>
      <c r="B125" s="342" t="s">
        <v>535</v>
      </c>
      <c r="C125" s="297" t="s">
        <v>558</v>
      </c>
      <c r="D125" s="65">
        <v>0</v>
      </c>
      <c r="E125" s="65">
        <v>0</v>
      </c>
      <c r="F125" s="65">
        <v>0</v>
      </c>
      <c r="G125" s="65">
        <v>0</v>
      </c>
      <c r="H125" s="70">
        <v>0</v>
      </c>
      <c r="I125" s="242">
        <f t="shared" si="3"/>
        <v>0</v>
      </c>
    </row>
    <row r="126" spans="1:9" x14ac:dyDescent="0.2">
      <c r="A126" s="62"/>
      <c r="B126" s="215" t="s">
        <v>1283</v>
      </c>
      <c r="C126" s="62" t="s">
        <v>644</v>
      </c>
      <c r="D126" s="65">
        <v>0</v>
      </c>
      <c r="E126" s="65">
        <v>0</v>
      </c>
      <c r="F126" s="65">
        <v>0</v>
      </c>
      <c r="G126" s="65">
        <v>0</v>
      </c>
      <c r="H126" s="70">
        <v>0</v>
      </c>
      <c r="I126" s="242">
        <f t="shared" si="3"/>
        <v>0</v>
      </c>
    </row>
    <row r="127" spans="1:9" x14ac:dyDescent="0.2">
      <c r="A127" s="62"/>
      <c r="B127" s="215" t="s">
        <v>1284</v>
      </c>
      <c r="C127" s="62" t="s">
        <v>138</v>
      </c>
      <c r="D127" s="65">
        <v>0</v>
      </c>
      <c r="E127" s="65">
        <v>0</v>
      </c>
      <c r="F127" s="65">
        <v>0</v>
      </c>
      <c r="G127" s="65">
        <v>0</v>
      </c>
      <c r="H127" s="70">
        <v>0</v>
      </c>
      <c r="I127" s="242">
        <f t="shared" si="3"/>
        <v>0</v>
      </c>
    </row>
    <row r="128" spans="1:9" x14ac:dyDescent="0.2">
      <c r="A128" s="62"/>
      <c r="B128" s="215" t="s">
        <v>1285</v>
      </c>
      <c r="C128" s="62" t="s">
        <v>646</v>
      </c>
      <c r="D128" s="65">
        <v>0</v>
      </c>
      <c r="E128" s="65">
        <v>0</v>
      </c>
      <c r="F128" s="65">
        <v>0</v>
      </c>
      <c r="G128" s="65">
        <v>0</v>
      </c>
      <c r="H128" s="70">
        <v>0</v>
      </c>
      <c r="I128" s="242">
        <f t="shared" si="3"/>
        <v>0</v>
      </c>
    </row>
    <row r="129" spans="1:9" x14ac:dyDescent="0.2">
      <c r="A129" s="62"/>
      <c r="B129" s="215" t="s">
        <v>1286</v>
      </c>
      <c r="C129" s="62" t="s">
        <v>647</v>
      </c>
      <c r="D129" s="65">
        <v>0</v>
      </c>
      <c r="E129" s="65">
        <v>0</v>
      </c>
      <c r="F129" s="65">
        <v>0</v>
      </c>
      <c r="G129" s="65">
        <v>0</v>
      </c>
      <c r="H129" s="70">
        <v>0</v>
      </c>
      <c r="I129" s="242">
        <f t="shared" si="3"/>
        <v>0</v>
      </c>
    </row>
    <row r="130" spans="1:9" x14ac:dyDescent="0.2">
      <c r="A130" s="62"/>
      <c r="B130" s="215" t="s">
        <v>1287</v>
      </c>
      <c r="C130" s="62" t="s">
        <v>143</v>
      </c>
      <c r="D130" s="65">
        <v>0</v>
      </c>
      <c r="E130" s="65">
        <v>0</v>
      </c>
      <c r="F130" s="65">
        <v>0</v>
      </c>
      <c r="G130" s="65">
        <v>0</v>
      </c>
      <c r="H130" s="70">
        <v>0</v>
      </c>
      <c r="I130" s="242">
        <f t="shared" si="3"/>
        <v>0</v>
      </c>
    </row>
    <row r="131" spans="1:9" x14ac:dyDescent="0.2">
      <c r="A131" s="62"/>
      <c r="B131" s="215" t="s">
        <v>1288</v>
      </c>
      <c r="C131" s="62" t="s">
        <v>144</v>
      </c>
      <c r="D131" s="65">
        <v>0</v>
      </c>
      <c r="E131" s="65">
        <v>0</v>
      </c>
      <c r="F131" s="65">
        <v>0</v>
      </c>
      <c r="G131" s="65">
        <v>0</v>
      </c>
      <c r="H131" s="70">
        <v>0</v>
      </c>
      <c r="I131" s="242">
        <f t="shared" si="3"/>
        <v>0</v>
      </c>
    </row>
    <row r="132" spans="1:9" x14ac:dyDescent="0.2">
      <c r="A132" s="62"/>
      <c r="B132" s="215" t="s">
        <v>1289</v>
      </c>
      <c r="C132" s="62" t="s">
        <v>648</v>
      </c>
      <c r="D132" s="65">
        <v>0</v>
      </c>
      <c r="E132" s="65">
        <v>0</v>
      </c>
      <c r="F132" s="65">
        <v>0</v>
      </c>
      <c r="G132" s="65">
        <v>0</v>
      </c>
      <c r="H132" s="70">
        <v>0</v>
      </c>
      <c r="I132" s="242">
        <f t="shared" si="3"/>
        <v>0</v>
      </c>
    </row>
    <row r="133" spans="1:9" x14ac:dyDescent="0.2">
      <c r="A133" s="62"/>
      <c r="B133" s="215" t="s">
        <v>1290</v>
      </c>
      <c r="C133" s="62" t="s">
        <v>650</v>
      </c>
      <c r="D133" s="65">
        <v>0</v>
      </c>
      <c r="E133" s="65">
        <v>0</v>
      </c>
      <c r="F133" s="65">
        <v>0</v>
      </c>
      <c r="G133" s="65">
        <v>0</v>
      </c>
      <c r="H133" s="70">
        <v>0</v>
      </c>
      <c r="I133" s="242">
        <f t="shared" si="3"/>
        <v>0</v>
      </c>
    </row>
    <row r="134" spans="1:9" x14ac:dyDescent="0.2">
      <c r="A134" s="62"/>
      <c r="B134" s="215" t="s">
        <v>651</v>
      </c>
      <c r="C134" s="62" t="s">
        <v>656</v>
      </c>
      <c r="D134" s="65">
        <v>0</v>
      </c>
      <c r="E134" s="65">
        <v>0</v>
      </c>
      <c r="F134" s="65">
        <v>0</v>
      </c>
      <c r="G134" s="65">
        <v>0</v>
      </c>
      <c r="H134" s="70">
        <v>0</v>
      </c>
      <c r="I134" s="242">
        <f t="shared" si="3"/>
        <v>0</v>
      </c>
    </row>
    <row r="135" spans="1:9" x14ac:dyDescent="0.2">
      <c r="A135" s="62"/>
      <c r="B135" s="215" t="s">
        <v>652</v>
      </c>
      <c r="C135" s="62" t="s">
        <v>139</v>
      </c>
      <c r="D135" s="65">
        <v>0</v>
      </c>
      <c r="E135" s="65">
        <v>0</v>
      </c>
      <c r="F135" s="65">
        <v>0</v>
      </c>
      <c r="G135" s="65">
        <v>0</v>
      </c>
      <c r="H135" s="70">
        <v>0</v>
      </c>
      <c r="I135" s="242">
        <f t="shared" si="3"/>
        <v>0</v>
      </c>
    </row>
    <row r="136" spans="1:9" x14ac:dyDescent="0.2">
      <c r="A136" s="62"/>
      <c r="B136" s="215" t="s">
        <v>653</v>
      </c>
      <c r="C136" s="62" t="s">
        <v>112</v>
      </c>
      <c r="D136" s="65">
        <v>0</v>
      </c>
      <c r="E136" s="65">
        <v>0</v>
      </c>
      <c r="F136" s="65">
        <v>0</v>
      </c>
      <c r="G136" s="65">
        <v>0</v>
      </c>
      <c r="H136" s="70">
        <v>0</v>
      </c>
      <c r="I136" s="242">
        <f t="shared" si="3"/>
        <v>0</v>
      </c>
    </row>
    <row r="137" spans="1:9" x14ac:dyDescent="0.2">
      <c r="A137" s="62"/>
      <c r="B137" s="215" t="s">
        <v>654</v>
      </c>
      <c r="C137" s="62" t="s">
        <v>113</v>
      </c>
      <c r="D137" s="65">
        <v>0</v>
      </c>
      <c r="E137" s="65">
        <v>0</v>
      </c>
      <c r="F137" s="65">
        <v>0</v>
      </c>
      <c r="G137" s="65">
        <v>0</v>
      </c>
      <c r="H137" s="70">
        <v>0</v>
      </c>
      <c r="I137" s="242">
        <f t="shared" si="3"/>
        <v>0</v>
      </c>
    </row>
    <row r="138" spans="1:9" x14ac:dyDescent="0.2">
      <c r="A138" s="62"/>
      <c r="B138" s="215" t="s">
        <v>1254</v>
      </c>
      <c r="C138" s="62" t="s">
        <v>114</v>
      </c>
      <c r="D138" s="65">
        <v>0</v>
      </c>
      <c r="E138" s="65">
        <v>0</v>
      </c>
      <c r="F138" s="65">
        <v>0</v>
      </c>
      <c r="G138" s="65">
        <v>0</v>
      </c>
      <c r="H138" s="70">
        <v>0</v>
      </c>
      <c r="I138" s="242">
        <f t="shared" si="3"/>
        <v>0</v>
      </c>
    </row>
    <row r="139" spans="1:9" x14ac:dyDescent="0.2">
      <c r="A139" s="62"/>
      <c r="B139" s="215" t="s">
        <v>655</v>
      </c>
      <c r="C139" s="62" t="s">
        <v>115</v>
      </c>
      <c r="D139" s="65">
        <v>0</v>
      </c>
      <c r="E139" s="65">
        <v>0</v>
      </c>
      <c r="F139" s="65">
        <v>0</v>
      </c>
      <c r="G139" s="65">
        <v>0</v>
      </c>
      <c r="H139" s="70">
        <v>0</v>
      </c>
      <c r="I139" s="242">
        <f t="shared" si="3"/>
        <v>0</v>
      </c>
    </row>
    <row r="140" spans="1:9" x14ac:dyDescent="0.2">
      <c r="A140" s="62"/>
      <c r="B140" s="215" t="s">
        <v>1255</v>
      </c>
      <c r="C140" s="62" t="s">
        <v>118</v>
      </c>
      <c r="D140" s="65">
        <v>0</v>
      </c>
      <c r="E140" s="65">
        <v>0</v>
      </c>
      <c r="F140" s="65">
        <v>0</v>
      </c>
      <c r="G140" s="65">
        <v>0</v>
      </c>
      <c r="H140" s="70">
        <v>0</v>
      </c>
      <c r="I140" s="242">
        <f t="shared" si="3"/>
        <v>0</v>
      </c>
    </row>
    <row r="141" spans="1:9" x14ac:dyDescent="0.2">
      <c r="A141" s="62"/>
      <c r="B141" s="215" t="s">
        <v>500</v>
      </c>
      <c r="C141" s="62" t="s">
        <v>123</v>
      </c>
      <c r="D141" s="65">
        <v>0</v>
      </c>
      <c r="E141" s="65">
        <v>0</v>
      </c>
      <c r="F141" s="65">
        <v>0</v>
      </c>
      <c r="G141" s="65">
        <v>0</v>
      </c>
      <c r="H141" s="70">
        <v>0</v>
      </c>
      <c r="I141" s="242">
        <f t="shared" si="3"/>
        <v>0</v>
      </c>
    </row>
    <row r="142" spans="1:9" x14ac:dyDescent="0.2">
      <c r="A142" s="62"/>
      <c r="B142" s="215" t="s">
        <v>496</v>
      </c>
      <c r="C142" s="62" t="s">
        <v>125</v>
      </c>
      <c r="D142" s="65">
        <v>0</v>
      </c>
      <c r="E142" s="65">
        <v>0</v>
      </c>
      <c r="F142" s="65">
        <v>0</v>
      </c>
      <c r="G142" s="65">
        <v>0</v>
      </c>
      <c r="H142" s="70">
        <v>0</v>
      </c>
      <c r="I142" s="242">
        <f t="shared" si="3"/>
        <v>0</v>
      </c>
    </row>
    <row r="143" spans="1:9" x14ac:dyDescent="0.2">
      <c r="A143" s="62"/>
      <c r="B143" s="215" t="s">
        <v>1256</v>
      </c>
      <c r="C143" s="62" t="s">
        <v>131</v>
      </c>
      <c r="D143" s="65">
        <v>0</v>
      </c>
      <c r="E143" s="65">
        <v>0</v>
      </c>
      <c r="F143" s="65">
        <v>0</v>
      </c>
      <c r="G143" s="65">
        <v>0</v>
      </c>
      <c r="H143" s="70">
        <v>0</v>
      </c>
      <c r="I143" s="242">
        <f t="shared" si="3"/>
        <v>0</v>
      </c>
    </row>
    <row r="144" spans="1:9" x14ac:dyDescent="0.2">
      <c r="A144" s="62"/>
      <c r="B144" s="215" t="s">
        <v>127</v>
      </c>
      <c r="C144" s="62" t="s">
        <v>132</v>
      </c>
      <c r="D144" s="65">
        <v>0</v>
      </c>
      <c r="E144" s="65">
        <v>0</v>
      </c>
      <c r="F144" s="65">
        <v>0</v>
      </c>
      <c r="G144" s="65">
        <v>0</v>
      </c>
      <c r="H144" s="70">
        <v>0</v>
      </c>
      <c r="I144" s="242">
        <f t="shared" si="3"/>
        <v>0</v>
      </c>
    </row>
    <row r="145" spans="1:9" x14ac:dyDescent="0.2">
      <c r="A145" s="62"/>
      <c r="B145" s="215" t="s">
        <v>128</v>
      </c>
      <c r="C145" s="62" t="s">
        <v>133</v>
      </c>
      <c r="D145" s="65">
        <v>0</v>
      </c>
      <c r="E145" s="65">
        <v>0</v>
      </c>
      <c r="F145" s="65">
        <v>0</v>
      </c>
      <c r="G145" s="65">
        <v>0</v>
      </c>
      <c r="H145" s="70">
        <v>0</v>
      </c>
      <c r="I145" s="242">
        <f t="shared" si="3"/>
        <v>0</v>
      </c>
    </row>
    <row r="146" spans="1:9" ht="10.8" thickBot="1" x14ac:dyDescent="0.25">
      <c r="A146" s="62"/>
      <c r="B146" s="215" t="s">
        <v>129</v>
      </c>
      <c r="C146" s="62" t="s">
        <v>134</v>
      </c>
      <c r="D146" s="65">
        <v>0</v>
      </c>
      <c r="E146" s="65">
        <v>0</v>
      </c>
      <c r="F146" s="65">
        <v>0</v>
      </c>
      <c r="G146" s="65">
        <v>0</v>
      </c>
      <c r="H146" s="70">
        <v>0</v>
      </c>
      <c r="I146" s="242">
        <f t="shared" si="3"/>
        <v>0</v>
      </c>
    </row>
    <row r="147" spans="1:9" ht="11.4" thickTop="1" thickBot="1" x14ac:dyDescent="0.25">
      <c r="A147" s="62"/>
      <c r="B147" s="215"/>
      <c r="C147" s="62" t="s">
        <v>169</v>
      </c>
      <c r="D147" s="82">
        <f>SUM(D114:D146)</f>
        <v>0</v>
      </c>
      <c r="E147" s="82">
        <f>SUM(E114:E146)</f>
        <v>0</v>
      </c>
      <c r="F147" s="82">
        <f>SUM(F114:F146)</f>
        <v>0</v>
      </c>
      <c r="G147" s="82">
        <f>SUM(G114:G146)</f>
        <v>0</v>
      </c>
      <c r="H147" s="82">
        <f>SUM(H114:H146)</f>
        <v>0</v>
      </c>
      <c r="I147" s="82">
        <f t="shared" si="3"/>
        <v>0</v>
      </c>
    </row>
    <row r="148" spans="1:9" ht="10.8" thickTop="1" x14ac:dyDescent="0.2">
      <c r="A148" s="212"/>
      <c r="B148" s="212"/>
      <c r="C148" s="212"/>
      <c r="D148" s="3"/>
      <c r="E148" s="3"/>
      <c r="F148" s="3"/>
      <c r="G148" s="3"/>
      <c r="H148" s="3"/>
      <c r="I148" s="98"/>
    </row>
    <row r="149" spans="1:9" x14ac:dyDescent="0.2">
      <c r="A149" s="212" t="s">
        <v>170</v>
      </c>
      <c r="B149" s="62"/>
      <c r="C149" s="62"/>
      <c r="D149" s="3"/>
      <c r="E149" s="3"/>
      <c r="F149" s="3"/>
      <c r="G149" s="3"/>
      <c r="H149" s="3"/>
      <c r="I149" s="98"/>
    </row>
    <row r="150" spans="1:9" x14ac:dyDescent="0.2">
      <c r="B150" s="215" t="s">
        <v>1249</v>
      </c>
      <c r="C150" s="62" t="s">
        <v>177</v>
      </c>
      <c r="D150" s="68">
        <v>0</v>
      </c>
      <c r="E150" s="68">
        <v>0</v>
      </c>
      <c r="F150" s="68">
        <v>0</v>
      </c>
      <c r="G150" s="218">
        <f>SUMIF('Staff Details'!J:J,RIGHT(LEFT($A$2,7),2)&amp;"-"&amp;LEFT(A149,4),'Staff Details'!S:S)</f>
        <v>0</v>
      </c>
      <c r="H150" s="70">
        <v>0</v>
      </c>
      <c r="I150" s="242">
        <f>SUM(G150+H150)</f>
        <v>0</v>
      </c>
    </row>
    <row r="151" spans="1:9" x14ac:dyDescent="0.2">
      <c r="B151" s="215" t="s">
        <v>1249</v>
      </c>
      <c r="C151" s="62" t="s">
        <v>400</v>
      </c>
      <c r="D151" s="68">
        <v>0</v>
      </c>
      <c r="E151" s="68">
        <v>0</v>
      </c>
      <c r="F151" s="68">
        <v>0</v>
      </c>
      <c r="G151" s="68">
        <v>0</v>
      </c>
      <c r="H151" s="70">
        <v>0</v>
      </c>
      <c r="I151" s="242">
        <f>SUM(G151+H151)</f>
        <v>0</v>
      </c>
    </row>
    <row r="152" spans="1:9" x14ac:dyDescent="0.2">
      <c r="A152" s="62"/>
      <c r="B152" s="215" t="s">
        <v>1250</v>
      </c>
      <c r="C152" s="62" t="s">
        <v>684</v>
      </c>
      <c r="D152" s="68">
        <v>0</v>
      </c>
      <c r="E152" s="68">
        <v>0</v>
      </c>
      <c r="F152" s="68">
        <v>0</v>
      </c>
      <c r="G152" s="219">
        <f>SUMIF('Staff Details'!J:J,RIGHT(LEFT($A$2,7),2)&amp;"-"&amp;LEFT(A149,4),'Staff Details'!AA:AA)</f>
        <v>0</v>
      </c>
      <c r="H152" s="70">
        <v>0</v>
      </c>
      <c r="I152" s="242">
        <f>SUM(G152+H152)</f>
        <v>0</v>
      </c>
    </row>
    <row r="153" spans="1:9" x14ac:dyDescent="0.2">
      <c r="A153" s="62"/>
      <c r="B153" s="215" t="s">
        <v>1250</v>
      </c>
      <c r="C153" s="62" t="s">
        <v>401</v>
      </c>
      <c r="D153" s="68">
        <v>0</v>
      </c>
      <c r="E153" s="68">
        <v>0</v>
      </c>
      <c r="F153" s="68">
        <v>0</v>
      </c>
      <c r="G153" s="68">
        <v>0</v>
      </c>
      <c r="H153" s="70">
        <v>0</v>
      </c>
      <c r="I153" s="242">
        <f>SUM(G153+H153)</f>
        <v>0</v>
      </c>
    </row>
    <row r="154" spans="1:9" x14ac:dyDescent="0.2">
      <c r="A154" s="62"/>
      <c r="B154" s="215" t="s">
        <v>1251</v>
      </c>
      <c r="C154" s="62" t="s">
        <v>76</v>
      </c>
      <c r="D154" s="65">
        <v>0</v>
      </c>
      <c r="E154" s="65">
        <v>0</v>
      </c>
      <c r="F154" s="65">
        <v>0</v>
      </c>
      <c r="G154" s="108">
        <v>0</v>
      </c>
      <c r="H154" s="70">
        <v>0</v>
      </c>
      <c r="I154" s="242">
        <f t="shared" ref="I154:I183" si="4">SUM(G154+H154)</f>
        <v>0</v>
      </c>
    </row>
    <row r="155" spans="1:9" x14ac:dyDescent="0.2">
      <c r="A155" s="62"/>
      <c r="B155" s="215" t="s">
        <v>1252</v>
      </c>
      <c r="C155" s="62" t="s">
        <v>77</v>
      </c>
      <c r="D155" s="65">
        <v>0</v>
      </c>
      <c r="E155" s="65">
        <v>0</v>
      </c>
      <c r="F155" s="65">
        <v>0</v>
      </c>
      <c r="G155" s="108">
        <v>0</v>
      </c>
      <c r="H155" s="70">
        <v>0</v>
      </c>
      <c r="I155" s="242">
        <f t="shared" si="4"/>
        <v>0</v>
      </c>
    </row>
    <row r="156" spans="1:9" x14ac:dyDescent="0.2">
      <c r="A156" s="62"/>
      <c r="B156" s="215" t="s">
        <v>78</v>
      </c>
      <c r="C156" s="62" t="s">
        <v>79</v>
      </c>
      <c r="D156" s="65">
        <v>0</v>
      </c>
      <c r="E156" s="65">
        <v>0</v>
      </c>
      <c r="F156" s="65">
        <v>0</v>
      </c>
      <c r="G156" s="108">
        <v>0</v>
      </c>
      <c r="H156" s="70">
        <v>0</v>
      </c>
      <c r="I156" s="242">
        <f t="shared" si="4"/>
        <v>0</v>
      </c>
    </row>
    <row r="157" spans="1:9" x14ac:dyDescent="0.2">
      <c r="A157" s="62"/>
      <c r="B157" s="215" t="s">
        <v>80</v>
      </c>
      <c r="C157" s="62" t="s">
        <v>81</v>
      </c>
      <c r="D157" s="65">
        <v>0</v>
      </c>
      <c r="E157" s="65">
        <v>0</v>
      </c>
      <c r="F157" s="65">
        <v>0</v>
      </c>
      <c r="G157" s="108">
        <v>0</v>
      </c>
      <c r="H157" s="70">
        <v>0</v>
      </c>
      <c r="I157" s="242">
        <f t="shared" si="4"/>
        <v>0</v>
      </c>
    </row>
    <row r="158" spans="1:9" x14ac:dyDescent="0.2">
      <c r="A158" s="62"/>
      <c r="B158" s="215" t="s">
        <v>1253</v>
      </c>
      <c r="C158" s="62" t="s">
        <v>82</v>
      </c>
      <c r="D158" s="65">
        <v>0</v>
      </c>
      <c r="E158" s="65">
        <v>0</v>
      </c>
      <c r="F158" s="65">
        <v>0</v>
      </c>
      <c r="G158" s="108">
        <v>0</v>
      </c>
      <c r="H158" s="70">
        <v>0</v>
      </c>
      <c r="I158" s="242">
        <f t="shared" si="4"/>
        <v>0</v>
      </c>
    </row>
    <row r="159" spans="1:9" x14ac:dyDescent="0.2">
      <c r="A159" s="62"/>
      <c r="B159" s="215" t="s">
        <v>85</v>
      </c>
      <c r="C159" s="62" t="s">
        <v>92</v>
      </c>
      <c r="D159" s="65">
        <v>0</v>
      </c>
      <c r="E159" s="65">
        <v>0</v>
      </c>
      <c r="F159" s="65">
        <v>0</v>
      </c>
      <c r="G159" s="108">
        <v>0</v>
      </c>
      <c r="H159" s="70">
        <v>0</v>
      </c>
      <c r="I159" s="242">
        <f t="shared" si="4"/>
        <v>0</v>
      </c>
    </row>
    <row r="160" spans="1:9" x14ac:dyDescent="0.2">
      <c r="A160" s="62"/>
      <c r="B160" s="215" t="s">
        <v>90</v>
      </c>
      <c r="C160" s="62" t="s">
        <v>1282</v>
      </c>
      <c r="D160" s="65">
        <v>0</v>
      </c>
      <c r="E160" s="65">
        <v>0</v>
      </c>
      <c r="F160" s="65">
        <v>0</v>
      </c>
      <c r="G160" s="108">
        <v>0</v>
      </c>
      <c r="H160" s="70">
        <v>0</v>
      </c>
      <c r="I160" s="242">
        <f t="shared" si="4"/>
        <v>0</v>
      </c>
    </row>
    <row r="161" spans="1:9" x14ac:dyDescent="0.2">
      <c r="A161" s="62"/>
      <c r="B161" s="342" t="s">
        <v>535</v>
      </c>
      <c r="C161" s="297" t="s">
        <v>558</v>
      </c>
      <c r="D161" s="65">
        <v>0</v>
      </c>
      <c r="E161" s="65">
        <v>0</v>
      </c>
      <c r="F161" s="65">
        <v>0</v>
      </c>
      <c r="G161" s="108">
        <v>0</v>
      </c>
      <c r="H161" s="70">
        <v>0</v>
      </c>
      <c r="I161" s="242">
        <f t="shared" si="4"/>
        <v>0</v>
      </c>
    </row>
    <row r="162" spans="1:9" x14ac:dyDescent="0.2">
      <c r="A162" s="62"/>
      <c r="B162" s="215" t="s">
        <v>1283</v>
      </c>
      <c r="C162" s="62" t="s">
        <v>644</v>
      </c>
      <c r="D162" s="65">
        <v>0</v>
      </c>
      <c r="E162" s="65">
        <v>0</v>
      </c>
      <c r="F162" s="65">
        <v>0</v>
      </c>
      <c r="G162" s="108">
        <v>0</v>
      </c>
      <c r="H162" s="70">
        <v>0</v>
      </c>
      <c r="I162" s="242">
        <f t="shared" si="4"/>
        <v>0</v>
      </c>
    </row>
    <row r="163" spans="1:9" x14ac:dyDescent="0.2">
      <c r="A163" s="62"/>
      <c r="B163" s="215" t="s">
        <v>1284</v>
      </c>
      <c r="C163" s="62" t="s">
        <v>138</v>
      </c>
      <c r="D163" s="65">
        <v>0</v>
      </c>
      <c r="E163" s="65">
        <v>0</v>
      </c>
      <c r="F163" s="65">
        <v>0</v>
      </c>
      <c r="G163" s="108">
        <v>0</v>
      </c>
      <c r="H163" s="70">
        <v>0</v>
      </c>
      <c r="I163" s="242">
        <f t="shared" si="4"/>
        <v>0</v>
      </c>
    </row>
    <row r="164" spans="1:9" x14ac:dyDescent="0.2">
      <c r="A164" s="62"/>
      <c r="B164" s="215" t="s">
        <v>1285</v>
      </c>
      <c r="C164" s="62" t="s">
        <v>646</v>
      </c>
      <c r="D164" s="65">
        <v>0</v>
      </c>
      <c r="E164" s="65">
        <v>0</v>
      </c>
      <c r="F164" s="65">
        <v>0</v>
      </c>
      <c r="G164" s="108">
        <v>0</v>
      </c>
      <c r="H164" s="70">
        <v>0</v>
      </c>
      <c r="I164" s="242">
        <f t="shared" si="4"/>
        <v>0</v>
      </c>
    </row>
    <row r="165" spans="1:9" x14ac:dyDescent="0.2">
      <c r="A165" s="62"/>
      <c r="B165" s="215" t="s">
        <v>1286</v>
      </c>
      <c r="C165" s="62" t="s">
        <v>647</v>
      </c>
      <c r="D165" s="65">
        <v>0</v>
      </c>
      <c r="E165" s="65">
        <v>0</v>
      </c>
      <c r="F165" s="65">
        <v>0</v>
      </c>
      <c r="G165" s="108">
        <v>0</v>
      </c>
      <c r="H165" s="70">
        <v>0</v>
      </c>
      <c r="I165" s="242">
        <f t="shared" si="4"/>
        <v>0</v>
      </c>
    </row>
    <row r="166" spans="1:9" x14ac:dyDescent="0.2">
      <c r="A166" s="62"/>
      <c r="B166" s="215" t="s">
        <v>1287</v>
      </c>
      <c r="C166" s="62" t="s">
        <v>143</v>
      </c>
      <c r="D166" s="65">
        <v>0</v>
      </c>
      <c r="E166" s="65">
        <v>0</v>
      </c>
      <c r="F166" s="65">
        <v>0</v>
      </c>
      <c r="G166" s="108">
        <v>0</v>
      </c>
      <c r="H166" s="70">
        <v>0</v>
      </c>
      <c r="I166" s="242">
        <f t="shared" si="4"/>
        <v>0</v>
      </c>
    </row>
    <row r="167" spans="1:9" x14ac:dyDescent="0.2">
      <c r="A167" s="62"/>
      <c r="B167" s="215" t="s">
        <v>1288</v>
      </c>
      <c r="C167" s="62" t="s">
        <v>144</v>
      </c>
      <c r="D167" s="65">
        <v>0</v>
      </c>
      <c r="E167" s="65">
        <v>0</v>
      </c>
      <c r="F167" s="65">
        <v>0</v>
      </c>
      <c r="G167" s="108">
        <v>0</v>
      </c>
      <c r="H167" s="70">
        <v>0</v>
      </c>
      <c r="I167" s="242">
        <f t="shared" si="4"/>
        <v>0</v>
      </c>
    </row>
    <row r="168" spans="1:9" x14ac:dyDescent="0.2">
      <c r="A168" s="62"/>
      <c r="B168" s="215" t="s">
        <v>1289</v>
      </c>
      <c r="C168" s="62" t="s">
        <v>648</v>
      </c>
      <c r="D168" s="65">
        <v>0</v>
      </c>
      <c r="E168" s="65">
        <v>0</v>
      </c>
      <c r="F168" s="65">
        <v>0</v>
      </c>
      <c r="G168" s="108">
        <v>0</v>
      </c>
      <c r="H168" s="70">
        <v>0</v>
      </c>
      <c r="I168" s="242">
        <f t="shared" si="4"/>
        <v>0</v>
      </c>
    </row>
    <row r="169" spans="1:9" x14ac:dyDescent="0.2">
      <c r="A169" s="62"/>
      <c r="B169" s="215" t="s">
        <v>1290</v>
      </c>
      <c r="C169" s="62" t="s">
        <v>650</v>
      </c>
      <c r="D169" s="65">
        <v>0</v>
      </c>
      <c r="E169" s="65">
        <v>0</v>
      </c>
      <c r="F169" s="65">
        <v>0</v>
      </c>
      <c r="G169" s="108">
        <v>0</v>
      </c>
      <c r="H169" s="70">
        <v>0</v>
      </c>
      <c r="I169" s="242">
        <f t="shared" si="4"/>
        <v>0</v>
      </c>
    </row>
    <row r="170" spans="1:9" x14ac:dyDescent="0.2">
      <c r="A170" s="62"/>
      <c r="B170" s="215" t="s">
        <v>651</v>
      </c>
      <c r="C170" s="62" t="s">
        <v>656</v>
      </c>
      <c r="D170" s="65">
        <v>0</v>
      </c>
      <c r="E170" s="65">
        <v>0</v>
      </c>
      <c r="F170" s="65">
        <v>0</v>
      </c>
      <c r="G170" s="108">
        <v>0</v>
      </c>
      <c r="H170" s="70">
        <v>0</v>
      </c>
      <c r="I170" s="242">
        <f t="shared" si="4"/>
        <v>0</v>
      </c>
    </row>
    <row r="171" spans="1:9" x14ac:dyDescent="0.2">
      <c r="A171" s="62"/>
      <c r="B171" s="215" t="s">
        <v>652</v>
      </c>
      <c r="C171" s="62" t="s">
        <v>139</v>
      </c>
      <c r="D171" s="65">
        <v>0</v>
      </c>
      <c r="E171" s="65">
        <v>0</v>
      </c>
      <c r="F171" s="65">
        <v>0</v>
      </c>
      <c r="G171" s="108">
        <v>0</v>
      </c>
      <c r="H171" s="70">
        <v>0</v>
      </c>
      <c r="I171" s="242">
        <f t="shared" si="4"/>
        <v>0</v>
      </c>
    </row>
    <row r="172" spans="1:9" x14ac:dyDescent="0.2">
      <c r="A172" s="62"/>
      <c r="B172" s="215" t="s">
        <v>653</v>
      </c>
      <c r="C172" s="62" t="s">
        <v>112</v>
      </c>
      <c r="D172" s="65">
        <v>0</v>
      </c>
      <c r="E172" s="65">
        <v>0</v>
      </c>
      <c r="F172" s="65">
        <v>0</v>
      </c>
      <c r="G172" s="108">
        <v>0</v>
      </c>
      <c r="H172" s="70">
        <v>0</v>
      </c>
      <c r="I172" s="242">
        <f t="shared" si="4"/>
        <v>0</v>
      </c>
    </row>
    <row r="173" spans="1:9" x14ac:dyDescent="0.2">
      <c r="A173" s="62"/>
      <c r="B173" s="215" t="s">
        <v>654</v>
      </c>
      <c r="C173" s="62" t="s">
        <v>113</v>
      </c>
      <c r="D173" s="65">
        <v>0</v>
      </c>
      <c r="E173" s="65">
        <v>0</v>
      </c>
      <c r="F173" s="65">
        <v>0</v>
      </c>
      <c r="G173" s="108">
        <v>0</v>
      </c>
      <c r="H173" s="70">
        <v>0</v>
      </c>
      <c r="I173" s="242">
        <f t="shared" si="4"/>
        <v>0</v>
      </c>
    </row>
    <row r="174" spans="1:9" x14ac:dyDescent="0.2">
      <c r="A174" s="62"/>
      <c r="B174" s="215" t="s">
        <v>1254</v>
      </c>
      <c r="C174" s="62" t="s">
        <v>114</v>
      </c>
      <c r="D174" s="65">
        <v>0</v>
      </c>
      <c r="E174" s="65">
        <v>0</v>
      </c>
      <c r="F174" s="65">
        <v>0</v>
      </c>
      <c r="G174" s="108">
        <v>0</v>
      </c>
      <c r="H174" s="70">
        <v>0</v>
      </c>
      <c r="I174" s="242">
        <f t="shared" si="4"/>
        <v>0</v>
      </c>
    </row>
    <row r="175" spans="1:9" x14ac:dyDescent="0.2">
      <c r="A175" s="62"/>
      <c r="B175" s="215" t="s">
        <v>655</v>
      </c>
      <c r="C175" s="62" t="s">
        <v>115</v>
      </c>
      <c r="D175" s="65">
        <v>0</v>
      </c>
      <c r="E175" s="65">
        <v>0</v>
      </c>
      <c r="F175" s="65">
        <v>0</v>
      </c>
      <c r="G175" s="108">
        <v>0</v>
      </c>
      <c r="H175" s="70">
        <v>0</v>
      </c>
      <c r="I175" s="242">
        <f t="shared" si="4"/>
        <v>0</v>
      </c>
    </row>
    <row r="176" spans="1:9" x14ac:dyDescent="0.2">
      <c r="A176" s="62"/>
      <c r="B176" s="215" t="s">
        <v>1255</v>
      </c>
      <c r="C176" s="62" t="s">
        <v>118</v>
      </c>
      <c r="D176" s="65">
        <v>0</v>
      </c>
      <c r="E176" s="65">
        <v>0</v>
      </c>
      <c r="F176" s="65">
        <v>0</v>
      </c>
      <c r="G176" s="108">
        <v>0</v>
      </c>
      <c r="H176" s="70">
        <v>0</v>
      </c>
      <c r="I176" s="242">
        <f t="shared" si="4"/>
        <v>0</v>
      </c>
    </row>
    <row r="177" spans="1:9" x14ac:dyDescent="0.2">
      <c r="A177" s="62"/>
      <c r="B177" s="215" t="s">
        <v>500</v>
      </c>
      <c r="C177" s="62" t="s">
        <v>123</v>
      </c>
      <c r="D177" s="65">
        <v>0</v>
      </c>
      <c r="E177" s="65">
        <v>0</v>
      </c>
      <c r="F177" s="65">
        <v>0</v>
      </c>
      <c r="G177" s="108">
        <v>0</v>
      </c>
      <c r="H177" s="70">
        <v>0</v>
      </c>
      <c r="I177" s="242">
        <f t="shared" si="4"/>
        <v>0</v>
      </c>
    </row>
    <row r="178" spans="1:9" x14ac:dyDescent="0.2">
      <c r="A178" s="62"/>
      <c r="B178" s="215" t="s">
        <v>496</v>
      </c>
      <c r="C178" s="62" t="s">
        <v>125</v>
      </c>
      <c r="D178" s="65">
        <v>0</v>
      </c>
      <c r="E178" s="65">
        <v>0</v>
      </c>
      <c r="F178" s="65">
        <v>0</v>
      </c>
      <c r="G178" s="108">
        <v>0</v>
      </c>
      <c r="H178" s="70">
        <v>0</v>
      </c>
      <c r="I178" s="242">
        <f t="shared" si="4"/>
        <v>0</v>
      </c>
    </row>
    <row r="179" spans="1:9" x14ac:dyDescent="0.2">
      <c r="A179" s="62"/>
      <c r="B179" s="215" t="s">
        <v>1256</v>
      </c>
      <c r="C179" s="62" t="s">
        <v>131</v>
      </c>
      <c r="D179" s="65">
        <v>0</v>
      </c>
      <c r="E179" s="65">
        <v>0</v>
      </c>
      <c r="F179" s="65">
        <v>0</v>
      </c>
      <c r="G179" s="108">
        <v>0</v>
      </c>
      <c r="H179" s="70">
        <v>0</v>
      </c>
      <c r="I179" s="242">
        <f t="shared" si="4"/>
        <v>0</v>
      </c>
    </row>
    <row r="180" spans="1:9" x14ac:dyDescent="0.2">
      <c r="A180" s="62"/>
      <c r="B180" s="215" t="s">
        <v>127</v>
      </c>
      <c r="C180" s="62" t="s">
        <v>132</v>
      </c>
      <c r="D180" s="65">
        <v>0</v>
      </c>
      <c r="E180" s="65">
        <v>0</v>
      </c>
      <c r="F180" s="65">
        <v>0</v>
      </c>
      <c r="G180" s="108">
        <v>0</v>
      </c>
      <c r="H180" s="70">
        <v>0</v>
      </c>
      <c r="I180" s="242">
        <f t="shared" si="4"/>
        <v>0</v>
      </c>
    </row>
    <row r="181" spans="1:9" x14ac:dyDescent="0.2">
      <c r="A181" s="62"/>
      <c r="B181" s="215" t="s">
        <v>128</v>
      </c>
      <c r="C181" s="62" t="s">
        <v>133</v>
      </c>
      <c r="D181" s="65">
        <v>0</v>
      </c>
      <c r="E181" s="65">
        <v>0</v>
      </c>
      <c r="F181" s="65">
        <v>0</v>
      </c>
      <c r="G181" s="108">
        <v>0</v>
      </c>
      <c r="H181" s="70">
        <v>0</v>
      </c>
      <c r="I181" s="242">
        <f t="shared" si="4"/>
        <v>0</v>
      </c>
    </row>
    <row r="182" spans="1:9" ht="10.8" thickBot="1" x14ac:dyDescent="0.25">
      <c r="A182" s="62"/>
      <c r="B182" s="215" t="s">
        <v>129</v>
      </c>
      <c r="C182" s="62" t="s">
        <v>134</v>
      </c>
      <c r="D182" s="65">
        <v>0</v>
      </c>
      <c r="E182" s="65">
        <v>0</v>
      </c>
      <c r="F182" s="65">
        <v>0</v>
      </c>
      <c r="G182" s="108">
        <v>0</v>
      </c>
      <c r="H182" s="70">
        <v>0</v>
      </c>
      <c r="I182" s="242">
        <f t="shared" si="4"/>
        <v>0</v>
      </c>
    </row>
    <row r="183" spans="1:9" ht="11.4" thickTop="1" thickBot="1" x14ac:dyDescent="0.25">
      <c r="A183" s="62"/>
      <c r="B183" s="215"/>
      <c r="C183" s="62" t="s">
        <v>171</v>
      </c>
      <c r="D183" s="82">
        <f>SUM(D150:D182)</f>
        <v>0</v>
      </c>
      <c r="E183" s="82">
        <f>SUM(E150:E182)</f>
        <v>0</v>
      </c>
      <c r="F183" s="82">
        <f>SUM(F150:F182)</f>
        <v>0</v>
      </c>
      <c r="G183" s="82">
        <f>SUM(G150:G182)</f>
        <v>0</v>
      </c>
      <c r="H183" s="82">
        <f>SUM(H150:H182)</f>
        <v>0</v>
      </c>
      <c r="I183" s="82">
        <f t="shared" si="4"/>
        <v>0</v>
      </c>
    </row>
    <row r="184" spans="1:9" ht="10.8" thickTop="1" x14ac:dyDescent="0.2">
      <c r="A184" s="212"/>
      <c r="B184" s="62"/>
      <c r="C184" s="62"/>
      <c r="D184" s="3"/>
      <c r="E184" s="3"/>
      <c r="F184" s="3"/>
      <c r="G184" s="3"/>
      <c r="H184" s="3"/>
      <c r="I184" s="98"/>
    </row>
    <row r="185" spans="1:9" x14ac:dyDescent="0.2">
      <c r="A185" s="212" t="s">
        <v>209</v>
      </c>
      <c r="B185" s="62"/>
      <c r="C185" s="62"/>
      <c r="D185" s="3"/>
      <c r="E185" s="3"/>
      <c r="F185" s="3"/>
      <c r="G185" s="3"/>
      <c r="H185" s="3"/>
      <c r="I185" s="98"/>
    </row>
    <row r="186" spans="1:9" x14ac:dyDescent="0.2">
      <c r="B186" s="215" t="s">
        <v>1249</v>
      </c>
      <c r="C186" s="62" t="s">
        <v>177</v>
      </c>
      <c r="D186" s="68">
        <v>0</v>
      </c>
      <c r="E186" s="68">
        <v>0</v>
      </c>
      <c r="F186" s="68">
        <v>0</v>
      </c>
      <c r="G186" s="218">
        <f>SUMIF('Staff Details'!J:J,RIGHT(LEFT($A$2,7),2)&amp;"-"&amp;LEFT(A185,4),'Staff Details'!S:S)</f>
        <v>0</v>
      </c>
      <c r="H186" s="70">
        <v>0</v>
      </c>
      <c r="I186" s="242">
        <f>SUM(G186+H186)</f>
        <v>0</v>
      </c>
    </row>
    <row r="187" spans="1:9" x14ac:dyDescent="0.2">
      <c r="B187" s="215" t="s">
        <v>1249</v>
      </c>
      <c r="C187" s="62" t="s">
        <v>400</v>
      </c>
      <c r="D187" s="68">
        <v>0</v>
      </c>
      <c r="E187" s="68">
        <v>0</v>
      </c>
      <c r="F187" s="68">
        <v>0</v>
      </c>
      <c r="G187" s="68">
        <v>0</v>
      </c>
      <c r="H187" s="70">
        <v>0</v>
      </c>
      <c r="I187" s="242">
        <f>SUM(G187+H187)</f>
        <v>0</v>
      </c>
    </row>
    <row r="188" spans="1:9" x14ac:dyDescent="0.2">
      <c r="A188" s="62"/>
      <c r="B188" s="215" t="s">
        <v>1250</v>
      </c>
      <c r="C188" s="62" t="s">
        <v>684</v>
      </c>
      <c r="D188" s="68">
        <v>0</v>
      </c>
      <c r="E188" s="68">
        <v>0</v>
      </c>
      <c r="F188" s="68">
        <v>0</v>
      </c>
      <c r="G188" s="219">
        <f>SUMIF('Staff Details'!J:J,RIGHT(LEFT($A$2,7),2)&amp;"-"&amp;LEFT(A185,4),'Staff Details'!AA:AA)</f>
        <v>0</v>
      </c>
      <c r="H188" s="70">
        <v>0</v>
      </c>
      <c r="I188" s="242">
        <f>SUM(G188+H188)</f>
        <v>0</v>
      </c>
    </row>
    <row r="189" spans="1:9" x14ac:dyDescent="0.2">
      <c r="A189" s="62"/>
      <c r="B189" s="215" t="s">
        <v>1250</v>
      </c>
      <c r="C189" s="62" t="s">
        <v>401</v>
      </c>
      <c r="D189" s="68">
        <v>0</v>
      </c>
      <c r="E189" s="68">
        <v>0</v>
      </c>
      <c r="F189" s="68">
        <v>0</v>
      </c>
      <c r="G189" s="68">
        <v>0</v>
      </c>
      <c r="H189" s="70">
        <v>0</v>
      </c>
      <c r="I189" s="242">
        <f>SUM(G189+H189)</f>
        <v>0</v>
      </c>
    </row>
    <row r="190" spans="1:9" x14ac:dyDescent="0.2">
      <c r="A190" s="62"/>
      <c r="B190" s="215" t="s">
        <v>1251</v>
      </c>
      <c r="C190" s="62" t="s">
        <v>76</v>
      </c>
      <c r="D190" s="65">
        <v>0</v>
      </c>
      <c r="E190" s="65">
        <v>0</v>
      </c>
      <c r="F190" s="65">
        <v>0</v>
      </c>
      <c r="G190" s="108">
        <v>0</v>
      </c>
      <c r="H190" s="70">
        <v>0</v>
      </c>
      <c r="I190" s="242">
        <f t="shared" ref="I190:I217" si="5">SUM(G190+H190)</f>
        <v>0</v>
      </c>
    </row>
    <row r="191" spans="1:9" x14ac:dyDescent="0.2">
      <c r="A191" s="62"/>
      <c r="B191" s="215" t="s">
        <v>1252</v>
      </c>
      <c r="C191" s="62" t="s">
        <v>77</v>
      </c>
      <c r="D191" s="65">
        <v>0</v>
      </c>
      <c r="E191" s="65">
        <v>0</v>
      </c>
      <c r="F191" s="65">
        <v>0</v>
      </c>
      <c r="G191" s="108">
        <v>0</v>
      </c>
      <c r="H191" s="70">
        <v>0</v>
      </c>
      <c r="I191" s="242">
        <f t="shared" si="5"/>
        <v>0</v>
      </c>
    </row>
    <row r="192" spans="1:9" x14ac:dyDescent="0.2">
      <c r="A192" s="62"/>
      <c r="B192" s="215" t="s">
        <v>78</v>
      </c>
      <c r="C192" s="62" t="s">
        <v>79</v>
      </c>
      <c r="D192" s="65">
        <v>0</v>
      </c>
      <c r="E192" s="65">
        <v>0</v>
      </c>
      <c r="F192" s="65">
        <v>0</v>
      </c>
      <c r="G192" s="108">
        <v>0</v>
      </c>
      <c r="H192" s="70">
        <v>0</v>
      </c>
      <c r="I192" s="242">
        <f t="shared" si="5"/>
        <v>0</v>
      </c>
    </row>
    <row r="193" spans="1:9" x14ac:dyDescent="0.2">
      <c r="A193" s="62"/>
      <c r="B193" s="215" t="s">
        <v>80</v>
      </c>
      <c r="C193" s="62" t="s">
        <v>81</v>
      </c>
      <c r="D193" s="65">
        <v>0</v>
      </c>
      <c r="E193" s="65">
        <v>0</v>
      </c>
      <c r="F193" s="65">
        <v>0</v>
      </c>
      <c r="G193" s="108">
        <v>0</v>
      </c>
      <c r="H193" s="70">
        <v>0</v>
      </c>
      <c r="I193" s="242">
        <f t="shared" si="5"/>
        <v>0</v>
      </c>
    </row>
    <row r="194" spans="1:9" x14ac:dyDescent="0.2">
      <c r="A194" s="62"/>
      <c r="B194" s="215" t="s">
        <v>1253</v>
      </c>
      <c r="C194" s="62" t="s">
        <v>82</v>
      </c>
      <c r="D194" s="65">
        <v>0</v>
      </c>
      <c r="E194" s="65">
        <v>0</v>
      </c>
      <c r="F194" s="65">
        <v>0</v>
      </c>
      <c r="G194" s="108">
        <v>0</v>
      </c>
      <c r="H194" s="70">
        <v>0</v>
      </c>
      <c r="I194" s="242">
        <f t="shared" si="5"/>
        <v>0</v>
      </c>
    </row>
    <row r="195" spans="1:9" x14ac:dyDescent="0.2">
      <c r="A195" s="62"/>
      <c r="B195" s="215" t="s">
        <v>85</v>
      </c>
      <c r="C195" s="62" t="s">
        <v>92</v>
      </c>
      <c r="D195" s="65">
        <v>0</v>
      </c>
      <c r="E195" s="65">
        <v>0</v>
      </c>
      <c r="F195" s="65">
        <v>0</v>
      </c>
      <c r="G195" s="108">
        <v>0</v>
      </c>
      <c r="H195" s="70">
        <v>0</v>
      </c>
      <c r="I195" s="242">
        <f t="shared" si="5"/>
        <v>0</v>
      </c>
    </row>
    <row r="196" spans="1:9" x14ac:dyDescent="0.2">
      <c r="A196" s="62"/>
      <c r="B196" s="215" t="s">
        <v>90</v>
      </c>
      <c r="C196" s="62" t="s">
        <v>1282</v>
      </c>
      <c r="D196" s="65">
        <v>0</v>
      </c>
      <c r="E196" s="65">
        <v>0</v>
      </c>
      <c r="F196" s="65">
        <v>0</v>
      </c>
      <c r="G196" s="108">
        <v>0</v>
      </c>
      <c r="H196" s="70">
        <v>0</v>
      </c>
      <c r="I196" s="242">
        <f t="shared" si="5"/>
        <v>0</v>
      </c>
    </row>
    <row r="197" spans="1:9" x14ac:dyDescent="0.2">
      <c r="A197" s="62"/>
      <c r="B197" s="342" t="s">
        <v>535</v>
      </c>
      <c r="C197" s="297" t="s">
        <v>558</v>
      </c>
      <c r="D197" s="65">
        <v>0</v>
      </c>
      <c r="E197" s="65">
        <v>0</v>
      </c>
      <c r="F197" s="65">
        <v>0</v>
      </c>
      <c r="G197" s="108">
        <v>0</v>
      </c>
      <c r="H197" s="70">
        <v>0</v>
      </c>
      <c r="I197" s="242">
        <f t="shared" si="5"/>
        <v>0</v>
      </c>
    </row>
    <row r="198" spans="1:9" x14ac:dyDescent="0.2">
      <c r="A198" s="62"/>
      <c r="B198" s="215" t="s">
        <v>1283</v>
      </c>
      <c r="C198" s="62" t="s">
        <v>644</v>
      </c>
      <c r="D198" s="65">
        <v>0</v>
      </c>
      <c r="E198" s="65">
        <v>0</v>
      </c>
      <c r="F198" s="65">
        <v>0</v>
      </c>
      <c r="G198" s="108">
        <v>0</v>
      </c>
      <c r="H198" s="70">
        <v>0</v>
      </c>
      <c r="I198" s="242">
        <f t="shared" si="5"/>
        <v>0</v>
      </c>
    </row>
    <row r="199" spans="1:9" x14ac:dyDescent="0.2">
      <c r="A199" s="62"/>
      <c r="B199" s="215" t="s">
        <v>1284</v>
      </c>
      <c r="C199" s="62" t="s">
        <v>138</v>
      </c>
      <c r="D199" s="65">
        <v>0</v>
      </c>
      <c r="E199" s="65">
        <v>0</v>
      </c>
      <c r="F199" s="65">
        <v>0</v>
      </c>
      <c r="G199" s="108">
        <v>0</v>
      </c>
      <c r="H199" s="70">
        <v>0</v>
      </c>
      <c r="I199" s="242">
        <f t="shared" si="5"/>
        <v>0</v>
      </c>
    </row>
    <row r="200" spans="1:9" x14ac:dyDescent="0.2">
      <c r="A200" s="62"/>
      <c r="B200" s="215" t="s">
        <v>1285</v>
      </c>
      <c r="C200" s="62" t="s">
        <v>646</v>
      </c>
      <c r="D200" s="65">
        <v>0</v>
      </c>
      <c r="E200" s="65">
        <v>0</v>
      </c>
      <c r="F200" s="65">
        <v>0</v>
      </c>
      <c r="G200" s="108">
        <v>0</v>
      </c>
      <c r="H200" s="70">
        <v>0</v>
      </c>
      <c r="I200" s="242">
        <f t="shared" si="5"/>
        <v>0</v>
      </c>
    </row>
    <row r="201" spans="1:9" x14ac:dyDescent="0.2">
      <c r="A201" s="62"/>
      <c r="B201" s="215" t="s">
        <v>1286</v>
      </c>
      <c r="C201" s="62" t="s">
        <v>647</v>
      </c>
      <c r="D201" s="65">
        <v>0</v>
      </c>
      <c r="E201" s="65">
        <v>0</v>
      </c>
      <c r="F201" s="65">
        <v>0</v>
      </c>
      <c r="G201" s="108">
        <v>0</v>
      </c>
      <c r="H201" s="70">
        <v>0</v>
      </c>
      <c r="I201" s="242">
        <f t="shared" si="5"/>
        <v>0</v>
      </c>
    </row>
    <row r="202" spans="1:9" x14ac:dyDescent="0.2">
      <c r="A202" s="62"/>
      <c r="B202" s="215" t="s">
        <v>1287</v>
      </c>
      <c r="C202" s="62" t="s">
        <v>143</v>
      </c>
      <c r="D202" s="65">
        <v>0</v>
      </c>
      <c r="E202" s="65">
        <v>0</v>
      </c>
      <c r="F202" s="65">
        <v>0</v>
      </c>
      <c r="G202" s="108">
        <v>0</v>
      </c>
      <c r="H202" s="70">
        <v>0</v>
      </c>
      <c r="I202" s="242">
        <f t="shared" si="5"/>
        <v>0</v>
      </c>
    </row>
    <row r="203" spans="1:9" x14ac:dyDescent="0.2">
      <c r="A203" s="62"/>
      <c r="B203" s="215" t="s">
        <v>1289</v>
      </c>
      <c r="C203" s="62" t="s">
        <v>648</v>
      </c>
      <c r="D203" s="65">
        <v>0</v>
      </c>
      <c r="E203" s="65">
        <v>0</v>
      </c>
      <c r="F203" s="65">
        <v>0</v>
      </c>
      <c r="G203" s="108">
        <v>0</v>
      </c>
      <c r="H203" s="70">
        <v>0</v>
      </c>
      <c r="I203" s="242">
        <f t="shared" si="5"/>
        <v>0</v>
      </c>
    </row>
    <row r="204" spans="1:9" x14ac:dyDescent="0.2">
      <c r="A204" s="62"/>
      <c r="B204" s="215" t="s">
        <v>1290</v>
      </c>
      <c r="C204" s="62" t="s">
        <v>650</v>
      </c>
      <c r="D204" s="65">
        <v>0</v>
      </c>
      <c r="E204" s="65">
        <v>0</v>
      </c>
      <c r="F204" s="65">
        <v>0</v>
      </c>
      <c r="G204" s="108">
        <v>0</v>
      </c>
      <c r="H204" s="70">
        <v>0</v>
      </c>
      <c r="I204" s="242">
        <f t="shared" si="5"/>
        <v>0</v>
      </c>
    </row>
    <row r="205" spans="1:9" x14ac:dyDescent="0.2">
      <c r="A205" s="62"/>
      <c r="B205" s="215" t="s">
        <v>651</v>
      </c>
      <c r="C205" s="62" t="s">
        <v>656</v>
      </c>
      <c r="D205" s="65">
        <v>0</v>
      </c>
      <c r="E205" s="65">
        <v>0</v>
      </c>
      <c r="F205" s="65">
        <v>0</v>
      </c>
      <c r="G205" s="108">
        <v>0</v>
      </c>
      <c r="H205" s="70">
        <v>0</v>
      </c>
      <c r="I205" s="242">
        <f t="shared" si="5"/>
        <v>0</v>
      </c>
    </row>
    <row r="206" spans="1:9" x14ac:dyDescent="0.2">
      <c r="A206" s="62"/>
      <c r="B206" s="215" t="s">
        <v>652</v>
      </c>
      <c r="C206" s="62" t="s">
        <v>139</v>
      </c>
      <c r="D206" s="65">
        <v>0</v>
      </c>
      <c r="E206" s="65">
        <v>0</v>
      </c>
      <c r="F206" s="65">
        <v>0</v>
      </c>
      <c r="G206" s="108">
        <v>0</v>
      </c>
      <c r="H206" s="70">
        <v>0</v>
      </c>
      <c r="I206" s="242">
        <f t="shared" si="5"/>
        <v>0</v>
      </c>
    </row>
    <row r="207" spans="1:9" x14ac:dyDescent="0.2">
      <c r="A207" s="62"/>
      <c r="B207" s="215" t="s">
        <v>653</v>
      </c>
      <c r="C207" s="62" t="s">
        <v>112</v>
      </c>
      <c r="D207" s="65">
        <v>0</v>
      </c>
      <c r="E207" s="65">
        <v>0</v>
      </c>
      <c r="F207" s="65">
        <v>0</v>
      </c>
      <c r="G207" s="108">
        <v>0</v>
      </c>
      <c r="H207" s="70">
        <v>0</v>
      </c>
      <c r="I207" s="242">
        <f t="shared" si="5"/>
        <v>0</v>
      </c>
    </row>
    <row r="208" spans="1:9" x14ac:dyDescent="0.2">
      <c r="A208" s="62"/>
      <c r="B208" s="215" t="s">
        <v>654</v>
      </c>
      <c r="C208" s="62" t="s">
        <v>113</v>
      </c>
      <c r="D208" s="65">
        <v>0</v>
      </c>
      <c r="E208" s="65">
        <v>0</v>
      </c>
      <c r="F208" s="65">
        <v>0</v>
      </c>
      <c r="G208" s="108">
        <v>0</v>
      </c>
      <c r="H208" s="70">
        <v>0</v>
      </c>
      <c r="I208" s="242">
        <f t="shared" si="5"/>
        <v>0</v>
      </c>
    </row>
    <row r="209" spans="1:9" x14ac:dyDescent="0.2">
      <c r="A209" s="62"/>
      <c r="B209" s="215" t="s">
        <v>1254</v>
      </c>
      <c r="C209" s="62" t="s">
        <v>114</v>
      </c>
      <c r="D209" s="65">
        <v>0</v>
      </c>
      <c r="E209" s="65">
        <v>0</v>
      </c>
      <c r="F209" s="65">
        <v>0</v>
      </c>
      <c r="G209" s="108">
        <v>0</v>
      </c>
      <c r="H209" s="70">
        <v>0</v>
      </c>
      <c r="I209" s="242">
        <f t="shared" si="5"/>
        <v>0</v>
      </c>
    </row>
    <row r="210" spans="1:9" x14ac:dyDescent="0.2">
      <c r="A210" s="62"/>
      <c r="B210" s="215" t="s">
        <v>655</v>
      </c>
      <c r="C210" s="62" t="s">
        <v>115</v>
      </c>
      <c r="D210" s="65">
        <v>0</v>
      </c>
      <c r="E210" s="65">
        <v>0</v>
      </c>
      <c r="F210" s="65">
        <v>0</v>
      </c>
      <c r="G210" s="108">
        <v>0</v>
      </c>
      <c r="H210" s="70">
        <v>0</v>
      </c>
      <c r="I210" s="242">
        <f t="shared" si="5"/>
        <v>0</v>
      </c>
    </row>
    <row r="211" spans="1:9" x14ac:dyDescent="0.2">
      <c r="A211" s="62"/>
      <c r="B211" s="215" t="s">
        <v>1255</v>
      </c>
      <c r="C211" s="62" t="s">
        <v>118</v>
      </c>
      <c r="D211" s="65">
        <v>0</v>
      </c>
      <c r="E211" s="65">
        <v>0</v>
      </c>
      <c r="F211" s="65">
        <v>0</v>
      </c>
      <c r="G211" s="108">
        <v>0</v>
      </c>
      <c r="H211" s="70">
        <v>0</v>
      </c>
      <c r="I211" s="242">
        <f t="shared" si="5"/>
        <v>0</v>
      </c>
    </row>
    <row r="212" spans="1:9" x14ac:dyDescent="0.2">
      <c r="A212" s="62"/>
      <c r="B212" s="215" t="s">
        <v>500</v>
      </c>
      <c r="C212" s="62" t="s">
        <v>123</v>
      </c>
      <c r="D212" s="65">
        <v>0</v>
      </c>
      <c r="E212" s="65">
        <v>0</v>
      </c>
      <c r="F212" s="65">
        <v>0</v>
      </c>
      <c r="G212" s="108">
        <v>0</v>
      </c>
      <c r="H212" s="70">
        <v>0</v>
      </c>
      <c r="I212" s="242">
        <f t="shared" si="5"/>
        <v>0</v>
      </c>
    </row>
    <row r="213" spans="1:9" x14ac:dyDescent="0.2">
      <c r="A213" s="62"/>
      <c r="B213" s="215" t="s">
        <v>496</v>
      </c>
      <c r="C213" s="62" t="s">
        <v>125</v>
      </c>
      <c r="D213" s="65">
        <v>0</v>
      </c>
      <c r="E213" s="65">
        <v>0</v>
      </c>
      <c r="F213" s="65">
        <v>0</v>
      </c>
      <c r="G213" s="108">
        <v>0</v>
      </c>
      <c r="H213" s="70">
        <v>0</v>
      </c>
      <c r="I213" s="242">
        <f t="shared" si="5"/>
        <v>0</v>
      </c>
    </row>
    <row r="214" spans="1:9" x14ac:dyDescent="0.2">
      <c r="A214" s="62"/>
      <c r="B214" s="215" t="s">
        <v>1256</v>
      </c>
      <c r="C214" s="62" t="s">
        <v>131</v>
      </c>
      <c r="D214" s="65">
        <v>0</v>
      </c>
      <c r="E214" s="65">
        <v>0</v>
      </c>
      <c r="F214" s="65">
        <v>0</v>
      </c>
      <c r="G214" s="108">
        <v>0</v>
      </c>
      <c r="H214" s="70">
        <v>0</v>
      </c>
      <c r="I214" s="242">
        <f t="shared" si="5"/>
        <v>0</v>
      </c>
    </row>
    <row r="215" spans="1:9" x14ac:dyDescent="0.2">
      <c r="A215" s="62"/>
      <c r="B215" s="215" t="s">
        <v>127</v>
      </c>
      <c r="C215" s="62" t="s">
        <v>132</v>
      </c>
      <c r="D215" s="65">
        <v>0</v>
      </c>
      <c r="E215" s="65">
        <v>0</v>
      </c>
      <c r="F215" s="65">
        <v>0</v>
      </c>
      <c r="G215" s="108">
        <v>0</v>
      </c>
      <c r="H215" s="70">
        <v>0</v>
      </c>
      <c r="I215" s="242">
        <f t="shared" si="5"/>
        <v>0</v>
      </c>
    </row>
    <row r="216" spans="1:9" x14ac:dyDescent="0.2">
      <c r="A216" s="62"/>
      <c r="B216" s="215" t="s">
        <v>128</v>
      </c>
      <c r="C216" s="62" t="s">
        <v>133</v>
      </c>
      <c r="D216" s="65">
        <v>0</v>
      </c>
      <c r="E216" s="65">
        <v>0</v>
      </c>
      <c r="F216" s="65">
        <v>0</v>
      </c>
      <c r="G216" s="108">
        <v>0</v>
      </c>
      <c r="H216" s="70">
        <v>0</v>
      </c>
      <c r="I216" s="242">
        <f t="shared" si="5"/>
        <v>0</v>
      </c>
    </row>
    <row r="217" spans="1:9" ht="10.8" thickBot="1" x14ac:dyDescent="0.25">
      <c r="A217" s="62"/>
      <c r="B217" s="215" t="s">
        <v>129</v>
      </c>
      <c r="C217" s="62" t="s">
        <v>134</v>
      </c>
      <c r="D217" s="65">
        <v>0</v>
      </c>
      <c r="E217" s="65">
        <v>0</v>
      </c>
      <c r="F217" s="65">
        <v>0</v>
      </c>
      <c r="G217" s="108">
        <v>0</v>
      </c>
      <c r="H217" s="70">
        <v>0</v>
      </c>
      <c r="I217" s="242">
        <f t="shared" si="5"/>
        <v>0</v>
      </c>
    </row>
    <row r="218" spans="1:9" ht="11.4" thickTop="1" thickBot="1" x14ac:dyDescent="0.25">
      <c r="A218" s="62"/>
      <c r="B218" s="215"/>
      <c r="C218" s="62" t="s">
        <v>210</v>
      </c>
      <c r="D218" s="82">
        <f>SUM(D186:D217)</f>
        <v>0</v>
      </c>
      <c r="E218" s="82">
        <f>SUM(E186:E217)</f>
        <v>0</v>
      </c>
      <c r="F218" s="82">
        <f>SUM(F186:F217)</f>
        <v>0</v>
      </c>
      <c r="G218" s="82">
        <f>SUM(G186:G217)</f>
        <v>0</v>
      </c>
      <c r="H218" s="82">
        <f>SUM(H186:H217)</f>
        <v>0</v>
      </c>
      <c r="I218" s="241">
        <f>SUM(G218+H218)</f>
        <v>0</v>
      </c>
    </row>
    <row r="219" spans="1:9" ht="10.8" thickTop="1" x14ac:dyDescent="0.2">
      <c r="A219" s="62"/>
      <c r="B219" s="215"/>
      <c r="C219" s="62"/>
      <c r="H219" s="3"/>
      <c r="I219" s="98"/>
    </row>
    <row r="220" spans="1:9" x14ac:dyDescent="0.2">
      <c r="A220" s="212" t="s">
        <v>172</v>
      </c>
      <c r="B220" s="212"/>
      <c r="C220" s="212"/>
      <c r="D220" s="3"/>
      <c r="E220" s="3"/>
      <c r="F220" s="3"/>
      <c r="G220" s="3"/>
      <c r="H220" s="3"/>
      <c r="I220" s="98"/>
    </row>
    <row r="221" spans="1:9" x14ac:dyDescent="0.2">
      <c r="B221" s="215" t="s">
        <v>1249</v>
      </c>
      <c r="C221" s="62" t="s">
        <v>177</v>
      </c>
      <c r="D221" s="68">
        <v>0</v>
      </c>
      <c r="E221" s="68">
        <v>0</v>
      </c>
      <c r="F221" s="68">
        <v>0</v>
      </c>
      <c r="G221" s="218">
        <f>SUMIF('Staff Details'!J:J,RIGHT(LEFT($A$2,7),2)&amp;"-"&amp;LEFT(A220,4),'Staff Details'!S:S)</f>
        <v>0</v>
      </c>
      <c r="H221" s="70">
        <v>0</v>
      </c>
      <c r="I221" s="242">
        <f>SUM(G221+H221)</f>
        <v>0</v>
      </c>
    </row>
    <row r="222" spans="1:9" x14ac:dyDescent="0.2">
      <c r="B222" s="215" t="s">
        <v>1249</v>
      </c>
      <c r="C222" s="62" t="s">
        <v>400</v>
      </c>
      <c r="D222" s="68">
        <v>0</v>
      </c>
      <c r="E222" s="68">
        <v>0</v>
      </c>
      <c r="F222" s="68">
        <v>0</v>
      </c>
      <c r="G222" s="68">
        <v>0</v>
      </c>
      <c r="H222" s="70">
        <v>0</v>
      </c>
      <c r="I222" s="242">
        <f>SUM(G222+H222)</f>
        <v>0</v>
      </c>
    </row>
    <row r="223" spans="1:9" x14ac:dyDescent="0.2">
      <c r="A223" s="62"/>
      <c r="B223" s="215" t="s">
        <v>1250</v>
      </c>
      <c r="C223" s="62" t="s">
        <v>684</v>
      </c>
      <c r="D223" s="68">
        <v>0</v>
      </c>
      <c r="E223" s="68">
        <v>0</v>
      </c>
      <c r="F223" s="68">
        <v>0</v>
      </c>
      <c r="G223" s="219">
        <f>SUMIF('Staff Details'!J:J,RIGHT(LEFT($A$2,7),2)&amp;"-"&amp;LEFT(A220,4),'Staff Details'!AA:AA)</f>
        <v>0</v>
      </c>
      <c r="H223" s="70">
        <v>0</v>
      </c>
      <c r="I223" s="242">
        <f>SUM(G223+H223)</f>
        <v>0</v>
      </c>
    </row>
    <row r="224" spans="1:9" x14ac:dyDescent="0.2">
      <c r="A224" s="62"/>
      <c r="B224" s="215" t="s">
        <v>1250</v>
      </c>
      <c r="C224" s="62" t="s">
        <v>401</v>
      </c>
      <c r="D224" s="68">
        <v>0</v>
      </c>
      <c r="E224" s="68">
        <v>0</v>
      </c>
      <c r="F224" s="68">
        <v>0</v>
      </c>
      <c r="G224" s="68">
        <v>0</v>
      </c>
      <c r="H224" s="70">
        <v>0</v>
      </c>
      <c r="I224" s="242">
        <f>SUM(G224+H224)</f>
        <v>0</v>
      </c>
    </row>
    <row r="225" spans="1:9" x14ac:dyDescent="0.2">
      <c r="A225" s="62"/>
      <c r="B225" s="215" t="s">
        <v>1251</v>
      </c>
      <c r="C225" s="62" t="s">
        <v>76</v>
      </c>
      <c r="D225" s="65">
        <v>0</v>
      </c>
      <c r="E225" s="65">
        <v>0</v>
      </c>
      <c r="F225" s="65">
        <v>0</v>
      </c>
      <c r="G225" s="108">
        <v>0</v>
      </c>
      <c r="H225" s="70">
        <v>0</v>
      </c>
      <c r="I225" s="242">
        <f t="shared" ref="I225:I253" si="6">SUM(G225+H225)</f>
        <v>0</v>
      </c>
    </row>
    <row r="226" spans="1:9" x14ac:dyDescent="0.2">
      <c r="A226" s="62"/>
      <c r="B226" s="215" t="s">
        <v>1252</v>
      </c>
      <c r="C226" s="62" t="s">
        <v>77</v>
      </c>
      <c r="D226" s="65">
        <v>0</v>
      </c>
      <c r="E226" s="65">
        <v>0</v>
      </c>
      <c r="F226" s="65">
        <v>0</v>
      </c>
      <c r="G226" s="108">
        <v>0</v>
      </c>
      <c r="H226" s="70">
        <v>0</v>
      </c>
      <c r="I226" s="242">
        <f t="shared" si="6"/>
        <v>0</v>
      </c>
    </row>
    <row r="227" spans="1:9" x14ac:dyDescent="0.2">
      <c r="A227" s="62"/>
      <c r="B227" s="215" t="s">
        <v>78</v>
      </c>
      <c r="C227" s="62" t="s">
        <v>79</v>
      </c>
      <c r="D227" s="65">
        <v>0</v>
      </c>
      <c r="E227" s="65">
        <v>0</v>
      </c>
      <c r="F227" s="65">
        <v>0</v>
      </c>
      <c r="G227" s="108">
        <v>0</v>
      </c>
      <c r="H227" s="70">
        <v>0</v>
      </c>
      <c r="I227" s="242">
        <f t="shared" si="6"/>
        <v>0</v>
      </c>
    </row>
    <row r="228" spans="1:9" x14ac:dyDescent="0.2">
      <c r="A228" s="62"/>
      <c r="B228" s="215" t="s">
        <v>80</v>
      </c>
      <c r="C228" s="62" t="s">
        <v>81</v>
      </c>
      <c r="D228" s="65">
        <v>0</v>
      </c>
      <c r="E228" s="65">
        <v>0</v>
      </c>
      <c r="F228" s="65">
        <v>0</v>
      </c>
      <c r="G228" s="108">
        <v>0</v>
      </c>
      <c r="H228" s="70">
        <v>0</v>
      </c>
      <c r="I228" s="242">
        <f t="shared" si="6"/>
        <v>0</v>
      </c>
    </row>
    <row r="229" spans="1:9" x14ac:dyDescent="0.2">
      <c r="A229" s="62"/>
      <c r="B229" s="215" t="s">
        <v>1253</v>
      </c>
      <c r="C229" s="62" t="s">
        <v>82</v>
      </c>
      <c r="D229" s="65">
        <v>0</v>
      </c>
      <c r="E229" s="65">
        <v>0</v>
      </c>
      <c r="F229" s="65">
        <v>0</v>
      </c>
      <c r="G229" s="108">
        <v>0</v>
      </c>
      <c r="H229" s="70">
        <v>0</v>
      </c>
      <c r="I229" s="242">
        <f t="shared" si="6"/>
        <v>0</v>
      </c>
    </row>
    <row r="230" spans="1:9" x14ac:dyDescent="0.2">
      <c r="A230" s="62"/>
      <c r="B230" s="215" t="s">
        <v>85</v>
      </c>
      <c r="C230" s="62" t="s">
        <v>92</v>
      </c>
      <c r="D230" s="65">
        <v>0</v>
      </c>
      <c r="E230" s="65">
        <v>0</v>
      </c>
      <c r="F230" s="65">
        <v>0</v>
      </c>
      <c r="G230" s="108">
        <v>0</v>
      </c>
      <c r="H230" s="70">
        <v>0</v>
      </c>
      <c r="I230" s="242">
        <f t="shared" si="6"/>
        <v>0</v>
      </c>
    </row>
    <row r="231" spans="1:9" x14ac:dyDescent="0.2">
      <c r="A231" s="62"/>
      <c r="B231" s="215" t="s">
        <v>90</v>
      </c>
      <c r="C231" s="62" t="s">
        <v>1282</v>
      </c>
      <c r="D231" s="65">
        <v>0</v>
      </c>
      <c r="E231" s="65">
        <v>0</v>
      </c>
      <c r="F231" s="65">
        <v>0</v>
      </c>
      <c r="G231" s="108">
        <v>0</v>
      </c>
      <c r="H231" s="70">
        <v>0</v>
      </c>
      <c r="I231" s="242">
        <f t="shared" si="6"/>
        <v>0</v>
      </c>
    </row>
    <row r="232" spans="1:9" x14ac:dyDescent="0.2">
      <c r="A232" s="62"/>
      <c r="B232" s="342" t="s">
        <v>535</v>
      </c>
      <c r="C232" s="297" t="s">
        <v>558</v>
      </c>
      <c r="D232" s="65">
        <v>0</v>
      </c>
      <c r="E232" s="65">
        <v>0</v>
      </c>
      <c r="F232" s="65">
        <v>0</v>
      </c>
      <c r="G232" s="108">
        <v>0</v>
      </c>
      <c r="H232" s="70">
        <v>0</v>
      </c>
      <c r="I232" s="242">
        <f t="shared" si="6"/>
        <v>0</v>
      </c>
    </row>
    <row r="233" spans="1:9" x14ac:dyDescent="0.2">
      <c r="A233" s="62"/>
      <c r="B233" s="215" t="s">
        <v>1283</v>
      </c>
      <c r="C233" s="62" t="s">
        <v>644</v>
      </c>
      <c r="D233" s="65">
        <v>0</v>
      </c>
      <c r="E233" s="65">
        <v>0</v>
      </c>
      <c r="F233" s="65">
        <v>0</v>
      </c>
      <c r="G233" s="108">
        <v>0</v>
      </c>
      <c r="H233" s="70">
        <v>0</v>
      </c>
      <c r="I233" s="242">
        <f t="shared" si="6"/>
        <v>0</v>
      </c>
    </row>
    <row r="234" spans="1:9" x14ac:dyDescent="0.2">
      <c r="A234" s="62"/>
      <c r="B234" s="215" t="s">
        <v>1284</v>
      </c>
      <c r="C234" s="62" t="s">
        <v>138</v>
      </c>
      <c r="D234" s="65">
        <v>0</v>
      </c>
      <c r="E234" s="65">
        <v>0</v>
      </c>
      <c r="F234" s="65">
        <v>0</v>
      </c>
      <c r="G234" s="108">
        <v>0</v>
      </c>
      <c r="H234" s="70">
        <v>0</v>
      </c>
      <c r="I234" s="242">
        <f t="shared" si="6"/>
        <v>0</v>
      </c>
    </row>
    <row r="235" spans="1:9" x14ac:dyDescent="0.2">
      <c r="A235" s="62"/>
      <c r="B235" s="215" t="s">
        <v>1285</v>
      </c>
      <c r="C235" s="62" t="s">
        <v>646</v>
      </c>
      <c r="D235" s="65">
        <v>0</v>
      </c>
      <c r="E235" s="65">
        <v>0</v>
      </c>
      <c r="F235" s="65">
        <v>0</v>
      </c>
      <c r="G235" s="108">
        <v>0</v>
      </c>
      <c r="H235" s="70">
        <v>0</v>
      </c>
      <c r="I235" s="242">
        <f t="shared" si="6"/>
        <v>0</v>
      </c>
    </row>
    <row r="236" spans="1:9" x14ac:dyDescent="0.2">
      <c r="A236" s="62"/>
      <c r="B236" s="215" t="s">
        <v>1286</v>
      </c>
      <c r="C236" s="62" t="s">
        <v>647</v>
      </c>
      <c r="D236" s="65">
        <v>0</v>
      </c>
      <c r="E236" s="65">
        <v>0</v>
      </c>
      <c r="F236" s="65">
        <v>0</v>
      </c>
      <c r="G236" s="108">
        <v>0</v>
      </c>
      <c r="H236" s="70">
        <v>0</v>
      </c>
      <c r="I236" s="242">
        <f t="shared" si="6"/>
        <v>0</v>
      </c>
    </row>
    <row r="237" spans="1:9" x14ac:dyDescent="0.2">
      <c r="A237" s="62"/>
      <c r="B237" s="215" t="s">
        <v>1287</v>
      </c>
      <c r="C237" s="62" t="s">
        <v>143</v>
      </c>
      <c r="D237" s="65">
        <v>0</v>
      </c>
      <c r="E237" s="65">
        <v>0</v>
      </c>
      <c r="F237" s="65">
        <v>0</v>
      </c>
      <c r="G237" s="108">
        <v>0</v>
      </c>
      <c r="H237" s="70">
        <v>0</v>
      </c>
      <c r="I237" s="242">
        <f t="shared" si="6"/>
        <v>0</v>
      </c>
    </row>
    <row r="238" spans="1:9" x14ac:dyDescent="0.2">
      <c r="A238" s="62"/>
      <c r="B238" s="215" t="s">
        <v>1288</v>
      </c>
      <c r="C238" s="62" t="s">
        <v>144</v>
      </c>
      <c r="D238" s="65">
        <v>0</v>
      </c>
      <c r="E238" s="65">
        <v>0</v>
      </c>
      <c r="F238" s="65">
        <v>0</v>
      </c>
      <c r="G238" s="108">
        <v>0</v>
      </c>
      <c r="H238" s="70">
        <v>0</v>
      </c>
      <c r="I238" s="242">
        <f t="shared" si="6"/>
        <v>0</v>
      </c>
    </row>
    <row r="239" spans="1:9" x14ac:dyDescent="0.2">
      <c r="A239" s="62"/>
      <c r="B239" s="215" t="s">
        <v>1289</v>
      </c>
      <c r="C239" s="62" t="s">
        <v>648</v>
      </c>
      <c r="D239" s="65">
        <v>0</v>
      </c>
      <c r="E239" s="65">
        <v>0</v>
      </c>
      <c r="F239" s="65">
        <v>0</v>
      </c>
      <c r="G239" s="108">
        <v>0</v>
      </c>
      <c r="H239" s="70">
        <v>0</v>
      </c>
      <c r="I239" s="242">
        <f t="shared" si="6"/>
        <v>0</v>
      </c>
    </row>
    <row r="240" spans="1:9" x14ac:dyDescent="0.2">
      <c r="A240" s="62"/>
      <c r="B240" s="215" t="s">
        <v>1290</v>
      </c>
      <c r="C240" s="62" t="s">
        <v>650</v>
      </c>
      <c r="D240" s="65">
        <v>0</v>
      </c>
      <c r="E240" s="65">
        <v>0</v>
      </c>
      <c r="F240" s="65">
        <v>0</v>
      </c>
      <c r="G240" s="108">
        <v>0</v>
      </c>
      <c r="H240" s="70">
        <v>0</v>
      </c>
      <c r="I240" s="242">
        <f t="shared" si="6"/>
        <v>0</v>
      </c>
    </row>
    <row r="241" spans="1:9" x14ac:dyDescent="0.2">
      <c r="A241" s="62"/>
      <c r="B241" s="215" t="s">
        <v>651</v>
      </c>
      <c r="C241" s="62" t="s">
        <v>656</v>
      </c>
      <c r="D241" s="65">
        <v>0</v>
      </c>
      <c r="E241" s="65">
        <v>0</v>
      </c>
      <c r="F241" s="65">
        <v>0</v>
      </c>
      <c r="G241" s="108">
        <v>0</v>
      </c>
      <c r="H241" s="70">
        <v>0</v>
      </c>
      <c r="I241" s="242">
        <f t="shared" si="6"/>
        <v>0</v>
      </c>
    </row>
    <row r="242" spans="1:9" x14ac:dyDescent="0.2">
      <c r="A242" s="62"/>
      <c r="B242" s="215" t="s">
        <v>652</v>
      </c>
      <c r="C242" s="62" t="s">
        <v>139</v>
      </c>
      <c r="D242" s="65">
        <v>0</v>
      </c>
      <c r="E242" s="65">
        <v>0</v>
      </c>
      <c r="F242" s="65">
        <v>0</v>
      </c>
      <c r="G242" s="108">
        <v>0</v>
      </c>
      <c r="H242" s="70">
        <v>0</v>
      </c>
      <c r="I242" s="242">
        <f t="shared" si="6"/>
        <v>0</v>
      </c>
    </row>
    <row r="243" spans="1:9" x14ac:dyDescent="0.2">
      <c r="A243" s="62"/>
      <c r="B243" s="215" t="s">
        <v>653</v>
      </c>
      <c r="C243" s="62" t="s">
        <v>112</v>
      </c>
      <c r="D243" s="65">
        <v>0</v>
      </c>
      <c r="E243" s="65">
        <v>0</v>
      </c>
      <c r="F243" s="65">
        <v>0</v>
      </c>
      <c r="G243" s="108">
        <v>0</v>
      </c>
      <c r="H243" s="70">
        <v>0</v>
      </c>
      <c r="I243" s="242">
        <f t="shared" si="6"/>
        <v>0</v>
      </c>
    </row>
    <row r="244" spans="1:9" x14ac:dyDescent="0.2">
      <c r="A244" s="62"/>
      <c r="B244" s="215" t="s">
        <v>654</v>
      </c>
      <c r="C244" s="62" t="s">
        <v>113</v>
      </c>
      <c r="D244" s="65">
        <v>0</v>
      </c>
      <c r="E244" s="65">
        <v>0</v>
      </c>
      <c r="F244" s="65">
        <v>0</v>
      </c>
      <c r="G244" s="108">
        <v>0</v>
      </c>
      <c r="H244" s="70">
        <v>0</v>
      </c>
      <c r="I244" s="242">
        <f t="shared" si="6"/>
        <v>0</v>
      </c>
    </row>
    <row r="245" spans="1:9" x14ac:dyDescent="0.2">
      <c r="A245" s="62"/>
      <c r="B245" s="215" t="s">
        <v>1254</v>
      </c>
      <c r="C245" s="62" t="s">
        <v>114</v>
      </c>
      <c r="D245" s="65">
        <v>0</v>
      </c>
      <c r="E245" s="65">
        <v>0</v>
      </c>
      <c r="F245" s="65">
        <v>0</v>
      </c>
      <c r="G245" s="108">
        <v>0</v>
      </c>
      <c r="H245" s="70">
        <v>0</v>
      </c>
      <c r="I245" s="242">
        <f t="shared" si="6"/>
        <v>0</v>
      </c>
    </row>
    <row r="246" spans="1:9" x14ac:dyDescent="0.2">
      <c r="A246" s="62"/>
      <c r="B246" s="215" t="s">
        <v>655</v>
      </c>
      <c r="C246" s="62" t="s">
        <v>115</v>
      </c>
      <c r="D246" s="65">
        <v>0</v>
      </c>
      <c r="E246" s="65">
        <v>0</v>
      </c>
      <c r="F246" s="65">
        <v>0</v>
      </c>
      <c r="G246" s="108">
        <v>0</v>
      </c>
      <c r="H246" s="70">
        <v>0</v>
      </c>
      <c r="I246" s="242">
        <f t="shared" si="6"/>
        <v>0</v>
      </c>
    </row>
    <row r="247" spans="1:9" x14ac:dyDescent="0.2">
      <c r="A247" s="62"/>
      <c r="B247" s="215" t="s">
        <v>1255</v>
      </c>
      <c r="C247" s="62" t="s">
        <v>118</v>
      </c>
      <c r="D247" s="65">
        <v>0</v>
      </c>
      <c r="E247" s="65">
        <v>0</v>
      </c>
      <c r="F247" s="65">
        <v>0</v>
      </c>
      <c r="G247" s="108">
        <v>0</v>
      </c>
      <c r="H247" s="70">
        <v>0</v>
      </c>
      <c r="I247" s="242">
        <f t="shared" si="6"/>
        <v>0</v>
      </c>
    </row>
    <row r="248" spans="1:9" x14ac:dyDescent="0.2">
      <c r="A248" s="62"/>
      <c r="B248" s="215" t="s">
        <v>500</v>
      </c>
      <c r="C248" s="62" t="s">
        <v>123</v>
      </c>
      <c r="D248" s="65">
        <v>0</v>
      </c>
      <c r="E248" s="65">
        <v>0</v>
      </c>
      <c r="F248" s="65">
        <v>0</v>
      </c>
      <c r="G248" s="108">
        <v>0</v>
      </c>
      <c r="H248" s="70">
        <v>0</v>
      </c>
      <c r="I248" s="242">
        <f t="shared" si="6"/>
        <v>0</v>
      </c>
    </row>
    <row r="249" spans="1:9" x14ac:dyDescent="0.2">
      <c r="A249" s="62"/>
      <c r="B249" s="215" t="s">
        <v>496</v>
      </c>
      <c r="C249" s="62" t="s">
        <v>125</v>
      </c>
      <c r="D249" s="65">
        <v>0</v>
      </c>
      <c r="E249" s="65">
        <v>0</v>
      </c>
      <c r="F249" s="65">
        <v>0</v>
      </c>
      <c r="G249" s="108">
        <v>0</v>
      </c>
      <c r="H249" s="70">
        <v>0</v>
      </c>
      <c r="I249" s="242">
        <f t="shared" si="6"/>
        <v>0</v>
      </c>
    </row>
    <row r="250" spans="1:9" x14ac:dyDescent="0.2">
      <c r="A250" s="62"/>
      <c r="B250" s="215" t="s">
        <v>1256</v>
      </c>
      <c r="C250" s="62" t="s">
        <v>131</v>
      </c>
      <c r="D250" s="65">
        <v>0</v>
      </c>
      <c r="E250" s="65">
        <v>0</v>
      </c>
      <c r="F250" s="65">
        <v>0</v>
      </c>
      <c r="G250" s="108">
        <v>0</v>
      </c>
      <c r="H250" s="70">
        <v>0</v>
      </c>
      <c r="I250" s="242">
        <f t="shared" si="6"/>
        <v>0</v>
      </c>
    </row>
    <row r="251" spans="1:9" x14ac:dyDescent="0.2">
      <c r="A251" s="62"/>
      <c r="B251" s="215" t="s">
        <v>127</v>
      </c>
      <c r="C251" s="62" t="s">
        <v>132</v>
      </c>
      <c r="D251" s="65">
        <v>0</v>
      </c>
      <c r="E251" s="65">
        <v>0</v>
      </c>
      <c r="F251" s="65">
        <v>0</v>
      </c>
      <c r="G251" s="108">
        <v>0</v>
      </c>
      <c r="H251" s="70">
        <v>0</v>
      </c>
      <c r="I251" s="242">
        <f t="shared" si="6"/>
        <v>0</v>
      </c>
    </row>
    <row r="252" spans="1:9" x14ac:dyDescent="0.2">
      <c r="A252" s="62"/>
      <c r="B252" s="215" t="s">
        <v>128</v>
      </c>
      <c r="C252" s="62" t="s">
        <v>133</v>
      </c>
      <c r="D252" s="65">
        <v>0</v>
      </c>
      <c r="E252" s="65">
        <v>0</v>
      </c>
      <c r="F252" s="65">
        <v>0</v>
      </c>
      <c r="G252" s="108">
        <v>0</v>
      </c>
      <c r="H252" s="70">
        <v>0</v>
      </c>
      <c r="I252" s="242">
        <f t="shared" si="6"/>
        <v>0</v>
      </c>
    </row>
    <row r="253" spans="1:9" ht="10.8" thickBot="1" x14ac:dyDescent="0.25">
      <c r="A253" s="62"/>
      <c r="B253" s="215" t="s">
        <v>129</v>
      </c>
      <c r="C253" s="62" t="s">
        <v>134</v>
      </c>
      <c r="D253" s="65">
        <v>0</v>
      </c>
      <c r="E253" s="65">
        <v>0</v>
      </c>
      <c r="F253" s="65">
        <v>0</v>
      </c>
      <c r="G253" s="108">
        <v>0</v>
      </c>
      <c r="H253" s="70">
        <v>0</v>
      </c>
      <c r="I253" s="242">
        <f t="shared" si="6"/>
        <v>0</v>
      </c>
    </row>
    <row r="254" spans="1:9" ht="11.4" thickTop="1" thickBot="1" x14ac:dyDescent="0.25">
      <c r="A254" s="62"/>
      <c r="B254" s="215"/>
      <c r="C254" s="62" t="s">
        <v>173</v>
      </c>
      <c r="D254" s="82">
        <f>SUM(D221:D253)</f>
        <v>0</v>
      </c>
      <c r="E254" s="82">
        <f>SUM(E221:E253)</f>
        <v>0</v>
      </c>
      <c r="F254" s="82">
        <f>SUM(F221:F253)</f>
        <v>0</v>
      </c>
      <c r="G254" s="82">
        <f>SUM(G221:G253)</f>
        <v>0</v>
      </c>
      <c r="H254" s="82">
        <f>SUM(H221:H253)</f>
        <v>0</v>
      </c>
      <c r="I254" s="82">
        <f>SUM(G254+H254)</f>
        <v>0</v>
      </c>
    </row>
    <row r="255" spans="1:9" ht="10.8" thickTop="1" x14ac:dyDescent="0.2">
      <c r="A255" s="212"/>
      <c r="B255" s="212"/>
      <c r="C255" s="212"/>
      <c r="D255" s="3"/>
      <c r="E255" s="3"/>
      <c r="F255" s="3"/>
      <c r="G255" s="3"/>
      <c r="H255" s="3"/>
      <c r="I255" s="98"/>
    </row>
    <row r="256" spans="1:9" x14ac:dyDescent="0.2">
      <c r="A256" s="212" t="s">
        <v>511</v>
      </c>
      <c r="B256" s="62"/>
      <c r="C256" s="62"/>
      <c r="D256" s="3"/>
      <c r="E256" s="3"/>
      <c r="F256" s="3"/>
      <c r="G256" s="3"/>
      <c r="H256" s="3"/>
      <c r="I256" s="98"/>
    </row>
    <row r="257" spans="1:9" x14ac:dyDescent="0.2">
      <c r="B257" s="215" t="s">
        <v>1249</v>
      </c>
      <c r="C257" s="62" t="s">
        <v>177</v>
      </c>
      <c r="D257" s="68">
        <v>0</v>
      </c>
      <c r="E257" s="68">
        <v>0</v>
      </c>
      <c r="F257" s="68">
        <v>0</v>
      </c>
      <c r="G257" s="218">
        <f>SUMIF('Staff Details'!J:J,RIGHT(LEFT($A$2,7),2)&amp;"-"&amp;LEFT(A256,4),'Staff Details'!S:S)</f>
        <v>0</v>
      </c>
      <c r="H257" s="70">
        <v>0</v>
      </c>
      <c r="I257" s="242">
        <f>SUM(G257+H257)</f>
        <v>0</v>
      </c>
    </row>
    <row r="258" spans="1:9" x14ac:dyDescent="0.2">
      <c r="B258" s="215" t="s">
        <v>1249</v>
      </c>
      <c r="C258" s="62" t="s">
        <v>400</v>
      </c>
      <c r="D258" s="68">
        <v>0</v>
      </c>
      <c r="E258" s="68">
        <v>0</v>
      </c>
      <c r="F258" s="68">
        <v>0</v>
      </c>
      <c r="G258" s="68">
        <v>0</v>
      </c>
      <c r="H258" s="70">
        <v>0</v>
      </c>
      <c r="I258" s="242">
        <f>SUM(G258+H258)</f>
        <v>0</v>
      </c>
    </row>
    <row r="259" spans="1:9" x14ac:dyDescent="0.2">
      <c r="A259" s="62"/>
      <c r="B259" s="215" t="s">
        <v>1250</v>
      </c>
      <c r="C259" s="62" t="s">
        <v>684</v>
      </c>
      <c r="D259" s="68">
        <v>0</v>
      </c>
      <c r="E259" s="68">
        <v>0</v>
      </c>
      <c r="F259" s="68">
        <v>0</v>
      </c>
      <c r="G259" s="219">
        <f>SUMIF('Staff Details'!J:J,RIGHT(LEFT($A$2,7),2)&amp;"-"&amp;LEFT(A256,4),'Staff Details'!AA:AA)</f>
        <v>0</v>
      </c>
      <c r="H259" s="70">
        <v>0</v>
      </c>
      <c r="I259" s="242">
        <f>SUM(G259+H259)</f>
        <v>0</v>
      </c>
    </row>
    <row r="260" spans="1:9" x14ac:dyDescent="0.2">
      <c r="A260" s="62"/>
      <c r="B260" s="215" t="s">
        <v>1250</v>
      </c>
      <c r="C260" s="62" t="s">
        <v>401</v>
      </c>
      <c r="D260" s="68">
        <v>0</v>
      </c>
      <c r="E260" s="68">
        <v>0</v>
      </c>
      <c r="F260" s="68">
        <v>0</v>
      </c>
      <c r="G260" s="68">
        <v>0</v>
      </c>
      <c r="H260" s="70">
        <v>0</v>
      </c>
      <c r="I260" s="242">
        <f>SUM(G260+H260)</f>
        <v>0</v>
      </c>
    </row>
    <row r="261" spans="1:9" x14ac:dyDescent="0.2">
      <c r="A261" s="62"/>
      <c r="B261" s="215" t="s">
        <v>1251</v>
      </c>
      <c r="C261" s="62" t="s">
        <v>76</v>
      </c>
      <c r="D261" s="65">
        <v>0</v>
      </c>
      <c r="E261" s="65">
        <v>0</v>
      </c>
      <c r="F261" s="65">
        <v>0</v>
      </c>
      <c r="G261" s="108">
        <v>0</v>
      </c>
      <c r="H261" s="70">
        <v>0</v>
      </c>
      <c r="I261" s="242">
        <f t="shared" ref="I261:I290" si="7">SUM(G261+H261)</f>
        <v>0</v>
      </c>
    </row>
    <row r="262" spans="1:9" x14ac:dyDescent="0.2">
      <c r="A262" s="62"/>
      <c r="B262" s="215" t="s">
        <v>1252</v>
      </c>
      <c r="C262" s="62" t="s">
        <v>77</v>
      </c>
      <c r="D262" s="65">
        <v>0</v>
      </c>
      <c r="E262" s="65">
        <v>0</v>
      </c>
      <c r="F262" s="65">
        <v>0</v>
      </c>
      <c r="G262" s="108">
        <v>0</v>
      </c>
      <c r="H262" s="70">
        <v>0</v>
      </c>
      <c r="I262" s="242">
        <f t="shared" si="7"/>
        <v>0</v>
      </c>
    </row>
    <row r="263" spans="1:9" x14ac:dyDescent="0.2">
      <c r="A263" s="62"/>
      <c r="B263" s="215" t="s">
        <v>78</v>
      </c>
      <c r="C263" s="62" t="s">
        <v>79</v>
      </c>
      <c r="D263" s="65">
        <v>0</v>
      </c>
      <c r="E263" s="65">
        <v>0</v>
      </c>
      <c r="F263" s="65">
        <v>0</v>
      </c>
      <c r="G263" s="108">
        <v>0</v>
      </c>
      <c r="H263" s="70">
        <v>0</v>
      </c>
      <c r="I263" s="242">
        <f t="shared" si="7"/>
        <v>0</v>
      </c>
    </row>
    <row r="264" spans="1:9" x14ac:dyDescent="0.2">
      <c r="A264" s="62"/>
      <c r="B264" s="215" t="s">
        <v>80</v>
      </c>
      <c r="C264" s="62" t="s">
        <v>81</v>
      </c>
      <c r="D264" s="65">
        <v>0</v>
      </c>
      <c r="E264" s="65">
        <v>0</v>
      </c>
      <c r="F264" s="65">
        <v>0</v>
      </c>
      <c r="G264" s="108">
        <v>0</v>
      </c>
      <c r="H264" s="70">
        <v>0</v>
      </c>
      <c r="I264" s="242">
        <f t="shared" si="7"/>
        <v>0</v>
      </c>
    </row>
    <row r="265" spans="1:9" x14ac:dyDescent="0.2">
      <c r="A265" s="62"/>
      <c r="B265" s="215" t="s">
        <v>1253</v>
      </c>
      <c r="C265" s="62" t="s">
        <v>82</v>
      </c>
      <c r="D265" s="65">
        <v>0</v>
      </c>
      <c r="E265" s="65">
        <v>0</v>
      </c>
      <c r="F265" s="65">
        <v>0</v>
      </c>
      <c r="G265" s="108">
        <v>0</v>
      </c>
      <c r="H265" s="70">
        <v>0</v>
      </c>
      <c r="I265" s="242">
        <f t="shared" si="7"/>
        <v>0</v>
      </c>
    </row>
    <row r="266" spans="1:9" x14ac:dyDescent="0.2">
      <c r="A266" s="62"/>
      <c r="B266" s="215" t="s">
        <v>85</v>
      </c>
      <c r="C266" s="62" t="s">
        <v>92</v>
      </c>
      <c r="D266" s="65">
        <v>0</v>
      </c>
      <c r="E266" s="65">
        <v>0</v>
      </c>
      <c r="F266" s="65">
        <v>0</v>
      </c>
      <c r="G266" s="108">
        <v>0</v>
      </c>
      <c r="H266" s="70">
        <v>0</v>
      </c>
      <c r="I266" s="242">
        <f t="shared" si="7"/>
        <v>0</v>
      </c>
    </row>
    <row r="267" spans="1:9" x14ac:dyDescent="0.2">
      <c r="A267" s="62"/>
      <c r="B267" s="215" t="s">
        <v>90</v>
      </c>
      <c r="C267" s="62" t="s">
        <v>1282</v>
      </c>
      <c r="D267" s="65">
        <v>0</v>
      </c>
      <c r="E267" s="65">
        <v>0</v>
      </c>
      <c r="F267" s="65">
        <v>0</v>
      </c>
      <c r="G267" s="108">
        <v>0</v>
      </c>
      <c r="H267" s="70">
        <v>0</v>
      </c>
      <c r="I267" s="242">
        <f t="shared" si="7"/>
        <v>0</v>
      </c>
    </row>
    <row r="268" spans="1:9" x14ac:dyDescent="0.2">
      <c r="A268" s="62"/>
      <c r="B268" s="342" t="s">
        <v>535</v>
      </c>
      <c r="C268" s="297" t="s">
        <v>558</v>
      </c>
      <c r="D268" s="65">
        <v>0</v>
      </c>
      <c r="E268" s="65">
        <v>0</v>
      </c>
      <c r="F268" s="65">
        <v>0</v>
      </c>
      <c r="G268" s="108">
        <v>0</v>
      </c>
      <c r="H268" s="70">
        <v>0</v>
      </c>
      <c r="I268" s="242">
        <f t="shared" si="7"/>
        <v>0</v>
      </c>
    </row>
    <row r="269" spans="1:9" x14ac:dyDescent="0.2">
      <c r="A269" s="62"/>
      <c r="B269" s="215" t="s">
        <v>1283</v>
      </c>
      <c r="C269" s="62" t="s">
        <v>644</v>
      </c>
      <c r="D269" s="65">
        <v>0</v>
      </c>
      <c r="E269" s="65">
        <v>0</v>
      </c>
      <c r="F269" s="65">
        <v>0</v>
      </c>
      <c r="G269" s="108">
        <v>0</v>
      </c>
      <c r="H269" s="70">
        <v>0</v>
      </c>
      <c r="I269" s="242">
        <f t="shared" si="7"/>
        <v>0</v>
      </c>
    </row>
    <row r="270" spans="1:9" x14ac:dyDescent="0.2">
      <c r="A270" s="62"/>
      <c r="B270" s="215" t="s">
        <v>1284</v>
      </c>
      <c r="C270" s="62" t="s">
        <v>138</v>
      </c>
      <c r="D270" s="65">
        <v>0</v>
      </c>
      <c r="E270" s="65">
        <v>0</v>
      </c>
      <c r="F270" s="65">
        <v>0</v>
      </c>
      <c r="G270" s="108">
        <v>0</v>
      </c>
      <c r="H270" s="70">
        <v>0</v>
      </c>
      <c r="I270" s="242">
        <f t="shared" si="7"/>
        <v>0</v>
      </c>
    </row>
    <row r="271" spans="1:9" x14ac:dyDescent="0.2">
      <c r="A271" s="62"/>
      <c r="B271" s="215" t="s">
        <v>1285</v>
      </c>
      <c r="C271" s="62" t="s">
        <v>646</v>
      </c>
      <c r="D271" s="65">
        <v>0</v>
      </c>
      <c r="E271" s="65">
        <v>0</v>
      </c>
      <c r="F271" s="65">
        <v>0</v>
      </c>
      <c r="G271" s="108">
        <v>0</v>
      </c>
      <c r="H271" s="70">
        <v>0</v>
      </c>
      <c r="I271" s="242">
        <f t="shared" si="7"/>
        <v>0</v>
      </c>
    </row>
    <row r="272" spans="1:9" x14ac:dyDescent="0.2">
      <c r="A272" s="62"/>
      <c r="B272" s="215" t="s">
        <v>1286</v>
      </c>
      <c r="C272" s="62" t="s">
        <v>647</v>
      </c>
      <c r="D272" s="65">
        <v>0</v>
      </c>
      <c r="E272" s="65">
        <v>0</v>
      </c>
      <c r="F272" s="65">
        <v>0</v>
      </c>
      <c r="G272" s="108">
        <v>0</v>
      </c>
      <c r="H272" s="70">
        <v>0</v>
      </c>
      <c r="I272" s="242">
        <f t="shared" si="7"/>
        <v>0</v>
      </c>
    </row>
    <row r="273" spans="1:9" x14ac:dyDescent="0.2">
      <c r="A273" s="62"/>
      <c r="B273" s="215" t="s">
        <v>1287</v>
      </c>
      <c r="C273" s="62" t="s">
        <v>143</v>
      </c>
      <c r="D273" s="65">
        <v>0</v>
      </c>
      <c r="E273" s="65">
        <v>0</v>
      </c>
      <c r="F273" s="65">
        <v>0</v>
      </c>
      <c r="G273" s="108">
        <v>0</v>
      </c>
      <c r="H273" s="70">
        <v>0</v>
      </c>
      <c r="I273" s="242">
        <f t="shared" si="7"/>
        <v>0</v>
      </c>
    </row>
    <row r="274" spans="1:9" x14ac:dyDescent="0.2">
      <c r="A274" s="62"/>
      <c r="B274" s="215" t="s">
        <v>1288</v>
      </c>
      <c r="C274" s="62" t="s">
        <v>144</v>
      </c>
      <c r="D274" s="65">
        <v>0</v>
      </c>
      <c r="E274" s="65">
        <v>0</v>
      </c>
      <c r="F274" s="65">
        <v>0</v>
      </c>
      <c r="G274" s="108">
        <v>0</v>
      </c>
      <c r="H274" s="70">
        <v>0</v>
      </c>
      <c r="I274" s="242">
        <f t="shared" si="7"/>
        <v>0</v>
      </c>
    </row>
    <row r="275" spans="1:9" x14ac:dyDescent="0.2">
      <c r="A275" s="62"/>
      <c r="B275" s="215" t="s">
        <v>1289</v>
      </c>
      <c r="C275" s="62" t="s">
        <v>648</v>
      </c>
      <c r="D275" s="65">
        <v>0</v>
      </c>
      <c r="E275" s="65">
        <v>0</v>
      </c>
      <c r="F275" s="65">
        <v>0</v>
      </c>
      <c r="G275" s="108">
        <v>0</v>
      </c>
      <c r="H275" s="70">
        <v>0</v>
      </c>
      <c r="I275" s="242">
        <f t="shared" si="7"/>
        <v>0</v>
      </c>
    </row>
    <row r="276" spans="1:9" x14ac:dyDescent="0.2">
      <c r="A276" s="62"/>
      <c r="B276" s="215" t="s">
        <v>1290</v>
      </c>
      <c r="C276" s="62" t="s">
        <v>650</v>
      </c>
      <c r="D276" s="65">
        <v>0</v>
      </c>
      <c r="E276" s="65">
        <v>0</v>
      </c>
      <c r="F276" s="65">
        <v>0</v>
      </c>
      <c r="G276" s="108">
        <v>0</v>
      </c>
      <c r="H276" s="70">
        <v>0</v>
      </c>
      <c r="I276" s="242">
        <f t="shared" si="7"/>
        <v>0</v>
      </c>
    </row>
    <row r="277" spans="1:9" x14ac:dyDescent="0.2">
      <c r="A277" s="62"/>
      <c r="B277" s="215" t="s">
        <v>651</v>
      </c>
      <c r="C277" s="62" t="s">
        <v>656</v>
      </c>
      <c r="D277" s="65">
        <v>0</v>
      </c>
      <c r="E277" s="65">
        <v>0</v>
      </c>
      <c r="F277" s="65">
        <v>0</v>
      </c>
      <c r="G277" s="108">
        <v>0</v>
      </c>
      <c r="H277" s="70">
        <v>0</v>
      </c>
      <c r="I277" s="242">
        <f t="shared" si="7"/>
        <v>0</v>
      </c>
    </row>
    <row r="278" spans="1:9" x14ac:dyDescent="0.2">
      <c r="A278" s="62"/>
      <c r="B278" s="215" t="s">
        <v>652</v>
      </c>
      <c r="C278" s="62" t="s">
        <v>139</v>
      </c>
      <c r="D278" s="65">
        <v>0</v>
      </c>
      <c r="E278" s="65">
        <v>0</v>
      </c>
      <c r="F278" s="65">
        <v>0</v>
      </c>
      <c r="G278" s="108">
        <v>0</v>
      </c>
      <c r="H278" s="70">
        <v>0</v>
      </c>
      <c r="I278" s="242">
        <f t="shared" si="7"/>
        <v>0</v>
      </c>
    </row>
    <row r="279" spans="1:9" x14ac:dyDescent="0.2">
      <c r="A279" s="62"/>
      <c r="B279" s="215" t="s">
        <v>653</v>
      </c>
      <c r="C279" s="62" t="s">
        <v>112</v>
      </c>
      <c r="D279" s="65">
        <v>0</v>
      </c>
      <c r="E279" s="65">
        <v>0</v>
      </c>
      <c r="F279" s="65">
        <v>0</v>
      </c>
      <c r="G279" s="108">
        <v>0</v>
      </c>
      <c r="H279" s="70">
        <v>0</v>
      </c>
      <c r="I279" s="242">
        <f t="shared" si="7"/>
        <v>0</v>
      </c>
    </row>
    <row r="280" spans="1:9" x14ac:dyDescent="0.2">
      <c r="A280" s="62"/>
      <c r="B280" s="215" t="s">
        <v>654</v>
      </c>
      <c r="C280" s="62" t="s">
        <v>113</v>
      </c>
      <c r="D280" s="65">
        <v>0</v>
      </c>
      <c r="E280" s="65">
        <v>0</v>
      </c>
      <c r="F280" s="65">
        <v>0</v>
      </c>
      <c r="G280" s="108">
        <v>0</v>
      </c>
      <c r="H280" s="70">
        <v>0</v>
      </c>
      <c r="I280" s="242">
        <f t="shared" si="7"/>
        <v>0</v>
      </c>
    </row>
    <row r="281" spans="1:9" x14ac:dyDescent="0.2">
      <c r="A281" s="62"/>
      <c r="B281" s="215" t="s">
        <v>1254</v>
      </c>
      <c r="C281" s="62" t="s">
        <v>114</v>
      </c>
      <c r="D281" s="65">
        <v>0</v>
      </c>
      <c r="E281" s="65">
        <v>0</v>
      </c>
      <c r="F281" s="65">
        <v>0</v>
      </c>
      <c r="G281" s="108">
        <v>0</v>
      </c>
      <c r="H281" s="70">
        <v>0</v>
      </c>
      <c r="I281" s="242">
        <f t="shared" si="7"/>
        <v>0</v>
      </c>
    </row>
    <row r="282" spans="1:9" x14ac:dyDescent="0.2">
      <c r="A282" s="62"/>
      <c r="B282" s="215" t="s">
        <v>655</v>
      </c>
      <c r="C282" s="62" t="s">
        <v>115</v>
      </c>
      <c r="D282" s="65">
        <v>0</v>
      </c>
      <c r="E282" s="65">
        <v>0</v>
      </c>
      <c r="F282" s="65">
        <v>0</v>
      </c>
      <c r="G282" s="108">
        <v>0</v>
      </c>
      <c r="H282" s="70">
        <v>0</v>
      </c>
      <c r="I282" s="242">
        <f t="shared" si="7"/>
        <v>0</v>
      </c>
    </row>
    <row r="283" spans="1:9" x14ac:dyDescent="0.2">
      <c r="A283" s="62"/>
      <c r="B283" s="215" t="s">
        <v>1255</v>
      </c>
      <c r="C283" s="62" t="s">
        <v>118</v>
      </c>
      <c r="D283" s="65">
        <v>0</v>
      </c>
      <c r="E283" s="65">
        <v>0</v>
      </c>
      <c r="F283" s="65">
        <v>0</v>
      </c>
      <c r="G283" s="108">
        <v>0</v>
      </c>
      <c r="H283" s="70">
        <v>0</v>
      </c>
      <c r="I283" s="242">
        <f t="shared" si="7"/>
        <v>0</v>
      </c>
    </row>
    <row r="284" spans="1:9" x14ac:dyDescent="0.2">
      <c r="A284" s="62"/>
      <c r="B284" s="215" t="s">
        <v>500</v>
      </c>
      <c r="C284" s="62" t="s">
        <v>123</v>
      </c>
      <c r="D284" s="65">
        <v>0</v>
      </c>
      <c r="E284" s="65">
        <v>0</v>
      </c>
      <c r="F284" s="65">
        <v>0</v>
      </c>
      <c r="G284" s="108">
        <v>0</v>
      </c>
      <c r="H284" s="70">
        <v>0</v>
      </c>
      <c r="I284" s="242">
        <f t="shared" si="7"/>
        <v>0</v>
      </c>
    </row>
    <row r="285" spans="1:9" x14ac:dyDescent="0.2">
      <c r="A285" s="62"/>
      <c r="B285" s="215" t="s">
        <v>496</v>
      </c>
      <c r="C285" s="62" t="s">
        <v>125</v>
      </c>
      <c r="D285" s="65">
        <v>0</v>
      </c>
      <c r="E285" s="65">
        <v>0</v>
      </c>
      <c r="F285" s="65">
        <v>0</v>
      </c>
      <c r="G285" s="108">
        <v>0</v>
      </c>
      <c r="H285" s="70">
        <v>0</v>
      </c>
      <c r="I285" s="242">
        <f t="shared" si="7"/>
        <v>0</v>
      </c>
    </row>
    <row r="286" spans="1:9" x14ac:dyDescent="0.2">
      <c r="A286" s="62"/>
      <c r="B286" s="215" t="s">
        <v>1256</v>
      </c>
      <c r="C286" s="62" t="s">
        <v>131</v>
      </c>
      <c r="D286" s="65">
        <v>0</v>
      </c>
      <c r="E286" s="65">
        <v>0</v>
      </c>
      <c r="F286" s="65">
        <v>0</v>
      </c>
      <c r="G286" s="108">
        <v>0</v>
      </c>
      <c r="H286" s="70">
        <v>0</v>
      </c>
      <c r="I286" s="242">
        <f t="shared" si="7"/>
        <v>0</v>
      </c>
    </row>
    <row r="287" spans="1:9" x14ac:dyDescent="0.2">
      <c r="A287" s="62"/>
      <c r="B287" s="215" t="s">
        <v>127</v>
      </c>
      <c r="C287" s="62" t="s">
        <v>132</v>
      </c>
      <c r="D287" s="65">
        <v>0</v>
      </c>
      <c r="E287" s="65">
        <v>0</v>
      </c>
      <c r="F287" s="65">
        <v>0</v>
      </c>
      <c r="G287" s="108">
        <v>0</v>
      </c>
      <c r="H287" s="70">
        <v>0</v>
      </c>
      <c r="I287" s="242">
        <f t="shared" si="7"/>
        <v>0</v>
      </c>
    </row>
    <row r="288" spans="1:9" x14ac:dyDescent="0.2">
      <c r="A288" s="62"/>
      <c r="B288" s="215" t="s">
        <v>128</v>
      </c>
      <c r="C288" s="62" t="s">
        <v>133</v>
      </c>
      <c r="D288" s="65">
        <v>0</v>
      </c>
      <c r="E288" s="65">
        <v>0</v>
      </c>
      <c r="F288" s="65">
        <v>0</v>
      </c>
      <c r="G288" s="108">
        <v>0</v>
      </c>
      <c r="H288" s="70">
        <v>0</v>
      </c>
      <c r="I288" s="242">
        <f t="shared" si="7"/>
        <v>0</v>
      </c>
    </row>
    <row r="289" spans="1:9" ht="10.8" thickBot="1" x14ac:dyDescent="0.25">
      <c r="A289" s="62"/>
      <c r="B289" s="215" t="s">
        <v>129</v>
      </c>
      <c r="C289" s="62" t="s">
        <v>134</v>
      </c>
      <c r="D289" s="65">
        <v>0</v>
      </c>
      <c r="E289" s="65">
        <v>0</v>
      </c>
      <c r="F289" s="65">
        <v>0</v>
      </c>
      <c r="G289" s="108">
        <v>0</v>
      </c>
      <c r="H289" s="70">
        <v>0</v>
      </c>
      <c r="I289" s="242">
        <f t="shared" si="7"/>
        <v>0</v>
      </c>
    </row>
    <row r="290" spans="1:9" ht="11.4" thickTop="1" thickBot="1" x14ac:dyDescent="0.25">
      <c r="A290" s="62"/>
      <c r="B290" s="215"/>
      <c r="C290" s="62" t="s">
        <v>175</v>
      </c>
      <c r="D290" s="82">
        <f>SUM(D257:D289)</f>
        <v>0</v>
      </c>
      <c r="E290" s="82">
        <f>SUM(E257:E289)</f>
        <v>0</v>
      </c>
      <c r="F290" s="82">
        <f>SUM(F257:F289)</f>
        <v>0</v>
      </c>
      <c r="G290" s="82">
        <f>SUM(G257:G289)</f>
        <v>0</v>
      </c>
      <c r="H290" s="82">
        <f>SUM(H257:H289)</f>
        <v>0</v>
      </c>
      <c r="I290" s="82">
        <f t="shared" si="7"/>
        <v>0</v>
      </c>
    </row>
    <row r="291" spans="1:9" ht="10.8" thickTop="1" x14ac:dyDescent="0.2">
      <c r="A291" s="62"/>
      <c r="B291" s="62"/>
      <c r="C291" s="62"/>
      <c r="D291" s="3"/>
      <c r="E291" s="3"/>
      <c r="F291" s="3"/>
      <c r="G291" s="3"/>
      <c r="H291" s="3"/>
      <c r="I291" s="98"/>
    </row>
    <row r="292" spans="1:9" x14ac:dyDescent="0.2">
      <c r="A292" s="212" t="s">
        <v>174</v>
      </c>
      <c r="B292" s="62"/>
      <c r="C292" s="62"/>
      <c r="D292" s="3"/>
      <c r="E292" s="3"/>
      <c r="F292" s="3"/>
      <c r="G292" s="3"/>
      <c r="H292" s="3"/>
      <c r="I292" s="98"/>
    </row>
    <row r="293" spans="1:9" x14ac:dyDescent="0.2">
      <c r="B293" s="215" t="s">
        <v>1249</v>
      </c>
      <c r="C293" s="62" t="s">
        <v>177</v>
      </c>
      <c r="D293" s="68">
        <v>0</v>
      </c>
      <c r="E293" s="68">
        <v>0</v>
      </c>
      <c r="F293" s="68">
        <v>0</v>
      </c>
      <c r="G293" s="218">
        <f>SUMIF('Staff Details'!J:J,RIGHT(LEFT($A$2,7),2)&amp;"-"&amp;LEFT(A292,4),'Staff Details'!S:S)</f>
        <v>0</v>
      </c>
      <c r="H293" s="70">
        <v>0</v>
      </c>
      <c r="I293" s="242">
        <f>SUM(G293+H293)</f>
        <v>0</v>
      </c>
    </row>
    <row r="294" spans="1:9" x14ac:dyDescent="0.2">
      <c r="B294" s="215" t="s">
        <v>1249</v>
      </c>
      <c r="C294" s="62" t="s">
        <v>400</v>
      </c>
      <c r="D294" s="68">
        <v>0</v>
      </c>
      <c r="E294" s="68">
        <v>0</v>
      </c>
      <c r="F294" s="68">
        <v>0</v>
      </c>
      <c r="G294" s="68">
        <v>0</v>
      </c>
      <c r="H294" s="70">
        <v>0</v>
      </c>
      <c r="I294" s="242">
        <f>SUM(G294+H294)</f>
        <v>0</v>
      </c>
    </row>
    <row r="295" spans="1:9" x14ac:dyDescent="0.2">
      <c r="A295" s="62"/>
      <c r="B295" s="215" t="s">
        <v>1250</v>
      </c>
      <c r="C295" s="62" t="s">
        <v>684</v>
      </c>
      <c r="D295" s="68">
        <v>0</v>
      </c>
      <c r="E295" s="68">
        <v>0</v>
      </c>
      <c r="F295" s="68">
        <v>0</v>
      </c>
      <c r="G295" s="219">
        <f>SUMIF('Staff Details'!J:J,RIGHT(LEFT($A$2,7),2)&amp;"-"&amp;LEFT(A292,4),'Staff Details'!AA:AA)</f>
        <v>0</v>
      </c>
      <c r="H295" s="70">
        <v>0</v>
      </c>
      <c r="I295" s="242">
        <f>SUM(G295+H295)</f>
        <v>0</v>
      </c>
    </row>
    <row r="296" spans="1:9" x14ac:dyDescent="0.2">
      <c r="A296" s="62"/>
      <c r="B296" s="215" t="s">
        <v>1250</v>
      </c>
      <c r="C296" s="62" t="s">
        <v>401</v>
      </c>
      <c r="D296" s="68">
        <v>0</v>
      </c>
      <c r="E296" s="68">
        <v>0</v>
      </c>
      <c r="F296" s="68">
        <v>0</v>
      </c>
      <c r="G296" s="68">
        <v>0</v>
      </c>
      <c r="H296" s="70">
        <v>0</v>
      </c>
      <c r="I296" s="242">
        <f>SUM(G296+H296)</f>
        <v>0</v>
      </c>
    </row>
    <row r="297" spans="1:9" x14ac:dyDescent="0.2">
      <c r="A297" s="62"/>
      <c r="B297" s="215" t="s">
        <v>1251</v>
      </c>
      <c r="C297" s="62" t="s">
        <v>76</v>
      </c>
      <c r="D297" s="65">
        <v>0</v>
      </c>
      <c r="E297" s="65">
        <v>0</v>
      </c>
      <c r="F297" s="65">
        <v>0</v>
      </c>
      <c r="G297" s="108">
        <v>0</v>
      </c>
      <c r="H297" s="70">
        <v>0</v>
      </c>
      <c r="I297" s="242">
        <f t="shared" ref="I297:I326" si="8">SUM(G297+H297)</f>
        <v>0</v>
      </c>
    </row>
    <row r="298" spans="1:9" x14ac:dyDescent="0.2">
      <c r="A298" s="62"/>
      <c r="B298" s="215" t="s">
        <v>1252</v>
      </c>
      <c r="C298" s="62" t="s">
        <v>77</v>
      </c>
      <c r="D298" s="65">
        <v>0</v>
      </c>
      <c r="E298" s="65">
        <v>0</v>
      </c>
      <c r="F298" s="65">
        <v>0</v>
      </c>
      <c r="G298" s="108">
        <v>0</v>
      </c>
      <c r="H298" s="70">
        <v>0</v>
      </c>
      <c r="I298" s="242">
        <f t="shared" si="8"/>
        <v>0</v>
      </c>
    </row>
    <row r="299" spans="1:9" x14ac:dyDescent="0.2">
      <c r="A299" s="62"/>
      <c r="B299" s="215" t="s">
        <v>78</v>
      </c>
      <c r="C299" s="62" t="s">
        <v>79</v>
      </c>
      <c r="D299" s="65">
        <v>0</v>
      </c>
      <c r="E299" s="65">
        <v>0</v>
      </c>
      <c r="F299" s="65">
        <v>0</v>
      </c>
      <c r="G299" s="108">
        <v>0</v>
      </c>
      <c r="H299" s="70">
        <v>0</v>
      </c>
      <c r="I299" s="242">
        <f t="shared" si="8"/>
        <v>0</v>
      </c>
    </row>
    <row r="300" spans="1:9" x14ac:dyDescent="0.2">
      <c r="A300" s="62"/>
      <c r="B300" s="215" t="s">
        <v>80</v>
      </c>
      <c r="C300" s="62" t="s">
        <v>81</v>
      </c>
      <c r="D300" s="65">
        <v>0</v>
      </c>
      <c r="E300" s="65">
        <v>0</v>
      </c>
      <c r="F300" s="65">
        <v>0</v>
      </c>
      <c r="G300" s="108">
        <v>0</v>
      </c>
      <c r="H300" s="70">
        <v>0</v>
      </c>
      <c r="I300" s="242">
        <f t="shared" si="8"/>
        <v>0</v>
      </c>
    </row>
    <row r="301" spans="1:9" x14ac:dyDescent="0.2">
      <c r="A301" s="62"/>
      <c r="B301" s="215" t="s">
        <v>1253</v>
      </c>
      <c r="C301" s="62" t="s">
        <v>82</v>
      </c>
      <c r="D301" s="65">
        <v>0</v>
      </c>
      <c r="E301" s="65">
        <v>0</v>
      </c>
      <c r="F301" s="65">
        <v>0</v>
      </c>
      <c r="G301" s="108">
        <v>0</v>
      </c>
      <c r="H301" s="70">
        <v>0</v>
      </c>
      <c r="I301" s="242">
        <f t="shared" si="8"/>
        <v>0</v>
      </c>
    </row>
    <row r="302" spans="1:9" x14ac:dyDescent="0.2">
      <c r="A302" s="62"/>
      <c r="B302" s="215" t="s">
        <v>85</v>
      </c>
      <c r="C302" s="62" t="s">
        <v>92</v>
      </c>
      <c r="D302" s="65">
        <v>0</v>
      </c>
      <c r="E302" s="65">
        <v>0</v>
      </c>
      <c r="F302" s="65">
        <v>0</v>
      </c>
      <c r="G302" s="108">
        <v>0</v>
      </c>
      <c r="H302" s="70">
        <v>0</v>
      </c>
      <c r="I302" s="242">
        <f t="shared" si="8"/>
        <v>0</v>
      </c>
    </row>
    <row r="303" spans="1:9" x14ac:dyDescent="0.2">
      <c r="A303" s="62"/>
      <c r="B303" s="215" t="s">
        <v>90</v>
      </c>
      <c r="C303" s="62" t="s">
        <v>1282</v>
      </c>
      <c r="D303" s="65">
        <v>0</v>
      </c>
      <c r="E303" s="65">
        <v>0</v>
      </c>
      <c r="F303" s="65">
        <v>0</v>
      </c>
      <c r="G303" s="108">
        <v>0</v>
      </c>
      <c r="H303" s="70">
        <v>0</v>
      </c>
      <c r="I303" s="242">
        <f t="shared" si="8"/>
        <v>0</v>
      </c>
    </row>
    <row r="304" spans="1:9" x14ac:dyDescent="0.2">
      <c r="A304" s="62"/>
      <c r="B304" s="342" t="s">
        <v>535</v>
      </c>
      <c r="C304" s="297" t="s">
        <v>558</v>
      </c>
      <c r="D304" s="65">
        <v>0</v>
      </c>
      <c r="E304" s="65">
        <v>0</v>
      </c>
      <c r="F304" s="65">
        <v>0</v>
      </c>
      <c r="G304" s="108">
        <v>0</v>
      </c>
      <c r="H304" s="70">
        <v>0</v>
      </c>
      <c r="I304" s="242">
        <f t="shared" si="8"/>
        <v>0</v>
      </c>
    </row>
    <row r="305" spans="1:9" x14ac:dyDescent="0.2">
      <c r="A305" s="62"/>
      <c r="B305" s="215" t="s">
        <v>1283</v>
      </c>
      <c r="C305" s="62" t="s">
        <v>644</v>
      </c>
      <c r="D305" s="65">
        <v>0</v>
      </c>
      <c r="E305" s="65">
        <v>0</v>
      </c>
      <c r="F305" s="65">
        <v>0</v>
      </c>
      <c r="G305" s="108">
        <v>0</v>
      </c>
      <c r="H305" s="70">
        <v>0</v>
      </c>
      <c r="I305" s="242">
        <f t="shared" si="8"/>
        <v>0</v>
      </c>
    </row>
    <row r="306" spans="1:9" x14ac:dyDescent="0.2">
      <c r="A306" s="62"/>
      <c r="B306" s="215" t="s">
        <v>1284</v>
      </c>
      <c r="C306" s="62" t="s">
        <v>138</v>
      </c>
      <c r="D306" s="65">
        <v>0</v>
      </c>
      <c r="E306" s="65">
        <v>0</v>
      </c>
      <c r="F306" s="65">
        <v>0</v>
      </c>
      <c r="G306" s="108">
        <v>0</v>
      </c>
      <c r="H306" s="70">
        <v>0</v>
      </c>
      <c r="I306" s="242">
        <f t="shared" si="8"/>
        <v>0</v>
      </c>
    </row>
    <row r="307" spans="1:9" x14ac:dyDescent="0.2">
      <c r="A307" s="62"/>
      <c r="B307" s="215" t="s">
        <v>1285</v>
      </c>
      <c r="C307" s="62" t="s">
        <v>646</v>
      </c>
      <c r="D307" s="65">
        <v>0</v>
      </c>
      <c r="E307" s="65">
        <v>0</v>
      </c>
      <c r="F307" s="65">
        <v>0</v>
      </c>
      <c r="G307" s="108">
        <v>0</v>
      </c>
      <c r="H307" s="70">
        <v>0</v>
      </c>
      <c r="I307" s="242">
        <f t="shared" si="8"/>
        <v>0</v>
      </c>
    </row>
    <row r="308" spans="1:9" x14ac:dyDescent="0.2">
      <c r="A308" s="62"/>
      <c r="B308" s="215" t="s">
        <v>1286</v>
      </c>
      <c r="C308" s="62" t="s">
        <v>647</v>
      </c>
      <c r="D308" s="65">
        <v>0</v>
      </c>
      <c r="E308" s="65">
        <v>0</v>
      </c>
      <c r="F308" s="65">
        <v>0</v>
      </c>
      <c r="G308" s="108">
        <v>0</v>
      </c>
      <c r="H308" s="70">
        <v>0</v>
      </c>
      <c r="I308" s="242">
        <f t="shared" si="8"/>
        <v>0</v>
      </c>
    </row>
    <row r="309" spans="1:9" x14ac:dyDescent="0.2">
      <c r="A309" s="62"/>
      <c r="B309" s="215" t="s">
        <v>1287</v>
      </c>
      <c r="C309" s="62" t="s">
        <v>143</v>
      </c>
      <c r="D309" s="65">
        <v>0</v>
      </c>
      <c r="E309" s="65">
        <v>0</v>
      </c>
      <c r="F309" s="65">
        <v>0</v>
      </c>
      <c r="G309" s="108">
        <v>0</v>
      </c>
      <c r="H309" s="70">
        <v>0</v>
      </c>
      <c r="I309" s="242">
        <f t="shared" si="8"/>
        <v>0</v>
      </c>
    </row>
    <row r="310" spans="1:9" x14ac:dyDescent="0.2">
      <c r="A310" s="62"/>
      <c r="B310" s="215" t="s">
        <v>1288</v>
      </c>
      <c r="C310" s="62" t="s">
        <v>144</v>
      </c>
      <c r="D310" s="65">
        <v>0</v>
      </c>
      <c r="E310" s="65">
        <v>0</v>
      </c>
      <c r="F310" s="65">
        <v>0</v>
      </c>
      <c r="G310" s="108">
        <v>0</v>
      </c>
      <c r="H310" s="70">
        <v>0</v>
      </c>
      <c r="I310" s="242">
        <f t="shared" si="8"/>
        <v>0</v>
      </c>
    </row>
    <row r="311" spans="1:9" x14ac:dyDescent="0.2">
      <c r="A311" s="62"/>
      <c r="B311" s="215" t="s">
        <v>1289</v>
      </c>
      <c r="C311" s="62" t="s">
        <v>648</v>
      </c>
      <c r="D311" s="65">
        <v>0</v>
      </c>
      <c r="E311" s="65">
        <v>0</v>
      </c>
      <c r="F311" s="65">
        <v>0</v>
      </c>
      <c r="G311" s="108">
        <v>0</v>
      </c>
      <c r="H311" s="70">
        <v>0</v>
      </c>
      <c r="I311" s="242">
        <f t="shared" si="8"/>
        <v>0</v>
      </c>
    </row>
    <row r="312" spans="1:9" x14ac:dyDescent="0.2">
      <c r="A312" s="62"/>
      <c r="B312" s="215" t="s">
        <v>1290</v>
      </c>
      <c r="C312" s="62" t="s">
        <v>650</v>
      </c>
      <c r="D312" s="65">
        <v>0</v>
      </c>
      <c r="E312" s="65">
        <v>0</v>
      </c>
      <c r="F312" s="65">
        <v>0</v>
      </c>
      <c r="G312" s="108">
        <v>0</v>
      </c>
      <c r="H312" s="70">
        <v>0</v>
      </c>
      <c r="I312" s="242">
        <f t="shared" si="8"/>
        <v>0</v>
      </c>
    </row>
    <row r="313" spans="1:9" x14ac:dyDescent="0.2">
      <c r="A313" s="62"/>
      <c r="B313" s="215" t="s">
        <v>651</v>
      </c>
      <c r="C313" s="62" t="s">
        <v>656</v>
      </c>
      <c r="D313" s="65">
        <v>0</v>
      </c>
      <c r="E313" s="65">
        <v>0</v>
      </c>
      <c r="F313" s="65">
        <v>0</v>
      </c>
      <c r="G313" s="108">
        <v>0</v>
      </c>
      <c r="H313" s="70">
        <v>0</v>
      </c>
      <c r="I313" s="242">
        <f t="shared" si="8"/>
        <v>0</v>
      </c>
    </row>
    <row r="314" spans="1:9" x14ac:dyDescent="0.2">
      <c r="A314" s="62"/>
      <c r="B314" s="215" t="s">
        <v>652</v>
      </c>
      <c r="C314" s="62" t="s">
        <v>139</v>
      </c>
      <c r="D314" s="65">
        <v>0</v>
      </c>
      <c r="E314" s="65">
        <v>0</v>
      </c>
      <c r="F314" s="65">
        <v>0</v>
      </c>
      <c r="G314" s="108">
        <v>0</v>
      </c>
      <c r="H314" s="70">
        <v>0</v>
      </c>
      <c r="I314" s="242">
        <f t="shared" si="8"/>
        <v>0</v>
      </c>
    </row>
    <row r="315" spans="1:9" x14ac:dyDescent="0.2">
      <c r="A315" s="62"/>
      <c r="B315" s="215" t="s">
        <v>653</v>
      </c>
      <c r="C315" s="62" t="s">
        <v>112</v>
      </c>
      <c r="D315" s="65">
        <v>0</v>
      </c>
      <c r="E315" s="65">
        <v>0</v>
      </c>
      <c r="F315" s="65">
        <v>0</v>
      </c>
      <c r="G315" s="108">
        <v>0</v>
      </c>
      <c r="H315" s="70">
        <v>0</v>
      </c>
      <c r="I315" s="242">
        <f t="shared" si="8"/>
        <v>0</v>
      </c>
    </row>
    <row r="316" spans="1:9" x14ac:dyDescent="0.2">
      <c r="A316" s="62"/>
      <c r="B316" s="215" t="s">
        <v>654</v>
      </c>
      <c r="C316" s="62" t="s">
        <v>113</v>
      </c>
      <c r="D316" s="65">
        <v>0</v>
      </c>
      <c r="E316" s="65">
        <v>0</v>
      </c>
      <c r="F316" s="65">
        <v>0</v>
      </c>
      <c r="G316" s="108">
        <v>0</v>
      </c>
      <c r="H316" s="70">
        <v>0</v>
      </c>
      <c r="I316" s="242">
        <f t="shared" si="8"/>
        <v>0</v>
      </c>
    </row>
    <row r="317" spans="1:9" x14ac:dyDescent="0.2">
      <c r="A317" s="62"/>
      <c r="B317" s="215" t="s">
        <v>1254</v>
      </c>
      <c r="C317" s="62" t="s">
        <v>114</v>
      </c>
      <c r="D317" s="65">
        <v>0</v>
      </c>
      <c r="E317" s="65">
        <v>0</v>
      </c>
      <c r="F317" s="65">
        <v>0</v>
      </c>
      <c r="G317" s="108">
        <v>0</v>
      </c>
      <c r="H317" s="70">
        <v>0</v>
      </c>
      <c r="I317" s="242">
        <f t="shared" si="8"/>
        <v>0</v>
      </c>
    </row>
    <row r="318" spans="1:9" x14ac:dyDescent="0.2">
      <c r="A318" s="62"/>
      <c r="B318" s="215" t="s">
        <v>655</v>
      </c>
      <c r="C318" s="62" t="s">
        <v>115</v>
      </c>
      <c r="D318" s="65">
        <v>0</v>
      </c>
      <c r="E318" s="65">
        <v>0</v>
      </c>
      <c r="F318" s="65">
        <v>0</v>
      </c>
      <c r="G318" s="108">
        <v>0</v>
      </c>
      <c r="H318" s="70">
        <v>0</v>
      </c>
      <c r="I318" s="242">
        <f t="shared" si="8"/>
        <v>0</v>
      </c>
    </row>
    <row r="319" spans="1:9" x14ac:dyDescent="0.2">
      <c r="A319" s="62"/>
      <c r="B319" s="215" t="s">
        <v>1255</v>
      </c>
      <c r="C319" s="62" t="s">
        <v>118</v>
      </c>
      <c r="D319" s="65">
        <v>0</v>
      </c>
      <c r="E319" s="65">
        <v>0</v>
      </c>
      <c r="F319" s="65">
        <v>0</v>
      </c>
      <c r="G319" s="108">
        <v>0</v>
      </c>
      <c r="H319" s="70">
        <v>0</v>
      </c>
      <c r="I319" s="242">
        <f t="shared" si="8"/>
        <v>0</v>
      </c>
    </row>
    <row r="320" spans="1:9" x14ac:dyDescent="0.2">
      <c r="A320" s="62"/>
      <c r="B320" s="215" t="s">
        <v>500</v>
      </c>
      <c r="C320" s="62" t="s">
        <v>123</v>
      </c>
      <c r="D320" s="65">
        <v>0</v>
      </c>
      <c r="E320" s="65">
        <v>0</v>
      </c>
      <c r="F320" s="65">
        <v>0</v>
      </c>
      <c r="G320" s="108">
        <v>0</v>
      </c>
      <c r="H320" s="70">
        <v>0</v>
      </c>
      <c r="I320" s="242">
        <f t="shared" si="8"/>
        <v>0</v>
      </c>
    </row>
    <row r="321" spans="1:9" x14ac:dyDescent="0.2">
      <c r="A321" s="62"/>
      <c r="B321" s="215" t="s">
        <v>496</v>
      </c>
      <c r="C321" s="62" t="s">
        <v>125</v>
      </c>
      <c r="D321" s="65">
        <v>0</v>
      </c>
      <c r="E321" s="65">
        <v>0</v>
      </c>
      <c r="F321" s="65">
        <v>0</v>
      </c>
      <c r="G321" s="108">
        <v>0</v>
      </c>
      <c r="H321" s="70">
        <v>0</v>
      </c>
      <c r="I321" s="242">
        <f t="shared" si="8"/>
        <v>0</v>
      </c>
    </row>
    <row r="322" spans="1:9" x14ac:dyDescent="0.2">
      <c r="A322" s="62"/>
      <c r="B322" s="215" t="s">
        <v>1256</v>
      </c>
      <c r="C322" s="62" t="s">
        <v>131</v>
      </c>
      <c r="D322" s="65">
        <v>0</v>
      </c>
      <c r="E322" s="65">
        <v>0</v>
      </c>
      <c r="F322" s="65">
        <v>0</v>
      </c>
      <c r="G322" s="108">
        <v>0</v>
      </c>
      <c r="H322" s="70">
        <v>0</v>
      </c>
      <c r="I322" s="242">
        <f t="shared" si="8"/>
        <v>0</v>
      </c>
    </row>
    <row r="323" spans="1:9" x14ac:dyDescent="0.2">
      <c r="A323" s="62"/>
      <c r="B323" s="215" t="s">
        <v>127</v>
      </c>
      <c r="C323" s="62" t="s">
        <v>132</v>
      </c>
      <c r="D323" s="65">
        <v>0</v>
      </c>
      <c r="E323" s="65">
        <v>0</v>
      </c>
      <c r="F323" s="65">
        <v>0</v>
      </c>
      <c r="G323" s="108">
        <v>0</v>
      </c>
      <c r="H323" s="70">
        <v>0</v>
      </c>
      <c r="I323" s="242">
        <f t="shared" si="8"/>
        <v>0</v>
      </c>
    </row>
    <row r="324" spans="1:9" x14ac:dyDescent="0.2">
      <c r="A324" s="62"/>
      <c r="B324" s="215" t="s">
        <v>128</v>
      </c>
      <c r="C324" s="62" t="s">
        <v>133</v>
      </c>
      <c r="D324" s="65">
        <v>0</v>
      </c>
      <c r="E324" s="65">
        <v>0</v>
      </c>
      <c r="F324" s="65">
        <v>0</v>
      </c>
      <c r="G324" s="108">
        <v>0</v>
      </c>
      <c r="H324" s="70">
        <v>0</v>
      </c>
      <c r="I324" s="242">
        <f t="shared" si="8"/>
        <v>0</v>
      </c>
    </row>
    <row r="325" spans="1:9" ht="10.8" thickBot="1" x14ac:dyDescent="0.25">
      <c r="A325" s="62"/>
      <c r="B325" s="215" t="s">
        <v>129</v>
      </c>
      <c r="C325" s="62" t="s">
        <v>134</v>
      </c>
      <c r="D325" s="65">
        <v>0</v>
      </c>
      <c r="E325" s="65">
        <v>0</v>
      </c>
      <c r="F325" s="65">
        <v>0</v>
      </c>
      <c r="G325" s="108">
        <v>0</v>
      </c>
      <c r="H325" s="70">
        <v>0</v>
      </c>
      <c r="I325" s="242">
        <f t="shared" si="8"/>
        <v>0</v>
      </c>
    </row>
    <row r="326" spans="1:9" ht="11.4" thickTop="1" thickBot="1" x14ac:dyDescent="0.25">
      <c r="A326" s="62"/>
      <c r="B326" s="215"/>
      <c r="C326" s="62" t="s">
        <v>176</v>
      </c>
      <c r="D326" s="82">
        <f>SUM(D293:D325)</f>
        <v>0</v>
      </c>
      <c r="E326" s="82">
        <f>SUM(E293:E325)</f>
        <v>0</v>
      </c>
      <c r="F326" s="82">
        <f>SUM(F293:F325)</f>
        <v>0</v>
      </c>
      <c r="G326" s="82">
        <f>SUM(G293:G325)</f>
        <v>0</v>
      </c>
      <c r="H326" s="82">
        <f>SUM(H293:H325)</f>
        <v>0</v>
      </c>
      <c r="I326" s="82">
        <f t="shared" si="8"/>
        <v>0</v>
      </c>
    </row>
    <row r="327" spans="1:9" ht="10.8" thickTop="1" x14ac:dyDescent="0.2">
      <c r="A327" s="62"/>
      <c r="B327" s="62"/>
      <c r="C327" s="62"/>
      <c r="D327" s="3"/>
      <c r="E327" s="3"/>
      <c r="F327" s="3"/>
      <c r="G327" s="3"/>
      <c r="H327" s="3"/>
      <c r="I327" s="98"/>
    </row>
    <row r="328" spans="1:9" x14ac:dyDescent="0.2">
      <c r="A328" s="212" t="s">
        <v>184</v>
      </c>
      <c r="B328" s="62"/>
      <c r="C328" s="62"/>
      <c r="D328" s="3"/>
      <c r="E328" s="3"/>
      <c r="F328" s="3"/>
      <c r="G328" s="3"/>
      <c r="H328" s="3"/>
      <c r="I328" s="98"/>
    </row>
    <row r="329" spans="1:9" x14ac:dyDescent="0.2">
      <c r="B329" s="215" t="s">
        <v>1249</v>
      </c>
      <c r="C329" s="62" t="s">
        <v>177</v>
      </c>
      <c r="D329" s="68">
        <v>0</v>
      </c>
      <c r="E329" s="68">
        <v>0</v>
      </c>
      <c r="F329" s="68">
        <v>0</v>
      </c>
      <c r="G329" s="218">
        <f>SUMIF('Staff Details'!J:J,RIGHT(LEFT($A$2,7),2)&amp;"-"&amp;LEFT(A328,4),'Staff Details'!S:S)</f>
        <v>0</v>
      </c>
      <c r="H329" s="70">
        <v>0</v>
      </c>
      <c r="I329" s="242">
        <f>SUM(G329+H329)</f>
        <v>0</v>
      </c>
    </row>
    <row r="330" spans="1:9" x14ac:dyDescent="0.2">
      <c r="B330" s="215" t="s">
        <v>1249</v>
      </c>
      <c r="C330" s="62" t="s">
        <v>400</v>
      </c>
      <c r="D330" s="68">
        <v>0</v>
      </c>
      <c r="E330" s="68">
        <v>0</v>
      </c>
      <c r="F330" s="68">
        <v>0</v>
      </c>
      <c r="G330" s="68">
        <v>0</v>
      </c>
      <c r="H330" s="70">
        <v>0</v>
      </c>
      <c r="I330" s="242">
        <f>SUM(G330+H330)</f>
        <v>0</v>
      </c>
    </row>
    <row r="331" spans="1:9" x14ac:dyDescent="0.2">
      <c r="A331" s="62"/>
      <c r="B331" s="215" t="s">
        <v>1250</v>
      </c>
      <c r="C331" s="62" t="s">
        <v>684</v>
      </c>
      <c r="D331" s="68">
        <v>0</v>
      </c>
      <c r="E331" s="68">
        <v>0</v>
      </c>
      <c r="F331" s="68">
        <v>0</v>
      </c>
      <c r="G331" s="219">
        <f>SUMIF('Staff Details'!J:J,RIGHT(LEFT($A$2,7),2)&amp;"-"&amp;LEFT(A328,4),'Staff Details'!AA:AA)</f>
        <v>0</v>
      </c>
      <c r="H331" s="70">
        <v>0</v>
      </c>
      <c r="I331" s="242">
        <f>SUM(G331+H331)</f>
        <v>0</v>
      </c>
    </row>
    <row r="332" spans="1:9" x14ac:dyDescent="0.2">
      <c r="A332" s="62"/>
      <c r="B332" s="215" t="s">
        <v>1250</v>
      </c>
      <c r="C332" s="62" t="s">
        <v>401</v>
      </c>
      <c r="D332" s="68">
        <v>0</v>
      </c>
      <c r="E332" s="68">
        <v>0</v>
      </c>
      <c r="F332" s="68">
        <v>0</v>
      </c>
      <c r="G332" s="68">
        <v>0</v>
      </c>
      <c r="H332" s="70">
        <v>0</v>
      </c>
      <c r="I332" s="242">
        <f>SUM(G332+H332)</f>
        <v>0</v>
      </c>
    </row>
    <row r="333" spans="1:9" x14ac:dyDescent="0.2">
      <c r="A333" s="62"/>
      <c r="B333" s="215" t="s">
        <v>1251</v>
      </c>
      <c r="C333" s="62" t="s">
        <v>76</v>
      </c>
      <c r="D333" s="65">
        <v>0</v>
      </c>
      <c r="E333" s="65">
        <v>0</v>
      </c>
      <c r="F333" s="65">
        <v>0</v>
      </c>
      <c r="G333" s="108">
        <v>0</v>
      </c>
      <c r="H333" s="70">
        <v>0</v>
      </c>
      <c r="I333" s="242">
        <f t="shared" ref="I333:I362" si="9">SUM(G333+H333)</f>
        <v>0</v>
      </c>
    </row>
    <row r="334" spans="1:9" x14ac:dyDescent="0.2">
      <c r="A334" s="62"/>
      <c r="B334" s="215" t="s">
        <v>1252</v>
      </c>
      <c r="C334" s="62" t="s">
        <v>77</v>
      </c>
      <c r="D334" s="65">
        <v>0</v>
      </c>
      <c r="E334" s="65">
        <v>0</v>
      </c>
      <c r="F334" s="65">
        <v>0</v>
      </c>
      <c r="G334" s="108">
        <v>0</v>
      </c>
      <c r="H334" s="70">
        <v>0</v>
      </c>
      <c r="I334" s="242">
        <f t="shared" si="9"/>
        <v>0</v>
      </c>
    </row>
    <row r="335" spans="1:9" x14ac:dyDescent="0.2">
      <c r="A335" s="62"/>
      <c r="B335" s="215" t="s">
        <v>78</v>
      </c>
      <c r="C335" s="62" t="s">
        <v>79</v>
      </c>
      <c r="D335" s="65">
        <v>0</v>
      </c>
      <c r="E335" s="65">
        <v>0</v>
      </c>
      <c r="F335" s="65">
        <v>0</v>
      </c>
      <c r="G335" s="108">
        <v>0</v>
      </c>
      <c r="H335" s="70">
        <v>0</v>
      </c>
      <c r="I335" s="242">
        <f t="shared" si="9"/>
        <v>0</v>
      </c>
    </row>
    <row r="336" spans="1:9" x14ac:dyDescent="0.2">
      <c r="A336" s="62"/>
      <c r="B336" s="215" t="s">
        <v>80</v>
      </c>
      <c r="C336" s="62" t="s">
        <v>81</v>
      </c>
      <c r="D336" s="65">
        <v>0</v>
      </c>
      <c r="E336" s="65">
        <v>0</v>
      </c>
      <c r="F336" s="65">
        <v>0</v>
      </c>
      <c r="G336" s="108">
        <v>0</v>
      </c>
      <c r="H336" s="70">
        <v>0</v>
      </c>
      <c r="I336" s="242">
        <f t="shared" si="9"/>
        <v>0</v>
      </c>
    </row>
    <row r="337" spans="1:9" x14ac:dyDescent="0.2">
      <c r="A337" s="62"/>
      <c r="B337" s="215" t="s">
        <v>1253</v>
      </c>
      <c r="C337" s="62" t="s">
        <v>82</v>
      </c>
      <c r="D337" s="65">
        <v>0</v>
      </c>
      <c r="E337" s="65">
        <v>0</v>
      </c>
      <c r="F337" s="65">
        <v>0</v>
      </c>
      <c r="G337" s="108">
        <v>0</v>
      </c>
      <c r="H337" s="70">
        <v>0</v>
      </c>
      <c r="I337" s="242">
        <f t="shared" si="9"/>
        <v>0</v>
      </c>
    </row>
    <row r="338" spans="1:9" x14ac:dyDescent="0.2">
      <c r="A338" s="62"/>
      <c r="B338" s="215" t="s">
        <v>85</v>
      </c>
      <c r="C338" s="62" t="s">
        <v>92</v>
      </c>
      <c r="D338" s="65">
        <v>0</v>
      </c>
      <c r="E338" s="65">
        <v>0</v>
      </c>
      <c r="F338" s="65">
        <v>0</v>
      </c>
      <c r="G338" s="108">
        <v>0</v>
      </c>
      <c r="H338" s="70">
        <v>0</v>
      </c>
      <c r="I338" s="242">
        <f t="shared" si="9"/>
        <v>0</v>
      </c>
    </row>
    <row r="339" spans="1:9" x14ac:dyDescent="0.2">
      <c r="A339" s="62"/>
      <c r="B339" s="215" t="s">
        <v>90</v>
      </c>
      <c r="C339" s="62" t="s">
        <v>1282</v>
      </c>
      <c r="D339" s="65">
        <v>0</v>
      </c>
      <c r="E339" s="65">
        <v>0</v>
      </c>
      <c r="F339" s="65">
        <v>0</v>
      </c>
      <c r="G339" s="108">
        <v>0</v>
      </c>
      <c r="H339" s="70">
        <v>0</v>
      </c>
      <c r="I339" s="242">
        <f t="shared" si="9"/>
        <v>0</v>
      </c>
    </row>
    <row r="340" spans="1:9" x14ac:dyDescent="0.2">
      <c r="A340" s="62"/>
      <c r="B340" s="342" t="s">
        <v>535</v>
      </c>
      <c r="C340" s="297" t="s">
        <v>558</v>
      </c>
      <c r="D340" s="65">
        <v>0</v>
      </c>
      <c r="E340" s="65">
        <v>0</v>
      </c>
      <c r="F340" s="65">
        <v>0</v>
      </c>
      <c r="G340" s="108">
        <v>0</v>
      </c>
      <c r="H340" s="70">
        <v>0</v>
      </c>
      <c r="I340" s="242">
        <f t="shared" si="9"/>
        <v>0</v>
      </c>
    </row>
    <row r="341" spans="1:9" x14ac:dyDescent="0.2">
      <c r="A341" s="62"/>
      <c r="B341" s="215" t="s">
        <v>1283</v>
      </c>
      <c r="C341" s="62" t="s">
        <v>644</v>
      </c>
      <c r="D341" s="65">
        <v>0</v>
      </c>
      <c r="E341" s="65">
        <v>0</v>
      </c>
      <c r="F341" s="65">
        <v>0</v>
      </c>
      <c r="G341" s="108">
        <v>0</v>
      </c>
      <c r="H341" s="70">
        <v>0</v>
      </c>
      <c r="I341" s="242">
        <f t="shared" si="9"/>
        <v>0</v>
      </c>
    </row>
    <row r="342" spans="1:9" x14ac:dyDescent="0.2">
      <c r="A342" s="62"/>
      <c r="B342" s="215" t="s">
        <v>1284</v>
      </c>
      <c r="C342" s="62" t="s">
        <v>138</v>
      </c>
      <c r="D342" s="65">
        <v>0</v>
      </c>
      <c r="E342" s="65">
        <v>0</v>
      </c>
      <c r="F342" s="65">
        <v>0</v>
      </c>
      <c r="G342" s="108">
        <v>0</v>
      </c>
      <c r="H342" s="70">
        <v>0</v>
      </c>
      <c r="I342" s="242">
        <f t="shared" si="9"/>
        <v>0</v>
      </c>
    </row>
    <row r="343" spans="1:9" x14ac:dyDescent="0.2">
      <c r="A343" s="62"/>
      <c r="B343" s="215" t="s">
        <v>1285</v>
      </c>
      <c r="C343" s="62" t="s">
        <v>646</v>
      </c>
      <c r="D343" s="65">
        <v>0</v>
      </c>
      <c r="E343" s="65">
        <v>0</v>
      </c>
      <c r="F343" s="65">
        <v>0</v>
      </c>
      <c r="G343" s="108">
        <v>0</v>
      </c>
      <c r="H343" s="70">
        <v>0</v>
      </c>
      <c r="I343" s="242">
        <f t="shared" si="9"/>
        <v>0</v>
      </c>
    </row>
    <row r="344" spans="1:9" x14ac:dyDescent="0.2">
      <c r="A344" s="62"/>
      <c r="B344" s="215" t="s">
        <v>1286</v>
      </c>
      <c r="C344" s="62" t="s">
        <v>647</v>
      </c>
      <c r="D344" s="65">
        <v>0</v>
      </c>
      <c r="E344" s="65">
        <v>0</v>
      </c>
      <c r="F344" s="65">
        <v>0</v>
      </c>
      <c r="G344" s="108">
        <v>0</v>
      </c>
      <c r="H344" s="70">
        <v>0</v>
      </c>
      <c r="I344" s="242">
        <f t="shared" si="9"/>
        <v>0</v>
      </c>
    </row>
    <row r="345" spans="1:9" x14ac:dyDescent="0.2">
      <c r="A345" s="62"/>
      <c r="B345" s="215" t="s">
        <v>1287</v>
      </c>
      <c r="C345" s="62" t="s">
        <v>143</v>
      </c>
      <c r="D345" s="65">
        <v>0</v>
      </c>
      <c r="E345" s="65">
        <v>0</v>
      </c>
      <c r="F345" s="65">
        <v>0</v>
      </c>
      <c r="G345" s="108">
        <v>0</v>
      </c>
      <c r="H345" s="70">
        <v>0</v>
      </c>
      <c r="I345" s="242">
        <f t="shared" si="9"/>
        <v>0</v>
      </c>
    </row>
    <row r="346" spans="1:9" x14ac:dyDescent="0.2">
      <c r="A346" s="62"/>
      <c r="B346" s="215" t="s">
        <v>1288</v>
      </c>
      <c r="C346" s="62" t="s">
        <v>144</v>
      </c>
      <c r="D346" s="65">
        <v>0</v>
      </c>
      <c r="E346" s="65">
        <v>0</v>
      </c>
      <c r="F346" s="65">
        <v>0</v>
      </c>
      <c r="G346" s="108">
        <v>0</v>
      </c>
      <c r="H346" s="70">
        <v>0</v>
      </c>
      <c r="I346" s="242">
        <f t="shared" si="9"/>
        <v>0</v>
      </c>
    </row>
    <row r="347" spans="1:9" x14ac:dyDescent="0.2">
      <c r="A347" s="62"/>
      <c r="B347" s="215" t="s">
        <v>1289</v>
      </c>
      <c r="C347" s="62" t="s">
        <v>648</v>
      </c>
      <c r="D347" s="65">
        <v>0</v>
      </c>
      <c r="E347" s="65">
        <v>0</v>
      </c>
      <c r="F347" s="65">
        <v>0</v>
      </c>
      <c r="G347" s="108">
        <v>0</v>
      </c>
      <c r="H347" s="70">
        <v>0</v>
      </c>
      <c r="I347" s="242">
        <f t="shared" si="9"/>
        <v>0</v>
      </c>
    </row>
    <row r="348" spans="1:9" x14ac:dyDescent="0.2">
      <c r="A348" s="62"/>
      <c r="B348" s="215" t="s">
        <v>1290</v>
      </c>
      <c r="C348" s="62" t="s">
        <v>650</v>
      </c>
      <c r="D348" s="65">
        <v>0</v>
      </c>
      <c r="E348" s="65">
        <v>0</v>
      </c>
      <c r="F348" s="65">
        <v>0</v>
      </c>
      <c r="G348" s="108">
        <v>0</v>
      </c>
      <c r="H348" s="70">
        <v>0</v>
      </c>
      <c r="I348" s="242">
        <f t="shared" si="9"/>
        <v>0</v>
      </c>
    </row>
    <row r="349" spans="1:9" x14ac:dyDescent="0.2">
      <c r="A349" s="62"/>
      <c r="B349" s="215" t="s">
        <v>651</v>
      </c>
      <c r="C349" s="62" t="s">
        <v>656</v>
      </c>
      <c r="D349" s="65">
        <v>0</v>
      </c>
      <c r="E349" s="65">
        <v>0</v>
      </c>
      <c r="F349" s="65">
        <v>0</v>
      </c>
      <c r="G349" s="108">
        <v>0</v>
      </c>
      <c r="H349" s="70">
        <v>0</v>
      </c>
      <c r="I349" s="242">
        <f t="shared" si="9"/>
        <v>0</v>
      </c>
    </row>
    <row r="350" spans="1:9" x14ac:dyDescent="0.2">
      <c r="A350" s="62"/>
      <c r="B350" s="215" t="s">
        <v>652</v>
      </c>
      <c r="C350" s="62" t="s">
        <v>139</v>
      </c>
      <c r="D350" s="65">
        <v>0</v>
      </c>
      <c r="E350" s="65">
        <v>0</v>
      </c>
      <c r="F350" s="65">
        <v>0</v>
      </c>
      <c r="G350" s="108">
        <v>0</v>
      </c>
      <c r="H350" s="70">
        <v>0</v>
      </c>
      <c r="I350" s="242">
        <f t="shared" si="9"/>
        <v>0</v>
      </c>
    </row>
    <row r="351" spans="1:9" x14ac:dyDescent="0.2">
      <c r="A351" s="62"/>
      <c r="B351" s="215" t="s">
        <v>653</v>
      </c>
      <c r="C351" s="62" t="s">
        <v>112</v>
      </c>
      <c r="D351" s="65">
        <v>0</v>
      </c>
      <c r="E351" s="65">
        <v>0</v>
      </c>
      <c r="F351" s="65">
        <v>0</v>
      </c>
      <c r="G351" s="108">
        <v>0</v>
      </c>
      <c r="H351" s="70">
        <v>0</v>
      </c>
      <c r="I351" s="242">
        <f t="shared" si="9"/>
        <v>0</v>
      </c>
    </row>
    <row r="352" spans="1:9" x14ac:dyDescent="0.2">
      <c r="A352" s="62"/>
      <c r="B352" s="215" t="s">
        <v>654</v>
      </c>
      <c r="C352" s="62" t="s">
        <v>113</v>
      </c>
      <c r="D352" s="65">
        <v>0</v>
      </c>
      <c r="E352" s="65">
        <v>0</v>
      </c>
      <c r="F352" s="65">
        <v>0</v>
      </c>
      <c r="G352" s="108">
        <v>0</v>
      </c>
      <c r="H352" s="70">
        <v>0</v>
      </c>
      <c r="I352" s="242">
        <f t="shared" si="9"/>
        <v>0</v>
      </c>
    </row>
    <row r="353" spans="1:9" x14ac:dyDescent="0.2">
      <c r="A353" s="62"/>
      <c r="B353" s="215" t="s">
        <v>1254</v>
      </c>
      <c r="C353" s="62" t="s">
        <v>114</v>
      </c>
      <c r="D353" s="65">
        <v>0</v>
      </c>
      <c r="E353" s="65">
        <v>0</v>
      </c>
      <c r="F353" s="65">
        <v>0</v>
      </c>
      <c r="G353" s="108">
        <v>0</v>
      </c>
      <c r="H353" s="70">
        <v>0</v>
      </c>
      <c r="I353" s="242">
        <f t="shared" si="9"/>
        <v>0</v>
      </c>
    </row>
    <row r="354" spans="1:9" x14ac:dyDescent="0.2">
      <c r="A354" s="62"/>
      <c r="B354" s="215" t="s">
        <v>655</v>
      </c>
      <c r="C354" s="62" t="s">
        <v>115</v>
      </c>
      <c r="D354" s="65">
        <v>0</v>
      </c>
      <c r="E354" s="65">
        <v>0</v>
      </c>
      <c r="F354" s="65">
        <v>0</v>
      </c>
      <c r="G354" s="108">
        <v>0</v>
      </c>
      <c r="H354" s="70">
        <v>0</v>
      </c>
      <c r="I354" s="242">
        <f t="shared" si="9"/>
        <v>0</v>
      </c>
    </row>
    <row r="355" spans="1:9" x14ac:dyDescent="0.2">
      <c r="A355" s="62"/>
      <c r="B355" s="215" t="s">
        <v>1255</v>
      </c>
      <c r="C355" s="62" t="s">
        <v>118</v>
      </c>
      <c r="D355" s="65">
        <v>0</v>
      </c>
      <c r="E355" s="65">
        <v>0</v>
      </c>
      <c r="F355" s="65">
        <v>0</v>
      </c>
      <c r="G355" s="108">
        <v>0</v>
      </c>
      <c r="H355" s="70">
        <v>0</v>
      </c>
      <c r="I355" s="242">
        <f t="shared" si="9"/>
        <v>0</v>
      </c>
    </row>
    <row r="356" spans="1:9" x14ac:dyDescent="0.2">
      <c r="A356" s="62"/>
      <c r="B356" s="215" t="s">
        <v>500</v>
      </c>
      <c r="C356" s="62" t="s">
        <v>123</v>
      </c>
      <c r="D356" s="65">
        <v>0</v>
      </c>
      <c r="E356" s="65">
        <v>0</v>
      </c>
      <c r="F356" s="65">
        <v>0</v>
      </c>
      <c r="G356" s="108">
        <v>0</v>
      </c>
      <c r="H356" s="70">
        <v>0</v>
      </c>
      <c r="I356" s="242">
        <f t="shared" si="9"/>
        <v>0</v>
      </c>
    </row>
    <row r="357" spans="1:9" x14ac:dyDescent="0.2">
      <c r="A357" s="62"/>
      <c r="B357" s="215" t="s">
        <v>496</v>
      </c>
      <c r="C357" s="62" t="s">
        <v>125</v>
      </c>
      <c r="D357" s="65">
        <v>0</v>
      </c>
      <c r="E357" s="65">
        <v>0</v>
      </c>
      <c r="F357" s="65">
        <v>0</v>
      </c>
      <c r="G357" s="108">
        <v>0</v>
      </c>
      <c r="H357" s="70">
        <v>0</v>
      </c>
      <c r="I357" s="242">
        <f t="shared" si="9"/>
        <v>0</v>
      </c>
    </row>
    <row r="358" spans="1:9" x14ac:dyDescent="0.2">
      <c r="A358" s="62"/>
      <c r="B358" s="215" t="s">
        <v>1256</v>
      </c>
      <c r="C358" s="62" t="s">
        <v>131</v>
      </c>
      <c r="D358" s="65">
        <v>0</v>
      </c>
      <c r="E358" s="65">
        <v>0</v>
      </c>
      <c r="F358" s="65">
        <v>0</v>
      </c>
      <c r="G358" s="108">
        <v>0</v>
      </c>
      <c r="H358" s="70">
        <v>0</v>
      </c>
      <c r="I358" s="242">
        <f t="shared" si="9"/>
        <v>0</v>
      </c>
    </row>
    <row r="359" spans="1:9" x14ac:dyDescent="0.2">
      <c r="A359" s="62"/>
      <c r="B359" s="215" t="s">
        <v>127</v>
      </c>
      <c r="C359" s="62" t="s">
        <v>132</v>
      </c>
      <c r="D359" s="65">
        <v>0</v>
      </c>
      <c r="E359" s="65">
        <v>0</v>
      </c>
      <c r="F359" s="65">
        <v>0</v>
      </c>
      <c r="G359" s="108">
        <v>0</v>
      </c>
      <c r="H359" s="70">
        <v>0</v>
      </c>
      <c r="I359" s="242">
        <f t="shared" si="9"/>
        <v>0</v>
      </c>
    </row>
    <row r="360" spans="1:9" x14ac:dyDescent="0.2">
      <c r="A360" s="62"/>
      <c r="B360" s="215" t="s">
        <v>128</v>
      </c>
      <c r="C360" s="62" t="s">
        <v>133</v>
      </c>
      <c r="D360" s="65">
        <v>0</v>
      </c>
      <c r="E360" s="65">
        <v>0</v>
      </c>
      <c r="F360" s="65">
        <v>0</v>
      </c>
      <c r="G360" s="108">
        <v>0</v>
      </c>
      <c r="H360" s="70">
        <v>0</v>
      </c>
      <c r="I360" s="242">
        <f t="shared" si="9"/>
        <v>0</v>
      </c>
    </row>
    <row r="361" spans="1:9" ht="10.8" thickBot="1" x14ac:dyDescent="0.25">
      <c r="A361" s="62"/>
      <c r="B361" s="215" t="s">
        <v>129</v>
      </c>
      <c r="C361" s="62" t="s">
        <v>134</v>
      </c>
      <c r="D361" s="65">
        <v>0</v>
      </c>
      <c r="E361" s="65">
        <v>0</v>
      </c>
      <c r="F361" s="65">
        <v>0</v>
      </c>
      <c r="G361" s="108">
        <v>0</v>
      </c>
      <c r="H361" s="70">
        <v>0</v>
      </c>
      <c r="I361" s="242">
        <f t="shared" si="9"/>
        <v>0</v>
      </c>
    </row>
    <row r="362" spans="1:9" ht="11.4" thickTop="1" thickBot="1" x14ac:dyDescent="0.25">
      <c r="A362" s="62"/>
      <c r="B362" s="215"/>
      <c r="C362" s="62" t="s">
        <v>185</v>
      </c>
      <c r="D362" s="82">
        <f>SUM(D329:D361)</f>
        <v>0</v>
      </c>
      <c r="E362" s="82">
        <f>SUM(E329:E361)</f>
        <v>0</v>
      </c>
      <c r="F362" s="82">
        <f>SUM(F329:F361)</f>
        <v>0</v>
      </c>
      <c r="G362" s="82">
        <f>SUM(G329:G361)</f>
        <v>0</v>
      </c>
      <c r="H362" s="82">
        <f>SUM(H329:H361)</f>
        <v>0</v>
      </c>
      <c r="I362" s="82">
        <f t="shared" si="9"/>
        <v>0</v>
      </c>
    </row>
    <row r="363" spans="1:9" ht="10.8" thickTop="1" x14ac:dyDescent="0.2">
      <c r="A363" s="62"/>
      <c r="B363" s="215"/>
      <c r="C363" s="62"/>
      <c r="D363" s="3"/>
      <c r="E363" s="3"/>
      <c r="F363" s="3"/>
      <c r="G363" s="3"/>
      <c r="H363" s="3"/>
      <c r="I363" s="98"/>
    </row>
    <row r="364" spans="1:9" x14ac:dyDescent="0.2">
      <c r="A364" s="212" t="s">
        <v>188</v>
      </c>
      <c r="B364" s="62"/>
      <c r="C364" s="62"/>
      <c r="D364" s="3"/>
      <c r="E364" s="3"/>
      <c r="F364" s="3"/>
      <c r="G364" s="3"/>
      <c r="H364" s="3"/>
      <c r="I364" s="98"/>
    </row>
    <row r="365" spans="1:9" x14ac:dyDescent="0.2">
      <c r="A365" s="216" t="s">
        <v>187</v>
      </c>
      <c r="B365" s="62"/>
      <c r="C365" s="62"/>
      <c r="D365" s="3"/>
      <c r="E365" s="3"/>
      <c r="F365" s="3"/>
      <c r="G365" s="3"/>
      <c r="H365" s="3"/>
      <c r="I365" s="98"/>
    </row>
    <row r="366" spans="1:9" x14ac:dyDescent="0.2">
      <c r="B366" s="215" t="s">
        <v>1249</v>
      </c>
      <c r="C366" s="62" t="s">
        <v>177</v>
      </c>
      <c r="D366" s="68">
        <v>0</v>
      </c>
      <c r="E366" s="68">
        <v>0</v>
      </c>
      <c r="F366" s="68">
        <v>0</v>
      </c>
      <c r="G366" s="218">
        <f>SUMIF('Staff Details'!J:J,RIGHT(LEFT($A$2,7),2)&amp;"-"&amp;LEFT(A365,4),'Staff Details'!S:S)</f>
        <v>0</v>
      </c>
      <c r="H366" s="70">
        <v>0</v>
      </c>
      <c r="I366" s="242">
        <f>SUM(G366+H366)</f>
        <v>0</v>
      </c>
    </row>
    <row r="367" spans="1:9" x14ac:dyDescent="0.2">
      <c r="B367" s="215" t="s">
        <v>1249</v>
      </c>
      <c r="C367" s="62" t="s">
        <v>400</v>
      </c>
      <c r="D367" s="68">
        <v>0</v>
      </c>
      <c r="E367" s="68">
        <v>0</v>
      </c>
      <c r="F367" s="68">
        <v>0</v>
      </c>
      <c r="G367" s="68">
        <v>0</v>
      </c>
      <c r="H367" s="70">
        <v>0</v>
      </c>
      <c r="I367" s="242">
        <f>SUM(G367+H367)</f>
        <v>0</v>
      </c>
    </row>
    <row r="368" spans="1:9" x14ac:dyDescent="0.2">
      <c r="A368" s="62"/>
      <c r="B368" s="215" t="s">
        <v>1250</v>
      </c>
      <c r="C368" s="62" t="s">
        <v>684</v>
      </c>
      <c r="D368" s="68">
        <v>0</v>
      </c>
      <c r="E368" s="68">
        <v>0</v>
      </c>
      <c r="F368" s="68">
        <v>0</v>
      </c>
      <c r="G368" s="219">
        <f>SUMIF('Staff Details'!J:J,RIGHT(LEFT($A$2,7),2)&amp;"-"&amp;LEFT(A365,4),'Staff Details'!AA:AA)</f>
        <v>0</v>
      </c>
      <c r="H368" s="70">
        <v>0</v>
      </c>
      <c r="I368" s="242">
        <f>SUM(G368+H368)</f>
        <v>0</v>
      </c>
    </row>
    <row r="369" spans="1:9" x14ac:dyDescent="0.2">
      <c r="A369" s="62"/>
      <c r="B369" s="215" t="s">
        <v>1250</v>
      </c>
      <c r="C369" s="62" t="s">
        <v>401</v>
      </c>
      <c r="D369" s="68">
        <v>0</v>
      </c>
      <c r="E369" s="68">
        <v>0</v>
      </c>
      <c r="F369" s="68">
        <v>0</v>
      </c>
      <c r="G369" s="68">
        <v>0</v>
      </c>
      <c r="H369" s="70">
        <v>0</v>
      </c>
      <c r="I369" s="242">
        <f>SUM(G369+H369)</f>
        <v>0</v>
      </c>
    </row>
    <row r="370" spans="1:9" x14ac:dyDescent="0.2">
      <c r="A370" s="62"/>
      <c r="B370" s="215" t="s">
        <v>1251</v>
      </c>
      <c r="C370" s="62" t="s">
        <v>76</v>
      </c>
      <c r="D370" s="65">
        <v>0</v>
      </c>
      <c r="E370" s="65">
        <v>0</v>
      </c>
      <c r="F370" s="65">
        <v>0</v>
      </c>
      <c r="G370" s="108">
        <v>0</v>
      </c>
      <c r="H370" s="70">
        <v>0</v>
      </c>
      <c r="I370" s="242">
        <f t="shared" ref="I370:I398" si="10">SUM(G370+H370)</f>
        <v>0</v>
      </c>
    </row>
    <row r="371" spans="1:9" x14ac:dyDescent="0.2">
      <c r="A371" s="62"/>
      <c r="B371" s="215" t="s">
        <v>1252</v>
      </c>
      <c r="C371" s="62" t="s">
        <v>77</v>
      </c>
      <c r="D371" s="65">
        <v>0</v>
      </c>
      <c r="E371" s="65">
        <v>0</v>
      </c>
      <c r="F371" s="65">
        <v>0</v>
      </c>
      <c r="G371" s="108">
        <v>0</v>
      </c>
      <c r="H371" s="70">
        <v>0</v>
      </c>
      <c r="I371" s="242">
        <f t="shared" si="10"/>
        <v>0</v>
      </c>
    </row>
    <row r="372" spans="1:9" x14ac:dyDescent="0.2">
      <c r="A372" s="62"/>
      <c r="B372" s="215" t="s">
        <v>78</v>
      </c>
      <c r="C372" s="62" t="s">
        <v>79</v>
      </c>
      <c r="D372" s="65">
        <v>0</v>
      </c>
      <c r="E372" s="65">
        <v>0</v>
      </c>
      <c r="F372" s="65">
        <v>0</v>
      </c>
      <c r="G372" s="108">
        <v>0</v>
      </c>
      <c r="H372" s="70">
        <v>0</v>
      </c>
      <c r="I372" s="242">
        <f t="shared" si="10"/>
        <v>0</v>
      </c>
    </row>
    <row r="373" spans="1:9" x14ac:dyDescent="0.2">
      <c r="A373" s="62"/>
      <c r="B373" s="215" t="s">
        <v>80</v>
      </c>
      <c r="C373" s="62" t="s">
        <v>81</v>
      </c>
      <c r="D373" s="65">
        <v>0</v>
      </c>
      <c r="E373" s="65">
        <v>0</v>
      </c>
      <c r="F373" s="65">
        <v>0</v>
      </c>
      <c r="G373" s="108">
        <v>0</v>
      </c>
      <c r="H373" s="70">
        <v>0</v>
      </c>
      <c r="I373" s="242">
        <f t="shared" si="10"/>
        <v>0</v>
      </c>
    </row>
    <row r="374" spans="1:9" x14ac:dyDescent="0.2">
      <c r="A374" s="62"/>
      <c r="B374" s="215" t="s">
        <v>1253</v>
      </c>
      <c r="C374" s="62" t="s">
        <v>82</v>
      </c>
      <c r="D374" s="65">
        <v>0</v>
      </c>
      <c r="E374" s="65">
        <v>0</v>
      </c>
      <c r="F374" s="65">
        <v>0</v>
      </c>
      <c r="G374" s="108">
        <v>0</v>
      </c>
      <c r="H374" s="70">
        <v>0</v>
      </c>
      <c r="I374" s="242">
        <f t="shared" si="10"/>
        <v>0</v>
      </c>
    </row>
    <row r="375" spans="1:9" x14ac:dyDescent="0.2">
      <c r="A375" s="62"/>
      <c r="B375" s="215" t="s">
        <v>85</v>
      </c>
      <c r="C375" s="62" t="s">
        <v>92</v>
      </c>
      <c r="D375" s="65">
        <v>0</v>
      </c>
      <c r="E375" s="65">
        <v>0</v>
      </c>
      <c r="F375" s="65">
        <v>0</v>
      </c>
      <c r="G375" s="108">
        <v>0</v>
      </c>
      <c r="H375" s="70">
        <v>0</v>
      </c>
      <c r="I375" s="242">
        <f t="shared" si="10"/>
        <v>0</v>
      </c>
    </row>
    <row r="376" spans="1:9" x14ac:dyDescent="0.2">
      <c r="A376" s="62"/>
      <c r="B376" s="215" t="s">
        <v>86</v>
      </c>
      <c r="C376" s="62" t="s">
        <v>93</v>
      </c>
      <c r="D376" s="65">
        <v>0</v>
      </c>
      <c r="E376" s="65">
        <v>0</v>
      </c>
      <c r="F376" s="65">
        <v>0</v>
      </c>
      <c r="G376" s="108">
        <v>0</v>
      </c>
      <c r="H376" s="70">
        <v>0</v>
      </c>
      <c r="I376" s="242">
        <f t="shared" si="10"/>
        <v>0</v>
      </c>
    </row>
    <row r="377" spans="1:9" x14ac:dyDescent="0.2">
      <c r="A377" s="62"/>
      <c r="B377" s="215" t="s">
        <v>90</v>
      </c>
      <c r="C377" s="62" t="s">
        <v>1282</v>
      </c>
      <c r="D377" s="65">
        <v>0</v>
      </c>
      <c r="E377" s="65">
        <v>0</v>
      </c>
      <c r="F377" s="65">
        <v>0</v>
      </c>
      <c r="G377" s="108">
        <v>0</v>
      </c>
      <c r="H377" s="70">
        <v>0</v>
      </c>
      <c r="I377" s="242">
        <f t="shared" si="10"/>
        <v>0</v>
      </c>
    </row>
    <row r="378" spans="1:9" x14ac:dyDescent="0.2">
      <c r="A378" s="62"/>
      <c r="B378" s="342" t="s">
        <v>535</v>
      </c>
      <c r="C378" s="297" t="s">
        <v>558</v>
      </c>
      <c r="D378" s="65">
        <v>0</v>
      </c>
      <c r="E378" s="65">
        <v>0</v>
      </c>
      <c r="F378" s="65">
        <v>0</v>
      </c>
      <c r="G378" s="108">
        <v>0</v>
      </c>
      <c r="H378" s="70">
        <v>0</v>
      </c>
      <c r="I378" s="242">
        <f t="shared" si="10"/>
        <v>0</v>
      </c>
    </row>
    <row r="379" spans="1:9" x14ac:dyDescent="0.2">
      <c r="A379" s="62"/>
      <c r="B379" s="215" t="s">
        <v>1283</v>
      </c>
      <c r="C379" s="62" t="s">
        <v>644</v>
      </c>
      <c r="D379" s="65">
        <v>0</v>
      </c>
      <c r="E379" s="65">
        <v>0</v>
      </c>
      <c r="F379" s="65">
        <v>0</v>
      </c>
      <c r="G379" s="108">
        <v>0</v>
      </c>
      <c r="H379" s="70">
        <v>0</v>
      </c>
      <c r="I379" s="242">
        <f t="shared" si="10"/>
        <v>0</v>
      </c>
    </row>
    <row r="380" spans="1:9" x14ac:dyDescent="0.2">
      <c r="A380" s="62"/>
      <c r="B380" s="215" t="s">
        <v>1284</v>
      </c>
      <c r="C380" s="62" t="s">
        <v>645</v>
      </c>
      <c r="D380" s="65">
        <v>0</v>
      </c>
      <c r="E380" s="65">
        <v>0</v>
      </c>
      <c r="F380" s="65">
        <v>0</v>
      </c>
      <c r="G380" s="108">
        <v>0</v>
      </c>
      <c r="H380" s="70">
        <v>0</v>
      </c>
      <c r="I380" s="242">
        <f t="shared" si="10"/>
        <v>0</v>
      </c>
    </row>
    <row r="381" spans="1:9" x14ac:dyDescent="0.2">
      <c r="A381" s="62"/>
      <c r="B381" s="215" t="s">
        <v>1285</v>
      </c>
      <c r="C381" s="62" t="s">
        <v>646</v>
      </c>
      <c r="D381" s="65">
        <v>0</v>
      </c>
      <c r="E381" s="65">
        <v>0</v>
      </c>
      <c r="F381" s="65">
        <v>0</v>
      </c>
      <c r="G381" s="108">
        <v>0</v>
      </c>
      <c r="H381" s="70">
        <v>0</v>
      </c>
      <c r="I381" s="242">
        <f t="shared" si="10"/>
        <v>0</v>
      </c>
    </row>
    <row r="382" spans="1:9" x14ac:dyDescent="0.2">
      <c r="A382" s="62"/>
      <c r="B382" s="215" t="s">
        <v>1286</v>
      </c>
      <c r="C382" s="62" t="s">
        <v>647</v>
      </c>
      <c r="D382" s="65">
        <v>0</v>
      </c>
      <c r="E382" s="65">
        <v>0</v>
      </c>
      <c r="F382" s="65">
        <v>0</v>
      </c>
      <c r="G382" s="108">
        <v>0</v>
      </c>
      <c r="H382" s="70">
        <v>0</v>
      </c>
      <c r="I382" s="242">
        <f t="shared" si="10"/>
        <v>0</v>
      </c>
    </row>
    <row r="383" spans="1:9" x14ac:dyDescent="0.2">
      <c r="A383" s="62"/>
      <c r="B383" s="215" t="s">
        <v>1287</v>
      </c>
      <c r="C383" s="62" t="s">
        <v>143</v>
      </c>
      <c r="D383" s="65">
        <v>0</v>
      </c>
      <c r="E383" s="65">
        <v>0</v>
      </c>
      <c r="F383" s="65">
        <v>0</v>
      </c>
      <c r="G383" s="108">
        <v>0</v>
      </c>
      <c r="H383" s="70">
        <v>0</v>
      </c>
      <c r="I383" s="242">
        <f t="shared" si="10"/>
        <v>0</v>
      </c>
    </row>
    <row r="384" spans="1:9" x14ac:dyDescent="0.2">
      <c r="A384" s="62"/>
      <c r="B384" s="215" t="s">
        <v>1288</v>
      </c>
      <c r="C384" s="62" t="s">
        <v>144</v>
      </c>
      <c r="D384" s="65">
        <v>0</v>
      </c>
      <c r="E384" s="65">
        <v>0</v>
      </c>
      <c r="F384" s="65">
        <v>0</v>
      </c>
      <c r="G384" s="108">
        <v>0</v>
      </c>
      <c r="H384" s="70">
        <v>0</v>
      </c>
      <c r="I384" s="242">
        <f t="shared" si="10"/>
        <v>0</v>
      </c>
    </row>
    <row r="385" spans="1:9" x14ac:dyDescent="0.2">
      <c r="A385" s="62"/>
      <c r="B385" s="215" t="s">
        <v>1289</v>
      </c>
      <c r="C385" s="62" t="s">
        <v>648</v>
      </c>
      <c r="D385" s="65">
        <v>0</v>
      </c>
      <c r="E385" s="65">
        <v>0</v>
      </c>
      <c r="F385" s="65">
        <v>0</v>
      </c>
      <c r="G385" s="108">
        <v>0</v>
      </c>
      <c r="H385" s="70">
        <v>0</v>
      </c>
      <c r="I385" s="242">
        <f t="shared" si="10"/>
        <v>0</v>
      </c>
    </row>
    <row r="386" spans="1:9" x14ac:dyDescent="0.2">
      <c r="A386" s="62"/>
      <c r="B386" s="215" t="s">
        <v>1290</v>
      </c>
      <c r="C386" s="62" t="s">
        <v>650</v>
      </c>
      <c r="D386" s="65">
        <v>0</v>
      </c>
      <c r="E386" s="65">
        <v>0</v>
      </c>
      <c r="F386" s="65">
        <v>0</v>
      </c>
      <c r="G386" s="108">
        <v>0</v>
      </c>
      <c r="H386" s="70">
        <v>0</v>
      </c>
      <c r="I386" s="242">
        <f t="shared" si="10"/>
        <v>0</v>
      </c>
    </row>
    <row r="387" spans="1:9" x14ac:dyDescent="0.2">
      <c r="A387" s="62"/>
      <c r="B387" s="215" t="s">
        <v>651</v>
      </c>
      <c r="C387" s="62" t="s">
        <v>656</v>
      </c>
      <c r="D387" s="65">
        <v>0</v>
      </c>
      <c r="E387" s="65">
        <v>0</v>
      </c>
      <c r="F387" s="65">
        <v>0</v>
      </c>
      <c r="G387" s="108">
        <v>0</v>
      </c>
      <c r="H387" s="70">
        <v>0</v>
      </c>
      <c r="I387" s="242">
        <f t="shared" si="10"/>
        <v>0</v>
      </c>
    </row>
    <row r="388" spans="1:9" x14ac:dyDescent="0.2">
      <c r="A388" s="62"/>
      <c r="B388" s="215" t="s">
        <v>652</v>
      </c>
      <c r="C388" s="62" t="s">
        <v>111</v>
      </c>
      <c r="D388" s="65">
        <v>0</v>
      </c>
      <c r="E388" s="65">
        <v>0</v>
      </c>
      <c r="F388" s="65">
        <v>0</v>
      </c>
      <c r="G388" s="108">
        <v>0</v>
      </c>
      <c r="H388" s="70">
        <v>0</v>
      </c>
      <c r="I388" s="242">
        <f t="shared" si="10"/>
        <v>0</v>
      </c>
    </row>
    <row r="389" spans="1:9" x14ac:dyDescent="0.2">
      <c r="A389" s="62"/>
      <c r="B389" s="215" t="s">
        <v>653</v>
      </c>
      <c r="C389" s="62" t="s">
        <v>112</v>
      </c>
      <c r="D389" s="65">
        <v>0</v>
      </c>
      <c r="E389" s="65">
        <v>0</v>
      </c>
      <c r="F389" s="65">
        <v>0</v>
      </c>
      <c r="G389" s="108">
        <v>0</v>
      </c>
      <c r="H389" s="70">
        <v>0</v>
      </c>
      <c r="I389" s="242">
        <f t="shared" si="10"/>
        <v>0</v>
      </c>
    </row>
    <row r="390" spans="1:9" x14ac:dyDescent="0.2">
      <c r="A390" s="62"/>
      <c r="B390" s="215" t="s">
        <v>654</v>
      </c>
      <c r="C390" s="62" t="s">
        <v>113</v>
      </c>
      <c r="D390" s="65">
        <v>0</v>
      </c>
      <c r="E390" s="65">
        <v>0</v>
      </c>
      <c r="F390" s="65">
        <v>0</v>
      </c>
      <c r="G390" s="108">
        <v>0</v>
      </c>
      <c r="H390" s="70">
        <v>0</v>
      </c>
      <c r="I390" s="242">
        <f t="shared" si="10"/>
        <v>0</v>
      </c>
    </row>
    <row r="391" spans="1:9" x14ac:dyDescent="0.2">
      <c r="A391" s="62"/>
      <c r="B391" s="215" t="s">
        <v>1254</v>
      </c>
      <c r="C391" s="62" t="s">
        <v>114</v>
      </c>
      <c r="D391" s="65">
        <v>0</v>
      </c>
      <c r="E391" s="65">
        <v>0</v>
      </c>
      <c r="F391" s="65">
        <v>0</v>
      </c>
      <c r="G391" s="108">
        <v>0</v>
      </c>
      <c r="H391" s="70">
        <v>0</v>
      </c>
      <c r="I391" s="242">
        <f t="shared" si="10"/>
        <v>0</v>
      </c>
    </row>
    <row r="392" spans="1:9" x14ac:dyDescent="0.2">
      <c r="A392" s="62"/>
      <c r="B392" s="215" t="s">
        <v>655</v>
      </c>
      <c r="C392" s="62" t="s">
        <v>115</v>
      </c>
      <c r="D392" s="65">
        <v>0</v>
      </c>
      <c r="E392" s="65">
        <v>0</v>
      </c>
      <c r="F392" s="65">
        <v>0</v>
      </c>
      <c r="G392" s="108">
        <v>0</v>
      </c>
      <c r="H392" s="70">
        <v>0</v>
      </c>
      <c r="I392" s="242">
        <f t="shared" si="10"/>
        <v>0</v>
      </c>
    </row>
    <row r="393" spans="1:9" x14ac:dyDescent="0.2">
      <c r="A393" s="62"/>
      <c r="B393" s="215" t="s">
        <v>1255</v>
      </c>
      <c r="C393" s="62" t="s">
        <v>118</v>
      </c>
      <c r="D393" s="65">
        <v>0</v>
      </c>
      <c r="E393" s="65">
        <v>0</v>
      </c>
      <c r="F393" s="65">
        <v>0</v>
      </c>
      <c r="G393" s="108">
        <v>0</v>
      </c>
      <c r="H393" s="70">
        <v>0</v>
      </c>
      <c r="I393" s="242">
        <f t="shared" si="10"/>
        <v>0</v>
      </c>
    </row>
    <row r="394" spans="1:9" x14ac:dyDescent="0.2">
      <c r="A394" s="62"/>
      <c r="B394" s="215" t="s">
        <v>500</v>
      </c>
      <c r="C394" s="62" t="s">
        <v>123</v>
      </c>
      <c r="D394" s="65">
        <v>0</v>
      </c>
      <c r="E394" s="65">
        <v>0</v>
      </c>
      <c r="F394" s="65">
        <v>0</v>
      </c>
      <c r="G394" s="108">
        <v>0</v>
      </c>
      <c r="H394" s="70">
        <v>0</v>
      </c>
      <c r="I394" s="242">
        <f t="shared" si="10"/>
        <v>0</v>
      </c>
    </row>
    <row r="395" spans="1:9" x14ac:dyDescent="0.2">
      <c r="A395" s="62"/>
      <c r="B395" s="215" t="s">
        <v>496</v>
      </c>
      <c r="C395" s="62" t="s">
        <v>125</v>
      </c>
      <c r="D395" s="65">
        <v>0</v>
      </c>
      <c r="E395" s="65">
        <v>0</v>
      </c>
      <c r="F395" s="65">
        <v>0</v>
      </c>
      <c r="G395" s="108">
        <v>0</v>
      </c>
      <c r="H395" s="70">
        <v>0</v>
      </c>
      <c r="I395" s="242">
        <f t="shared" si="10"/>
        <v>0</v>
      </c>
    </row>
    <row r="396" spans="1:9" x14ac:dyDescent="0.2">
      <c r="A396" s="62"/>
      <c r="B396" s="215" t="s">
        <v>1256</v>
      </c>
      <c r="C396" s="62" t="s">
        <v>131</v>
      </c>
      <c r="D396" s="65">
        <v>0</v>
      </c>
      <c r="E396" s="65">
        <v>0</v>
      </c>
      <c r="F396" s="65">
        <v>0</v>
      </c>
      <c r="G396" s="108">
        <v>0</v>
      </c>
      <c r="H396" s="70">
        <v>0</v>
      </c>
      <c r="I396" s="242">
        <f t="shared" si="10"/>
        <v>0</v>
      </c>
    </row>
    <row r="397" spans="1:9" x14ac:dyDescent="0.2">
      <c r="A397" s="62"/>
      <c r="B397" s="215" t="s">
        <v>127</v>
      </c>
      <c r="C397" s="62" t="s">
        <v>132</v>
      </c>
      <c r="D397" s="65">
        <v>0</v>
      </c>
      <c r="E397" s="65">
        <v>0</v>
      </c>
      <c r="F397" s="65">
        <v>0</v>
      </c>
      <c r="G397" s="108">
        <v>0</v>
      </c>
      <c r="H397" s="70">
        <v>0</v>
      </c>
      <c r="I397" s="242">
        <f t="shared" si="10"/>
        <v>0</v>
      </c>
    </row>
    <row r="398" spans="1:9" x14ac:dyDescent="0.2">
      <c r="A398" s="62"/>
      <c r="B398" s="215" t="s">
        <v>128</v>
      </c>
      <c r="C398" s="62" t="s">
        <v>133</v>
      </c>
      <c r="D398" s="65">
        <v>0</v>
      </c>
      <c r="E398" s="65">
        <v>0</v>
      </c>
      <c r="F398" s="65">
        <v>0</v>
      </c>
      <c r="G398" s="108">
        <v>0</v>
      </c>
      <c r="H398" s="70">
        <v>0</v>
      </c>
      <c r="I398" s="242">
        <f t="shared" si="10"/>
        <v>0</v>
      </c>
    </row>
    <row r="399" spans="1:9" ht="10.8" thickBot="1" x14ac:dyDescent="0.25">
      <c r="A399" s="62"/>
      <c r="B399" s="215" t="s">
        <v>129</v>
      </c>
      <c r="C399" s="62" t="s">
        <v>134</v>
      </c>
      <c r="D399" s="65">
        <v>0</v>
      </c>
      <c r="E399" s="65">
        <v>0</v>
      </c>
      <c r="F399" s="65">
        <v>0</v>
      </c>
      <c r="G399" s="108">
        <v>0</v>
      </c>
      <c r="H399" s="70">
        <v>0</v>
      </c>
      <c r="I399" s="242">
        <f>SUM(G399+H399)</f>
        <v>0</v>
      </c>
    </row>
    <row r="400" spans="1:9" ht="11.4" thickTop="1" thickBot="1" x14ac:dyDescent="0.25">
      <c r="A400" s="62"/>
      <c r="B400" s="215"/>
      <c r="C400" s="62" t="s">
        <v>186</v>
      </c>
      <c r="D400" s="82">
        <f>SUM(D366:D399)</f>
        <v>0</v>
      </c>
      <c r="E400" s="82">
        <f>SUM(E366:E399)</f>
        <v>0</v>
      </c>
      <c r="F400" s="82">
        <f>SUM(F366:F399)</f>
        <v>0</v>
      </c>
      <c r="G400" s="82">
        <f>SUM(G366:G399)</f>
        <v>0</v>
      </c>
      <c r="H400" s="82">
        <f>SUM(H366:H399)</f>
        <v>0</v>
      </c>
      <c r="I400" s="82">
        <f>SUM(G400+H400)</f>
        <v>0</v>
      </c>
    </row>
    <row r="401" spans="1:9" ht="10.8" thickTop="1" x14ac:dyDescent="0.2">
      <c r="A401" s="62"/>
      <c r="B401" s="62"/>
      <c r="C401" s="62"/>
      <c r="D401" s="3"/>
      <c r="E401" s="3"/>
      <c r="F401" s="3"/>
      <c r="G401" s="3"/>
      <c r="H401" s="3"/>
      <c r="I401" s="98"/>
    </row>
    <row r="402" spans="1:9" x14ac:dyDescent="0.2">
      <c r="A402" s="216" t="s">
        <v>189</v>
      </c>
      <c r="B402" s="62"/>
      <c r="C402" s="62"/>
      <c r="D402" s="3"/>
      <c r="E402" s="3"/>
      <c r="F402" s="3"/>
      <c r="G402" s="3"/>
      <c r="H402" s="3"/>
      <c r="I402" s="98"/>
    </row>
    <row r="403" spans="1:9" x14ac:dyDescent="0.2">
      <c r="B403" s="215" t="s">
        <v>1249</v>
      </c>
      <c r="C403" s="62" t="s">
        <v>177</v>
      </c>
      <c r="D403" s="68">
        <v>0</v>
      </c>
      <c r="E403" s="68">
        <v>0</v>
      </c>
      <c r="F403" s="68">
        <v>0</v>
      </c>
      <c r="G403" s="218">
        <f>SUMIF('Staff Details'!J:J,RIGHT(LEFT($A$2,7),2)&amp;"-"&amp;LEFT(A402,4),'Staff Details'!S:S)</f>
        <v>0</v>
      </c>
      <c r="H403" s="70">
        <v>0</v>
      </c>
      <c r="I403" s="242">
        <f>SUM(G403+H403)</f>
        <v>0</v>
      </c>
    </row>
    <row r="404" spans="1:9" x14ac:dyDescent="0.2">
      <c r="B404" s="215" t="s">
        <v>1249</v>
      </c>
      <c r="C404" s="62" t="s">
        <v>400</v>
      </c>
      <c r="D404" s="68">
        <v>0</v>
      </c>
      <c r="E404" s="68">
        <v>0</v>
      </c>
      <c r="F404" s="68">
        <v>0</v>
      </c>
      <c r="G404" s="68">
        <v>0</v>
      </c>
      <c r="H404" s="70">
        <v>0</v>
      </c>
      <c r="I404" s="242">
        <f>SUM(G404+H404)</f>
        <v>0</v>
      </c>
    </row>
    <row r="405" spans="1:9" x14ac:dyDescent="0.2">
      <c r="A405" s="62"/>
      <c r="B405" s="215" t="s">
        <v>1250</v>
      </c>
      <c r="C405" s="62" t="s">
        <v>684</v>
      </c>
      <c r="D405" s="68">
        <v>0</v>
      </c>
      <c r="E405" s="68">
        <v>0</v>
      </c>
      <c r="F405" s="68">
        <v>0</v>
      </c>
      <c r="G405" s="219">
        <f>SUMIF('Staff Details'!J:J,RIGHT(LEFT($A$2,7),2)&amp;"-"&amp;LEFT(A402,4),'Staff Details'!AA:AA)</f>
        <v>0</v>
      </c>
      <c r="H405" s="70">
        <v>0</v>
      </c>
      <c r="I405" s="242">
        <f>SUM(G405+H405)</f>
        <v>0</v>
      </c>
    </row>
    <row r="406" spans="1:9" x14ac:dyDescent="0.2">
      <c r="A406" s="62"/>
      <c r="B406" s="215" t="s">
        <v>1250</v>
      </c>
      <c r="C406" s="62" t="s">
        <v>401</v>
      </c>
      <c r="D406" s="68">
        <v>0</v>
      </c>
      <c r="E406" s="68">
        <v>0</v>
      </c>
      <c r="F406" s="68">
        <v>0</v>
      </c>
      <c r="G406" s="68">
        <v>0</v>
      </c>
      <c r="H406" s="70">
        <v>0</v>
      </c>
      <c r="I406" s="242">
        <f>SUM(G406+H406)</f>
        <v>0</v>
      </c>
    </row>
    <row r="407" spans="1:9" x14ac:dyDescent="0.2">
      <c r="A407" s="62"/>
      <c r="B407" s="215" t="s">
        <v>1251</v>
      </c>
      <c r="C407" s="62" t="s">
        <v>76</v>
      </c>
      <c r="D407" s="65">
        <v>0</v>
      </c>
      <c r="E407" s="65">
        <v>0</v>
      </c>
      <c r="F407" s="65">
        <v>0</v>
      </c>
      <c r="G407" s="65">
        <v>0</v>
      </c>
      <c r="H407" s="70">
        <v>0</v>
      </c>
      <c r="I407" s="242">
        <f t="shared" ref="I407:I437" si="11">SUM(G407+H407)</f>
        <v>0</v>
      </c>
    </row>
    <row r="408" spans="1:9" x14ac:dyDescent="0.2">
      <c r="A408" s="62"/>
      <c r="B408" s="215" t="s">
        <v>1252</v>
      </c>
      <c r="C408" s="62" t="s">
        <v>77</v>
      </c>
      <c r="D408" s="65">
        <v>0</v>
      </c>
      <c r="E408" s="65">
        <v>0</v>
      </c>
      <c r="F408" s="65">
        <v>0</v>
      </c>
      <c r="G408" s="65">
        <v>0</v>
      </c>
      <c r="H408" s="70">
        <v>0</v>
      </c>
      <c r="I408" s="242">
        <f t="shared" si="11"/>
        <v>0</v>
      </c>
    </row>
    <row r="409" spans="1:9" x14ac:dyDescent="0.2">
      <c r="A409" s="62"/>
      <c r="B409" s="215" t="s">
        <v>78</v>
      </c>
      <c r="C409" s="62" t="s">
        <v>79</v>
      </c>
      <c r="D409" s="65">
        <v>0</v>
      </c>
      <c r="E409" s="65">
        <v>0</v>
      </c>
      <c r="F409" s="65">
        <v>0</v>
      </c>
      <c r="G409" s="65">
        <v>0</v>
      </c>
      <c r="H409" s="70">
        <v>0</v>
      </c>
      <c r="I409" s="242">
        <f t="shared" si="11"/>
        <v>0</v>
      </c>
    </row>
    <row r="410" spans="1:9" x14ac:dyDescent="0.2">
      <c r="A410" s="62"/>
      <c r="B410" s="215" t="s">
        <v>80</v>
      </c>
      <c r="C410" s="62" t="s">
        <v>81</v>
      </c>
      <c r="D410" s="65">
        <v>0</v>
      </c>
      <c r="E410" s="65">
        <v>0</v>
      </c>
      <c r="F410" s="65">
        <v>0</v>
      </c>
      <c r="G410" s="65">
        <v>0</v>
      </c>
      <c r="H410" s="70">
        <v>0</v>
      </c>
      <c r="I410" s="242">
        <f t="shared" si="11"/>
        <v>0</v>
      </c>
    </row>
    <row r="411" spans="1:9" x14ac:dyDescent="0.2">
      <c r="A411" s="62"/>
      <c r="B411" s="215" t="s">
        <v>1253</v>
      </c>
      <c r="C411" s="62" t="s">
        <v>82</v>
      </c>
      <c r="D411" s="65">
        <v>0</v>
      </c>
      <c r="E411" s="65">
        <v>0</v>
      </c>
      <c r="F411" s="65">
        <v>0</v>
      </c>
      <c r="G411" s="65">
        <v>0</v>
      </c>
      <c r="H411" s="70">
        <v>0</v>
      </c>
      <c r="I411" s="242">
        <f t="shared" si="11"/>
        <v>0</v>
      </c>
    </row>
    <row r="412" spans="1:9" x14ac:dyDescent="0.2">
      <c r="A412" s="62"/>
      <c r="B412" s="215" t="s">
        <v>85</v>
      </c>
      <c r="C412" s="62" t="s">
        <v>92</v>
      </c>
      <c r="D412" s="65">
        <v>0</v>
      </c>
      <c r="E412" s="65">
        <v>0</v>
      </c>
      <c r="F412" s="65">
        <v>0</v>
      </c>
      <c r="G412" s="65">
        <v>0</v>
      </c>
      <c r="H412" s="70">
        <v>0</v>
      </c>
      <c r="I412" s="242">
        <f t="shared" si="11"/>
        <v>0</v>
      </c>
    </row>
    <row r="413" spans="1:9" x14ac:dyDescent="0.2">
      <c r="A413" s="62"/>
      <c r="B413" s="215" t="s">
        <v>86</v>
      </c>
      <c r="C413" s="62" t="s">
        <v>93</v>
      </c>
      <c r="D413" s="65">
        <v>0</v>
      </c>
      <c r="E413" s="65">
        <v>0</v>
      </c>
      <c r="F413" s="65">
        <v>0</v>
      </c>
      <c r="G413" s="65">
        <v>0</v>
      </c>
      <c r="H413" s="70">
        <v>0</v>
      </c>
      <c r="I413" s="242">
        <f t="shared" si="11"/>
        <v>0</v>
      </c>
    </row>
    <row r="414" spans="1:9" x14ac:dyDescent="0.2">
      <c r="A414" s="62"/>
      <c r="B414" s="215" t="s">
        <v>90</v>
      </c>
      <c r="C414" s="62" t="s">
        <v>1282</v>
      </c>
      <c r="D414" s="65">
        <v>0</v>
      </c>
      <c r="E414" s="65">
        <v>0</v>
      </c>
      <c r="F414" s="65">
        <v>0</v>
      </c>
      <c r="G414" s="65">
        <v>0</v>
      </c>
      <c r="H414" s="70">
        <v>0</v>
      </c>
      <c r="I414" s="242">
        <f t="shared" si="11"/>
        <v>0</v>
      </c>
    </row>
    <row r="415" spans="1:9" x14ac:dyDescent="0.2">
      <c r="A415" s="62"/>
      <c r="B415" s="342" t="s">
        <v>535</v>
      </c>
      <c r="C415" s="297" t="s">
        <v>558</v>
      </c>
      <c r="D415" s="65">
        <v>0</v>
      </c>
      <c r="E415" s="65">
        <v>0</v>
      </c>
      <c r="F415" s="65">
        <v>0</v>
      </c>
      <c r="G415" s="65">
        <v>0</v>
      </c>
      <c r="H415" s="70">
        <v>0</v>
      </c>
      <c r="I415" s="242">
        <f t="shared" si="11"/>
        <v>0</v>
      </c>
    </row>
    <row r="416" spans="1:9" x14ac:dyDescent="0.2">
      <c r="A416" s="62"/>
      <c r="B416" s="215" t="s">
        <v>1283</v>
      </c>
      <c r="C416" s="62" t="s">
        <v>644</v>
      </c>
      <c r="D416" s="65">
        <v>0</v>
      </c>
      <c r="E416" s="65">
        <v>0</v>
      </c>
      <c r="F416" s="65">
        <v>0</v>
      </c>
      <c r="G416" s="65">
        <v>0</v>
      </c>
      <c r="H416" s="70">
        <v>0</v>
      </c>
      <c r="I416" s="242">
        <f t="shared" si="11"/>
        <v>0</v>
      </c>
    </row>
    <row r="417" spans="1:9" x14ac:dyDescent="0.2">
      <c r="A417" s="62"/>
      <c r="B417" s="215" t="s">
        <v>1284</v>
      </c>
      <c r="C417" s="62" t="s">
        <v>645</v>
      </c>
      <c r="D417" s="65">
        <v>0</v>
      </c>
      <c r="E417" s="65">
        <v>0</v>
      </c>
      <c r="F417" s="65">
        <v>0</v>
      </c>
      <c r="G417" s="65">
        <v>0</v>
      </c>
      <c r="H417" s="70">
        <v>0</v>
      </c>
      <c r="I417" s="242">
        <f t="shared" si="11"/>
        <v>0</v>
      </c>
    </row>
    <row r="418" spans="1:9" x14ac:dyDescent="0.2">
      <c r="A418" s="62"/>
      <c r="B418" s="215" t="s">
        <v>1285</v>
      </c>
      <c r="C418" s="62" t="s">
        <v>646</v>
      </c>
      <c r="D418" s="65">
        <v>0</v>
      </c>
      <c r="E418" s="65">
        <v>0</v>
      </c>
      <c r="F418" s="65">
        <v>0</v>
      </c>
      <c r="G418" s="65">
        <v>0</v>
      </c>
      <c r="H418" s="70">
        <v>0</v>
      </c>
      <c r="I418" s="242">
        <f t="shared" si="11"/>
        <v>0</v>
      </c>
    </row>
    <row r="419" spans="1:9" x14ac:dyDescent="0.2">
      <c r="A419" s="62"/>
      <c r="B419" s="215" t="s">
        <v>1286</v>
      </c>
      <c r="C419" s="62" t="s">
        <v>647</v>
      </c>
      <c r="D419" s="65">
        <v>0</v>
      </c>
      <c r="E419" s="65">
        <v>0</v>
      </c>
      <c r="F419" s="65">
        <v>0</v>
      </c>
      <c r="G419" s="65">
        <v>0</v>
      </c>
      <c r="H419" s="70">
        <v>0</v>
      </c>
      <c r="I419" s="242">
        <f t="shared" si="11"/>
        <v>0</v>
      </c>
    </row>
    <row r="420" spans="1:9" x14ac:dyDescent="0.2">
      <c r="A420" s="62"/>
      <c r="B420" s="215" t="s">
        <v>1287</v>
      </c>
      <c r="C420" s="62" t="s">
        <v>143</v>
      </c>
      <c r="D420" s="65">
        <v>0</v>
      </c>
      <c r="E420" s="65">
        <v>0</v>
      </c>
      <c r="F420" s="65">
        <v>0</v>
      </c>
      <c r="G420" s="65">
        <v>0</v>
      </c>
      <c r="H420" s="70">
        <v>0</v>
      </c>
      <c r="I420" s="242">
        <f t="shared" si="11"/>
        <v>0</v>
      </c>
    </row>
    <row r="421" spans="1:9" x14ac:dyDescent="0.2">
      <c r="A421" s="62"/>
      <c r="B421" s="215" t="s">
        <v>1288</v>
      </c>
      <c r="C421" s="62" t="s">
        <v>144</v>
      </c>
      <c r="D421" s="65">
        <v>0</v>
      </c>
      <c r="E421" s="65">
        <v>0</v>
      </c>
      <c r="F421" s="65">
        <v>0</v>
      </c>
      <c r="G421" s="65">
        <v>0</v>
      </c>
      <c r="H421" s="70">
        <v>0</v>
      </c>
      <c r="I421" s="242">
        <f t="shared" si="11"/>
        <v>0</v>
      </c>
    </row>
    <row r="422" spans="1:9" x14ac:dyDescent="0.2">
      <c r="A422" s="62"/>
      <c r="B422" s="215" t="s">
        <v>1289</v>
      </c>
      <c r="C422" s="62" t="s">
        <v>648</v>
      </c>
      <c r="D422" s="65">
        <v>0</v>
      </c>
      <c r="E422" s="65">
        <v>0</v>
      </c>
      <c r="F422" s="65">
        <v>0</v>
      </c>
      <c r="G422" s="65">
        <v>0</v>
      </c>
      <c r="H422" s="70">
        <v>0</v>
      </c>
      <c r="I422" s="242">
        <f t="shared" si="11"/>
        <v>0</v>
      </c>
    </row>
    <row r="423" spans="1:9" x14ac:dyDescent="0.2">
      <c r="A423" s="62"/>
      <c r="B423" s="215" t="s">
        <v>1290</v>
      </c>
      <c r="C423" s="62" t="s">
        <v>650</v>
      </c>
      <c r="D423" s="65">
        <v>0</v>
      </c>
      <c r="E423" s="65">
        <v>0</v>
      </c>
      <c r="F423" s="65">
        <v>0</v>
      </c>
      <c r="G423" s="65">
        <v>0</v>
      </c>
      <c r="H423" s="70">
        <v>0</v>
      </c>
      <c r="I423" s="242">
        <f t="shared" si="11"/>
        <v>0</v>
      </c>
    </row>
    <row r="424" spans="1:9" x14ac:dyDescent="0.2">
      <c r="A424" s="62"/>
      <c r="B424" s="215" t="s">
        <v>651</v>
      </c>
      <c r="C424" s="62" t="s">
        <v>656</v>
      </c>
      <c r="D424" s="65">
        <v>0</v>
      </c>
      <c r="E424" s="65">
        <v>0</v>
      </c>
      <c r="F424" s="65">
        <v>0</v>
      </c>
      <c r="G424" s="65">
        <v>0</v>
      </c>
      <c r="H424" s="70">
        <v>0</v>
      </c>
      <c r="I424" s="242">
        <f t="shared" si="11"/>
        <v>0</v>
      </c>
    </row>
    <row r="425" spans="1:9" x14ac:dyDescent="0.2">
      <c r="A425" s="62"/>
      <c r="B425" s="215" t="s">
        <v>652</v>
      </c>
      <c r="C425" s="62" t="s">
        <v>111</v>
      </c>
      <c r="D425" s="65">
        <v>0</v>
      </c>
      <c r="E425" s="65">
        <v>0</v>
      </c>
      <c r="F425" s="65">
        <v>0</v>
      </c>
      <c r="G425" s="65">
        <v>0</v>
      </c>
      <c r="H425" s="70">
        <v>0</v>
      </c>
      <c r="I425" s="242">
        <f t="shared" si="11"/>
        <v>0</v>
      </c>
    </row>
    <row r="426" spans="1:9" x14ac:dyDescent="0.2">
      <c r="A426" s="62"/>
      <c r="B426" s="215" t="s">
        <v>653</v>
      </c>
      <c r="C426" s="62" t="s">
        <v>112</v>
      </c>
      <c r="D426" s="65">
        <v>0</v>
      </c>
      <c r="E426" s="65">
        <v>0</v>
      </c>
      <c r="F426" s="65">
        <v>0</v>
      </c>
      <c r="G426" s="65">
        <v>0</v>
      </c>
      <c r="H426" s="70">
        <v>0</v>
      </c>
      <c r="I426" s="242">
        <f t="shared" si="11"/>
        <v>0</v>
      </c>
    </row>
    <row r="427" spans="1:9" x14ac:dyDescent="0.2">
      <c r="A427" s="62"/>
      <c r="B427" s="215" t="s">
        <v>654</v>
      </c>
      <c r="C427" s="62" t="s">
        <v>113</v>
      </c>
      <c r="D427" s="65">
        <v>0</v>
      </c>
      <c r="E427" s="65">
        <v>0</v>
      </c>
      <c r="F427" s="65">
        <v>0</v>
      </c>
      <c r="G427" s="65">
        <v>0</v>
      </c>
      <c r="H427" s="70">
        <v>0</v>
      </c>
      <c r="I427" s="242">
        <f t="shared" si="11"/>
        <v>0</v>
      </c>
    </row>
    <row r="428" spans="1:9" x14ac:dyDescent="0.2">
      <c r="A428" s="62"/>
      <c r="B428" s="215" t="s">
        <v>1254</v>
      </c>
      <c r="C428" s="62" t="s">
        <v>114</v>
      </c>
      <c r="D428" s="65">
        <v>0</v>
      </c>
      <c r="E428" s="65">
        <v>0</v>
      </c>
      <c r="F428" s="65">
        <v>0</v>
      </c>
      <c r="G428" s="65">
        <v>0</v>
      </c>
      <c r="H428" s="70">
        <v>0</v>
      </c>
      <c r="I428" s="242">
        <f t="shared" si="11"/>
        <v>0</v>
      </c>
    </row>
    <row r="429" spans="1:9" x14ac:dyDescent="0.2">
      <c r="A429" s="62"/>
      <c r="B429" s="215" t="s">
        <v>655</v>
      </c>
      <c r="C429" s="62" t="s">
        <v>115</v>
      </c>
      <c r="D429" s="65">
        <v>0</v>
      </c>
      <c r="E429" s="65">
        <v>0</v>
      </c>
      <c r="F429" s="65">
        <v>0</v>
      </c>
      <c r="G429" s="65">
        <v>0</v>
      </c>
      <c r="H429" s="70">
        <v>0</v>
      </c>
      <c r="I429" s="242">
        <f t="shared" si="11"/>
        <v>0</v>
      </c>
    </row>
    <row r="430" spans="1:9" x14ac:dyDescent="0.2">
      <c r="A430" s="62"/>
      <c r="B430" s="215" t="s">
        <v>1255</v>
      </c>
      <c r="C430" s="62" t="s">
        <v>118</v>
      </c>
      <c r="D430" s="65">
        <v>0</v>
      </c>
      <c r="E430" s="65">
        <v>0</v>
      </c>
      <c r="F430" s="65">
        <v>0</v>
      </c>
      <c r="G430" s="65">
        <v>0</v>
      </c>
      <c r="H430" s="70">
        <v>0</v>
      </c>
      <c r="I430" s="242">
        <f t="shared" si="11"/>
        <v>0</v>
      </c>
    </row>
    <row r="431" spans="1:9" x14ac:dyDescent="0.2">
      <c r="A431" s="62"/>
      <c r="B431" s="215" t="s">
        <v>500</v>
      </c>
      <c r="C431" s="62" t="s">
        <v>123</v>
      </c>
      <c r="D431" s="65">
        <v>0</v>
      </c>
      <c r="E431" s="65">
        <v>0</v>
      </c>
      <c r="F431" s="65">
        <v>0</v>
      </c>
      <c r="G431" s="65">
        <v>0</v>
      </c>
      <c r="H431" s="70">
        <v>0</v>
      </c>
      <c r="I431" s="242">
        <f t="shared" si="11"/>
        <v>0</v>
      </c>
    </row>
    <row r="432" spans="1:9" x14ac:dyDescent="0.2">
      <c r="A432" s="62"/>
      <c r="B432" s="215" t="s">
        <v>496</v>
      </c>
      <c r="C432" s="62" t="s">
        <v>125</v>
      </c>
      <c r="D432" s="65">
        <v>0</v>
      </c>
      <c r="E432" s="65">
        <v>0</v>
      </c>
      <c r="F432" s="65">
        <v>0</v>
      </c>
      <c r="G432" s="65">
        <v>0</v>
      </c>
      <c r="H432" s="70">
        <v>0</v>
      </c>
      <c r="I432" s="242">
        <f t="shared" si="11"/>
        <v>0</v>
      </c>
    </row>
    <row r="433" spans="1:9" x14ac:dyDescent="0.2">
      <c r="A433" s="62"/>
      <c r="B433" s="215" t="s">
        <v>1256</v>
      </c>
      <c r="C433" s="62" t="s">
        <v>131</v>
      </c>
      <c r="D433" s="65">
        <v>0</v>
      </c>
      <c r="E433" s="65">
        <v>0</v>
      </c>
      <c r="F433" s="65">
        <v>0</v>
      </c>
      <c r="G433" s="65">
        <v>0</v>
      </c>
      <c r="H433" s="70">
        <v>0</v>
      </c>
      <c r="I433" s="242">
        <f t="shared" si="11"/>
        <v>0</v>
      </c>
    </row>
    <row r="434" spans="1:9" x14ac:dyDescent="0.2">
      <c r="A434" s="62"/>
      <c r="B434" s="215" t="s">
        <v>127</v>
      </c>
      <c r="C434" s="62" t="s">
        <v>132</v>
      </c>
      <c r="D434" s="65">
        <v>0</v>
      </c>
      <c r="E434" s="65">
        <v>0</v>
      </c>
      <c r="F434" s="65">
        <v>0</v>
      </c>
      <c r="G434" s="65">
        <v>0</v>
      </c>
      <c r="H434" s="70">
        <v>0</v>
      </c>
      <c r="I434" s="242">
        <f t="shared" si="11"/>
        <v>0</v>
      </c>
    </row>
    <row r="435" spans="1:9" x14ac:dyDescent="0.2">
      <c r="A435" s="62"/>
      <c r="B435" s="215" t="s">
        <v>128</v>
      </c>
      <c r="C435" s="62" t="s">
        <v>133</v>
      </c>
      <c r="D435" s="65">
        <v>0</v>
      </c>
      <c r="E435" s="65">
        <v>0</v>
      </c>
      <c r="F435" s="65">
        <v>0</v>
      </c>
      <c r="G435" s="65">
        <v>0</v>
      </c>
      <c r="H435" s="70">
        <v>0</v>
      </c>
      <c r="I435" s="242">
        <f t="shared" si="11"/>
        <v>0</v>
      </c>
    </row>
    <row r="436" spans="1:9" ht="10.8" thickBot="1" x14ac:dyDescent="0.25">
      <c r="A436" s="62"/>
      <c r="B436" s="215" t="s">
        <v>129</v>
      </c>
      <c r="C436" s="62" t="s">
        <v>134</v>
      </c>
      <c r="D436" s="65">
        <v>0</v>
      </c>
      <c r="E436" s="65">
        <v>0</v>
      </c>
      <c r="F436" s="65">
        <v>0</v>
      </c>
      <c r="G436" s="65">
        <v>0</v>
      </c>
      <c r="H436" s="70">
        <v>0</v>
      </c>
      <c r="I436" s="242">
        <f t="shared" si="11"/>
        <v>0</v>
      </c>
    </row>
    <row r="437" spans="1:9" ht="11.4" thickTop="1" thickBot="1" x14ac:dyDescent="0.25">
      <c r="A437" s="62"/>
      <c r="B437" s="215"/>
      <c r="C437" s="62" t="s">
        <v>190</v>
      </c>
      <c r="D437" s="82">
        <f>SUM(D403:D436)</f>
        <v>0</v>
      </c>
      <c r="E437" s="82">
        <f>SUM(E403:E436)</f>
        <v>0</v>
      </c>
      <c r="F437" s="82">
        <f>SUM(F403:F436)</f>
        <v>0</v>
      </c>
      <c r="G437" s="82">
        <f>SUM(G403:G436)</f>
        <v>0</v>
      </c>
      <c r="H437" s="82">
        <f>SUM(H403:H436)</f>
        <v>0</v>
      </c>
      <c r="I437" s="82">
        <f t="shared" si="11"/>
        <v>0</v>
      </c>
    </row>
    <row r="438" spans="1:9" ht="10.8" thickTop="1" x14ac:dyDescent="0.2">
      <c r="A438" s="62"/>
      <c r="B438" s="62"/>
      <c r="C438" s="62"/>
      <c r="D438" s="3"/>
      <c r="E438" s="3"/>
      <c r="F438" s="3"/>
      <c r="G438" s="3"/>
      <c r="H438" s="3"/>
      <c r="I438" s="98"/>
    </row>
    <row r="439" spans="1:9" x14ac:dyDescent="0.2">
      <c r="A439" s="216" t="s">
        <v>191</v>
      </c>
      <c r="B439" s="62"/>
      <c r="C439" s="62"/>
      <c r="D439" s="3"/>
      <c r="E439" s="3"/>
      <c r="F439" s="3"/>
      <c r="G439" s="3"/>
      <c r="H439" s="3"/>
      <c r="I439" s="98"/>
    </row>
    <row r="440" spans="1:9" x14ac:dyDescent="0.2">
      <c r="B440" s="215" t="s">
        <v>1249</v>
      </c>
      <c r="C440" s="62" t="s">
        <v>177</v>
      </c>
      <c r="D440" s="68">
        <v>0</v>
      </c>
      <c r="E440" s="68">
        <v>0</v>
      </c>
      <c r="F440" s="68">
        <v>0</v>
      </c>
      <c r="G440" s="218">
        <f>SUMIF('Staff Details'!J:J,RIGHT(LEFT($A$2,7),2)&amp;"-"&amp;LEFT(A439,4),'Staff Details'!S:S)</f>
        <v>0</v>
      </c>
      <c r="H440" s="70">
        <v>0</v>
      </c>
      <c r="I440" s="242">
        <f>SUM(G440+H440)</f>
        <v>0</v>
      </c>
    </row>
    <row r="441" spans="1:9" x14ac:dyDescent="0.2">
      <c r="B441" s="215" t="s">
        <v>1249</v>
      </c>
      <c r="C441" s="62" t="s">
        <v>400</v>
      </c>
      <c r="D441" s="68">
        <v>0</v>
      </c>
      <c r="E441" s="68">
        <v>0</v>
      </c>
      <c r="F441" s="68">
        <v>0</v>
      </c>
      <c r="G441" s="68">
        <v>0</v>
      </c>
      <c r="H441" s="70">
        <v>0</v>
      </c>
      <c r="I441" s="242">
        <f>SUM(G441+H441)</f>
        <v>0</v>
      </c>
    </row>
    <row r="442" spans="1:9" x14ac:dyDescent="0.2">
      <c r="A442" s="62"/>
      <c r="B442" s="215" t="s">
        <v>1250</v>
      </c>
      <c r="C442" s="62" t="s">
        <v>684</v>
      </c>
      <c r="D442" s="68">
        <v>0</v>
      </c>
      <c r="E442" s="68">
        <v>0</v>
      </c>
      <c r="F442" s="68">
        <v>0</v>
      </c>
      <c r="G442" s="219">
        <f>SUMIF('Staff Details'!J:J,RIGHT(LEFT($A$2,7),2)&amp;"-"&amp;LEFT(A439,4),'Staff Details'!AA:AA)</f>
        <v>0</v>
      </c>
      <c r="H442" s="70">
        <v>0</v>
      </c>
      <c r="I442" s="242">
        <f>SUM(G442+H442)</f>
        <v>0</v>
      </c>
    </row>
    <row r="443" spans="1:9" x14ac:dyDescent="0.2">
      <c r="A443" s="62"/>
      <c r="B443" s="215" t="s">
        <v>1250</v>
      </c>
      <c r="C443" s="62" t="s">
        <v>401</v>
      </c>
      <c r="D443" s="68">
        <v>0</v>
      </c>
      <c r="E443" s="68">
        <v>0</v>
      </c>
      <c r="F443" s="68">
        <v>0</v>
      </c>
      <c r="G443" s="68">
        <v>0</v>
      </c>
      <c r="H443" s="70">
        <v>0</v>
      </c>
      <c r="I443" s="242">
        <f>SUM(G443+H443)</f>
        <v>0</v>
      </c>
    </row>
    <row r="444" spans="1:9" x14ac:dyDescent="0.2">
      <c r="A444" s="62"/>
      <c r="B444" s="215" t="s">
        <v>1251</v>
      </c>
      <c r="C444" s="62" t="s">
        <v>76</v>
      </c>
      <c r="D444" s="65">
        <v>0</v>
      </c>
      <c r="E444" s="65">
        <v>0</v>
      </c>
      <c r="F444" s="65">
        <v>0</v>
      </c>
      <c r="G444" s="108">
        <v>0</v>
      </c>
      <c r="H444" s="70">
        <v>0</v>
      </c>
      <c r="I444" s="242">
        <f t="shared" ref="I444:I474" si="12">SUM(G444+H444)</f>
        <v>0</v>
      </c>
    </row>
    <row r="445" spans="1:9" x14ac:dyDescent="0.2">
      <c r="A445" s="62"/>
      <c r="B445" s="215" t="s">
        <v>1252</v>
      </c>
      <c r="C445" s="62" t="s">
        <v>77</v>
      </c>
      <c r="D445" s="65">
        <v>0</v>
      </c>
      <c r="E445" s="65">
        <v>0</v>
      </c>
      <c r="F445" s="65">
        <v>0</v>
      </c>
      <c r="G445" s="108">
        <v>0</v>
      </c>
      <c r="H445" s="70">
        <v>0</v>
      </c>
      <c r="I445" s="242">
        <f t="shared" si="12"/>
        <v>0</v>
      </c>
    </row>
    <row r="446" spans="1:9" x14ac:dyDescent="0.2">
      <c r="A446" s="62"/>
      <c r="B446" s="215" t="s">
        <v>78</v>
      </c>
      <c r="C446" s="62" t="s">
        <v>79</v>
      </c>
      <c r="D446" s="65">
        <v>0</v>
      </c>
      <c r="E446" s="65">
        <v>0</v>
      </c>
      <c r="F446" s="65">
        <v>0</v>
      </c>
      <c r="G446" s="108">
        <v>0</v>
      </c>
      <c r="H446" s="70">
        <v>0</v>
      </c>
      <c r="I446" s="242">
        <f t="shared" si="12"/>
        <v>0</v>
      </c>
    </row>
    <row r="447" spans="1:9" x14ac:dyDescent="0.2">
      <c r="A447" s="62"/>
      <c r="B447" s="215" t="s">
        <v>80</v>
      </c>
      <c r="C447" s="62" t="s">
        <v>81</v>
      </c>
      <c r="D447" s="65">
        <v>0</v>
      </c>
      <c r="E447" s="65">
        <v>0</v>
      </c>
      <c r="F447" s="65">
        <v>0</v>
      </c>
      <c r="G447" s="108">
        <v>0</v>
      </c>
      <c r="H447" s="70">
        <v>0</v>
      </c>
      <c r="I447" s="242">
        <f t="shared" si="12"/>
        <v>0</v>
      </c>
    </row>
    <row r="448" spans="1:9" x14ac:dyDescent="0.2">
      <c r="A448" s="62"/>
      <c r="B448" s="215" t="s">
        <v>1253</v>
      </c>
      <c r="C448" s="62" t="s">
        <v>82</v>
      </c>
      <c r="D448" s="65">
        <v>0</v>
      </c>
      <c r="E448" s="65">
        <v>0</v>
      </c>
      <c r="F448" s="65">
        <v>0</v>
      </c>
      <c r="G448" s="108">
        <v>0</v>
      </c>
      <c r="H448" s="70">
        <v>0</v>
      </c>
      <c r="I448" s="242">
        <f t="shared" si="12"/>
        <v>0</v>
      </c>
    </row>
    <row r="449" spans="1:9" x14ac:dyDescent="0.2">
      <c r="A449" s="62"/>
      <c r="B449" s="215" t="s">
        <v>85</v>
      </c>
      <c r="C449" s="62" t="s">
        <v>92</v>
      </c>
      <c r="D449" s="65">
        <v>0</v>
      </c>
      <c r="E449" s="65">
        <v>0</v>
      </c>
      <c r="F449" s="65">
        <v>0</v>
      </c>
      <c r="G449" s="108">
        <v>0</v>
      </c>
      <c r="H449" s="70">
        <v>0</v>
      </c>
      <c r="I449" s="242">
        <f t="shared" si="12"/>
        <v>0</v>
      </c>
    </row>
    <row r="450" spans="1:9" x14ac:dyDescent="0.2">
      <c r="A450" s="62"/>
      <c r="B450" s="215" t="s">
        <v>86</v>
      </c>
      <c r="C450" s="62" t="s">
        <v>93</v>
      </c>
      <c r="D450" s="65">
        <v>0</v>
      </c>
      <c r="E450" s="65">
        <v>0</v>
      </c>
      <c r="F450" s="65">
        <v>0</v>
      </c>
      <c r="G450" s="108">
        <v>0</v>
      </c>
      <c r="H450" s="70">
        <v>0</v>
      </c>
      <c r="I450" s="242">
        <f t="shared" si="12"/>
        <v>0</v>
      </c>
    </row>
    <row r="451" spans="1:9" x14ac:dyDescent="0.2">
      <c r="A451" s="62"/>
      <c r="B451" s="215" t="s">
        <v>90</v>
      </c>
      <c r="C451" s="62" t="s">
        <v>1282</v>
      </c>
      <c r="D451" s="65">
        <v>0</v>
      </c>
      <c r="E451" s="65">
        <v>0</v>
      </c>
      <c r="F451" s="65">
        <v>0</v>
      </c>
      <c r="G451" s="108">
        <v>0</v>
      </c>
      <c r="H451" s="70">
        <v>0</v>
      </c>
      <c r="I451" s="242">
        <f t="shared" si="12"/>
        <v>0</v>
      </c>
    </row>
    <row r="452" spans="1:9" x14ac:dyDescent="0.2">
      <c r="A452" s="62"/>
      <c r="B452" s="342" t="s">
        <v>535</v>
      </c>
      <c r="C452" s="297" t="s">
        <v>558</v>
      </c>
      <c r="D452" s="65">
        <v>0</v>
      </c>
      <c r="E452" s="65">
        <v>0</v>
      </c>
      <c r="F452" s="65">
        <v>0</v>
      </c>
      <c r="G452" s="108">
        <v>0</v>
      </c>
      <c r="H452" s="70">
        <v>0</v>
      </c>
      <c r="I452" s="242">
        <f t="shared" si="12"/>
        <v>0</v>
      </c>
    </row>
    <row r="453" spans="1:9" x14ac:dyDescent="0.2">
      <c r="A453" s="62"/>
      <c r="B453" s="215" t="s">
        <v>1283</v>
      </c>
      <c r="C453" s="62" t="s">
        <v>644</v>
      </c>
      <c r="D453" s="65">
        <v>0</v>
      </c>
      <c r="E453" s="65">
        <v>0</v>
      </c>
      <c r="F453" s="65">
        <v>0</v>
      </c>
      <c r="G453" s="108">
        <v>0</v>
      </c>
      <c r="H453" s="70">
        <v>0</v>
      </c>
      <c r="I453" s="242">
        <f t="shared" si="12"/>
        <v>0</v>
      </c>
    </row>
    <row r="454" spans="1:9" x14ac:dyDescent="0.2">
      <c r="A454" s="62"/>
      <c r="B454" s="215" t="s">
        <v>1284</v>
      </c>
      <c r="C454" s="62" t="s">
        <v>645</v>
      </c>
      <c r="D454" s="65">
        <v>0</v>
      </c>
      <c r="E454" s="65">
        <v>0</v>
      </c>
      <c r="F454" s="65">
        <v>0</v>
      </c>
      <c r="G454" s="108">
        <v>0</v>
      </c>
      <c r="H454" s="70">
        <v>0</v>
      </c>
      <c r="I454" s="242">
        <f t="shared" si="12"/>
        <v>0</v>
      </c>
    </row>
    <row r="455" spans="1:9" x14ac:dyDescent="0.2">
      <c r="A455" s="62"/>
      <c r="B455" s="215" t="s">
        <v>1285</v>
      </c>
      <c r="C455" s="62" t="s">
        <v>646</v>
      </c>
      <c r="D455" s="65">
        <v>0</v>
      </c>
      <c r="E455" s="65">
        <v>0</v>
      </c>
      <c r="F455" s="65">
        <v>0</v>
      </c>
      <c r="G455" s="108">
        <v>0</v>
      </c>
      <c r="H455" s="70">
        <v>0</v>
      </c>
      <c r="I455" s="242">
        <f t="shared" si="12"/>
        <v>0</v>
      </c>
    </row>
    <row r="456" spans="1:9" x14ac:dyDescent="0.2">
      <c r="A456" s="62"/>
      <c r="B456" s="215" t="s">
        <v>1286</v>
      </c>
      <c r="C456" s="62" t="s">
        <v>647</v>
      </c>
      <c r="D456" s="65">
        <v>0</v>
      </c>
      <c r="E456" s="65">
        <v>0</v>
      </c>
      <c r="F456" s="65">
        <v>0</v>
      </c>
      <c r="G456" s="108">
        <v>0</v>
      </c>
      <c r="H456" s="70">
        <v>0</v>
      </c>
      <c r="I456" s="242">
        <f t="shared" si="12"/>
        <v>0</v>
      </c>
    </row>
    <row r="457" spans="1:9" x14ac:dyDescent="0.2">
      <c r="A457" s="62"/>
      <c r="B457" s="215" t="s">
        <v>1287</v>
      </c>
      <c r="C457" s="62" t="s">
        <v>143</v>
      </c>
      <c r="D457" s="65">
        <v>0</v>
      </c>
      <c r="E457" s="65">
        <v>0</v>
      </c>
      <c r="F457" s="65">
        <v>0</v>
      </c>
      <c r="G457" s="108">
        <v>0</v>
      </c>
      <c r="H457" s="70">
        <v>0</v>
      </c>
      <c r="I457" s="242">
        <f t="shared" si="12"/>
        <v>0</v>
      </c>
    </row>
    <row r="458" spans="1:9" x14ac:dyDescent="0.2">
      <c r="A458" s="62"/>
      <c r="B458" s="215" t="s">
        <v>1288</v>
      </c>
      <c r="C458" s="62" t="s">
        <v>144</v>
      </c>
      <c r="D458" s="65">
        <v>0</v>
      </c>
      <c r="E458" s="65">
        <v>0</v>
      </c>
      <c r="F458" s="65">
        <v>0</v>
      </c>
      <c r="G458" s="108">
        <v>0</v>
      </c>
      <c r="H458" s="70">
        <v>0</v>
      </c>
      <c r="I458" s="242">
        <f t="shared" si="12"/>
        <v>0</v>
      </c>
    </row>
    <row r="459" spans="1:9" x14ac:dyDescent="0.2">
      <c r="A459" s="62"/>
      <c r="B459" s="215" t="s">
        <v>1289</v>
      </c>
      <c r="C459" s="62" t="s">
        <v>648</v>
      </c>
      <c r="D459" s="65">
        <v>0</v>
      </c>
      <c r="E459" s="65">
        <v>0</v>
      </c>
      <c r="F459" s="65">
        <v>0</v>
      </c>
      <c r="G459" s="108">
        <v>0</v>
      </c>
      <c r="H459" s="70">
        <v>0</v>
      </c>
      <c r="I459" s="242">
        <f t="shared" si="12"/>
        <v>0</v>
      </c>
    </row>
    <row r="460" spans="1:9" x14ac:dyDescent="0.2">
      <c r="A460" s="62"/>
      <c r="B460" s="215" t="s">
        <v>1290</v>
      </c>
      <c r="C460" s="62" t="s">
        <v>650</v>
      </c>
      <c r="D460" s="65">
        <v>0</v>
      </c>
      <c r="E460" s="65">
        <v>0</v>
      </c>
      <c r="F460" s="65">
        <v>0</v>
      </c>
      <c r="G460" s="108">
        <v>0</v>
      </c>
      <c r="H460" s="70">
        <v>0</v>
      </c>
      <c r="I460" s="242">
        <f t="shared" si="12"/>
        <v>0</v>
      </c>
    </row>
    <row r="461" spans="1:9" x14ac:dyDescent="0.2">
      <c r="A461" s="62"/>
      <c r="B461" s="215" t="s">
        <v>651</v>
      </c>
      <c r="C461" s="62" t="s">
        <v>656</v>
      </c>
      <c r="D461" s="65">
        <v>0</v>
      </c>
      <c r="E461" s="65">
        <v>0</v>
      </c>
      <c r="F461" s="65">
        <v>0</v>
      </c>
      <c r="G461" s="108">
        <v>0</v>
      </c>
      <c r="H461" s="70">
        <v>0</v>
      </c>
      <c r="I461" s="242">
        <f t="shared" si="12"/>
        <v>0</v>
      </c>
    </row>
    <row r="462" spans="1:9" x14ac:dyDescent="0.2">
      <c r="A462" s="62"/>
      <c r="B462" s="215" t="s">
        <v>652</v>
      </c>
      <c r="C462" s="62" t="s">
        <v>111</v>
      </c>
      <c r="D462" s="65">
        <v>0</v>
      </c>
      <c r="E462" s="65">
        <v>0</v>
      </c>
      <c r="F462" s="65">
        <v>0</v>
      </c>
      <c r="G462" s="108">
        <v>0</v>
      </c>
      <c r="H462" s="70">
        <v>0</v>
      </c>
      <c r="I462" s="242">
        <f t="shared" si="12"/>
        <v>0</v>
      </c>
    </row>
    <row r="463" spans="1:9" x14ac:dyDescent="0.2">
      <c r="A463" s="62"/>
      <c r="B463" s="215" t="s">
        <v>653</v>
      </c>
      <c r="C463" s="62" t="s">
        <v>112</v>
      </c>
      <c r="D463" s="65">
        <v>0</v>
      </c>
      <c r="E463" s="65">
        <v>0</v>
      </c>
      <c r="F463" s="65">
        <v>0</v>
      </c>
      <c r="G463" s="108">
        <v>0</v>
      </c>
      <c r="H463" s="70">
        <v>0</v>
      </c>
      <c r="I463" s="242">
        <f t="shared" si="12"/>
        <v>0</v>
      </c>
    </row>
    <row r="464" spans="1:9" x14ac:dyDescent="0.2">
      <c r="A464" s="62"/>
      <c r="B464" s="215" t="s">
        <v>654</v>
      </c>
      <c r="C464" s="62" t="s">
        <v>113</v>
      </c>
      <c r="D464" s="65">
        <v>0</v>
      </c>
      <c r="E464" s="65">
        <v>0</v>
      </c>
      <c r="F464" s="65">
        <v>0</v>
      </c>
      <c r="G464" s="108">
        <v>0</v>
      </c>
      <c r="H464" s="70">
        <v>0</v>
      </c>
      <c r="I464" s="242">
        <f t="shared" si="12"/>
        <v>0</v>
      </c>
    </row>
    <row r="465" spans="1:9" x14ac:dyDescent="0.2">
      <c r="A465" s="62"/>
      <c r="B465" s="215" t="s">
        <v>1254</v>
      </c>
      <c r="C465" s="62" t="s">
        <v>114</v>
      </c>
      <c r="D465" s="65">
        <v>0</v>
      </c>
      <c r="E465" s="65">
        <v>0</v>
      </c>
      <c r="F465" s="65">
        <v>0</v>
      </c>
      <c r="G465" s="108">
        <v>0</v>
      </c>
      <c r="H465" s="70">
        <v>0</v>
      </c>
      <c r="I465" s="242">
        <f t="shared" si="12"/>
        <v>0</v>
      </c>
    </row>
    <row r="466" spans="1:9" x14ac:dyDescent="0.2">
      <c r="A466" s="62"/>
      <c r="B466" s="215" t="s">
        <v>655</v>
      </c>
      <c r="C466" s="62" t="s">
        <v>115</v>
      </c>
      <c r="D466" s="65">
        <v>0</v>
      </c>
      <c r="E466" s="65">
        <v>0</v>
      </c>
      <c r="F466" s="65">
        <v>0</v>
      </c>
      <c r="G466" s="108">
        <v>0</v>
      </c>
      <c r="H466" s="70">
        <v>0</v>
      </c>
      <c r="I466" s="242">
        <f t="shared" si="12"/>
        <v>0</v>
      </c>
    </row>
    <row r="467" spans="1:9" x14ac:dyDescent="0.2">
      <c r="A467" s="62"/>
      <c r="B467" s="215" t="s">
        <v>1255</v>
      </c>
      <c r="C467" s="62" t="s">
        <v>118</v>
      </c>
      <c r="D467" s="65">
        <v>0</v>
      </c>
      <c r="E467" s="65">
        <v>0</v>
      </c>
      <c r="F467" s="65">
        <v>0</v>
      </c>
      <c r="G467" s="108">
        <v>0</v>
      </c>
      <c r="H467" s="70">
        <v>0</v>
      </c>
      <c r="I467" s="242">
        <f t="shared" si="12"/>
        <v>0</v>
      </c>
    </row>
    <row r="468" spans="1:9" x14ac:dyDescent="0.2">
      <c r="A468" s="62"/>
      <c r="B468" s="215" t="s">
        <v>500</v>
      </c>
      <c r="C468" s="62" t="s">
        <v>123</v>
      </c>
      <c r="D468" s="65">
        <v>0</v>
      </c>
      <c r="E468" s="65">
        <v>0</v>
      </c>
      <c r="F468" s="65">
        <v>0</v>
      </c>
      <c r="G468" s="108">
        <v>0</v>
      </c>
      <c r="H468" s="70">
        <v>0</v>
      </c>
      <c r="I468" s="242">
        <f t="shared" si="12"/>
        <v>0</v>
      </c>
    </row>
    <row r="469" spans="1:9" x14ac:dyDescent="0.2">
      <c r="A469" s="62"/>
      <c r="B469" s="215" t="s">
        <v>496</v>
      </c>
      <c r="C469" s="62" t="s">
        <v>125</v>
      </c>
      <c r="D469" s="65">
        <v>0</v>
      </c>
      <c r="E469" s="65">
        <v>0</v>
      </c>
      <c r="F469" s="65">
        <v>0</v>
      </c>
      <c r="G469" s="108">
        <v>0</v>
      </c>
      <c r="H469" s="70">
        <v>0</v>
      </c>
      <c r="I469" s="242">
        <f t="shared" si="12"/>
        <v>0</v>
      </c>
    </row>
    <row r="470" spans="1:9" x14ac:dyDescent="0.2">
      <c r="A470" s="62"/>
      <c r="B470" s="215" t="s">
        <v>1256</v>
      </c>
      <c r="C470" s="62" t="s">
        <v>131</v>
      </c>
      <c r="D470" s="65">
        <v>0</v>
      </c>
      <c r="E470" s="65">
        <v>0</v>
      </c>
      <c r="F470" s="65">
        <v>0</v>
      </c>
      <c r="G470" s="108">
        <v>0</v>
      </c>
      <c r="H470" s="70">
        <v>0</v>
      </c>
      <c r="I470" s="242">
        <f t="shared" si="12"/>
        <v>0</v>
      </c>
    </row>
    <row r="471" spans="1:9" x14ac:dyDescent="0.2">
      <c r="A471" s="62"/>
      <c r="B471" s="215" t="s">
        <v>127</v>
      </c>
      <c r="C471" s="62" t="s">
        <v>132</v>
      </c>
      <c r="D471" s="65">
        <v>0</v>
      </c>
      <c r="E471" s="65">
        <v>0</v>
      </c>
      <c r="F471" s="65">
        <v>0</v>
      </c>
      <c r="G471" s="108">
        <v>0</v>
      </c>
      <c r="H471" s="70">
        <v>0</v>
      </c>
      <c r="I471" s="242">
        <f t="shared" si="12"/>
        <v>0</v>
      </c>
    </row>
    <row r="472" spans="1:9" x14ac:dyDescent="0.2">
      <c r="A472" s="62"/>
      <c r="B472" s="215" t="s">
        <v>128</v>
      </c>
      <c r="C472" s="62" t="s">
        <v>133</v>
      </c>
      <c r="D472" s="65">
        <v>0</v>
      </c>
      <c r="E472" s="65">
        <v>0</v>
      </c>
      <c r="F472" s="65">
        <v>0</v>
      </c>
      <c r="G472" s="108">
        <v>0</v>
      </c>
      <c r="H472" s="70">
        <v>0</v>
      </c>
      <c r="I472" s="242">
        <f t="shared" si="12"/>
        <v>0</v>
      </c>
    </row>
    <row r="473" spans="1:9" ht="10.8" thickBot="1" x14ac:dyDescent="0.25">
      <c r="A473" s="62"/>
      <c r="B473" s="215" t="s">
        <v>129</v>
      </c>
      <c r="C473" s="62" t="s">
        <v>134</v>
      </c>
      <c r="D473" s="65">
        <v>0</v>
      </c>
      <c r="E473" s="65">
        <v>0</v>
      </c>
      <c r="F473" s="65">
        <v>0</v>
      </c>
      <c r="G473" s="108">
        <v>0</v>
      </c>
      <c r="H473" s="70">
        <v>0</v>
      </c>
      <c r="I473" s="242">
        <f t="shared" si="12"/>
        <v>0</v>
      </c>
    </row>
    <row r="474" spans="1:9" ht="11.4" thickTop="1" thickBot="1" x14ac:dyDescent="0.25">
      <c r="A474" s="62"/>
      <c r="B474" s="215"/>
      <c r="C474" s="62" t="s">
        <v>192</v>
      </c>
      <c r="D474" s="82">
        <f>SUM(D440:D473)</f>
        <v>0</v>
      </c>
      <c r="E474" s="82">
        <f>SUM(E440:E473)</f>
        <v>0</v>
      </c>
      <c r="F474" s="82">
        <f>SUM(F440:F473)</f>
        <v>0</v>
      </c>
      <c r="G474" s="82">
        <f>SUM(G440:G473)</f>
        <v>0</v>
      </c>
      <c r="H474" s="82">
        <f>SUM(H440:H473)</f>
        <v>0</v>
      </c>
      <c r="I474" s="82">
        <f t="shared" si="12"/>
        <v>0</v>
      </c>
    </row>
    <row r="475" spans="1:9" ht="10.8" thickTop="1" x14ac:dyDescent="0.2">
      <c r="A475" s="62"/>
      <c r="B475" s="62"/>
      <c r="C475" s="62"/>
      <c r="D475" s="3"/>
      <c r="E475" s="3"/>
      <c r="F475" s="3"/>
      <c r="G475" s="3"/>
      <c r="H475" s="3"/>
      <c r="I475" s="98"/>
    </row>
    <row r="476" spans="1:9" x14ac:dyDescent="0.2">
      <c r="A476" s="216" t="s">
        <v>193</v>
      </c>
      <c r="B476" s="62"/>
      <c r="C476" s="62"/>
      <c r="D476" s="3"/>
      <c r="E476" s="3"/>
      <c r="F476" s="3"/>
      <c r="G476" s="3"/>
      <c r="H476" s="3"/>
      <c r="I476" s="98"/>
    </row>
    <row r="477" spans="1:9" x14ac:dyDescent="0.2">
      <c r="B477" s="215" t="s">
        <v>1249</v>
      </c>
      <c r="C477" s="62" t="s">
        <v>177</v>
      </c>
      <c r="D477" s="68">
        <v>0</v>
      </c>
      <c r="E477" s="68">
        <v>0</v>
      </c>
      <c r="F477" s="68">
        <v>0</v>
      </c>
      <c r="G477" s="218">
        <f>SUMIF('Staff Details'!J:J,RIGHT(LEFT($A$2,7),2)&amp;"-"&amp;LEFT(A476,4),'Staff Details'!S:S)</f>
        <v>0</v>
      </c>
      <c r="H477" s="70">
        <v>0</v>
      </c>
      <c r="I477" s="242">
        <f>SUM(G477+H477)</f>
        <v>0</v>
      </c>
    </row>
    <row r="478" spans="1:9" x14ac:dyDescent="0.2">
      <c r="B478" s="215" t="s">
        <v>1249</v>
      </c>
      <c r="C478" s="62" t="s">
        <v>400</v>
      </c>
      <c r="D478" s="68">
        <v>0</v>
      </c>
      <c r="E478" s="68">
        <v>0</v>
      </c>
      <c r="F478" s="68">
        <v>0</v>
      </c>
      <c r="G478" s="68">
        <v>0</v>
      </c>
      <c r="H478" s="70">
        <v>0</v>
      </c>
      <c r="I478" s="242">
        <f>SUM(G478+H478)</f>
        <v>0</v>
      </c>
    </row>
    <row r="479" spans="1:9" x14ac:dyDescent="0.2">
      <c r="A479" s="62"/>
      <c r="B479" s="215" t="s">
        <v>1250</v>
      </c>
      <c r="C479" s="62" t="s">
        <v>684</v>
      </c>
      <c r="D479" s="68">
        <v>0</v>
      </c>
      <c r="E479" s="68">
        <v>0</v>
      </c>
      <c r="F479" s="68">
        <v>0</v>
      </c>
      <c r="G479" s="219">
        <f>SUMIF('Staff Details'!J:J,RIGHT(LEFT($A$2,7),2)&amp;"-"&amp;LEFT(A476,4),'Staff Details'!AA:AA)</f>
        <v>0</v>
      </c>
      <c r="H479" s="70">
        <v>0</v>
      </c>
      <c r="I479" s="242">
        <f>SUM(G479+H479)</f>
        <v>0</v>
      </c>
    </row>
    <row r="480" spans="1:9" x14ac:dyDescent="0.2">
      <c r="A480" s="62"/>
      <c r="B480" s="215" t="s">
        <v>1250</v>
      </c>
      <c r="C480" s="62" t="s">
        <v>401</v>
      </c>
      <c r="D480" s="68">
        <v>0</v>
      </c>
      <c r="E480" s="68">
        <v>0</v>
      </c>
      <c r="F480" s="68">
        <v>0</v>
      </c>
      <c r="G480" s="68">
        <v>0</v>
      </c>
      <c r="H480" s="70">
        <v>0</v>
      </c>
      <c r="I480" s="242">
        <f>SUM(G480+H480)</f>
        <v>0</v>
      </c>
    </row>
    <row r="481" spans="1:9" x14ac:dyDescent="0.2">
      <c r="A481" s="62"/>
      <c r="B481" s="215" t="s">
        <v>1251</v>
      </c>
      <c r="C481" s="62" t="s">
        <v>76</v>
      </c>
      <c r="D481" s="65">
        <v>0</v>
      </c>
      <c r="E481" s="65">
        <v>0</v>
      </c>
      <c r="F481" s="65">
        <v>0</v>
      </c>
      <c r="G481" s="108">
        <v>0</v>
      </c>
      <c r="H481" s="70">
        <v>0</v>
      </c>
      <c r="I481" s="242">
        <f t="shared" ref="I481:I511" si="13">SUM(G481+H481)</f>
        <v>0</v>
      </c>
    </row>
    <row r="482" spans="1:9" x14ac:dyDescent="0.2">
      <c r="A482" s="62"/>
      <c r="B482" s="215" t="s">
        <v>1252</v>
      </c>
      <c r="C482" s="62" t="s">
        <v>77</v>
      </c>
      <c r="D482" s="65">
        <v>0</v>
      </c>
      <c r="E482" s="65">
        <v>0</v>
      </c>
      <c r="F482" s="65">
        <v>0</v>
      </c>
      <c r="G482" s="108">
        <v>0</v>
      </c>
      <c r="H482" s="70">
        <v>0</v>
      </c>
      <c r="I482" s="242">
        <f t="shared" si="13"/>
        <v>0</v>
      </c>
    </row>
    <row r="483" spans="1:9" x14ac:dyDescent="0.2">
      <c r="A483" s="62"/>
      <c r="B483" s="215" t="s">
        <v>78</v>
      </c>
      <c r="C483" s="62" t="s">
        <v>79</v>
      </c>
      <c r="D483" s="65">
        <v>0</v>
      </c>
      <c r="E483" s="65">
        <v>0</v>
      </c>
      <c r="F483" s="65">
        <v>0</v>
      </c>
      <c r="G483" s="108">
        <v>0</v>
      </c>
      <c r="H483" s="70">
        <v>0</v>
      </c>
      <c r="I483" s="242">
        <f t="shared" si="13"/>
        <v>0</v>
      </c>
    </row>
    <row r="484" spans="1:9" x14ac:dyDescent="0.2">
      <c r="A484" s="62"/>
      <c r="B484" s="215" t="s">
        <v>80</v>
      </c>
      <c r="C484" s="62" t="s">
        <v>81</v>
      </c>
      <c r="D484" s="65">
        <v>0</v>
      </c>
      <c r="E484" s="65">
        <v>0</v>
      </c>
      <c r="F484" s="65">
        <v>0</v>
      </c>
      <c r="G484" s="108">
        <v>0</v>
      </c>
      <c r="H484" s="70">
        <v>0</v>
      </c>
      <c r="I484" s="242">
        <f t="shared" si="13"/>
        <v>0</v>
      </c>
    </row>
    <row r="485" spans="1:9" x14ac:dyDescent="0.2">
      <c r="A485" s="62"/>
      <c r="B485" s="215" t="s">
        <v>1253</v>
      </c>
      <c r="C485" s="62" t="s">
        <v>82</v>
      </c>
      <c r="D485" s="65">
        <v>0</v>
      </c>
      <c r="E485" s="65">
        <v>0</v>
      </c>
      <c r="F485" s="65">
        <v>0</v>
      </c>
      <c r="G485" s="108">
        <v>0</v>
      </c>
      <c r="H485" s="70">
        <v>0</v>
      </c>
      <c r="I485" s="242">
        <f t="shared" si="13"/>
        <v>0</v>
      </c>
    </row>
    <row r="486" spans="1:9" x14ac:dyDescent="0.2">
      <c r="A486" s="62"/>
      <c r="B486" s="215" t="s">
        <v>85</v>
      </c>
      <c r="C486" s="62" t="s">
        <v>92</v>
      </c>
      <c r="D486" s="65">
        <v>0</v>
      </c>
      <c r="E486" s="65">
        <v>0</v>
      </c>
      <c r="F486" s="65">
        <v>0</v>
      </c>
      <c r="G486" s="108">
        <v>0</v>
      </c>
      <c r="H486" s="70">
        <v>0</v>
      </c>
      <c r="I486" s="242">
        <f t="shared" si="13"/>
        <v>0</v>
      </c>
    </row>
    <row r="487" spans="1:9" x14ac:dyDescent="0.2">
      <c r="A487" s="62"/>
      <c r="B487" s="215" t="s">
        <v>86</v>
      </c>
      <c r="C487" s="62" t="s">
        <v>93</v>
      </c>
      <c r="D487" s="65">
        <v>0</v>
      </c>
      <c r="E487" s="65">
        <v>0</v>
      </c>
      <c r="F487" s="65">
        <v>0</v>
      </c>
      <c r="G487" s="108">
        <v>0</v>
      </c>
      <c r="H487" s="70">
        <v>0</v>
      </c>
      <c r="I487" s="242">
        <f t="shared" si="13"/>
        <v>0</v>
      </c>
    </row>
    <row r="488" spans="1:9" x14ac:dyDescent="0.2">
      <c r="A488" s="62"/>
      <c r="B488" s="215" t="s">
        <v>90</v>
      </c>
      <c r="C488" s="62" t="s">
        <v>1282</v>
      </c>
      <c r="D488" s="65">
        <v>0</v>
      </c>
      <c r="E488" s="65">
        <v>0</v>
      </c>
      <c r="F488" s="65">
        <v>0</v>
      </c>
      <c r="G488" s="108">
        <v>0</v>
      </c>
      <c r="H488" s="70">
        <v>0</v>
      </c>
      <c r="I488" s="242">
        <f t="shared" si="13"/>
        <v>0</v>
      </c>
    </row>
    <row r="489" spans="1:9" x14ac:dyDescent="0.2">
      <c r="A489" s="62"/>
      <c r="B489" s="342" t="s">
        <v>535</v>
      </c>
      <c r="C489" s="297" t="s">
        <v>558</v>
      </c>
      <c r="D489" s="65">
        <v>0</v>
      </c>
      <c r="E489" s="65">
        <v>0</v>
      </c>
      <c r="F489" s="65">
        <v>0</v>
      </c>
      <c r="G489" s="108">
        <v>0</v>
      </c>
      <c r="H489" s="70">
        <v>0</v>
      </c>
      <c r="I489" s="242">
        <f t="shared" si="13"/>
        <v>0</v>
      </c>
    </row>
    <row r="490" spans="1:9" x14ac:dyDescent="0.2">
      <c r="A490" s="62"/>
      <c r="B490" s="215" t="s">
        <v>1283</v>
      </c>
      <c r="C490" s="62" t="s">
        <v>644</v>
      </c>
      <c r="D490" s="65">
        <v>0</v>
      </c>
      <c r="E490" s="65">
        <v>0</v>
      </c>
      <c r="F490" s="65">
        <v>0</v>
      </c>
      <c r="G490" s="108">
        <v>0</v>
      </c>
      <c r="H490" s="70">
        <v>0</v>
      </c>
      <c r="I490" s="242">
        <f t="shared" si="13"/>
        <v>0</v>
      </c>
    </row>
    <row r="491" spans="1:9" x14ac:dyDescent="0.2">
      <c r="A491" s="62"/>
      <c r="B491" s="215" t="s">
        <v>1284</v>
      </c>
      <c r="C491" s="62" t="s">
        <v>645</v>
      </c>
      <c r="D491" s="65">
        <v>0</v>
      </c>
      <c r="E491" s="65">
        <v>0</v>
      </c>
      <c r="F491" s="65">
        <v>0</v>
      </c>
      <c r="G491" s="108">
        <v>0</v>
      </c>
      <c r="H491" s="70">
        <v>0</v>
      </c>
      <c r="I491" s="242">
        <f t="shared" si="13"/>
        <v>0</v>
      </c>
    </row>
    <row r="492" spans="1:9" x14ac:dyDescent="0.2">
      <c r="A492" s="62"/>
      <c r="B492" s="215" t="s">
        <v>1285</v>
      </c>
      <c r="C492" s="62" t="s">
        <v>646</v>
      </c>
      <c r="D492" s="65">
        <v>0</v>
      </c>
      <c r="E492" s="65">
        <v>0</v>
      </c>
      <c r="F492" s="65">
        <v>0</v>
      </c>
      <c r="G492" s="108">
        <v>0</v>
      </c>
      <c r="H492" s="70">
        <v>0</v>
      </c>
      <c r="I492" s="242">
        <f t="shared" si="13"/>
        <v>0</v>
      </c>
    </row>
    <row r="493" spans="1:9" x14ac:dyDescent="0.2">
      <c r="A493" s="62"/>
      <c r="B493" s="215" t="s">
        <v>1286</v>
      </c>
      <c r="C493" s="62" t="s">
        <v>647</v>
      </c>
      <c r="D493" s="65">
        <v>0</v>
      </c>
      <c r="E493" s="65">
        <v>0</v>
      </c>
      <c r="F493" s="65">
        <v>0</v>
      </c>
      <c r="G493" s="108">
        <v>0</v>
      </c>
      <c r="H493" s="70">
        <v>0</v>
      </c>
      <c r="I493" s="242">
        <f t="shared" si="13"/>
        <v>0</v>
      </c>
    </row>
    <row r="494" spans="1:9" x14ac:dyDescent="0.2">
      <c r="A494" s="62"/>
      <c r="B494" s="215" t="s">
        <v>1287</v>
      </c>
      <c r="C494" s="62" t="s">
        <v>143</v>
      </c>
      <c r="D494" s="65">
        <v>0</v>
      </c>
      <c r="E494" s="65">
        <v>0</v>
      </c>
      <c r="F494" s="65">
        <v>0</v>
      </c>
      <c r="G494" s="108">
        <v>0</v>
      </c>
      <c r="H494" s="70">
        <v>0</v>
      </c>
      <c r="I494" s="242">
        <f t="shared" si="13"/>
        <v>0</v>
      </c>
    </row>
    <row r="495" spans="1:9" x14ac:dyDescent="0.2">
      <c r="A495" s="62"/>
      <c r="B495" s="215" t="s">
        <v>1288</v>
      </c>
      <c r="C495" s="62" t="s">
        <v>144</v>
      </c>
      <c r="D495" s="65">
        <v>0</v>
      </c>
      <c r="E495" s="65">
        <v>0</v>
      </c>
      <c r="F495" s="65">
        <v>0</v>
      </c>
      <c r="G495" s="108">
        <v>0</v>
      </c>
      <c r="H495" s="70">
        <v>0</v>
      </c>
      <c r="I495" s="242">
        <f t="shared" si="13"/>
        <v>0</v>
      </c>
    </row>
    <row r="496" spans="1:9" x14ac:dyDescent="0.2">
      <c r="A496" s="62"/>
      <c r="B496" s="215" t="s">
        <v>1289</v>
      </c>
      <c r="C496" s="62" t="s">
        <v>648</v>
      </c>
      <c r="D496" s="65">
        <v>0</v>
      </c>
      <c r="E496" s="65">
        <v>0</v>
      </c>
      <c r="F496" s="65">
        <v>0</v>
      </c>
      <c r="G496" s="108">
        <v>0</v>
      </c>
      <c r="H496" s="70">
        <v>0</v>
      </c>
      <c r="I496" s="242">
        <f t="shared" si="13"/>
        <v>0</v>
      </c>
    </row>
    <row r="497" spans="1:9" x14ac:dyDescent="0.2">
      <c r="A497" s="62"/>
      <c r="B497" s="215" t="s">
        <v>1290</v>
      </c>
      <c r="C497" s="62" t="s">
        <v>650</v>
      </c>
      <c r="D497" s="65">
        <v>0</v>
      </c>
      <c r="E497" s="65">
        <v>0</v>
      </c>
      <c r="F497" s="65">
        <v>0</v>
      </c>
      <c r="G497" s="108">
        <v>0</v>
      </c>
      <c r="H497" s="70">
        <v>0</v>
      </c>
      <c r="I497" s="242">
        <f t="shared" si="13"/>
        <v>0</v>
      </c>
    </row>
    <row r="498" spans="1:9" x14ac:dyDescent="0.2">
      <c r="A498" s="62"/>
      <c r="B498" s="215" t="s">
        <v>651</v>
      </c>
      <c r="C498" s="62" t="s">
        <v>656</v>
      </c>
      <c r="D498" s="65">
        <v>0</v>
      </c>
      <c r="E498" s="65">
        <v>0</v>
      </c>
      <c r="F498" s="65">
        <v>0</v>
      </c>
      <c r="G498" s="108">
        <v>0</v>
      </c>
      <c r="H498" s="70">
        <v>0</v>
      </c>
      <c r="I498" s="242">
        <f t="shared" si="13"/>
        <v>0</v>
      </c>
    </row>
    <row r="499" spans="1:9" x14ac:dyDescent="0.2">
      <c r="A499" s="62"/>
      <c r="B499" s="215" t="s">
        <v>652</v>
      </c>
      <c r="C499" s="62" t="s">
        <v>111</v>
      </c>
      <c r="D499" s="65">
        <v>0</v>
      </c>
      <c r="E499" s="65">
        <v>0</v>
      </c>
      <c r="F499" s="65">
        <v>0</v>
      </c>
      <c r="G499" s="108">
        <v>0</v>
      </c>
      <c r="H499" s="70">
        <v>0</v>
      </c>
      <c r="I499" s="242">
        <f t="shared" si="13"/>
        <v>0</v>
      </c>
    </row>
    <row r="500" spans="1:9" x14ac:dyDescent="0.2">
      <c r="A500" s="62"/>
      <c r="B500" s="215" t="s">
        <v>653</v>
      </c>
      <c r="C500" s="62" t="s">
        <v>112</v>
      </c>
      <c r="D500" s="65">
        <v>0</v>
      </c>
      <c r="E500" s="65">
        <v>0</v>
      </c>
      <c r="F500" s="65">
        <v>0</v>
      </c>
      <c r="G500" s="108">
        <v>0</v>
      </c>
      <c r="H500" s="70">
        <v>0</v>
      </c>
      <c r="I500" s="242">
        <f t="shared" si="13"/>
        <v>0</v>
      </c>
    </row>
    <row r="501" spans="1:9" x14ac:dyDescent="0.2">
      <c r="A501" s="62"/>
      <c r="B501" s="215" t="s">
        <v>654</v>
      </c>
      <c r="C501" s="62" t="s">
        <v>113</v>
      </c>
      <c r="D501" s="65">
        <v>0</v>
      </c>
      <c r="E501" s="65">
        <v>0</v>
      </c>
      <c r="F501" s="65">
        <v>0</v>
      </c>
      <c r="G501" s="108">
        <v>0</v>
      </c>
      <c r="H501" s="70">
        <v>0</v>
      </c>
      <c r="I501" s="242">
        <f t="shared" si="13"/>
        <v>0</v>
      </c>
    </row>
    <row r="502" spans="1:9" x14ac:dyDescent="0.2">
      <c r="A502" s="62"/>
      <c r="B502" s="215" t="s">
        <v>1254</v>
      </c>
      <c r="C502" s="62" t="s">
        <v>114</v>
      </c>
      <c r="D502" s="65">
        <v>0</v>
      </c>
      <c r="E502" s="65">
        <v>0</v>
      </c>
      <c r="F502" s="65">
        <v>0</v>
      </c>
      <c r="G502" s="108">
        <v>0</v>
      </c>
      <c r="H502" s="70">
        <v>0</v>
      </c>
      <c r="I502" s="242">
        <f t="shared" si="13"/>
        <v>0</v>
      </c>
    </row>
    <row r="503" spans="1:9" x14ac:dyDescent="0.2">
      <c r="A503" s="62"/>
      <c r="B503" s="215" t="s">
        <v>655</v>
      </c>
      <c r="C503" s="62" t="s">
        <v>115</v>
      </c>
      <c r="D503" s="65">
        <v>0</v>
      </c>
      <c r="E503" s="65">
        <v>0</v>
      </c>
      <c r="F503" s="65">
        <v>0</v>
      </c>
      <c r="G503" s="108">
        <v>0</v>
      </c>
      <c r="H503" s="70">
        <v>0</v>
      </c>
      <c r="I503" s="242">
        <f t="shared" si="13"/>
        <v>0</v>
      </c>
    </row>
    <row r="504" spans="1:9" x14ac:dyDescent="0.2">
      <c r="A504" s="62"/>
      <c r="B504" s="215" t="s">
        <v>1255</v>
      </c>
      <c r="C504" s="62" t="s">
        <v>118</v>
      </c>
      <c r="D504" s="65">
        <v>0</v>
      </c>
      <c r="E504" s="65">
        <v>0</v>
      </c>
      <c r="F504" s="65">
        <v>0</v>
      </c>
      <c r="G504" s="108">
        <v>0</v>
      </c>
      <c r="H504" s="70">
        <v>0</v>
      </c>
      <c r="I504" s="242">
        <f t="shared" si="13"/>
        <v>0</v>
      </c>
    </row>
    <row r="505" spans="1:9" x14ac:dyDescent="0.2">
      <c r="A505" s="62"/>
      <c r="B505" s="215" t="s">
        <v>500</v>
      </c>
      <c r="C505" s="62" t="s">
        <v>123</v>
      </c>
      <c r="D505" s="65">
        <v>0</v>
      </c>
      <c r="E505" s="65">
        <v>0</v>
      </c>
      <c r="F505" s="65">
        <v>0</v>
      </c>
      <c r="G505" s="108">
        <v>0</v>
      </c>
      <c r="H505" s="70">
        <v>0</v>
      </c>
      <c r="I505" s="242">
        <f t="shared" si="13"/>
        <v>0</v>
      </c>
    </row>
    <row r="506" spans="1:9" x14ac:dyDescent="0.2">
      <c r="A506" s="62"/>
      <c r="B506" s="215" t="s">
        <v>496</v>
      </c>
      <c r="C506" s="62" t="s">
        <v>125</v>
      </c>
      <c r="D506" s="65">
        <v>0</v>
      </c>
      <c r="E506" s="65">
        <v>0</v>
      </c>
      <c r="F506" s="65">
        <v>0</v>
      </c>
      <c r="G506" s="108">
        <v>0</v>
      </c>
      <c r="H506" s="70">
        <v>0</v>
      </c>
      <c r="I506" s="242">
        <f t="shared" si="13"/>
        <v>0</v>
      </c>
    </row>
    <row r="507" spans="1:9" x14ac:dyDescent="0.2">
      <c r="A507" s="62"/>
      <c r="B507" s="215" t="s">
        <v>1256</v>
      </c>
      <c r="C507" s="62" t="s">
        <v>131</v>
      </c>
      <c r="D507" s="65">
        <v>0</v>
      </c>
      <c r="E507" s="65">
        <v>0</v>
      </c>
      <c r="F507" s="65">
        <v>0</v>
      </c>
      <c r="G507" s="108">
        <v>0</v>
      </c>
      <c r="H507" s="70">
        <v>0</v>
      </c>
      <c r="I507" s="242">
        <f t="shared" si="13"/>
        <v>0</v>
      </c>
    </row>
    <row r="508" spans="1:9" x14ac:dyDescent="0.2">
      <c r="A508" s="62"/>
      <c r="B508" s="215" t="s">
        <v>127</v>
      </c>
      <c r="C508" s="62" t="s">
        <v>132</v>
      </c>
      <c r="D508" s="65">
        <v>0</v>
      </c>
      <c r="E508" s="65">
        <v>0</v>
      </c>
      <c r="F508" s="65">
        <v>0</v>
      </c>
      <c r="G508" s="108">
        <v>0</v>
      </c>
      <c r="H508" s="70">
        <v>0</v>
      </c>
      <c r="I508" s="242">
        <f t="shared" si="13"/>
        <v>0</v>
      </c>
    </row>
    <row r="509" spans="1:9" x14ac:dyDescent="0.2">
      <c r="A509" s="62"/>
      <c r="B509" s="215" t="s">
        <v>128</v>
      </c>
      <c r="C509" s="62" t="s">
        <v>133</v>
      </c>
      <c r="D509" s="65">
        <v>0</v>
      </c>
      <c r="E509" s="65">
        <v>0</v>
      </c>
      <c r="F509" s="65">
        <v>0</v>
      </c>
      <c r="G509" s="108">
        <v>0</v>
      </c>
      <c r="H509" s="70">
        <v>0</v>
      </c>
      <c r="I509" s="242">
        <f t="shared" si="13"/>
        <v>0</v>
      </c>
    </row>
    <row r="510" spans="1:9" ht="10.8" thickBot="1" x14ac:dyDescent="0.25">
      <c r="A510" s="62"/>
      <c r="B510" s="215" t="s">
        <v>129</v>
      </c>
      <c r="C510" s="62" t="s">
        <v>134</v>
      </c>
      <c r="D510" s="65">
        <v>0</v>
      </c>
      <c r="E510" s="65">
        <v>0</v>
      </c>
      <c r="F510" s="65">
        <v>0</v>
      </c>
      <c r="G510" s="108">
        <v>0</v>
      </c>
      <c r="H510" s="70">
        <v>0</v>
      </c>
      <c r="I510" s="242">
        <f t="shared" si="13"/>
        <v>0</v>
      </c>
    </row>
    <row r="511" spans="1:9" ht="11.4" thickTop="1" thickBot="1" x14ac:dyDescent="0.25">
      <c r="A511" s="62"/>
      <c r="B511" s="215"/>
      <c r="C511" s="62" t="s">
        <v>194</v>
      </c>
      <c r="D511" s="82">
        <f>SUM(D477:D510)</f>
        <v>0</v>
      </c>
      <c r="E511" s="82">
        <f>SUM(E477:E510)</f>
        <v>0</v>
      </c>
      <c r="F511" s="82">
        <f>SUM(F477:F510)</f>
        <v>0</v>
      </c>
      <c r="G511" s="82">
        <f>SUM(G477:G510)</f>
        <v>0</v>
      </c>
      <c r="H511" s="82">
        <f>SUM(H477:H510)</f>
        <v>0</v>
      </c>
      <c r="I511" s="82">
        <f t="shared" si="13"/>
        <v>0</v>
      </c>
    </row>
    <row r="512" spans="1:9" ht="10.8" thickTop="1" x14ac:dyDescent="0.2">
      <c r="A512" s="62"/>
      <c r="B512" s="62"/>
      <c r="C512" s="62"/>
      <c r="D512" s="3"/>
      <c r="E512" s="3"/>
      <c r="F512" s="3"/>
      <c r="G512" s="3"/>
      <c r="H512" s="3"/>
      <c r="I512" s="98"/>
    </row>
    <row r="513" spans="1:9" x14ac:dyDescent="0.2">
      <c r="A513" s="216" t="s">
        <v>195</v>
      </c>
      <c r="B513" s="62"/>
      <c r="C513" s="62"/>
      <c r="D513" s="3"/>
      <c r="E513" s="3"/>
      <c r="F513" s="3"/>
      <c r="G513" s="3"/>
      <c r="H513" s="3"/>
      <c r="I513" s="98"/>
    </row>
    <row r="514" spans="1:9" x14ac:dyDescent="0.2">
      <c r="B514" s="215" t="s">
        <v>1249</v>
      </c>
      <c r="C514" s="62" t="s">
        <v>177</v>
      </c>
      <c r="D514" s="68">
        <v>0</v>
      </c>
      <c r="E514" s="68">
        <v>0</v>
      </c>
      <c r="F514" s="68">
        <v>0</v>
      </c>
      <c r="G514" s="218">
        <f>SUMIF('Staff Details'!J:J,RIGHT(LEFT($A$2,7),2)&amp;"-"&amp;LEFT(A513,4),'Staff Details'!S:S)</f>
        <v>0</v>
      </c>
      <c r="H514" s="70">
        <v>0</v>
      </c>
      <c r="I514" s="242">
        <f>SUM(G514+H514)</f>
        <v>0</v>
      </c>
    </row>
    <row r="515" spans="1:9" x14ac:dyDescent="0.2">
      <c r="B515" s="215" t="s">
        <v>1249</v>
      </c>
      <c r="C515" s="62" t="s">
        <v>400</v>
      </c>
      <c r="D515" s="68">
        <v>0</v>
      </c>
      <c r="E515" s="68">
        <v>0</v>
      </c>
      <c r="F515" s="68">
        <v>0</v>
      </c>
      <c r="G515" s="68">
        <v>0</v>
      </c>
      <c r="H515" s="70">
        <v>0</v>
      </c>
      <c r="I515" s="242">
        <f>SUM(G515+H515)</f>
        <v>0</v>
      </c>
    </row>
    <row r="516" spans="1:9" x14ac:dyDescent="0.2">
      <c r="A516" s="62"/>
      <c r="B516" s="215" t="s">
        <v>1250</v>
      </c>
      <c r="C516" s="62" t="s">
        <v>684</v>
      </c>
      <c r="D516" s="68">
        <v>0</v>
      </c>
      <c r="E516" s="68">
        <v>0</v>
      </c>
      <c r="F516" s="68">
        <v>0</v>
      </c>
      <c r="G516" s="219">
        <f>SUMIF('Staff Details'!J:J,RIGHT(LEFT($A$2,7),2)&amp;"-"&amp;LEFT(A513,4),'Staff Details'!AA:AA)</f>
        <v>0</v>
      </c>
      <c r="H516" s="70">
        <v>0</v>
      </c>
      <c r="I516" s="242">
        <f>SUM(G516+H516)</f>
        <v>0</v>
      </c>
    </row>
    <row r="517" spans="1:9" x14ac:dyDescent="0.2">
      <c r="A517" s="62"/>
      <c r="B517" s="215" t="s">
        <v>1250</v>
      </c>
      <c r="C517" s="62" t="s">
        <v>401</v>
      </c>
      <c r="D517" s="68">
        <v>0</v>
      </c>
      <c r="E517" s="68">
        <v>0</v>
      </c>
      <c r="F517" s="68">
        <v>0</v>
      </c>
      <c r="G517" s="68">
        <v>0</v>
      </c>
      <c r="H517" s="70">
        <v>0</v>
      </c>
      <c r="I517" s="242">
        <f>SUM(G517+H517)</f>
        <v>0</v>
      </c>
    </row>
    <row r="518" spans="1:9" x14ac:dyDescent="0.2">
      <c r="A518" s="62"/>
      <c r="B518" s="215" t="s">
        <v>1251</v>
      </c>
      <c r="C518" s="62" t="s">
        <v>76</v>
      </c>
      <c r="D518" s="65">
        <v>0</v>
      </c>
      <c r="E518" s="65">
        <v>0</v>
      </c>
      <c r="F518" s="65">
        <v>0</v>
      </c>
      <c r="G518" s="65">
        <v>0</v>
      </c>
      <c r="H518" s="70">
        <v>0</v>
      </c>
      <c r="I518" s="242">
        <f t="shared" ref="I518:I548" si="14">SUM(G518+H518)</f>
        <v>0</v>
      </c>
    </row>
    <row r="519" spans="1:9" x14ac:dyDescent="0.2">
      <c r="A519" s="62"/>
      <c r="B519" s="215" t="s">
        <v>1252</v>
      </c>
      <c r="C519" s="62" t="s">
        <v>77</v>
      </c>
      <c r="D519" s="65">
        <v>0</v>
      </c>
      <c r="E519" s="65">
        <v>0</v>
      </c>
      <c r="F519" s="65">
        <v>0</v>
      </c>
      <c r="G519" s="65">
        <v>0</v>
      </c>
      <c r="H519" s="70">
        <v>0</v>
      </c>
      <c r="I519" s="242">
        <f t="shared" si="14"/>
        <v>0</v>
      </c>
    </row>
    <row r="520" spans="1:9" x14ac:dyDescent="0.2">
      <c r="A520" s="62"/>
      <c r="B520" s="215" t="s">
        <v>78</v>
      </c>
      <c r="C520" s="62" t="s">
        <v>79</v>
      </c>
      <c r="D520" s="65">
        <v>0</v>
      </c>
      <c r="E520" s="65">
        <v>0</v>
      </c>
      <c r="F520" s="65">
        <v>0</v>
      </c>
      <c r="G520" s="65">
        <v>0</v>
      </c>
      <c r="H520" s="70">
        <v>0</v>
      </c>
      <c r="I520" s="242">
        <f t="shared" si="14"/>
        <v>0</v>
      </c>
    </row>
    <row r="521" spans="1:9" x14ac:dyDescent="0.2">
      <c r="A521" s="62"/>
      <c r="B521" s="215" t="s">
        <v>80</v>
      </c>
      <c r="C521" s="62" t="s">
        <v>81</v>
      </c>
      <c r="D521" s="65">
        <v>0</v>
      </c>
      <c r="E521" s="65">
        <v>0</v>
      </c>
      <c r="F521" s="65">
        <v>0</v>
      </c>
      <c r="G521" s="65">
        <v>0</v>
      </c>
      <c r="H521" s="70">
        <v>0</v>
      </c>
      <c r="I521" s="242">
        <f t="shared" si="14"/>
        <v>0</v>
      </c>
    </row>
    <row r="522" spans="1:9" x14ac:dyDescent="0.2">
      <c r="A522" s="62"/>
      <c r="B522" s="215" t="s">
        <v>1253</v>
      </c>
      <c r="C522" s="62" t="s">
        <v>82</v>
      </c>
      <c r="D522" s="65">
        <v>0</v>
      </c>
      <c r="E522" s="65">
        <v>0</v>
      </c>
      <c r="F522" s="65">
        <v>0</v>
      </c>
      <c r="G522" s="65">
        <v>0</v>
      </c>
      <c r="H522" s="70">
        <v>0</v>
      </c>
      <c r="I522" s="242">
        <f t="shared" si="14"/>
        <v>0</v>
      </c>
    </row>
    <row r="523" spans="1:9" x14ac:dyDescent="0.2">
      <c r="A523" s="62"/>
      <c r="B523" s="215" t="s">
        <v>85</v>
      </c>
      <c r="C523" s="62" t="s">
        <v>92</v>
      </c>
      <c r="D523" s="65">
        <v>0</v>
      </c>
      <c r="E523" s="65">
        <v>0</v>
      </c>
      <c r="F523" s="65">
        <v>0</v>
      </c>
      <c r="G523" s="65">
        <v>0</v>
      </c>
      <c r="H523" s="70">
        <v>0</v>
      </c>
      <c r="I523" s="242">
        <f t="shared" si="14"/>
        <v>0</v>
      </c>
    </row>
    <row r="524" spans="1:9" x14ac:dyDescent="0.2">
      <c r="A524" s="62"/>
      <c r="B524" s="215" t="s">
        <v>86</v>
      </c>
      <c r="C524" s="62" t="s">
        <v>93</v>
      </c>
      <c r="D524" s="65">
        <v>0</v>
      </c>
      <c r="E524" s="65">
        <v>0</v>
      </c>
      <c r="F524" s="65">
        <v>0</v>
      </c>
      <c r="G524" s="65">
        <v>0</v>
      </c>
      <c r="H524" s="70">
        <v>0</v>
      </c>
      <c r="I524" s="242">
        <f t="shared" si="14"/>
        <v>0</v>
      </c>
    </row>
    <row r="525" spans="1:9" x14ac:dyDescent="0.2">
      <c r="A525" s="62"/>
      <c r="B525" s="215" t="s">
        <v>90</v>
      </c>
      <c r="C525" s="62" t="s">
        <v>1282</v>
      </c>
      <c r="D525" s="65">
        <v>0</v>
      </c>
      <c r="E525" s="65">
        <v>0</v>
      </c>
      <c r="F525" s="65">
        <v>0</v>
      </c>
      <c r="G525" s="65">
        <v>0</v>
      </c>
      <c r="H525" s="70">
        <v>0</v>
      </c>
      <c r="I525" s="242">
        <f t="shared" si="14"/>
        <v>0</v>
      </c>
    </row>
    <row r="526" spans="1:9" x14ac:dyDescent="0.2">
      <c r="A526" s="62"/>
      <c r="B526" s="342" t="s">
        <v>535</v>
      </c>
      <c r="C526" s="297" t="s">
        <v>558</v>
      </c>
      <c r="D526" s="65">
        <v>0</v>
      </c>
      <c r="E526" s="65">
        <v>0</v>
      </c>
      <c r="F526" s="65">
        <v>0</v>
      </c>
      <c r="G526" s="65">
        <v>0</v>
      </c>
      <c r="H526" s="70">
        <v>0</v>
      </c>
      <c r="I526" s="242">
        <f t="shared" si="14"/>
        <v>0</v>
      </c>
    </row>
    <row r="527" spans="1:9" x14ac:dyDescent="0.2">
      <c r="A527" s="62"/>
      <c r="B527" s="215" t="s">
        <v>1283</v>
      </c>
      <c r="C527" s="62" t="s">
        <v>644</v>
      </c>
      <c r="D527" s="65">
        <v>0</v>
      </c>
      <c r="E527" s="65">
        <v>0</v>
      </c>
      <c r="F527" s="65">
        <v>0</v>
      </c>
      <c r="G527" s="65">
        <v>0</v>
      </c>
      <c r="H527" s="70">
        <v>0</v>
      </c>
      <c r="I527" s="242">
        <f t="shared" si="14"/>
        <v>0</v>
      </c>
    </row>
    <row r="528" spans="1:9" x14ac:dyDescent="0.2">
      <c r="A528" s="62"/>
      <c r="B528" s="215" t="s">
        <v>1284</v>
      </c>
      <c r="C528" s="62" t="s">
        <v>645</v>
      </c>
      <c r="D528" s="65">
        <v>0</v>
      </c>
      <c r="E528" s="65">
        <v>0</v>
      </c>
      <c r="F528" s="65">
        <v>0</v>
      </c>
      <c r="G528" s="65">
        <v>0</v>
      </c>
      <c r="H528" s="70">
        <v>0</v>
      </c>
      <c r="I528" s="242">
        <f t="shared" si="14"/>
        <v>0</v>
      </c>
    </row>
    <row r="529" spans="1:9" x14ac:dyDescent="0.2">
      <c r="A529" s="62"/>
      <c r="B529" s="215" t="s">
        <v>1285</v>
      </c>
      <c r="C529" s="62" t="s">
        <v>646</v>
      </c>
      <c r="D529" s="65">
        <v>0</v>
      </c>
      <c r="E529" s="65">
        <v>0</v>
      </c>
      <c r="F529" s="65">
        <v>0</v>
      </c>
      <c r="G529" s="65">
        <v>0</v>
      </c>
      <c r="H529" s="70">
        <v>0</v>
      </c>
      <c r="I529" s="242">
        <f t="shared" si="14"/>
        <v>0</v>
      </c>
    </row>
    <row r="530" spans="1:9" x14ac:dyDescent="0.2">
      <c r="A530" s="62"/>
      <c r="B530" s="215" t="s">
        <v>1286</v>
      </c>
      <c r="C530" s="62" t="s">
        <v>647</v>
      </c>
      <c r="D530" s="65">
        <v>0</v>
      </c>
      <c r="E530" s="65">
        <v>0</v>
      </c>
      <c r="F530" s="65">
        <v>0</v>
      </c>
      <c r="G530" s="65">
        <v>0</v>
      </c>
      <c r="H530" s="70">
        <v>0</v>
      </c>
      <c r="I530" s="242">
        <f t="shared" si="14"/>
        <v>0</v>
      </c>
    </row>
    <row r="531" spans="1:9" x14ac:dyDescent="0.2">
      <c r="A531" s="62"/>
      <c r="B531" s="215" t="s">
        <v>1287</v>
      </c>
      <c r="C531" s="62" t="s">
        <v>143</v>
      </c>
      <c r="D531" s="65">
        <v>0</v>
      </c>
      <c r="E531" s="65">
        <v>0</v>
      </c>
      <c r="F531" s="65">
        <v>0</v>
      </c>
      <c r="G531" s="65">
        <v>0</v>
      </c>
      <c r="H531" s="70">
        <v>0</v>
      </c>
      <c r="I531" s="242">
        <f t="shared" si="14"/>
        <v>0</v>
      </c>
    </row>
    <row r="532" spans="1:9" x14ac:dyDescent="0.2">
      <c r="A532" s="62"/>
      <c r="B532" s="215" t="s">
        <v>1288</v>
      </c>
      <c r="C532" s="62" t="s">
        <v>144</v>
      </c>
      <c r="D532" s="65">
        <v>0</v>
      </c>
      <c r="E532" s="65">
        <v>0</v>
      </c>
      <c r="F532" s="65">
        <v>0</v>
      </c>
      <c r="G532" s="65">
        <v>0</v>
      </c>
      <c r="H532" s="70">
        <v>0</v>
      </c>
      <c r="I532" s="242">
        <f t="shared" si="14"/>
        <v>0</v>
      </c>
    </row>
    <row r="533" spans="1:9" x14ac:dyDescent="0.2">
      <c r="A533" s="62"/>
      <c r="B533" s="215" t="s">
        <v>1289</v>
      </c>
      <c r="C533" s="62" t="s">
        <v>648</v>
      </c>
      <c r="D533" s="65">
        <v>0</v>
      </c>
      <c r="E533" s="65">
        <v>0</v>
      </c>
      <c r="F533" s="65">
        <v>0</v>
      </c>
      <c r="G533" s="65">
        <v>0</v>
      </c>
      <c r="H533" s="70">
        <v>0</v>
      </c>
      <c r="I533" s="242">
        <f t="shared" si="14"/>
        <v>0</v>
      </c>
    </row>
    <row r="534" spans="1:9" x14ac:dyDescent="0.2">
      <c r="A534" s="62"/>
      <c r="B534" s="215" t="s">
        <v>1290</v>
      </c>
      <c r="C534" s="62" t="s">
        <v>650</v>
      </c>
      <c r="D534" s="65">
        <v>0</v>
      </c>
      <c r="E534" s="65">
        <v>0</v>
      </c>
      <c r="F534" s="65">
        <v>0</v>
      </c>
      <c r="G534" s="65">
        <v>0</v>
      </c>
      <c r="H534" s="70">
        <v>0</v>
      </c>
      <c r="I534" s="242">
        <f t="shared" si="14"/>
        <v>0</v>
      </c>
    </row>
    <row r="535" spans="1:9" x14ac:dyDescent="0.2">
      <c r="A535" s="62"/>
      <c r="B535" s="215" t="s">
        <v>651</v>
      </c>
      <c r="C535" s="62" t="s">
        <v>656</v>
      </c>
      <c r="D535" s="65">
        <v>0</v>
      </c>
      <c r="E535" s="65">
        <v>0</v>
      </c>
      <c r="F535" s="65">
        <v>0</v>
      </c>
      <c r="G535" s="65">
        <v>0</v>
      </c>
      <c r="H535" s="70">
        <v>0</v>
      </c>
      <c r="I535" s="242">
        <f t="shared" si="14"/>
        <v>0</v>
      </c>
    </row>
    <row r="536" spans="1:9" x14ac:dyDescent="0.2">
      <c r="A536" s="62"/>
      <c r="B536" s="215" t="s">
        <v>652</v>
      </c>
      <c r="C536" s="62" t="s">
        <v>111</v>
      </c>
      <c r="D536" s="65">
        <v>0</v>
      </c>
      <c r="E536" s="65">
        <v>0</v>
      </c>
      <c r="F536" s="65">
        <v>0</v>
      </c>
      <c r="G536" s="65">
        <v>0</v>
      </c>
      <c r="H536" s="70">
        <v>0</v>
      </c>
      <c r="I536" s="242">
        <f t="shared" si="14"/>
        <v>0</v>
      </c>
    </row>
    <row r="537" spans="1:9" x14ac:dyDescent="0.2">
      <c r="A537" s="62"/>
      <c r="B537" s="215" t="s">
        <v>653</v>
      </c>
      <c r="C537" s="62" t="s">
        <v>112</v>
      </c>
      <c r="D537" s="65">
        <v>0</v>
      </c>
      <c r="E537" s="65">
        <v>0</v>
      </c>
      <c r="F537" s="65">
        <v>0</v>
      </c>
      <c r="G537" s="65">
        <v>0</v>
      </c>
      <c r="H537" s="70">
        <v>0</v>
      </c>
      <c r="I537" s="242">
        <f t="shared" si="14"/>
        <v>0</v>
      </c>
    </row>
    <row r="538" spans="1:9" x14ac:dyDescent="0.2">
      <c r="A538" s="62"/>
      <c r="B538" s="215" t="s">
        <v>654</v>
      </c>
      <c r="C538" s="62" t="s">
        <v>113</v>
      </c>
      <c r="D538" s="65">
        <v>0</v>
      </c>
      <c r="E538" s="65">
        <v>0</v>
      </c>
      <c r="F538" s="65">
        <v>0</v>
      </c>
      <c r="G538" s="65">
        <v>0</v>
      </c>
      <c r="H538" s="70">
        <v>0</v>
      </c>
      <c r="I538" s="242">
        <f t="shared" si="14"/>
        <v>0</v>
      </c>
    </row>
    <row r="539" spans="1:9" x14ac:dyDescent="0.2">
      <c r="A539" s="62"/>
      <c r="B539" s="215" t="s">
        <v>1254</v>
      </c>
      <c r="C539" s="62" t="s">
        <v>114</v>
      </c>
      <c r="D539" s="65">
        <v>0</v>
      </c>
      <c r="E539" s="65">
        <v>0</v>
      </c>
      <c r="F539" s="65">
        <v>0</v>
      </c>
      <c r="G539" s="65">
        <v>0</v>
      </c>
      <c r="H539" s="70">
        <v>0</v>
      </c>
      <c r="I539" s="242">
        <f t="shared" si="14"/>
        <v>0</v>
      </c>
    </row>
    <row r="540" spans="1:9" x14ac:dyDescent="0.2">
      <c r="A540" s="62"/>
      <c r="B540" s="215" t="s">
        <v>655</v>
      </c>
      <c r="C540" s="62" t="s">
        <v>115</v>
      </c>
      <c r="D540" s="65">
        <v>0</v>
      </c>
      <c r="E540" s="65">
        <v>0</v>
      </c>
      <c r="F540" s="65">
        <v>0</v>
      </c>
      <c r="G540" s="65">
        <v>0</v>
      </c>
      <c r="H540" s="70">
        <v>0</v>
      </c>
      <c r="I540" s="242">
        <f t="shared" si="14"/>
        <v>0</v>
      </c>
    </row>
    <row r="541" spans="1:9" x14ac:dyDescent="0.2">
      <c r="A541" s="62"/>
      <c r="B541" s="215" t="s">
        <v>1255</v>
      </c>
      <c r="C541" s="62" t="s">
        <v>118</v>
      </c>
      <c r="D541" s="65">
        <v>0</v>
      </c>
      <c r="E541" s="65">
        <v>0</v>
      </c>
      <c r="F541" s="65">
        <v>0</v>
      </c>
      <c r="G541" s="65">
        <v>0</v>
      </c>
      <c r="H541" s="70">
        <v>0</v>
      </c>
      <c r="I541" s="242">
        <f t="shared" si="14"/>
        <v>0</v>
      </c>
    </row>
    <row r="542" spans="1:9" x14ac:dyDescent="0.2">
      <c r="A542" s="62"/>
      <c r="B542" s="215" t="s">
        <v>500</v>
      </c>
      <c r="C542" s="62" t="s">
        <v>123</v>
      </c>
      <c r="D542" s="65">
        <v>0</v>
      </c>
      <c r="E542" s="65">
        <v>0</v>
      </c>
      <c r="F542" s="65">
        <v>0</v>
      </c>
      <c r="G542" s="65">
        <v>0</v>
      </c>
      <c r="H542" s="70">
        <v>0</v>
      </c>
      <c r="I542" s="242">
        <f t="shared" si="14"/>
        <v>0</v>
      </c>
    </row>
    <row r="543" spans="1:9" x14ac:dyDescent="0.2">
      <c r="A543" s="62"/>
      <c r="B543" s="215" t="s">
        <v>496</v>
      </c>
      <c r="C543" s="62" t="s">
        <v>125</v>
      </c>
      <c r="D543" s="65">
        <v>0</v>
      </c>
      <c r="E543" s="65">
        <v>0</v>
      </c>
      <c r="F543" s="65">
        <v>0</v>
      </c>
      <c r="G543" s="65">
        <v>0</v>
      </c>
      <c r="H543" s="70">
        <v>0</v>
      </c>
      <c r="I543" s="242">
        <f t="shared" si="14"/>
        <v>0</v>
      </c>
    </row>
    <row r="544" spans="1:9" x14ac:dyDescent="0.2">
      <c r="A544" s="62"/>
      <c r="B544" s="215" t="s">
        <v>1256</v>
      </c>
      <c r="C544" s="62" t="s">
        <v>131</v>
      </c>
      <c r="D544" s="65">
        <v>0</v>
      </c>
      <c r="E544" s="65">
        <v>0</v>
      </c>
      <c r="F544" s="65">
        <v>0</v>
      </c>
      <c r="G544" s="65">
        <v>0</v>
      </c>
      <c r="H544" s="70">
        <v>0</v>
      </c>
      <c r="I544" s="242">
        <f t="shared" si="14"/>
        <v>0</v>
      </c>
    </row>
    <row r="545" spans="1:9" x14ac:dyDescent="0.2">
      <c r="A545" s="62"/>
      <c r="B545" s="215" t="s">
        <v>127</v>
      </c>
      <c r="C545" s="62" t="s">
        <v>132</v>
      </c>
      <c r="D545" s="65">
        <v>0</v>
      </c>
      <c r="E545" s="65">
        <v>0</v>
      </c>
      <c r="F545" s="65">
        <v>0</v>
      </c>
      <c r="G545" s="65">
        <v>0</v>
      </c>
      <c r="H545" s="70">
        <v>0</v>
      </c>
      <c r="I545" s="242">
        <f t="shared" si="14"/>
        <v>0</v>
      </c>
    </row>
    <row r="546" spans="1:9" x14ac:dyDescent="0.2">
      <c r="A546" s="62"/>
      <c r="B546" s="215" t="s">
        <v>128</v>
      </c>
      <c r="C546" s="62" t="s">
        <v>133</v>
      </c>
      <c r="D546" s="65">
        <v>0</v>
      </c>
      <c r="E546" s="65">
        <v>0</v>
      </c>
      <c r="F546" s="65">
        <v>0</v>
      </c>
      <c r="G546" s="65">
        <v>0</v>
      </c>
      <c r="H546" s="70">
        <v>0</v>
      </c>
      <c r="I546" s="242">
        <f t="shared" si="14"/>
        <v>0</v>
      </c>
    </row>
    <row r="547" spans="1:9" ht="10.8" thickBot="1" x14ac:dyDescent="0.25">
      <c r="A547" s="62"/>
      <c r="B547" s="215" t="s">
        <v>129</v>
      </c>
      <c r="C547" s="62" t="s">
        <v>134</v>
      </c>
      <c r="D547" s="65">
        <v>0</v>
      </c>
      <c r="E547" s="65">
        <v>0</v>
      </c>
      <c r="F547" s="65">
        <v>0</v>
      </c>
      <c r="G547" s="65">
        <v>0</v>
      </c>
      <c r="H547" s="70">
        <v>0</v>
      </c>
      <c r="I547" s="242">
        <f t="shared" si="14"/>
        <v>0</v>
      </c>
    </row>
    <row r="548" spans="1:9" ht="11.4" thickTop="1" thickBot="1" x14ac:dyDescent="0.25">
      <c r="A548" s="62"/>
      <c r="B548" s="215"/>
      <c r="C548" s="62" t="s">
        <v>96</v>
      </c>
      <c r="D548" s="82">
        <f>SUM(D514:D547)</f>
        <v>0</v>
      </c>
      <c r="E548" s="82">
        <f>SUM(E514:E547)</f>
        <v>0</v>
      </c>
      <c r="F548" s="82">
        <f>SUM(F514:F547)</f>
        <v>0</v>
      </c>
      <c r="G548" s="82">
        <f>SUM(G514:G547)</f>
        <v>0</v>
      </c>
      <c r="H548" s="82">
        <f>SUM(H514:H547)</f>
        <v>0</v>
      </c>
      <c r="I548" s="82">
        <f t="shared" si="14"/>
        <v>0</v>
      </c>
    </row>
    <row r="549" spans="1:9" ht="10.8" thickTop="1" x14ac:dyDescent="0.2">
      <c r="A549" s="62"/>
      <c r="B549" s="62"/>
      <c r="C549" s="62"/>
      <c r="D549" s="3"/>
      <c r="E549" s="3"/>
      <c r="F549" s="3"/>
      <c r="G549" s="3"/>
      <c r="H549" s="3"/>
      <c r="I549" s="98"/>
    </row>
    <row r="550" spans="1:9" x14ac:dyDescent="0.2">
      <c r="A550" s="216" t="s">
        <v>97</v>
      </c>
      <c r="B550" s="62"/>
      <c r="C550" s="62"/>
      <c r="D550" s="3"/>
      <c r="E550" s="3"/>
      <c r="F550" s="3"/>
      <c r="G550" s="3"/>
      <c r="H550" s="3"/>
      <c r="I550" s="98"/>
    </row>
    <row r="551" spans="1:9" x14ac:dyDescent="0.2">
      <c r="B551" s="215" t="s">
        <v>1249</v>
      </c>
      <c r="C551" s="62" t="s">
        <v>177</v>
      </c>
      <c r="D551" s="68">
        <v>0</v>
      </c>
      <c r="E551" s="68">
        <v>0</v>
      </c>
      <c r="F551" s="68">
        <v>0</v>
      </c>
      <c r="G551" s="218">
        <f>SUMIF('Staff Details'!J:J,RIGHT(LEFT($A$2,7),2)&amp;"-"&amp;LEFT(A550,4),'Staff Details'!S:S)</f>
        <v>0</v>
      </c>
      <c r="H551" s="70">
        <v>0</v>
      </c>
      <c r="I551" s="242">
        <f>SUM(G551+H551)</f>
        <v>0</v>
      </c>
    </row>
    <row r="552" spans="1:9" x14ac:dyDescent="0.2">
      <c r="B552" s="215" t="s">
        <v>1249</v>
      </c>
      <c r="C552" s="62" t="s">
        <v>400</v>
      </c>
      <c r="D552" s="68">
        <v>0</v>
      </c>
      <c r="E552" s="68">
        <v>0</v>
      </c>
      <c r="F552" s="68">
        <v>0</v>
      </c>
      <c r="G552" s="68">
        <v>0</v>
      </c>
      <c r="H552" s="70">
        <v>0</v>
      </c>
      <c r="I552" s="242">
        <f>SUM(G552+H552)</f>
        <v>0</v>
      </c>
    </row>
    <row r="553" spans="1:9" x14ac:dyDescent="0.2">
      <c r="A553" s="62"/>
      <c r="B553" s="215" t="s">
        <v>1250</v>
      </c>
      <c r="C553" s="62" t="s">
        <v>684</v>
      </c>
      <c r="D553" s="68">
        <v>0</v>
      </c>
      <c r="E553" s="68">
        <v>0</v>
      </c>
      <c r="F553" s="68">
        <v>0</v>
      </c>
      <c r="G553" s="219">
        <f>SUMIF('Staff Details'!J:J,RIGHT(LEFT($A$2,7),2)&amp;"-"&amp;LEFT(A550,4),'Staff Details'!AA:AA)</f>
        <v>0</v>
      </c>
      <c r="H553" s="70">
        <v>0</v>
      </c>
      <c r="I553" s="242">
        <f>SUM(G553+H553)</f>
        <v>0</v>
      </c>
    </row>
    <row r="554" spans="1:9" x14ac:dyDescent="0.2">
      <c r="A554" s="62"/>
      <c r="B554" s="215" t="s">
        <v>1250</v>
      </c>
      <c r="C554" s="62" t="s">
        <v>401</v>
      </c>
      <c r="D554" s="68">
        <v>0</v>
      </c>
      <c r="E554" s="68">
        <v>0</v>
      </c>
      <c r="F554" s="68">
        <v>0</v>
      </c>
      <c r="G554" s="68">
        <v>0</v>
      </c>
      <c r="H554" s="70">
        <v>0</v>
      </c>
      <c r="I554" s="242">
        <f>SUM(G554+H554)</f>
        <v>0</v>
      </c>
    </row>
    <row r="555" spans="1:9" x14ac:dyDescent="0.2">
      <c r="A555" s="62"/>
      <c r="B555" s="215" t="s">
        <v>1251</v>
      </c>
      <c r="C555" s="62" t="s">
        <v>76</v>
      </c>
      <c r="D555" s="65">
        <v>0</v>
      </c>
      <c r="E555" s="65">
        <v>0</v>
      </c>
      <c r="F555" s="65">
        <v>0</v>
      </c>
      <c r="G555" s="65">
        <v>0</v>
      </c>
      <c r="H555" s="70">
        <v>0</v>
      </c>
      <c r="I555" s="242">
        <f t="shared" ref="I555:I585" si="15">SUM(G555+H555)</f>
        <v>0</v>
      </c>
    </row>
    <row r="556" spans="1:9" x14ac:dyDescent="0.2">
      <c r="A556" s="62"/>
      <c r="B556" s="215" t="s">
        <v>1252</v>
      </c>
      <c r="C556" s="62" t="s">
        <v>77</v>
      </c>
      <c r="D556" s="65">
        <v>0</v>
      </c>
      <c r="E556" s="65">
        <v>0</v>
      </c>
      <c r="F556" s="65">
        <v>0</v>
      </c>
      <c r="G556" s="65">
        <v>0</v>
      </c>
      <c r="H556" s="70">
        <v>0</v>
      </c>
      <c r="I556" s="242">
        <f t="shared" si="15"/>
        <v>0</v>
      </c>
    </row>
    <row r="557" spans="1:9" x14ac:dyDescent="0.2">
      <c r="A557" s="62"/>
      <c r="B557" s="215" t="s">
        <v>78</v>
      </c>
      <c r="C557" s="62" t="s">
        <v>79</v>
      </c>
      <c r="D557" s="65">
        <v>0</v>
      </c>
      <c r="E557" s="65">
        <v>0</v>
      </c>
      <c r="F557" s="65">
        <v>0</v>
      </c>
      <c r="G557" s="65">
        <v>0</v>
      </c>
      <c r="H557" s="70">
        <v>0</v>
      </c>
      <c r="I557" s="242">
        <f t="shared" si="15"/>
        <v>0</v>
      </c>
    </row>
    <row r="558" spans="1:9" x14ac:dyDescent="0.2">
      <c r="A558" s="62"/>
      <c r="B558" s="215" t="s">
        <v>80</v>
      </c>
      <c r="C558" s="62" t="s">
        <v>81</v>
      </c>
      <c r="D558" s="65">
        <v>0</v>
      </c>
      <c r="E558" s="65">
        <v>0</v>
      </c>
      <c r="F558" s="65">
        <v>0</v>
      </c>
      <c r="G558" s="65">
        <v>0</v>
      </c>
      <c r="H558" s="70">
        <v>0</v>
      </c>
      <c r="I558" s="242">
        <f t="shared" si="15"/>
        <v>0</v>
      </c>
    </row>
    <row r="559" spans="1:9" x14ac:dyDescent="0.2">
      <c r="A559" s="62"/>
      <c r="B559" s="215" t="s">
        <v>1253</v>
      </c>
      <c r="C559" s="62" t="s">
        <v>82</v>
      </c>
      <c r="D559" s="65">
        <v>0</v>
      </c>
      <c r="E559" s="65">
        <v>0</v>
      </c>
      <c r="F559" s="65">
        <v>0</v>
      </c>
      <c r="G559" s="65">
        <v>0</v>
      </c>
      <c r="H559" s="70">
        <v>0</v>
      </c>
      <c r="I559" s="242">
        <f t="shared" si="15"/>
        <v>0</v>
      </c>
    </row>
    <row r="560" spans="1:9" x14ac:dyDescent="0.2">
      <c r="A560" s="62"/>
      <c r="B560" s="215" t="s">
        <v>85</v>
      </c>
      <c r="C560" s="62" t="s">
        <v>92</v>
      </c>
      <c r="D560" s="65">
        <v>0</v>
      </c>
      <c r="E560" s="65">
        <v>0</v>
      </c>
      <c r="F560" s="65">
        <v>0</v>
      </c>
      <c r="G560" s="65">
        <v>0</v>
      </c>
      <c r="H560" s="70">
        <v>0</v>
      </c>
      <c r="I560" s="242">
        <f t="shared" si="15"/>
        <v>0</v>
      </c>
    </row>
    <row r="561" spans="1:9" x14ac:dyDescent="0.2">
      <c r="A561" s="62"/>
      <c r="B561" s="215" t="s">
        <v>86</v>
      </c>
      <c r="C561" s="62" t="s">
        <v>93</v>
      </c>
      <c r="D561" s="65">
        <v>0</v>
      </c>
      <c r="E561" s="65">
        <v>0</v>
      </c>
      <c r="F561" s="65">
        <v>0</v>
      </c>
      <c r="G561" s="65">
        <v>0</v>
      </c>
      <c r="H561" s="70">
        <v>0</v>
      </c>
      <c r="I561" s="242">
        <f t="shared" si="15"/>
        <v>0</v>
      </c>
    </row>
    <row r="562" spans="1:9" x14ac:dyDescent="0.2">
      <c r="A562" s="62"/>
      <c r="B562" s="215" t="s">
        <v>90</v>
      </c>
      <c r="C562" s="62" t="s">
        <v>1282</v>
      </c>
      <c r="D562" s="65">
        <v>0</v>
      </c>
      <c r="E562" s="65">
        <v>0</v>
      </c>
      <c r="F562" s="65">
        <v>0</v>
      </c>
      <c r="G562" s="65">
        <v>0</v>
      </c>
      <c r="H562" s="70">
        <v>0</v>
      </c>
      <c r="I562" s="242">
        <f t="shared" si="15"/>
        <v>0</v>
      </c>
    </row>
    <row r="563" spans="1:9" x14ac:dyDescent="0.2">
      <c r="A563" s="62"/>
      <c r="B563" s="342" t="s">
        <v>535</v>
      </c>
      <c r="C563" s="297" t="s">
        <v>558</v>
      </c>
      <c r="D563" s="65">
        <v>0</v>
      </c>
      <c r="E563" s="65">
        <v>0</v>
      </c>
      <c r="F563" s="65">
        <v>0</v>
      </c>
      <c r="G563" s="65">
        <v>0</v>
      </c>
      <c r="H563" s="70">
        <v>0</v>
      </c>
      <c r="I563" s="242">
        <f t="shared" si="15"/>
        <v>0</v>
      </c>
    </row>
    <row r="564" spans="1:9" x14ac:dyDescent="0.2">
      <c r="A564" s="62"/>
      <c r="B564" s="215" t="s">
        <v>1283</v>
      </c>
      <c r="C564" s="62" t="s">
        <v>644</v>
      </c>
      <c r="D564" s="65">
        <v>0</v>
      </c>
      <c r="E564" s="65">
        <v>0</v>
      </c>
      <c r="F564" s="65">
        <v>0</v>
      </c>
      <c r="G564" s="65">
        <v>0</v>
      </c>
      <c r="H564" s="70">
        <v>0</v>
      </c>
      <c r="I564" s="242">
        <f t="shared" si="15"/>
        <v>0</v>
      </c>
    </row>
    <row r="565" spans="1:9" x14ac:dyDescent="0.2">
      <c r="A565" s="62"/>
      <c r="B565" s="215" t="s">
        <v>1284</v>
      </c>
      <c r="C565" s="62" t="s">
        <v>645</v>
      </c>
      <c r="D565" s="65">
        <v>0</v>
      </c>
      <c r="E565" s="65">
        <v>0</v>
      </c>
      <c r="F565" s="65">
        <v>0</v>
      </c>
      <c r="G565" s="65">
        <v>0</v>
      </c>
      <c r="H565" s="70">
        <v>0</v>
      </c>
      <c r="I565" s="242">
        <f t="shared" si="15"/>
        <v>0</v>
      </c>
    </row>
    <row r="566" spans="1:9" x14ac:dyDescent="0.2">
      <c r="A566" s="62"/>
      <c r="B566" s="215" t="s">
        <v>1285</v>
      </c>
      <c r="C566" s="62" t="s">
        <v>646</v>
      </c>
      <c r="D566" s="65">
        <v>0</v>
      </c>
      <c r="E566" s="65">
        <v>0</v>
      </c>
      <c r="F566" s="65">
        <v>0</v>
      </c>
      <c r="G566" s="65">
        <v>0</v>
      </c>
      <c r="H566" s="70">
        <v>0</v>
      </c>
      <c r="I566" s="242">
        <f t="shared" si="15"/>
        <v>0</v>
      </c>
    </row>
    <row r="567" spans="1:9" x14ac:dyDescent="0.2">
      <c r="A567" s="62"/>
      <c r="B567" s="215" t="s">
        <v>1286</v>
      </c>
      <c r="C567" s="62" t="s">
        <v>647</v>
      </c>
      <c r="D567" s="65">
        <v>0</v>
      </c>
      <c r="E567" s="65">
        <v>0</v>
      </c>
      <c r="F567" s="65">
        <v>0</v>
      </c>
      <c r="G567" s="65">
        <v>0</v>
      </c>
      <c r="H567" s="70">
        <v>0</v>
      </c>
      <c r="I567" s="242">
        <f t="shared" si="15"/>
        <v>0</v>
      </c>
    </row>
    <row r="568" spans="1:9" x14ac:dyDescent="0.2">
      <c r="A568" s="62"/>
      <c r="B568" s="215" t="s">
        <v>1287</v>
      </c>
      <c r="C568" s="62" t="s">
        <v>143</v>
      </c>
      <c r="D568" s="65">
        <v>0</v>
      </c>
      <c r="E568" s="65">
        <v>0</v>
      </c>
      <c r="F568" s="65">
        <v>0</v>
      </c>
      <c r="G568" s="65">
        <v>0</v>
      </c>
      <c r="H568" s="70">
        <v>0</v>
      </c>
      <c r="I568" s="242">
        <f t="shared" si="15"/>
        <v>0</v>
      </c>
    </row>
    <row r="569" spans="1:9" x14ac:dyDescent="0.2">
      <c r="A569" s="62"/>
      <c r="B569" s="215" t="s">
        <v>1288</v>
      </c>
      <c r="C569" s="62" t="s">
        <v>144</v>
      </c>
      <c r="D569" s="65">
        <v>0</v>
      </c>
      <c r="E569" s="65">
        <v>0</v>
      </c>
      <c r="F569" s="65">
        <v>0</v>
      </c>
      <c r="G569" s="65">
        <v>0</v>
      </c>
      <c r="H569" s="70">
        <v>0</v>
      </c>
      <c r="I569" s="242">
        <f t="shared" si="15"/>
        <v>0</v>
      </c>
    </row>
    <row r="570" spans="1:9" x14ac:dyDescent="0.2">
      <c r="A570" s="62"/>
      <c r="B570" s="215" t="s">
        <v>1289</v>
      </c>
      <c r="C570" s="62" t="s">
        <v>648</v>
      </c>
      <c r="D570" s="65">
        <v>0</v>
      </c>
      <c r="E570" s="65">
        <v>0</v>
      </c>
      <c r="F570" s="65">
        <v>0</v>
      </c>
      <c r="G570" s="65">
        <v>0</v>
      </c>
      <c r="H570" s="70">
        <v>0</v>
      </c>
      <c r="I570" s="242">
        <f t="shared" si="15"/>
        <v>0</v>
      </c>
    </row>
    <row r="571" spans="1:9" x14ac:dyDescent="0.2">
      <c r="A571" s="62"/>
      <c r="B571" s="215" t="s">
        <v>1290</v>
      </c>
      <c r="C571" s="62" t="s">
        <v>650</v>
      </c>
      <c r="D571" s="65">
        <v>0</v>
      </c>
      <c r="E571" s="65">
        <v>0</v>
      </c>
      <c r="F571" s="65">
        <v>0</v>
      </c>
      <c r="G571" s="65">
        <v>0</v>
      </c>
      <c r="H571" s="70">
        <v>0</v>
      </c>
      <c r="I571" s="242">
        <f t="shared" si="15"/>
        <v>0</v>
      </c>
    </row>
    <row r="572" spans="1:9" x14ac:dyDescent="0.2">
      <c r="A572" s="62"/>
      <c r="B572" s="215" t="s">
        <v>651</v>
      </c>
      <c r="C572" s="62" t="s">
        <v>656</v>
      </c>
      <c r="D572" s="65">
        <v>0</v>
      </c>
      <c r="E572" s="65">
        <v>0</v>
      </c>
      <c r="F572" s="65">
        <v>0</v>
      </c>
      <c r="G572" s="65">
        <v>0</v>
      </c>
      <c r="H572" s="70">
        <v>0</v>
      </c>
      <c r="I572" s="242">
        <f t="shared" si="15"/>
        <v>0</v>
      </c>
    </row>
    <row r="573" spans="1:9" x14ac:dyDescent="0.2">
      <c r="A573" s="62"/>
      <c r="B573" s="215" t="s">
        <v>652</v>
      </c>
      <c r="C573" s="62" t="s">
        <v>111</v>
      </c>
      <c r="D573" s="65">
        <v>0</v>
      </c>
      <c r="E573" s="65">
        <v>0</v>
      </c>
      <c r="F573" s="65">
        <v>0</v>
      </c>
      <c r="G573" s="65">
        <v>0</v>
      </c>
      <c r="H573" s="70">
        <v>0</v>
      </c>
      <c r="I573" s="242">
        <f t="shared" si="15"/>
        <v>0</v>
      </c>
    </row>
    <row r="574" spans="1:9" x14ac:dyDescent="0.2">
      <c r="A574" s="62"/>
      <c r="B574" s="215" t="s">
        <v>653</v>
      </c>
      <c r="C574" s="62" t="s">
        <v>112</v>
      </c>
      <c r="D574" s="65">
        <v>0</v>
      </c>
      <c r="E574" s="65">
        <v>0</v>
      </c>
      <c r="F574" s="65">
        <v>0</v>
      </c>
      <c r="G574" s="65">
        <v>0</v>
      </c>
      <c r="H574" s="70">
        <v>0</v>
      </c>
      <c r="I574" s="242">
        <f t="shared" si="15"/>
        <v>0</v>
      </c>
    </row>
    <row r="575" spans="1:9" x14ac:dyDescent="0.2">
      <c r="A575" s="62"/>
      <c r="B575" s="215" t="s">
        <v>654</v>
      </c>
      <c r="C575" s="62" t="s">
        <v>113</v>
      </c>
      <c r="D575" s="65">
        <v>0</v>
      </c>
      <c r="E575" s="65">
        <v>0</v>
      </c>
      <c r="F575" s="65">
        <v>0</v>
      </c>
      <c r="G575" s="65">
        <v>0</v>
      </c>
      <c r="H575" s="70">
        <v>0</v>
      </c>
      <c r="I575" s="242">
        <f t="shared" si="15"/>
        <v>0</v>
      </c>
    </row>
    <row r="576" spans="1:9" x14ac:dyDescent="0.2">
      <c r="A576" s="62"/>
      <c r="B576" s="215" t="s">
        <v>1254</v>
      </c>
      <c r="C576" s="62" t="s">
        <v>114</v>
      </c>
      <c r="D576" s="65">
        <v>0</v>
      </c>
      <c r="E576" s="65">
        <v>0</v>
      </c>
      <c r="F576" s="65">
        <v>0</v>
      </c>
      <c r="G576" s="65">
        <v>0</v>
      </c>
      <c r="H576" s="70">
        <v>0</v>
      </c>
      <c r="I576" s="242">
        <f t="shared" si="15"/>
        <v>0</v>
      </c>
    </row>
    <row r="577" spans="1:9" x14ac:dyDescent="0.2">
      <c r="A577" s="62"/>
      <c r="B577" s="215" t="s">
        <v>655</v>
      </c>
      <c r="C577" s="62" t="s">
        <v>115</v>
      </c>
      <c r="D577" s="65">
        <v>0</v>
      </c>
      <c r="E577" s="65">
        <v>0</v>
      </c>
      <c r="F577" s="65">
        <v>0</v>
      </c>
      <c r="G577" s="65">
        <v>0</v>
      </c>
      <c r="H577" s="70">
        <v>0</v>
      </c>
      <c r="I577" s="242">
        <f t="shared" si="15"/>
        <v>0</v>
      </c>
    </row>
    <row r="578" spans="1:9" x14ac:dyDescent="0.2">
      <c r="A578" s="62"/>
      <c r="B578" s="215" t="s">
        <v>1255</v>
      </c>
      <c r="C578" s="62" t="s">
        <v>118</v>
      </c>
      <c r="D578" s="65">
        <v>0</v>
      </c>
      <c r="E578" s="65">
        <v>0</v>
      </c>
      <c r="F578" s="65">
        <v>0</v>
      </c>
      <c r="G578" s="65">
        <v>0</v>
      </c>
      <c r="H578" s="70">
        <v>0</v>
      </c>
      <c r="I578" s="242">
        <f t="shared" si="15"/>
        <v>0</v>
      </c>
    </row>
    <row r="579" spans="1:9" x14ac:dyDescent="0.2">
      <c r="A579" s="62"/>
      <c r="B579" s="215" t="s">
        <v>500</v>
      </c>
      <c r="C579" s="62" t="s">
        <v>123</v>
      </c>
      <c r="D579" s="65">
        <v>0</v>
      </c>
      <c r="E579" s="65">
        <v>0</v>
      </c>
      <c r="F579" s="65">
        <v>0</v>
      </c>
      <c r="G579" s="65">
        <v>0</v>
      </c>
      <c r="H579" s="70">
        <v>0</v>
      </c>
      <c r="I579" s="242">
        <f t="shared" si="15"/>
        <v>0</v>
      </c>
    </row>
    <row r="580" spans="1:9" x14ac:dyDescent="0.2">
      <c r="A580" s="62"/>
      <c r="B580" s="215" t="s">
        <v>496</v>
      </c>
      <c r="C580" s="62" t="s">
        <v>125</v>
      </c>
      <c r="D580" s="65">
        <v>0</v>
      </c>
      <c r="E580" s="65">
        <v>0</v>
      </c>
      <c r="F580" s="65">
        <v>0</v>
      </c>
      <c r="G580" s="65">
        <v>0</v>
      </c>
      <c r="H580" s="70">
        <v>0</v>
      </c>
      <c r="I580" s="242">
        <f t="shared" si="15"/>
        <v>0</v>
      </c>
    </row>
    <row r="581" spans="1:9" x14ac:dyDescent="0.2">
      <c r="A581" s="62"/>
      <c r="B581" s="215" t="s">
        <v>1256</v>
      </c>
      <c r="C581" s="62" t="s">
        <v>131</v>
      </c>
      <c r="D581" s="65">
        <v>0</v>
      </c>
      <c r="E581" s="65">
        <v>0</v>
      </c>
      <c r="F581" s="65">
        <v>0</v>
      </c>
      <c r="G581" s="65">
        <v>0</v>
      </c>
      <c r="H581" s="70">
        <v>0</v>
      </c>
      <c r="I581" s="242">
        <f t="shared" si="15"/>
        <v>0</v>
      </c>
    </row>
    <row r="582" spans="1:9" x14ac:dyDescent="0.2">
      <c r="A582" s="62"/>
      <c r="B582" s="215" t="s">
        <v>127</v>
      </c>
      <c r="C582" s="62" t="s">
        <v>132</v>
      </c>
      <c r="D582" s="65">
        <v>0</v>
      </c>
      <c r="E582" s="65">
        <v>0</v>
      </c>
      <c r="F582" s="65">
        <v>0</v>
      </c>
      <c r="G582" s="65">
        <v>0</v>
      </c>
      <c r="H582" s="70">
        <v>0</v>
      </c>
      <c r="I582" s="242">
        <f t="shared" si="15"/>
        <v>0</v>
      </c>
    </row>
    <row r="583" spans="1:9" x14ac:dyDescent="0.2">
      <c r="A583" s="62"/>
      <c r="B583" s="215" t="s">
        <v>128</v>
      </c>
      <c r="C583" s="62" t="s">
        <v>133</v>
      </c>
      <c r="D583" s="65">
        <v>0</v>
      </c>
      <c r="E583" s="65">
        <v>0</v>
      </c>
      <c r="F583" s="65">
        <v>0</v>
      </c>
      <c r="G583" s="65">
        <v>0</v>
      </c>
      <c r="H583" s="70">
        <v>0</v>
      </c>
      <c r="I583" s="242">
        <f t="shared" si="15"/>
        <v>0</v>
      </c>
    </row>
    <row r="584" spans="1:9" ht="10.8" thickBot="1" x14ac:dyDescent="0.25">
      <c r="A584" s="62"/>
      <c r="B584" s="215" t="s">
        <v>129</v>
      </c>
      <c r="C584" s="62" t="s">
        <v>134</v>
      </c>
      <c r="D584" s="65">
        <v>0</v>
      </c>
      <c r="E584" s="65">
        <v>0</v>
      </c>
      <c r="F584" s="65">
        <v>0</v>
      </c>
      <c r="G584" s="65">
        <v>0</v>
      </c>
      <c r="H584" s="70">
        <v>0</v>
      </c>
      <c r="I584" s="242">
        <f t="shared" si="15"/>
        <v>0</v>
      </c>
    </row>
    <row r="585" spans="1:9" ht="11.4" thickTop="1" thickBot="1" x14ac:dyDescent="0.25">
      <c r="A585" s="62"/>
      <c r="B585" s="215"/>
      <c r="C585" s="62" t="s">
        <v>98</v>
      </c>
      <c r="D585" s="82">
        <f>SUM(D551:D584)</f>
        <v>0</v>
      </c>
      <c r="E585" s="82">
        <f>SUM(E551:E584)</f>
        <v>0</v>
      </c>
      <c r="F585" s="82">
        <f>SUM(F551:F584)</f>
        <v>0</v>
      </c>
      <c r="G585" s="82">
        <f>SUM(G551:G584)</f>
        <v>0</v>
      </c>
      <c r="H585" s="82">
        <f>SUM(H551:H584)</f>
        <v>0</v>
      </c>
      <c r="I585" s="82">
        <f t="shared" si="15"/>
        <v>0</v>
      </c>
    </row>
    <row r="586" spans="1:9" ht="10.8" thickTop="1" x14ac:dyDescent="0.2">
      <c r="A586" s="62"/>
      <c r="B586" s="62"/>
      <c r="C586" s="62"/>
      <c r="D586" s="3"/>
      <c r="E586" s="3"/>
      <c r="F586" s="3"/>
      <c r="G586" s="3"/>
      <c r="H586" s="3"/>
      <c r="I586" s="98"/>
    </row>
    <row r="587" spans="1:9" x14ac:dyDescent="0.2">
      <c r="A587" s="216" t="s">
        <v>99</v>
      </c>
      <c r="B587" s="62"/>
      <c r="C587" s="62"/>
      <c r="D587" s="3"/>
      <c r="E587" s="3"/>
      <c r="F587" s="3"/>
      <c r="G587" s="3"/>
      <c r="H587" s="3"/>
      <c r="I587" s="98"/>
    </row>
    <row r="588" spans="1:9" x14ac:dyDescent="0.2">
      <c r="B588" s="215" t="s">
        <v>1249</v>
      </c>
      <c r="C588" s="62" t="s">
        <v>177</v>
      </c>
      <c r="D588" s="68">
        <v>0</v>
      </c>
      <c r="E588" s="68">
        <v>0</v>
      </c>
      <c r="F588" s="68">
        <v>0</v>
      </c>
      <c r="G588" s="218">
        <f>SUMIF('Staff Details'!J:J,RIGHT(LEFT($A$2,7),2)&amp;"-"&amp;LEFT(A587,4),'Staff Details'!S:S)</f>
        <v>0</v>
      </c>
      <c r="H588" s="70">
        <v>0</v>
      </c>
      <c r="I588" s="242">
        <f>SUM(G588+H588)</f>
        <v>0</v>
      </c>
    </row>
    <row r="589" spans="1:9" x14ac:dyDescent="0.2">
      <c r="B589" s="215" t="s">
        <v>1249</v>
      </c>
      <c r="C589" s="62" t="s">
        <v>400</v>
      </c>
      <c r="D589" s="68">
        <v>0</v>
      </c>
      <c r="E589" s="68">
        <v>0</v>
      </c>
      <c r="F589" s="68">
        <v>0</v>
      </c>
      <c r="G589" s="68">
        <v>0</v>
      </c>
      <c r="H589" s="70">
        <v>0</v>
      </c>
      <c r="I589" s="242">
        <f>SUM(G589+H589)</f>
        <v>0</v>
      </c>
    </row>
    <row r="590" spans="1:9" x14ac:dyDescent="0.2">
      <c r="A590" s="62"/>
      <c r="B590" s="215" t="s">
        <v>1250</v>
      </c>
      <c r="C590" s="62" t="s">
        <v>684</v>
      </c>
      <c r="D590" s="68">
        <v>0</v>
      </c>
      <c r="E590" s="68">
        <v>0</v>
      </c>
      <c r="F590" s="68">
        <v>0</v>
      </c>
      <c r="G590" s="219">
        <f>SUMIF('Staff Details'!J:J,RIGHT(LEFT($A$2,7),2)&amp;"-"&amp;LEFT(A587,4),'Staff Details'!AA:AA)</f>
        <v>0</v>
      </c>
      <c r="H590" s="70">
        <v>0</v>
      </c>
      <c r="I590" s="242">
        <f>SUM(G590+H590)</f>
        <v>0</v>
      </c>
    </row>
    <row r="591" spans="1:9" x14ac:dyDescent="0.2">
      <c r="A591" s="62"/>
      <c r="B591" s="215" t="s">
        <v>1250</v>
      </c>
      <c r="C591" s="62" t="s">
        <v>401</v>
      </c>
      <c r="D591" s="68">
        <v>0</v>
      </c>
      <c r="E591" s="68">
        <v>0</v>
      </c>
      <c r="F591" s="68">
        <v>0</v>
      </c>
      <c r="G591" s="68">
        <v>0</v>
      </c>
      <c r="H591" s="70">
        <v>0</v>
      </c>
      <c r="I591" s="242">
        <f>SUM(G591+H591)</f>
        <v>0</v>
      </c>
    </row>
    <row r="592" spans="1:9" x14ac:dyDescent="0.2">
      <c r="A592" s="62"/>
      <c r="B592" s="215" t="s">
        <v>1251</v>
      </c>
      <c r="C592" s="62" t="s">
        <v>76</v>
      </c>
      <c r="D592" s="65">
        <v>0</v>
      </c>
      <c r="E592" s="65">
        <v>0</v>
      </c>
      <c r="F592" s="65">
        <v>0</v>
      </c>
      <c r="G592" s="108">
        <v>0</v>
      </c>
      <c r="H592" s="70">
        <v>0</v>
      </c>
      <c r="I592" s="242">
        <f t="shared" ref="I592:I622" si="16">SUM(G592+H592)</f>
        <v>0</v>
      </c>
    </row>
    <row r="593" spans="1:9" x14ac:dyDescent="0.2">
      <c r="A593" s="62"/>
      <c r="B593" s="215" t="s">
        <v>1252</v>
      </c>
      <c r="C593" s="62" t="s">
        <v>77</v>
      </c>
      <c r="D593" s="65">
        <v>0</v>
      </c>
      <c r="E593" s="65">
        <v>0</v>
      </c>
      <c r="F593" s="65">
        <v>0</v>
      </c>
      <c r="G593" s="108">
        <v>0</v>
      </c>
      <c r="H593" s="70">
        <v>0</v>
      </c>
      <c r="I593" s="242">
        <f t="shared" si="16"/>
        <v>0</v>
      </c>
    </row>
    <row r="594" spans="1:9" x14ac:dyDescent="0.2">
      <c r="A594" s="62"/>
      <c r="B594" s="215" t="s">
        <v>78</v>
      </c>
      <c r="C594" s="62" t="s">
        <v>79</v>
      </c>
      <c r="D594" s="65">
        <v>0</v>
      </c>
      <c r="E594" s="65">
        <v>0</v>
      </c>
      <c r="F594" s="65">
        <v>0</v>
      </c>
      <c r="G594" s="108">
        <v>0</v>
      </c>
      <c r="H594" s="70">
        <v>0</v>
      </c>
      <c r="I594" s="242">
        <f t="shared" si="16"/>
        <v>0</v>
      </c>
    </row>
    <row r="595" spans="1:9" x14ac:dyDescent="0.2">
      <c r="A595" s="62"/>
      <c r="B595" s="215" t="s">
        <v>80</v>
      </c>
      <c r="C595" s="62" t="s">
        <v>81</v>
      </c>
      <c r="D595" s="65">
        <v>0</v>
      </c>
      <c r="E595" s="65">
        <v>0</v>
      </c>
      <c r="F595" s="65">
        <v>0</v>
      </c>
      <c r="G595" s="108">
        <v>0</v>
      </c>
      <c r="H595" s="70">
        <v>0</v>
      </c>
      <c r="I595" s="242">
        <f t="shared" si="16"/>
        <v>0</v>
      </c>
    </row>
    <row r="596" spans="1:9" x14ac:dyDescent="0.2">
      <c r="A596" s="62"/>
      <c r="B596" s="215" t="s">
        <v>1253</v>
      </c>
      <c r="C596" s="62" t="s">
        <v>82</v>
      </c>
      <c r="D596" s="65">
        <v>0</v>
      </c>
      <c r="E596" s="65">
        <v>0</v>
      </c>
      <c r="F596" s="65">
        <v>0</v>
      </c>
      <c r="G596" s="108">
        <v>0</v>
      </c>
      <c r="H596" s="70">
        <v>0</v>
      </c>
      <c r="I596" s="242">
        <f t="shared" si="16"/>
        <v>0</v>
      </c>
    </row>
    <row r="597" spans="1:9" x14ac:dyDescent="0.2">
      <c r="A597" s="62"/>
      <c r="B597" s="215" t="s">
        <v>85</v>
      </c>
      <c r="C597" s="62" t="s">
        <v>92</v>
      </c>
      <c r="D597" s="65">
        <v>0</v>
      </c>
      <c r="E597" s="65">
        <v>0</v>
      </c>
      <c r="F597" s="65">
        <v>0</v>
      </c>
      <c r="G597" s="108">
        <v>0</v>
      </c>
      <c r="H597" s="70">
        <v>0</v>
      </c>
      <c r="I597" s="242">
        <f t="shared" si="16"/>
        <v>0</v>
      </c>
    </row>
    <row r="598" spans="1:9" x14ac:dyDescent="0.2">
      <c r="A598" s="62"/>
      <c r="B598" s="215" t="s">
        <v>86</v>
      </c>
      <c r="C598" s="62" t="s">
        <v>93</v>
      </c>
      <c r="D598" s="65">
        <v>0</v>
      </c>
      <c r="E598" s="65">
        <v>0</v>
      </c>
      <c r="F598" s="65">
        <v>0</v>
      </c>
      <c r="G598" s="108">
        <v>0</v>
      </c>
      <c r="H598" s="70">
        <v>0</v>
      </c>
      <c r="I598" s="242">
        <f t="shared" si="16"/>
        <v>0</v>
      </c>
    </row>
    <row r="599" spans="1:9" x14ac:dyDescent="0.2">
      <c r="A599" s="62"/>
      <c r="B599" s="215" t="s">
        <v>90</v>
      </c>
      <c r="C599" s="62" t="s">
        <v>1282</v>
      </c>
      <c r="D599" s="65">
        <v>0</v>
      </c>
      <c r="E599" s="65">
        <v>0</v>
      </c>
      <c r="F599" s="65">
        <v>0</v>
      </c>
      <c r="G599" s="108">
        <v>0</v>
      </c>
      <c r="H599" s="70">
        <v>0</v>
      </c>
      <c r="I599" s="242">
        <f t="shared" si="16"/>
        <v>0</v>
      </c>
    </row>
    <row r="600" spans="1:9" x14ac:dyDescent="0.2">
      <c r="A600" s="62"/>
      <c r="B600" s="342" t="s">
        <v>535</v>
      </c>
      <c r="C600" s="297" t="s">
        <v>558</v>
      </c>
      <c r="D600" s="65">
        <v>0</v>
      </c>
      <c r="E600" s="65">
        <v>0</v>
      </c>
      <c r="F600" s="65">
        <v>0</v>
      </c>
      <c r="G600" s="108">
        <v>0</v>
      </c>
      <c r="H600" s="70">
        <v>0</v>
      </c>
      <c r="I600" s="242">
        <f t="shared" si="16"/>
        <v>0</v>
      </c>
    </row>
    <row r="601" spans="1:9" x14ac:dyDescent="0.2">
      <c r="A601" s="62"/>
      <c r="B601" s="215" t="s">
        <v>1283</v>
      </c>
      <c r="C601" s="62" t="s">
        <v>644</v>
      </c>
      <c r="D601" s="65">
        <v>0</v>
      </c>
      <c r="E601" s="65">
        <v>0</v>
      </c>
      <c r="F601" s="65">
        <v>0</v>
      </c>
      <c r="G601" s="108">
        <v>0</v>
      </c>
      <c r="H601" s="70">
        <v>0</v>
      </c>
      <c r="I601" s="242">
        <f t="shared" si="16"/>
        <v>0</v>
      </c>
    </row>
    <row r="602" spans="1:9" x14ac:dyDescent="0.2">
      <c r="A602" s="62"/>
      <c r="B602" s="215" t="s">
        <v>1284</v>
      </c>
      <c r="C602" s="62" t="s">
        <v>645</v>
      </c>
      <c r="D602" s="65">
        <v>0</v>
      </c>
      <c r="E602" s="65">
        <v>0</v>
      </c>
      <c r="F602" s="65">
        <v>0</v>
      </c>
      <c r="G602" s="108">
        <v>0</v>
      </c>
      <c r="H602" s="70">
        <v>0</v>
      </c>
      <c r="I602" s="242">
        <f t="shared" si="16"/>
        <v>0</v>
      </c>
    </row>
    <row r="603" spans="1:9" x14ac:dyDescent="0.2">
      <c r="A603" s="62"/>
      <c r="B603" s="215" t="s">
        <v>1285</v>
      </c>
      <c r="C603" s="62" t="s">
        <v>646</v>
      </c>
      <c r="D603" s="65">
        <v>0</v>
      </c>
      <c r="E603" s="65">
        <v>0</v>
      </c>
      <c r="F603" s="65">
        <v>0</v>
      </c>
      <c r="G603" s="108">
        <v>0</v>
      </c>
      <c r="H603" s="70">
        <v>0</v>
      </c>
      <c r="I603" s="242">
        <f t="shared" si="16"/>
        <v>0</v>
      </c>
    </row>
    <row r="604" spans="1:9" x14ac:dyDescent="0.2">
      <c r="A604" s="62"/>
      <c r="B604" s="215" t="s">
        <v>1286</v>
      </c>
      <c r="C604" s="62" t="s">
        <v>647</v>
      </c>
      <c r="D604" s="65">
        <v>0</v>
      </c>
      <c r="E604" s="65">
        <v>0</v>
      </c>
      <c r="F604" s="65">
        <v>0</v>
      </c>
      <c r="G604" s="108">
        <v>0</v>
      </c>
      <c r="H604" s="70">
        <v>0</v>
      </c>
      <c r="I604" s="242">
        <f t="shared" si="16"/>
        <v>0</v>
      </c>
    </row>
    <row r="605" spans="1:9" x14ac:dyDescent="0.2">
      <c r="A605" s="62"/>
      <c r="B605" s="215" t="s">
        <v>1287</v>
      </c>
      <c r="C605" s="62" t="s">
        <v>143</v>
      </c>
      <c r="D605" s="65">
        <v>0</v>
      </c>
      <c r="E605" s="65">
        <v>0</v>
      </c>
      <c r="F605" s="65">
        <v>0</v>
      </c>
      <c r="G605" s="108">
        <v>0</v>
      </c>
      <c r="H605" s="70">
        <v>0</v>
      </c>
      <c r="I605" s="242">
        <f t="shared" si="16"/>
        <v>0</v>
      </c>
    </row>
    <row r="606" spans="1:9" x14ac:dyDescent="0.2">
      <c r="A606" s="62"/>
      <c r="B606" s="215" t="s">
        <v>1288</v>
      </c>
      <c r="C606" s="62" t="s">
        <v>144</v>
      </c>
      <c r="D606" s="65">
        <v>0</v>
      </c>
      <c r="E606" s="65">
        <v>0</v>
      </c>
      <c r="F606" s="65">
        <v>0</v>
      </c>
      <c r="G606" s="108">
        <v>0</v>
      </c>
      <c r="H606" s="70">
        <v>0</v>
      </c>
      <c r="I606" s="242">
        <f t="shared" si="16"/>
        <v>0</v>
      </c>
    </row>
    <row r="607" spans="1:9" x14ac:dyDescent="0.2">
      <c r="A607" s="62"/>
      <c r="B607" s="215" t="s">
        <v>1289</v>
      </c>
      <c r="C607" s="62" t="s">
        <v>648</v>
      </c>
      <c r="D607" s="65">
        <v>0</v>
      </c>
      <c r="E607" s="65">
        <v>0</v>
      </c>
      <c r="F607" s="65">
        <v>0</v>
      </c>
      <c r="G607" s="108">
        <v>0</v>
      </c>
      <c r="H607" s="70">
        <v>0</v>
      </c>
      <c r="I607" s="242">
        <f t="shared" si="16"/>
        <v>0</v>
      </c>
    </row>
    <row r="608" spans="1:9" x14ac:dyDescent="0.2">
      <c r="A608" s="62"/>
      <c r="B608" s="215" t="s">
        <v>1290</v>
      </c>
      <c r="C608" s="62" t="s">
        <v>650</v>
      </c>
      <c r="D608" s="65">
        <v>0</v>
      </c>
      <c r="E608" s="65">
        <v>0</v>
      </c>
      <c r="F608" s="65">
        <v>0</v>
      </c>
      <c r="G608" s="108">
        <v>0</v>
      </c>
      <c r="H608" s="70">
        <v>0</v>
      </c>
      <c r="I608" s="242">
        <f t="shared" si="16"/>
        <v>0</v>
      </c>
    </row>
    <row r="609" spans="1:9" x14ac:dyDescent="0.2">
      <c r="A609" s="62"/>
      <c r="B609" s="215" t="s">
        <v>651</v>
      </c>
      <c r="C609" s="62" t="s">
        <v>656</v>
      </c>
      <c r="D609" s="65">
        <v>0</v>
      </c>
      <c r="E609" s="65">
        <v>0</v>
      </c>
      <c r="F609" s="65">
        <v>0</v>
      </c>
      <c r="G609" s="108">
        <v>0</v>
      </c>
      <c r="H609" s="70">
        <v>0</v>
      </c>
      <c r="I609" s="242">
        <f t="shared" si="16"/>
        <v>0</v>
      </c>
    </row>
    <row r="610" spans="1:9" x14ac:dyDescent="0.2">
      <c r="A610" s="62"/>
      <c r="B610" s="215" t="s">
        <v>652</v>
      </c>
      <c r="C610" s="62" t="s">
        <v>111</v>
      </c>
      <c r="D610" s="65">
        <v>0</v>
      </c>
      <c r="E610" s="65">
        <v>0</v>
      </c>
      <c r="F610" s="65">
        <v>0</v>
      </c>
      <c r="G610" s="108">
        <v>0</v>
      </c>
      <c r="H610" s="70">
        <v>0</v>
      </c>
      <c r="I610" s="242">
        <f t="shared" si="16"/>
        <v>0</v>
      </c>
    </row>
    <row r="611" spans="1:9" x14ac:dyDescent="0.2">
      <c r="A611" s="62"/>
      <c r="B611" s="215" t="s">
        <v>653</v>
      </c>
      <c r="C611" s="62" t="s">
        <v>112</v>
      </c>
      <c r="D611" s="65">
        <v>0</v>
      </c>
      <c r="E611" s="65">
        <v>0</v>
      </c>
      <c r="F611" s="65">
        <v>0</v>
      </c>
      <c r="G611" s="108">
        <v>0</v>
      </c>
      <c r="H611" s="70">
        <v>0</v>
      </c>
      <c r="I611" s="242">
        <f t="shared" si="16"/>
        <v>0</v>
      </c>
    </row>
    <row r="612" spans="1:9" x14ac:dyDescent="0.2">
      <c r="A612" s="62"/>
      <c r="B612" s="215" t="s">
        <v>654</v>
      </c>
      <c r="C612" s="62" t="s">
        <v>113</v>
      </c>
      <c r="D612" s="65">
        <v>0</v>
      </c>
      <c r="E612" s="65">
        <v>0</v>
      </c>
      <c r="F612" s="65">
        <v>0</v>
      </c>
      <c r="G612" s="108">
        <v>0</v>
      </c>
      <c r="H612" s="70">
        <v>0</v>
      </c>
      <c r="I612" s="242">
        <f t="shared" si="16"/>
        <v>0</v>
      </c>
    </row>
    <row r="613" spans="1:9" x14ac:dyDescent="0.2">
      <c r="A613" s="62"/>
      <c r="B613" s="215" t="s">
        <v>1254</v>
      </c>
      <c r="C613" s="62" t="s">
        <v>114</v>
      </c>
      <c r="D613" s="65">
        <v>0</v>
      </c>
      <c r="E613" s="65">
        <v>0</v>
      </c>
      <c r="F613" s="65">
        <v>0</v>
      </c>
      <c r="G613" s="108">
        <v>0</v>
      </c>
      <c r="H613" s="70">
        <v>0</v>
      </c>
      <c r="I613" s="242">
        <f t="shared" si="16"/>
        <v>0</v>
      </c>
    </row>
    <row r="614" spans="1:9" x14ac:dyDescent="0.2">
      <c r="A614" s="62"/>
      <c r="B614" s="215" t="s">
        <v>655</v>
      </c>
      <c r="C614" s="62" t="s">
        <v>115</v>
      </c>
      <c r="D614" s="65">
        <v>0</v>
      </c>
      <c r="E614" s="65">
        <v>0</v>
      </c>
      <c r="F614" s="65">
        <v>0</v>
      </c>
      <c r="G614" s="108">
        <v>0</v>
      </c>
      <c r="H614" s="70">
        <v>0</v>
      </c>
      <c r="I614" s="242">
        <f t="shared" si="16"/>
        <v>0</v>
      </c>
    </row>
    <row r="615" spans="1:9" x14ac:dyDescent="0.2">
      <c r="A615" s="62"/>
      <c r="B615" s="215" t="s">
        <v>1255</v>
      </c>
      <c r="C615" s="62" t="s">
        <v>118</v>
      </c>
      <c r="D615" s="65">
        <v>0</v>
      </c>
      <c r="E615" s="65">
        <v>0</v>
      </c>
      <c r="F615" s="65">
        <v>0</v>
      </c>
      <c r="G615" s="108">
        <v>0</v>
      </c>
      <c r="H615" s="70">
        <v>0</v>
      </c>
      <c r="I615" s="242">
        <f t="shared" si="16"/>
        <v>0</v>
      </c>
    </row>
    <row r="616" spans="1:9" x14ac:dyDescent="0.2">
      <c r="A616" s="62"/>
      <c r="B616" s="215" t="s">
        <v>500</v>
      </c>
      <c r="C616" s="62" t="s">
        <v>123</v>
      </c>
      <c r="D616" s="65">
        <v>0</v>
      </c>
      <c r="E616" s="65">
        <v>0</v>
      </c>
      <c r="F616" s="65">
        <v>0</v>
      </c>
      <c r="G616" s="108">
        <v>0</v>
      </c>
      <c r="H616" s="70">
        <v>0</v>
      </c>
      <c r="I616" s="242">
        <f t="shared" si="16"/>
        <v>0</v>
      </c>
    </row>
    <row r="617" spans="1:9" x14ac:dyDescent="0.2">
      <c r="A617" s="62"/>
      <c r="B617" s="215" t="s">
        <v>496</v>
      </c>
      <c r="C617" s="62" t="s">
        <v>125</v>
      </c>
      <c r="D617" s="65">
        <v>0</v>
      </c>
      <c r="E617" s="65">
        <v>0</v>
      </c>
      <c r="F617" s="65">
        <v>0</v>
      </c>
      <c r="G617" s="108">
        <v>0</v>
      </c>
      <c r="H617" s="70">
        <v>0</v>
      </c>
      <c r="I617" s="242">
        <f t="shared" si="16"/>
        <v>0</v>
      </c>
    </row>
    <row r="618" spans="1:9" x14ac:dyDescent="0.2">
      <c r="A618" s="62"/>
      <c r="B618" s="215" t="s">
        <v>1256</v>
      </c>
      <c r="C618" s="62" t="s">
        <v>131</v>
      </c>
      <c r="D618" s="65">
        <v>0</v>
      </c>
      <c r="E618" s="65">
        <v>0</v>
      </c>
      <c r="F618" s="65">
        <v>0</v>
      </c>
      <c r="G618" s="108">
        <v>0</v>
      </c>
      <c r="H618" s="70">
        <v>0</v>
      </c>
      <c r="I618" s="242">
        <f t="shared" si="16"/>
        <v>0</v>
      </c>
    </row>
    <row r="619" spans="1:9" x14ac:dyDescent="0.2">
      <c r="A619" s="62"/>
      <c r="B619" s="215" t="s">
        <v>127</v>
      </c>
      <c r="C619" s="62" t="s">
        <v>132</v>
      </c>
      <c r="D619" s="65">
        <v>0</v>
      </c>
      <c r="E619" s="65">
        <v>0</v>
      </c>
      <c r="F619" s="65">
        <v>0</v>
      </c>
      <c r="G619" s="108">
        <v>0</v>
      </c>
      <c r="H619" s="70">
        <v>0</v>
      </c>
      <c r="I619" s="242">
        <f t="shared" si="16"/>
        <v>0</v>
      </c>
    </row>
    <row r="620" spans="1:9" x14ac:dyDescent="0.2">
      <c r="A620" s="62"/>
      <c r="B620" s="215" t="s">
        <v>128</v>
      </c>
      <c r="C620" s="62" t="s">
        <v>133</v>
      </c>
      <c r="D620" s="65">
        <v>0</v>
      </c>
      <c r="E620" s="65">
        <v>0</v>
      </c>
      <c r="F620" s="65">
        <v>0</v>
      </c>
      <c r="G620" s="108">
        <v>0</v>
      </c>
      <c r="H620" s="70">
        <v>0</v>
      </c>
      <c r="I620" s="242">
        <f t="shared" si="16"/>
        <v>0</v>
      </c>
    </row>
    <row r="621" spans="1:9" ht="10.8" thickBot="1" x14ac:dyDescent="0.25">
      <c r="A621" s="62"/>
      <c r="B621" s="215" t="s">
        <v>129</v>
      </c>
      <c r="C621" s="62" t="s">
        <v>134</v>
      </c>
      <c r="D621" s="65">
        <v>0</v>
      </c>
      <c r="E621" s="65">
        <v>0</v>
      </c>
      <c r="F621" s="65">
        <v>0</v>
      </c>
      <c r="G621" s="108">
        <v>0</v>
      </c>
      <c r="H621" s="70">
        <v>0</v>
      </c>
      <c r="I621" s="242">
        <f t="shared" si="16"/>
        <v>0</v>
      </c>
    </row>
    <row r="622" spans="1:9" ht="11.4" thickTop="1" thickBot="1" x14ac:dyDescent="0.25">
      <c r="A622" s="62"/>
      <c r="B622" s="215"/>
      <c r="C622" s="62" t="s">
        <v>100</v>
      </c>
      <c r="D622" s="82">
        <f>SUM(D588:D621)</f>
        <v>0</v>
      </c>
      <c r="E622" s="82">
        <f>SUM(E588:E621)</f>
        <v>0</v>
      </c>
      <c r="F622" s="82">
        <f>SUM(F588:F621)</f>
        <v>0</v>
      </c>
      <c r="G622" s="82">
        <f>SUM(G588:G621)</f>
        <v>0</v>
      </c>
      <c r="H622" s="82">
        <f>SUM(H588:H621)</f>
        <v>0</v>
      </c>
      <c r="I622" s="82">
        <f t="shared" si="16"/>
        <v>0</v>
      </c>
    </row>
    <row r="623" spans="1:9" ht="10.8" thickTop="1" x14ac:dyDescent="0.2">
      <c r="A623" s="62"/>
      <c r="B623" s="62"/>
      <c r="C623" s="62"/>
      <c r="D623" s="3"/>
      <c r="E623" s="3"/>
      <c r="F623" s="3"/>
      <c r="G623" s="3"/>
      <c r="H623" s="3"/>
      <c r="I623" s="98"/>
    </row>
    <row r="624" spans="1:9" x14ac:dyDescent="0.2">
      <c r="A624" s="216" t="s">
        <v>101</v>
      </c>
      <c r="B624" s="62"/>
      <c r="C624" s="62"/>
      <c r="D624" s="3"/>
      <c r="E624" s="3"/>
      <c r="F624" s="3"/>
      <c r="G624" s="3"/>
      <c r="H624" s="3"/>
      <c r="I624" s="98"/>
    </row>
    <row r="625" spans="1:9" x14ac:dyDescent="0.2">
      <c r="B625" s="215" t="s">
        <v>1249</v>
      </c>
      <c r="C625" s="62" t="s">
        <v>177</v>
      </c>
      <c r="D625" s="68">
        <v>0</v>
      </c>
      <c r="E625" s="68">
        <v>0</v>
      </c>
      <c r="F625" s="68">
        <v>0</v>
      </c>
      <c r="G625" s="218">
        <f>SUMIF('Staff Details'!J:J,RIGHT(LEFT($A$2,7),2)&amp;"-"&amp;LEFT(A624,4),'Staff Details'!S:S)</f>
        <v>0</v>
      </c>
      <c r="H625" s="70">
        <v>0</v>
      </c>
      <c r="I625" s="242">
        <f>SUM(G625+H625)</f>
        <v>0</v>
      </c>
    </row>
    <row r="626" spans="1:9" x14ac:dyDescent="0.2">
      <c r="B626" s="215" t="s">
        <v>1249</v>
      </c>
      <c r="C626" s="62" t="s">
        <v>400</v>
      </c>
      <c r="D626" s="68">
        <v>0</v>
      </c>
      <c r="E626" s="68">
        <v>0</v>
      </c>
      <c r="F626" s="68">
        <v>0</v>
      </c>
      <c r="G626" s="68">
        <v>0</v>
      </c>
      <c r="H626" s="70">
        <v>0</v>
      </c>
      <c r="I626" s="242">
        <f>SUM(G626+H626)</f>
        <v>0</v>
      </c>
    </row>
    <row r="627" spans="1:9" x14ac:dyDescent="0.2">
      <c r="A627" s="62"/>
      <c r="B627" s="215" t="s">
        <v>1250</v>
      </c>
      <c r="C627" s="62" t="s">
        <v>684</v>
      </c>
      <c r="D627" s="68">
        <v>0</v>
      </c>
      <c r="E627" s="68">
        <v>0</v>
      </c>
      <c r="F627" s="68">
        <v>0</v>
      </c>
      <c r="G627" s="219">
        <f>SUMIF('Staff Details'!J:J,RIGHT(LEFT($A$2,7),2)&amp;"-"&amp;LEFT(A624,4),'Staff Details'!AA:AA)</f>
        <v>0</v>
      </c>
      <c r="H627" s="70">
        <v>0</v>
      </c>
      <c r="I627" s="242">
        <f>SUM(G627+H627)</f>
        <v>0</v>
      </c>
    </row>
    <row r="628" spans="1:9" x14ac:dyDescent="0.2">
      <c r="A628" s="62"/>
      <c r="B628" s="215" t="s">
        <v>1250</v>
      </c>
      <c r="C628" s="62" t="s">
        <v>401</v>
      </c>
      <c r="D628" s="68">
        <v>0</v>
      </c>
      <c r="E628" s="68">
        <v>0</v>
      </c>
      <c r="F628" s="68">
        <v>0</v>
      </c>
      <c r="G628" s="68">
        <v>0</v>
      </c>
      <c r="H628" s="70">
        <v>0</v>
      </c>
      <c r="I628" s="242">
        <f>SUM(G628+H628)</f>
        <v>0</v>
      </c>
    </row>
    <row r="629" spans="1:9" x14ac:dyDescent="0.2">
      <c r="A629" s="62"/>
      <c r="B629" s="215" t="s">
        <v>1251</v>
      </c>
      <c r="C629" s="62" t="s">
        <v>76</v>
      </c>
      <c r="D629" s="65">
        <v>0</v>
      </c>
      <c r="E629" s="65">
        <v>0</v>
      </c>
      <c r="F629" s="65">
        <v>0</v>
      </c>
      <c r="G629" s="65">
        <v>0</v>
      </c>
      <c r="H629" s="70">
        <v>0</v>
      </c>
      <c r="I629" s="242">
        <f t="shared" ref="I629:I658" si="17">SUM(G629+H629)</f>
        <v>0</v>
      </c>
    </row>
    <row r="630" spans="1:9" x14ac:dyDescent="0.2">
      <c r="A630" s="62"/>
      <c r="B630" s="215" t="s">
        <v>1252</v>
      </c>
      <c r="C630" s="62" t="s">
        <v>77</v>
      </c>
      <c r="D630" s="65">
        <v>0</v>
      </c>
      <c r="E630" s="65">
        <v>0</v>
      </c>
      <c r="F630" s="65">
        <v>0</v>
      </c>
      <c r="G630" s="65">
        <v>0</v>
      </c>
      <c r="H630" s="70">
        <v>0</v>
      </c>
      <c r="I630" s="242">
        <f t="shared" si="17"/>
        <v>0</v>
      </c>
    </row>
    <row r="631" spans="1:9" x14ac:dyDescent="0.2">
      <c r="A631" s="62"/>
      <c r="B631" s="215" t="s">
        <v>78</v>
      </c>
      <c r="C631" s="62" t="s">
        <v>79</v>
      </c>
      <c r="D631" s="65">
        <v>0</v>
      </c>
      <c r="E631" s="65">
        <v>0</v>
      </c>
      <c r="F631" s="65">
        <v>0</v>
      </c>
      <c r="G631" s="65">
        <v>0</v>
      </c>
      <c r="H631" s="70">
        <v>0</v>
      </c>
      <c r="I631" s="242">
        <f t="shared" si="17"/>
        <v>0</v>
      </c>
    </row>
    <row r="632" spans="1:9" x14ac:dyDescent="0.2">
      <c r="A632" s="62"/>
      <c r="B632" s="215" t="s">
        <v>80</v>
      </c>
      <c r="C632" s="62" t="s">
        <v>81</v>
      </c>
      <c r="D632" s="65">
        <v>0</v>
      </c>
      <c r="E632" s="65">
        <v>0</v>
      </c>
      <c r="F632" s="65">
        <v>0</v>
      </c>
      <c r="G632" s="65">
        <v>0</v>
      </c>
      <c r="H632" s="70">
        <v>0</v>
      </c>
      <c r="I632" s="242">
        <f t="shared" si="17"/>
        <v>0</v>
      </c>
    </row>
    <row r="633" spans="1:9" x14ac:dyDescent="0.2">
      <c r="A633" s="62"/>
      <c r="B633" s="215" t="s">
        <v>1253</v>
      </c>
      <c r="C633" s="62" t="s">
        <v>82</v>
      </c>
      <c r="D633" s="65">
        <v>0</v>
      </c>
      <c r="E633" s="65">
        <v>0</v>
      </c>
      <c r="F633" s="65">
        <v>0</v>
      </c>
      <c r="G633" s="65">
        <v>0</v>
      </c>
      <c r="H633" s="70">
        <v>0</v>
      </c>
      <c r="I633" s="242">
        <f t="shared" si="17"/>
        <v>0</v>
      </c>
    </row>
    <row r="634" spans="1:9" x14ac:dyDescent="0.2">
      <c r="A634" s="62"/>
      <c r="B634" s="215" t="s">
        <v>85</v>
      </c>
      <c r="C634" s="62" t="s">
        <v>92</v>
      </c>
      <c r="D634" s="65">
        <v>0</v>
      </c>
      <c r="E634" s="65">
        <v>0</v>
      </c>
      <c r="F634" s="65">
        <v>0</v>
      </c>
      <c r="G634" s="65">
        <v>0</v>
      </c>
      <c r="H634" s="70">
        <v>0</v>
      </c>
      <c r="I634" s="242">
        <f t="shared" si="17"/>
        <v>0</v>
      </c>
    </row>
    <row r="635" spans="1:9" x14ac:dyDescent="0.2">
      <c r="A635" s="62"/>
      <c r="B635" s="215" t="s">
        <v>86</v>
      </c>
      <c r="C635" s="62" t="s">
        <v>93</v>
      </c>
      <c r="D635" s="65">
        <v>0</v>
      </c>
      <c r="E635" s="65">
        <v>0</v>
      </c>
      <c r="F635" s="65">
        <v>0</v>
      </c>
      <c r="G635" s="65">
        <v>0</v>
      </c>
      <c r="H635" s="70">
        <v>0</v>
      </c>
      <c r="I635" s="242">
        <f t="shared" si="17"/>
        <v>0</v>
      </c>
    </row>
    <row r="636" spans="1:9" x14ac:dyDescent="0.2">
      <c r="A636" s="62"/>
      <c r="B636" s="215" t="s">
        <v>90</v>
      </c>
      <c r="C636" s="62" t="s">
        <v>1282</v>
      </c>
      <c r="D636" s="65">
        <v>0</v>
      </c>
      <c r="E636" s="65">
        <v>0</v>
      </c>
      <c r="F636" s="65">
        <v>0</v>
      </c>
      <c r="G636" s="65">
        <v>0</v>
      </c>
      <c r="H636" s="70">
        <v>0</v>
      </c>
      <c r="I636" s="242">
        <f t="shared" si="17"/>
        <v>0</v>
      </c>
    </row>
    <row r="637" spans="1:9" x14ac:dyDescent="0.2">
      <c r="A637" s="62"/>
      <c r="B637" s="342" t="s">
        <v>535</v>
      </c>
      <c r="C637" s="297" t="s">
        <v>558</v>
      </c>
      <c r="D637" s="65">
        <v>0</v>
      </c>
      <c r="E637" s="65">
        <v>0</v>
      </c>
      <c r="F637" s="65">
        <v>0</v>
      </c>
      <c r="G637" s="65">
        <v>0</v>
      </c>
      <c r="H637" s="70">
        <v>0</v>
      </c>
      <c r="I637" s="242">
        <f t="shared" si="17"/>
        <v>0</v>
      </c>
    </row>
    <row r="638" spans="1:9" x14ac:dyDescent="0.2">
      <c r="A638" s="62"/>
      <c r="B638" s="215" t="s">
        <v>1283</v>
      </c>
      <c r="C638" s="62" t="s">
        <v>644</v>
      </c>
      <c r="D638" s="65">
        <v>0</v>
      </c>
      <c r="E638" s="65">
        <v>0</v>
      </c>
      <c r="F638" s="65">
        <v>0</v>
      </c>
      <c r="G638" s="65">
        <v>0</v>
      </c>
      <c r="H638" s="70">
        <v>0</v>
      </c>
      <c r="I638" s="242">
        <f t="shared" si="17"/>
        <v>0</v>
      </c>
    </row>
    <row r="639" spans="1:9" x14ac:dyDescent="0.2">
      <c r="A639" s="62"/>
      <c r="B639" s="215" t="s">
        <v>1284</v>
      </c>
      <c r="C639" s="62" t="s">
        <v>645</v>
      </c>
      <c r="D639" s="65">
        <v>0</v>
      </c>
      <c r="E639" s="65">
        <v>0</v>
      </c>
      <c r="F639" s="65">
        <v>0</v>
      </c>
      <c r="G639" s="65">
        <v>0</v>
      </c>
      <c r="H639" s="70">
        <v>0</v>
      </c>
      <c r="I639" s="242">
        <f t="shared" si="17"/>
        <v>0</v>
      </c>
    </row>
    <row r="640" spans="1:9" x14ac:dyDescent="0.2">
      <c r="A640" s="62"/>
      <c r="B640" s="215" t="s">
        <v>1285</v>
      </c>
      <c r="C640" s="62" t="s">
        <v>646</v>
      </c>
      <c r="D640" s="65">
        <v>0</v>
      </c>
      <c r="E640" s="65">
        <v>0</v>
      </c>
      <c r="F640" s="65">
        <v>0</v>
      </c>
      <c r="G640" s="65">
        <v>0</v>
      </c>
      <c r="H640" s="70">
        <v>0</v>
      </c>
      <c r="I640" s="242">
        <f t="shared" si="17"/>
        <v>0</v>
      </c>
    </row>
    <row r="641" spans="1:9" x14ac:dyDescent="0.2">
      <c r="A641" s="62"/>
      <c r="B641" s="215" t="s">
        <v>1286</v>
      </c>
      <c r="C641" s="62" t="s">
        <v>647</v>
      </c>
      <c r="D641" s="65">
        <v>0</v>
      </c>
      <c r="E641" s="65">
        <v>0</v>
      </c>
      <c r="F641" s="65">
        <v>0</v>
      </c>
      <c r="G641" s="65">
        <v>0</v>
      </c>
      <c r="H641" s="70">
        <v>0</v>
      </c>
      <c r="I641" s="242">
        <f t="shared" si="17"/>
        <v>0</v>
      </c>
    </row>
    <row r="642" spans="1:9" x14ac:dyDescent="0.2">
      <c r="A642" s="62"/>
      <c r="B642" s="215" t="s">
        <v>1287</v>
      </c>
      <c r="C642" s="62" t="s">
        <v>143</v>
      </c>
      <c r="D642" s="65">
        <v>0</v>
      </c>
      <c r="E642" s="65">
        <v>0</v>
      </c>
      <c r="F642" s="65">
        <v>0</v>
      </c>
      <c r="G642" s="65">
        <v>0</v>
      </c>
      <c r="H642" s="70">
        <v>0</v>
      </c>
      <c r="I642" s="242">
        <f t="shared" si="17"/>
        <v>0</v>
      </c>
    </row>
    <row r="643" spans="1:9" x14ac:dyDescent="0.2">
      <c r="A643" s="62"/>
      <c r="B643" s="215" t="s">
        <v>1288</v>
      </c>
      <c r="C643" s="62" t="s">
        <v>144</v>
      </c>
      <c r="D643" s="65">
        <v>0</v>
      </c>
      <c r="E643" s="65">
        <v>0</v>
      </c>
      <c r="F643" s="65">
        <v>0</v>
      </c>
      <c r="G643" s="65">
        <v>0</v>
      </c>
      <c r="H643" s="70">
        <v>0</v>
      </c>
      <c r="I643" s="242">
        <f t="shared" si="17"/>
        <v>0</v>
      </c>
    </row>
    <row r="644" spans="1:9" x14ac:dyDescent="0.2">
      <c r="A644" s="62"/>
      <c r="B644" s="215" t="s">
        <v>1289</v>
      </c>
      <c r="C644" s="62" t="s">
        <v>648</v>
      </c>
      <c r="D644" s="65">
        <v>0</v>
      </c>
      <c r="E644" s="65">
        <v>0</v>
      </c>
      <c r="F644" s="65">
        <v>0</v>
      </c>
      <c r="G644" s="65">
        <v>0</v>
      </c>
      <c r="H644" s="70">
        <v>0</v>
      </c>
      <c r="I644" s="242">
        <f t="shared" si="17"/>
        <v>0</v>
      </c>
    </row>
    <row r="645" spans="1:9" x14ac:dyDescent="0.2">
      <c r="A645" s="62"/>
      <c r="B645" s="215" t="s">
        <v>1290</v>
      </c>
      <c r="C645" s="62" t="s">
        <v>650</v>
      </c>
      <c r="D645" s="65">
        <v>0</v>
      </c>
      <c r="E645" s="65">
        <v>0</v>
      </c>
      <c r="F645" s="65">
        <v>0</v>
      </c>
      <c r="G645" s="65">
        <v>0</v>
      </c>
      <c r="H645" s="70">
        <v>0</v>
      </c>
      <c r="I645" s="242">
        <f t="shared" si="17"/>
        <v>0</v>
      </c>
    </row>
    <row r="646" spans="1:9" x14ac:dyDescent="0.2">
      <c r="A646" s="62"/>
      <c r="B646" s="215" t="s">
        <v>651</v>
      </c>
      <c r="C646" s="62" t="s">
        <v>656</v>
      </c>
      <c r="D646" s="65">
        <v>0</v>
      </c>
      <c r="E646" s="65">
        <v>0</v>
      </c>
      <c r="F646" s="65">
        <v>0</v>
      </c>
      <c r="G646" s="65">
        <v>0</v>
      </c>
      <c r="H646" s="70">
        <v>0</v>
      </c>
      <c r="I646" s="242">
        <f t="shared" si="17"/>
        <v>0</v>
      </c>
    </row>
    <row r="647" spans="1:9" x14ac:dyDescent="0.2">
      <c r="A647" s="62"/>
      <c r="B647" s="215" t="s">
        <v>652</v>
      </c>
      <c r="C647" s="62" t="s">
        <v>111</v>
      </c>
      <c r="D647" s="65">
        <v>0</v>
      </c>
      <c r="E647" s="65">
        <v>0</v>
      </c>
      <c r="F647" s="65">
        <v>0</v>
      </c>
      <c r="G647" s="65">
        <v>0</v>
      </c>
      <c r="H647" s="70">
        <v>0</v>
      </c>
      <c r="I647" s="242">
        <f t="shared" si="17"/>
        <v>0</v>
      </c>
    </row>
    <row r="648" spans="1:9" x14ac:dyDescent="0.2">
      <c r="A648" s="62"/>
      <c r="B648" s="215" t="s">
        <v>653</v>
      </c>
      <c r="C648" s="62" t="s">
        <v>112</v>
      </c>
      <c r="D648" s="65">
        <v>0</v>
      </c>
      <c r="E648" s="65">
        <v>0</v>
      </c>
      <c r="F648" s="65">
        <v>0</v>
      </c>
      <c r="G648" s="65">
        <v>0</v>
      </c>
      <c r="H648" s="70">
        <v>0</v>
      </c>
      <c r="I648" s="242">
        <f t="shared" si="17"/>
        <v>0</v>
      </c>
    </row>
    <row r="649" spans="1:9" x14ac:dyDescent="0.2">
      <c r="A649" s="62"/>
      <c r="B649" s="215" t="s">
        <v>654</v>
      </c>
      <c r="C649" s="62" t="s">
        <v>113</v>
      </c>
      <c r="D649" s="65">
        <v>0</v>
      </c>
      <c r="E649" s="65">
        <v>0</v>
      </c>
      <c r="F649" s="65">
        <v>0</v>
      </c>
      <c r="G649" s="65">
        <v>0</v>
      </c>
      <c r="H649" s="70">
        <v>0</v>
      </c>
      <c r="I649" s="242">
        <f t="shared" si="17"/>
        <v>0</v>
      </c>
    </row>
    <row r="650" spans="1:9" x14ac:dyDescent="0.2">
      <c r="A650" s="62"/>
      <c r="B650" s="215" t="s">
        <v>1254</v>
      </c>
      <c r="C650" s="62" t="s">
        <v>114</v>
      </c>
      <c r="D650" s="65">
        <v>0</v>
      </c>
      <c r="E650" s="65">
        <v>0</v>
      </c>
      <c r="F650" s="65">
        <v>0</v>
      </c>
      <c r="G650" s="65">
        <v>0</v>
      </c>
      <c r="H650" s="70">
        <v>0</v>
      </c>
      <c r="I650" s="242">
        <f t="shared" si="17"/>
        <v>0</v>
      </c>
    </row>
    <row r="651" spans="1:9" x14ac:dyDescent="0.2">
      <c r="A651" s="62"/>
      <c r="B651" s="215" t="s">
        <v>655</v>
      </c>
      <c r="C651" s="62" t="s">
        <v>115</v>
      </c>
      <c r="D651" s="65">
        <v>0</v>
      </c>
      <c r="E651" s="65">
        <v>0</v>
      </c>
      <c r="F651" s="65">
        <v>0</v>
      </c>
      <c r="G651" s="65">
        <v>0</v>
      </c>
      <c r="H651" s="70">
        <v>0</v>
      </c>
      <c r="I651" s="242">
        <f t="shared" si="17"/>
        <v>0</v>
      </c>
    </row>
    <row r="652" spans="1:9" x14ac:dyDescent="0.2">
      <c r="A652" s="62"/>
      <c r="B652" s="215" t="s">
        <v>1255</v>
      </c>
      <c r="C652" s="62" t="s">
        <v>118</v>
      </c>
      <c r="D652" s="65">
        <v>0</v>
      </c>
      <c r="E652" s="65">
        <v>0</v>
      </c>
      <c r="F652" s="65">
        <v>0</v>
      </c>
      <c r="G652" s="65">
        <v>0</v>
      </c>
      <c r="H652" s="70">
        <v>0</v>
      </c>
      <c r="I652" s="242">
        <f t="shared" si="17"/>
        <v>0</v>
      </c>
    </row>
    <row r="653" spans="1:9" x14ac:dyDescent="0.2">
      <c r="A653" s="62"/>
      <c r="B653" s="215" t="s">
        <v>500</v>
      </c>
      <c r="C653" s="62" t="s">
        <v>123</v>
      </c>
      <c r="D653" s="65">
        <v>0</v>
      </c>
      <c r="E653" s="65">
        <v>0</v>
      </c>
      <c r="F653" s="65">
        <v>0</v>
      </c>
      <c r="G653" s="65">
        <v>0</v>
      </c>
      <c r="H653" s="70">
        <v>0</v>
      </c>
      <c r="I653" s="242">
        <f t="shared" si="17"/>
        <v>0</v>
      </c>
    </row>
    <row r="654" spans="1:9" x14ac:dyDescent="0.2">
      <c r="A654" s="62"/>
      <c r="B654" s="215" t="s">
        <v>151</v>
      </c>
      <c r="C654" s="62" t="s">
        <v>580</v>
      </c>
      <c r="D654" s="65">
        <v>0</v>
      </c>
      <c r="E654" s="65">
        <v>0</v>
      </c>
      <c r="F654" s="65">
        <v>0</v>
      </c>
      <c r="G654" s="65">
        <v>0</v>
      </c>
      <c r="H654" s="70">
        <v>0</v>
      </c>
      <c r="I654" s="242">
        <f t="shared" si="17"/>
        <v>0</v>
      </c>
    </row>
    <row r="655" spans="1:9" x14ac:dyDescent="0.2">
      <c r="A655" s="62"/>
      <c r="B655" s="215" t="s">
        <v>496</v>
      </c>
      <c r="C655" s="62" t="s">
        <v>125</v>
      </c>
      <c r="D655" s="65">
        <v>0</v>
      </c>
      <c r="E655" s="65">
        <v>0</v>
      </c>
      <c r="F655" s="65">
        <v>0</v>
      </c>
      <c r="G655" s="65">
        <v>0</v>
      </c>
      <c r="H655" s="70">
        <v>0</v>
      </c>
      <c r="I655" s="242">
        <f t="shared" si="17"/>
        <v>0</v>
      </c>
    </row>
    <row r="656" spans="1:9" x14ac:dyDescent="0.2">
      <c r="A656" s="62"/>
      <c r="B656" s="215" t="s">
        <v>1256</v>
      </c>
      <c r="C656" s="62" t="s">
        <v>131</v>
      </c>
      <c r="D656" s="65">
        <v>0</v>
      </c>
      <c r="E656" s="65">
        <v>0</v>
      </c>
      <c r="F656" s="65">
        <v>0</v>
      </c>
      <c r="G656" s="65">
        <v>0</v>
      </c>
      <c r="H656" s="70">
        <v>0</v>
      </c>
      <c r="I656" s="242">
        <f t="shared" si="17"/>
        <v>0</v>
      </c>
    </row>
    <row r="657" spans="1:9" x14ac:dyDescent="0.2">
      <c r="A657" s="62"/>
      <c r="B657" s="215" t="s">
        <v>127</v>
      </c>
      <c r="C657" s="62" t="s">
        <v>132</v>
      </c>
      <c r="D657" s="65">
        <v>0</v>
      </c>
      <c r="E657" s="65">
        <v>0</v>
      </c>
      <c r="F657" s="65">
        <v>0</v>
      </c>
      <c r="G657" s="65">
        <v>0</v>
      </c>
      <c r="H657" s="70">
        <v>0</v>
      </c>
      <c r="I657" s="242">
        <f t="shared" si="17"/>
        <v>0</v>
      </c>
    </row>
    <row r="658" spans="1:9" x14ac:dyDescent="0.2">
      <c r="A658" s="62"/>
      <c r="B658" s="215" t="s">
        <v>128</v>
      </c>
      <c r="C658" s="62" t="s">
        <v>133</v>
      </c>
      <c r="D658" s="65">
        <v>0</v>
      </c>
      <c r="E658" s="65">
        <v>0</v>
      </c>
      <c r="F658" s="65">
        <v>0</v>
      </c>
      <c r="G658" s="65">
        <v>0</v>
      </c>
      <c r="H658" s="70">
        <v>0</v>
      </c>
      <c r="I658" s="242">
        <f t="shared" si="17"/>
        <v>0</v>
      </c>
    </row>
    <row r="659" spans="1:9" ht="10.8" thickBot="1" x14ac:dyDescent="0.25">
      <c r="A659" s="62"/>
      <c r="B659" s="215" t="s">
        <v>129</v>
      </c>
      <c r="C659" s="62" t="s">
        <v>134</v>
      </c>
      <c r="D659" s="65">
        <v>0</v>
      </c>
      <c r="E659" s="65">
        <v>0</v>
      </c>
      <c r="F659" s="65">
        <v>0</v>
      </c>
      <c r="G659" s="65">
        <v>0</v>
      </c>
      <c r="H659" s="70">
        <v>0</v>
      </c>
      <c r="I659" s="242">
        <f>SUM(G659+H659)</f>
        <v>0</v>
      </c>
    </row>
    <row r="660" spans="1:9" ht="11.4" thickTop="1" thickBot="1" x14ac:dyDescent="0.25">
      <c r="A660" s="62"/>
      <c r="B660" s="215"/>
      <c r="C660" s="62" t="s">
        <v>102</v>
      </c>
      <c r="D660" s="82">
        <f>SUM(D625:D659)</f>
        <v>0</v>
      </c>
      <c r="E660" s="82">
        <f>SUM(E625:E659)</f>
        <v>0</v>
      </c>
      <c r="F660" s="82">
        <f>SUM(F625:F659)</f>
        <v>0</v>
      </c>
      <c r="G660" s="82">
        <f>SUM(G625:G659)</f>
        <v>0</v>
      </c>
      <c r="H660" s="82">
        <f>SUM(H625:H659)</f>
        <v>0</v>
      </c>
      <c r="I660" s="82">
        <f>SUM(G660+H660)</f>
        <v>0</v>
      </c>
    </row>
    <row r="661" spans="1:9" ht="10.8" thickTop="1" x14ac:dyDescent="0.2">
      <c r="A661" s="62"/>
      <c r="B661" s="62"/>
      <c r="C661" s="62"/>
      <c r="D661" s="3"/>
      <c r="E661" s="3"/>
      <c r="F661" s="3"/>
      <c r="G661" s="3"/>
      <c r="H661" s="3"/>
      <c r="I661" s="98"/>
    </row>
    <row r="662" spans="1:9" x14ac:dyDescent="0.2">
      <c r="A662" s="216" t="s">
        <v>103</v>
      </c>
      <c r="B662" s="62"/>
      <c r="C662" s="62"/>
      <c r="D662" s="3"/>
      <c r="E662" s="3"/>
      <c r="F662" s="3"/>
      <c r="G662" s="3"/>
      <c r="H662" s="3"/>
      <c r="I662" s="98"/>
    </row>
    <row r="663" spans="1:9" x14ac:dyDescent="0.2">
      <c r="B663" s="215" t="s">
        <v>1249</v>
      </c>
      <c r="C663" s="62" t="s">
        <v>177</v>
      </c>
      <c r="D663" s="68">
        <v>0</v>
      </c>
      <c r="E663" s="68">
        <v>0</v>
      </c>
      <c r="F663" s="68">
        <v>0</v>
      </c>
      <c r="G663" s="218">
        <f>SUMIF('Staff Details'!J:J,RIGHT(LEFT($A$2,7),2)&amp;"-"&amp;LEFT(A662,4),'Staff Details'!S:S)</f>
        <v>0</v>
      </c>
      <c r="H663" s="70">
        <v>0</v>
      </c>
      <c r="I663" s="242">
        <f>SUM(G663+H663)</f>
        <v>0</v>
      </c>
    </row>
    <row r="664" spans="1:9" x14ac:dyDescent="0.2">
      <c r="B664" s="215" t="s">
        <v>1249</v>
      </c>
      <c r="C664" s="62" t="s">
        <v>400</v>
      </c>
      <c r="D664" s="68">
        <v>0</v>
      </c>
      <c r="E664" s="68">
        <v>0</v>
      </c>
      <c r="F664" s="68">
        <v>0</v>
      </c>
      <c r="G664" s="68">
        <v>0</v>
      </c>
      <c r="H664" s="70">
        <v>0</v>
      </c>
      <c r="I664" s="242">
        <f>SUM(G664+H664)</f>
        <v>0</v>
      </c>
    </row>
    <row r="665" spans="1:9" x14ac:dyDescent="0.2">
      <c r="A665" s="62"/>
      <c r="B665" s="215" t="s">
        <v>1250</v>
      </c>
      <c r="C665" s="62" t="s">
        <v>684</v>
      </c>
      <c r="D665" s="68">
        <v>0</v>
      </c>
      <c r="E665" s="68">
        <v>0</v>
      </c>
      <c r="F665" s="68">
        <v>0</v>
      </c>
      <c r="G665" s="219">
        <f>SUMIF('Staff Details'!J:J,RIGHT(LEFT($A$2,7),2)&amp;"-"&amp;LEFT(A662,4),'Staff Details'!AA:AA)</f>
        <v>0</v>
      </c>
      <c r="H665" s="70">
        <v>0</v>
      </c>
      <c r="I665" s="242">
        <f>SUM(G665+H665)</f>
        <v>0</v>
      </c>
    </row>
    <row r="666" spans="1:9" x14ac:dyDescent="0.2">
      <c r="A666" s="62"/>
      <c r="B666" s="215" t="s">
        <v>1250</v>
      </c>
      <c r="C666" s="62" t="s">
        <v>401</v>
      </c>
      <c r="D666" s="68">
        <v>0</v>
      </c>
      <c r="E666" s="68">
        <v>0</v>
      </c>
      <c r="F666" s="68">
        <v>0</v>
      </c>
      <c r="G666" s="68">
        <v>0</v>
      </c>
      <c r="H666" s="70">
        <v>0</v>
      </c>
      <c r="I666" s="242">
        <f>SUM(G666+H666)</f>
        <v>0</v>
      </c>
    </row>
    <row r="667" spans="1:9" x14ac:dyDescent="0.2">
      <c r="A667" s="62"/>
      <c r="B667" s="215" t="s">
        <v>1251</v>
      </c>
      <c r="C667" s="62" t="s">
        <v>76</v>
      </c>
      <c r="D667" s="65">
        <v>0</v>
      </c>
      <c r="E667" s="65">
        <v>0</v>
      </c>
      <c r="F667" s="65">
        <v>0</v>
      </c>
      <c r="G667" s="108">
        <v>0</v>
      </c>
      <c r="H667" s="70">
        <v>0</v>
      </c>
      <c r="I667" s="242">
        <f t="shared" ref="I667:I697" si="18">SUM(G667+H667)</f>
        <v>0</v>
      </c>
    </row>
    <row r="668" spans="1:9" x14ac:dyDescent="0.2">
      <c r="A668" s="62"/>
      <c r="B668" s="215" t="s">
        <v>1252</v>
      </c>
      <c r="C668" s="62" t="s">
        <v>77</v>
      </c>
      <c r="D668" s="65">
        <v>0</v>
      </c>
      <c r="E668" s="65">
        <v>0</v>
      </c>
      <c r="F668" s="65">
        <v>0</v>
      </c>
      <c r="G668" s="108">
        <v>0</v>
      </c>
      <c r="H668" s="70">
        <v>0</v>
      </c>
      <c r="I668" s="242">
        <f t="shared" si="18"/>
        <v>0</v>
      </c>
    </row>
    <row r="669" spans="1:9" x14ac:dyDescent="0.2">
      <c r="A669" s="62"/>
      <c r="B669" s="215" t="s">
        <v>78</v>
      </c>
      <c r="C669" s="62" t="s">
        <v>79</v>
      </c>
      <c r="D669" s="65">
        <v>0</v>
      </c>
      <c r="E669" s="65">
        <v>0</v>
      </c>
      <c r="F669" s="65">
        <v>0</v>
      </c>
      <c r="G669" s="108">
        <v>0</v>
      </c>
      <c r="H669" s="70">
        <v>0</v>
      </c>
      <c r="I669" s="242">
        <f t="shared" si="18"/>
        <v>0</v>
      </c>
    </row>
    <row r="670" spans="1:9" x14ac:dyDescent="0.2">
      <c r="A670" s="62"/>
      <c r="B670" s="215" t="s">
        <v>80</v>
      </c>
      <c r="C670" s="62" t="s">
        <v>81</v>
      </c>
      <c r="D670" s="65">
        <v>0</v>
      </c>
      <c r="E670" s="65">
        <v>0</v>
      </c>
      <c r="F670" s="65">
        <v>0</v>
      </c>
      <c r="G670" s="108">
        <v>0</v>
      </c>
      <c r="H670" s="70">
        <v>0</v>
      </c>
      <c r="I670" s="242">
        <f t="shared" si="18"/>
        <v>0</v>
      </c>
    </row>
    <row r="671" spans="1:9" x14ac:dyDescent="0.2">
      <c r="A671" s="62"/>
      <c r="B671" s="215" t="s">
        <v>1253</v>
      </c>
      <c r="C671" s="62" t="s">
        <v>82</v>
      </c>
      <c r="D671" s="65">
        <v>0</v>
      </c>
      <c r="E671" s="65">
        <v>0</v>
      </c>
      <c r="F671" s="65">
        <v>0</v>
      </c>
      <c r="G671" s="108">
        <v>0</v>
      </c>
      <c r="H671" s="70">
        <v>0</v>
      </c>
      <c r="I671" s="242">
        <f t="shared" si="18"/>
        <v>0</v>
      </c>
    </row>
    <row r="672" spans="1:9" x14ac:dyDescent="0.2">
      <c r="A672" s="62"/>
      <c r="B672" s="215" t="s">
        <v>85</v>
      </c>
      <c r="C672" s="62" t="s">
        <v>92</v>
      </c>
      <c r="D672" s="65">
        <v>0</v>
      </c>
      <c r="E672" s="65">
        <v>0</v>
      </c>
      <c r="F672" s="65">
        <v>0</v>
      </c>
      <c r="G672" s="108">
        <v>0</v>
      </c>
      <c r="H672" s="70">
        <v>0</v>
      </c>
      <c r="I672" s="242">
        <f t="shared" si="18"/>
        <v>0</v>
      </c>
    </row>
    <row r="673" spans="1:9" x14ac:dyDescent="0.2">
      <c r="A673" s="62"/>
      <c r="B673" s="215" t="s">
        <v>86</v>
      </c>
      <c r="C673" s="62" t="s">
        <v>93</v>
      </c>
      <c r="D673" s="65">
        <v>0</v>
      </c>
      <c r="E673" s="65">
        <v>0</v>
      </c>
      <c r="F673" s="65">
        <v>0</v>
      </c>
      <c r="G673" s="108">
        <v>0</v>
      </c>
      <c r="H673" s="70">
        <v>0</v>
      </c>
      <c r="I673" s="242">
        <f t="shared" si="18"/>
        <v>0</v>
      </c>
    </row>
    <row r="674" spans="1:9" x14ac:dyDescent="0.2">
      <c r="A674" s="62"/>
      <c r="B674" s="215" t="s">
        <v>90</v>
      </c>
      <c r="C674" s="62" t="s">
        <v>1282</v>
      </c>
      <c r="D674" s="65">
        <v>0</v>
      </c>
      <c r="E674" s="65">
        <v>0</v>
      </c>
      <c r="F674" s="65">
        <v>0</v>
      </c>
      <c r="G674" s="108">
        <v>0</v>
      </c>
      <c r="H674" s="70">
        <v>0</v>
      </c>
      <c r="I674" s="242">
        <f t="shared" si="18"/>
        <v>0</v>
      </c>
    </row>
    <row r="675" spans="1:9" x14ac:dyDescent="0.2">
      <c r="A675" s="62"/>
      <c r="B675" s="342" t="s">
        <v>535</v>
      </c>
      <c r="C675" s="297" t="s">
        <v>558</v>
      </c>
      <c r="D675" s="65">
        <v>0</v>
      </c>
      <c r="E675" s="65">
        <v>0</v>
      </c>
      <c r="F675" s="65">
        <v>0</v>
      </c>
      <c r="G675" s="108">
        <v>0</v>
      </c>
      <c r="H675" s="70">
        <v>0</v>
      </c>
      <c r="I675" s="242">
        <f t="shared" si="18"/>
        <v>0</v>
      </c>
    </row>
    <row r="676" spans="1:9" x14ac:dyDescent="0.2">
      <c r="A676" s="62"/>
      <c r="B676" s="215" t="s">
        <v>1283</v>
      </c>
      <c r="C676" s="62" t="s">
        <v>644</v>
      </c>
      <c r="D676" s="65">
        <v>0</v>
      </c>
      <c r="E676" s="65">
        <v>0</v>
      </c>
      <c r="F676" s="65">
        <v>0</v>
      </c>
      <c r="G676" s="108">
        <v>0</v>
      </c>
      <c r="H676" s="70">
        <v>0</v>
      </c>
      <c r="I676" s="242">
        <f t="shared" si="18"/>
        <v>0</v>
      </c>
    </row>
    <row r="677" spans="1:9" x14ac:dyDescent="0.2">
      <c r="A677" s="62"/>
      <c r="B677" s="215" t="s">
        <v>1284</v>
      </c>
      <c r="C677" s="62" t="s">
        <v>645</v>
      </c>
      <c r="D677" s="65">
        <v>0</v>
      </c>
      <c r="E677" s="65">
        <v>0</v>
      </c>
      <c r="F677" s="65">
        <v>0</v>
      </c>
      <c r="G677" s="108">
        <v>0</v>
      </c>
      <c r="H677" s="70">
        <v>0</v>
      </c>
      <c r="I677" s="242">
        <f t="shared" si="18"/>
        <v>0</v>
      </c>
    </row>
    <row r="678" spans="1:9" x14ac:dyDescent="0.2">
      <c r="A678" s="62"/>
      <c r="B678" s="215" t="s">
        <v>1285</v>
      </c>
      <c r="C678" s="62" t="s">
        <v>646</v>
      </c>
      <c r="D678" s="65">
        <v>0</v>
      </c>
      <c r="E678" s="65">
        <v>0</v>
      </c>
      <c r="F678" s="65">
        <v>0</v>
      </c>
      <c r="G678" s="108">
        <v>0</v>
      </c>
      <c r="H678" s="70">
        <v>0</v>
      </c>
      <c r="I678" s="242">
        <f t="shared" si="18"/>
        <v>0</v>
      </c>
    </row>
    <row r="679" spans="1:9" x14ac:dyDescent="0.2">
      <c r="A679" s="62"/>
      <c r="B679" s="215" t="s">
        <v>1286</v>
      </c>
      <c r="C679" s="62" t="s">
        <v>647</v>
      </c>
      <c r="D679" s="65">
        <v>0</v>
      </c>
      <c r="E679" s="65">
        <v>0</v>
      </c>
      <c r="F679" s="65">
        <v>0</v>
      </c>
      <c r="G679" s="108">
        <v>0</v>
      </c>
      <c r="H679" s="70">
        <v>0</v>
      </c>
      <c r="I679" s="242">
        <f t="shared" si="18"/>
        <v>0</v>
      </c>
    </row>
    <row r="680" spans="1:9" x14ac:dyDescent="0.2">
      <c r="A680" s="62"/>
      <c r="B680" s="215" t="s">
        <v>1287</v>
      </c>
      <c r="C680" s="62" t="s">
        <v>143</v>
      </c>
      <c r="D680" s="65">
        <v>0</v>
      </c>
      <c r="E680" s="65">
        <v>0</v>
      </c>
      <c r="F680" s="65">
        <v>0</v>
      </c>
      <c r="G680" s="108">
        <v>0</v>
      </c>
      <c r="H680" s="70">
        <v>0</v>
      </c>
      <c r="I680" s="242">
        <f t="shared" si="18"/>
        <v>0</v>
      </c>
    </row>
    <row r="681" spans="1:9" x14ac:dyDescent="0.2">
      <c r="A681" s="62"/>
      <c r="B681" s="215" t="s">
        <v>1288</v>
      </c>
      <c r="C681" s="62" t="s">
        <v>144</v>
      </c>
      <c r="D681" s="65">
        <v>0</v>
      </c>
      <c r="E681" s="65">
        <v>0</v>
      </c>
      <c r="F681" s="65">
        <v>0</v>
      </c>
      <c r="G681" s="108">
        <v>0</v>
      </c>
      <c r="H681" s="70">
        <v>0</v>
      </c>
      <c r="I681" s="242">
        <f t="shared" si="18"/>
        <v>0</v>
      </c>
    </row>
    <row r="682" spans="1:9" x14ac:dyDescent="0.2">
      <c r="A682" s="62"/>
      <c r="B682" s="215" t="s">
        <v>1289</v>
      </c>
      <c r="C682" s="62" t="s">
        <v>648</v>
      </c>
      <c r="D682" s="65">
        <v>0</v>
      </c>
      <c r="E682" s="65">
        <v>0</v>
      </c>
      <c r="F682" s="65">
        <v>0</v>
      </c>
      <c r="G682" s="108">
        <v>0</v>
      </c>
      <c r="H682" s="70">
        <v>0</v>
      </c>
      <c r="I682" s="242">
        <f t="shared" si="18"/>
        <v>0</v>
      </c>
    </row>
    <row r="683" spans="1:9" x14ac:dyDescent="0.2">
      <c r="A683" s="62"/>
      <c r="B683" s="215" t="s">
        <v>1290</v>
      </c>
      <c r="C683" s="62" t="s">
        <v>650</v>
      </c>
      <c r="D683" s="65">
        <v>0</v>
      </c>
      <c r="E683" s="65">
        <v>0</v>
      </c>
      <c r="F683" s="65">
        <v>0</v>
      </c>
      <c r="G683" s="108">
        <v>0</v>
      </c>
      <c r="H683" s="70">
        <v>0</v>
      </c>
      <c r="I683" s="242">
        <f t="shared" si="18"/>
        <v>0</v>
      </c>
    </row>
    <row r="684" spans="1:9" x14ac:dyDescent="0.2">
      <c r="A684" s="62"/>
      <c r="B684" s="215" t="s">
        <v>651</v>
      </c>
      <c r="C684" s="62" t="s">
        <v>656</v>
      </c>
      <c r="D684" s="65">
        <v>0</v>
      </c>
      <c r="E684" s="65">
        <v>0</v>
      </c>
      <c r="F684" s="65">
        <v>0</v>
      </c>
      <c r="G684" s="108">
        <v>0</v>
      </c>
      <c r="H684" s="70">
        <v>0</v>
      </c>
      <c r="I684" s="242">
        <f t="shared" si="18"/>
        <v>0</v>
      </c>
    </row>
    <row r="685" spans="1:9" x14ac:dyDescent="0.2">
      <c r="A685" s="62"/>
      <c r="B685" s="215" t="s">
        <v>652</v>
      </c>
      <c r="C685" s="62" t="s">
        <v>111</v>
      </c>
      <c r="D685" s="65">
        <v>0</v>
      </c>
      <c r="E685" s="65">
        <v>0</v>
      </c>
      <c r="F685" s="65">
        <v>0</v>
      </c>
      <c r="G685" s="108">
        <v>0</v>
      </c>
      <c r="H685" s="70">
        <v>0</v>
      </c>
      <c r="I685" s="242">
        <f t="shared" si="18"/>
        <v>0</v>
      </c>
    </row>
    <row r="686" spans="1:9" x14ac:dyDescent="0.2">
      <c r="A686" s="62"/>
      <c r="B686" s="215" t="s">
        <v>653</v>
      </c>
      <c r="C686" s="62" t="s">
        <v>112</v>
      </c>
      <c r="D686" s="65">
        <v>0</v>
      </c>
      <c r="E686" s="65">
        <v>0</v>
      </c>
      <c r="F686" s="65">
        <v>0</v>
      </c>
      <c r="G686" s="108">
        <v>0</v>
      </c>
      <c r="H686" s="70">
        <v>0</v>
      </c>
      <c r="I686" s="242">
        <f t="shared" si="18"/>
        <v>0</v>
      </c>
    </row>
    <row r="687" spans="1:9" x14ac:dyDescent="0.2">
      <c r="A687" s="62"/>
      <c r="B687" s="215" t="s">
        <v>654</v>
      </c>
      <c r="C687" s="62" t="s">
        <v>113</v>
      </c>
      <c r="D687" s="65">
        <v>0</v>
      </c>
      <c r="E687" s="65">
        <v>0</v>
      </c>
      <c r="F687" s="65">
        <v>0</v>
      </c>
      <c r="G687" s="108">
        <v>0</v>
      </c>
      <c r="H687" s="70">
        <v>0</v>
      </c>
      <c r="I687" s="242">
        <f t="shared" si="18"/>
        <v>0</v>
      </c>
    </row>
    <row r="688" spans="1:9" x14ac:dyDescent="0.2">
      <c r="A688" s="62"/>
      <c r="B688" s="215" t="s">
        <v>1254</v>
      </c>
      <c r="C688" s="62" t="s">
        <v>114</v>
      </c>
      <c r="D688" s="65">
        <v>0</v>
      </c>
      <c r="E688" s="65">
        <v>0</v>
      </c>
      <c r="F688" s="65">
        <v>0</v>
      </c>
      <c r="G688" s="108">
        <v>0</v>
      </c>
      <c r="H688" s="70">
        <v>0</v>
      </c>
      <c r="I688" s="242">
        <f t="shared" si="18"/>
        <v>0</v>
      </c>
    </row>
    <row r="689" spans="1:9" x14ac:dyDescent="0.2">
      <c r="A689" s="62"/>
      <c r="B689" s="215" t="s">
        <v>655</v>
      </c>
      <c r="C689" s="62" t="s">
        <v>115</v>
      </c>
      <c r="D689" s="65">
        <v>0</v>
      </c>
      <c r="E689" s="65">
        <v>0</v>
      </c>
      <c r="F689" s="65">
        <v>0</v>
      </c>
      <c r="G689" s="108">
        <v>0</v>
      </c>
      <c r="H689" s="70">
        <v>0</v>
      </c>
      <c r="I689" s="242">
        <f t="shared" si="18"/>
        <v>0</v>
      </c>
    </row>
    <row r="690" spans="1:9" x14ac:dyDescent="0.2">
      <c r="A690" s="62"/>
      <c r="B690" s="215" t="s">
        <v>1255</v>
      </c>
      <c r="C690" s="62" t="s">
        <v>118</v>
      </c>
      <c r="D690" s="65">
        <v>0</v>
      </c>
      <c r="E690" s="65">
        <v>0</v>
      </c>
      <c r="F690" s="65">
        <v>0</v>
      </c>
      <c r="G690" s="108">
        <v>0</v>
      </c>
      <c r="H690" s="70">
        <v>0</v>
      </c>
      <c r="I690" s="242">
        <f t="shared" si="18"/>
        <v>0</v>
      </c>
    </row>
    <row r="691" spans="1:9" x14ac:dyDescent="0.2">
      <c r="A691" s="62"/>
      <c r="B691" s="215" t="s">
        <v>500</v>
      </c>
      <c r="C691" s="62" t="s">
        <v>123</v>
      </c>
      <c r="D691" s="65">
        <v>0</v>
      </c>
      <c r="E691" s="65">
        <v>0</v>
      </c>
      <c r="F691" s="65">
        <v>0</v>
      </c>
      <c r="G691" s="108">
        <v>0</v>
      </c>
      <c r="H691" s="70">
        <v>0</v>
      </c>
      <c r="I691" s="242">
        <f t="shared" si="18"/>
        <v>0</v>
      </c>
    </row>
    <row r="692" spans="1:9" x14ac:dyDescent="0.2">
      <c r="A692" s="62"/>
      <c r="B692" s="215" t="s">
        <v>496</v>
      </c>
      <c r="C692" s="62" t="s">
        <v>125</v>
      </c>
      <c r="D692" s="65">
        <v>0</v>
      </c>
      <c r="E692" s="65">
        <v>0</v>
      </c>
      <c r="F692" s="65">
        <v>0</v>
      </c>
      <c r="G692" s="108">
        <v>0</v>
      </c>
      <c r="H692" s="70">
        <v>0</v>
      </c>
      <c r="I692" s="242">
        <f t="shared" si="18"/>
        <v>0</v>
      </c>
    </row>
    <row r="693" spans="1:9" x14ac:dyDescent="0.2">
      <c r="A693" s="62"/>
      <c r="B693" s="215" t="s">
        <v>1256</v>
      </c>
      <c r="C693" s="62" t="s">
        <v>131</v>
      </c>
      <c r="D693" s="65">
        <v>0</v>
      </c>
      <c r="E693" s="65">
        <v>0</v>
      </c>
      <c r="F693" s="65">
        <v>0</v>
      </c>
      <c r="G693" s="108">
        <v>0</v>
      </c>
      <c r="H693" s="70">
        <v>0</v>
      </c>
      <c r="I693" s="242">
        <f t="shared" si="18"/>
        <v>0</v>
      </c>
    </row>
    <row r="694" spans="1:9" x14ac:dyDescent="0.2">
      <c r="A694" s="62"/>
      <c r="B694" s="215" t="s">
        <v>127</v>
      </c>
      <c r="C694" s="62" t="s">
        <v>132</v>
      </c>
      <c r="D694" s="65">
        <v>0</v>
      </c>
      <c r="E694" s="65">
        <v>0</v>
      </c>
      <c r="F694" s="65">
        <v>0</v>
      </c>
      <c r="G694" s="108">
        <v>0</v>
      </c>
      <c r="H694" s="70">
        <v>0</v>
      </c>
      <c r="I694" s="242">
        <f t="shared" si="18"/>
        <v>0</v>
      </c>
    </row>
    <row r="695" spans="1:9" x14ac:dyDescent="0.2">
      <c r="A695" s="62"/>
      <c r="B695" s="215" t="s">
        <v>128</v>
      </c>
      <c r="C695" s="62" t="s">
        <v>133</v>
      </c>
      <c r="D695" s="65">
        <v>0</v>
      </c>
      <c r="E695" s="65">
        <v>0</v>
      </c>
      <c r="F695" s="65">
        <v>0</v>
      </c>
      <c r="G695" s="108">
        <v>0</v>
      </c>
      <c r="H695" s="70">
        <v>0</v>
      </c>
      <c r="I695" s="242">
        <f t="shared" si="18"/>
        <v>0</v>
      </c>
    </row>
    <row r="696" spans="1:9" ht="10.8" thickBot="1" x14ac:dyDescent="0.25">
      <c r="A696" s="62"/>
      <c r="B696" s="215" t="s">
        <v>129</v>
      </c>
      <c r="C696" s="62" t="s">
        <v>134</v>
      </c>
      <c r="D696" s="65">
        <v>0</v>
      </c>
      <c r="E696" s="65">
        <v>0</v>
      </c>
      <c r="F696" s="65">
        <v>0</v>
      </c>
      <c r="G696" s="108">
        <v>0</v>
      </c>
      <c r="H696" s="70">
        <v>0</v>
      </c>
      <c r="I696" s="242">
        <f t="shared" si="18"/>
        <v>0</v>
      </c>
    </row>
    <row r="697" spans="1:9" ht="11.4" thickTop="1" thickBot="1" x14ac:dyDescent="0.25">
      <c r="A697" s="62"/>
      <c r="B697" s="215"/>
      <c r="C697" s="62" t="s">
        <v>104</v>
      </c>
      <c r="D697" s="82">
        <f>SUM(D663:D696)</f>
        <v>0</v>
      </c>
      <c r="E697" s="82">
        <f>SUM(E663:E696)</f>
        <v>0</v>
      </c>
      <c r="F697" s="82">
        <f>SUM(F663:F696)</f>
        <v>0</v>
      </c>
      <c r="G697" s="82">
        <f>SUM(G663:G696)</f>
        <v>0</v>
      </c>
      <c r="H697" s="82">
        <f>SUM(H663:H696)</f>
        <v>0</v>
      </c>
      <c r="I697" s="82">
        <f t="shared" si="18"/>
        <v>0</v>
      </c>
    </row>
    <row r="698" spans="1:9" ht="10.8" thickTop="1" x14ac:dyDescent="0.2">
      <c r="A698" s="62"/>
      <c r="B698" s="62"/>
      <c r="C698" s="62"/>
      <c r="D698" s="3"/>
      <c r="E698" s="3"/>
      <c r="F698" s="3"/>
      <c r="G698" s="3"/>
      <c r="H698" s="3"/>
      <c r="I698" s="98"/>
    </row>
    <row r="699" spans="1:9" x14ac:dyDescent="0.2">
      <c r="A699" s="216" t="s">
        <v>282</v>
      </c>
      <c r="B699" s="62"/>
      <c r="C699" s="62"/>
      <c r="D699" s="3"/>
      <c r="E699" s="3"/>
      <c r="F699" s="3"/>
      <c r="G699" s="3"/>
      <c r="H699" s="3"/>
      <c r="I699" s="98"/>
    </row>
    <row r="700" spans="1:9" x14ac:dyDescent="0.2">
      <c r="B700" s="215" t="s">
        <v>1249</v>
      </c>
      <c r="C700" s="62" t="s">
        <v>177</v>
      </c>
      <c r="D700" s="68">
        <v>0</v>
      </c>
      <c r="E700" s="68">
        <v>0</v>
      </c>
      <c r="F700" s="68">
        <v>0</v>
      </c>
      <c r="G700" s="218">
        <f>SUMIF('Staff Details'!J:J,RIGHT(LEFT($A$2,7),2)&amp;"-"&amp;LEFT(A699,4),'Staff Details'!S:S)</f>
        <v>0</v>
      </c>
      <c r="H700" s="70">
        <v>0</v>
      </c>
      <c r="I700" s="242">
        <f>SUM(G700+H700)</f>
        <v>0</v>
      </c>
    </row>
    <row r="701" spans="1:9" x14ac:dyDescent="0.2">
      <c r="B701" s="215" t="s">
        <v>1249</v>
      </c>
      <c r="C701" s="62" t="s">
        <v>400</v>
      </c>
      <c r="D701" s="68">
        <v>0</v>
      </c>
      <c r="E701" s="68">
        <v>0</v>
      </c>
      <c r="F701" s="68">
        <v>0</v>
      </c>
      <c r="G701" s="68">
        <v>0</v>
      </c>
      <c r="H701" s="70">
        <v>0</v>
      </c>
      <c r="I701" s="242">
        <f>SUM(G701+H701)</f>
        <v>0</v>
      </c>
    </row>
    <row r="702" spans="1:9" x14ac:dyDescent="0.2">
      <c r="A702" s="62"/>
      <c r="B702" s="215" t="s">
        <v>1250</v>
      </c>
      <c r="C702" s="62" t="s">
        <v>684</v>
      </c>
      <c r="D702" s="68">
        <v>0</v>
      </c>
      <c r="E702" s="68">
        <v>0</v>
      </c>
      <c r="F702" s="68">
        <v>0</v>
      </c>
      <c r="G702" s="219">
        <f>SUMIF('Staff Details'!J:J,RIGHT(LEFT($A$2,7),2)&amp;"-"&amp;LEFT(A699,4),'Staff Details'!AA:AA)</f>
        <v>0</v>
      </c>
      <c r="H702" s="70">
        <v>0</v>
      </c>
      <c r="I702" s="242">
        <f>SUM(G702+H702)</f>
        <v>0</v>
      </c>
    </row>
    <row r="703" spans="1:9" x14ac:dyDescent="0.2">
      <c r="A703" s="62"/>
      <c r="B703" s="215" t="s">
        <v>1250</v>
      </c>
      <c r="C703" s="62" t="s">
        <v>401</v>
      </c>
      <c r="D703" s="68">
        <v>0</v>
      </c>
      <c r="E703" s="68">
        <v>0</v>
      </c>
      <c r="F703" s="68">
        <v>0</v>
      </c>
      <c r="G703" s="68">
        <v>0</v>
      </c>
      <c r="H703" s="70">
        <v>0</v>
      </c>
      <c r="I703" s="242">
        <f>SUM(G703+H703)</f>
        <v>0</v>
      </c>
    </row>
    <row r="704" spans="1:9" x14ac:dyDescent="0.2">
      <c r="A704" s="62"/>
      <c r="B704" s="215" t="s">
        <v>1251</v>
      </c>
      <c r="C704" s="62" t="s">
        <v>76</v>
      </c>
      <c r="D704" s="65">
        <v>0</v>
      </c>
      <c r="E704" s="65">
        <v>0</v>
      </c>
      <c r="F704" s="65">
        <v>0</v>
      </c>
      <c r="G704" s="108">
        <v>0</v>
      </c>
      <c r="H704" s="70">
        <v>0</v>
      </c>
      <c r="I704" s="242">
        <f t="shared" ref="I704:I734" si="19">SUM(G704+H704)</f>
        <v>0</v>
      </c>
    </row>
    <row r="705" spans="1:9" x14ac:dyDescent="0.2">
      <c r="A705" s="62"/>
      <c r="B705" s="215" t="s">
        <v>1252</v>
      </c>
      <c r="C705" s="62" t="s">
        <v>77</v>
      </c>
      <c r="D705" s="65">
        <v>0</v>
      </c>
      <c r="E705" s="65">
        <v>0</v>
      </c>
      <c r="F705" s="65">
        <v>0</v>
      </c>
      <c r="G705" s="108">
        <v>0</v>
      </c>
      <c r="H705" s="70">
        <v>0</v>
      </c>
      <c r="I705" s="242">
        <f t="shared" si="19"/>
        <v>0</v>
      </c>
    </row>
    <row r="706" spans="1:9" x14ac:dyDescent="0.2">
      <c r="A706" s="62"/>
      <c r="B706" s="215" t="s">
        <v>78</v>
      </c>
      <c r="C706" s="62" t="s">
        <v>79</v>
      </c>
      <c r="D706" s="65">
        <v>0</v>
      </c>
      <c r="E706" s="65">
        <v>0</v>
      </c>
      <c r="F706" s="65">
        <v>0</v>
      </c>
      <c r="G706" s="108">
        <v>0</v>
      </c>
      <c r="H706" s="70">
        <v>0</v>
      </c>
      <c r="I706" s="242">
        <f t="shared" si="19"/>
        <v>0</v>
      </c>
    </row>
    <row r="707" spans="1:9" x14ac:dyDescent="0.2">
      <c r="A707" s="62"/>
      <c r="B707" s="215" t="s">
        <v>80</v>
      </c>
      <c r="C707" s="62" t="s">
        <v>81</v>
      </c>
      <c r="D707" s="65">
        <v>0</v>
      </c>
      <c r="E707" s="65">
        <v>0</v>
      </c>
      <c r="F707" s="65">
        <v>0</v>
      </c>
      <c r="G707" s="108">
        <v>0</v>
      </c>
      <c r="H707" s="70">
        <v>0</v>
      </c>
      <c r="I707" s="242">
        <f t="shared" si="19"/>
        <v>0</v>
      </c>
    </row>
    <row r="708" spans="1:9" x14ac:dyDescent="0.2">
      <c r="A708" s="62"/>
      <c r="B708" s="215" t="s">
        <v>1253</v>
      </c>
      <c r="C708" s="62" t="s">
        <v>82</v>
      </c>
      <c r="D708" s="65">
        <v>0</v>
      </c>
      <c r="E708" s="65">
        <v>0</v>
      </c>
      <c r="F708" s="65">
        <v>0</v>
      </c>
      <c r="G708" s="108">
        <v>0</v>
      </c>
      <c r="H708" s="70">
        <v>0</v>
      </c>
      <c r="I708" s="242">
        <f t="shared" si="19"/>
        <v>0</v>
      </c>
    </row>
    <row r="709" spans="1:9" x14ac:dyDescent="0.2">
      <c r="A709" s="62"/>
      <c r="B709" s="215" t="s">
        <v>85</v>
      </c>
      <c r="C709" s="62" t="s">
        <v>92</v>
      </c>
      <c r="D709" s="65">
        <v>0</v>
      </c>
      <c r="E709" s="65">
        <v>0</v>
      </c>
      <c r="F709" s="65">
        <v>0</v>
      </c>
      <c r="G709" s="108">
        <v>0</v>
      </c>
      <c r="H709" s="70">
        <v>0</v>
      </c>
      <c r="I709" s="242">
        <f t="shared" si="19"/>
        <v>0</v>
      </c>
    </row>
    <row r="710" spans="1:9" x14ac:dyDescent="0.2">
      <c r="A710" s="62"/>
      <c r="B710" s="215" t="s">
        <v>86</v>
      </c>
      <c r="C710" s="62" t="s">
        <v>93</v>
      </c>
      <c r="D710" s="65">
        <v>0</v>
      </c>
      <c r="E710" s="65">
        <v>0</v>
      </c>
      <c r="F710" s="65">
        <v>0</v>
      </c>
      <c r="G710" s="108">
        <v>0</v>
      </c>
      <c r="H710" s="70">
        <v>0</v>
      </c>
      <c r="I710" s="242">
        <f t="shared" si="19"/>
        <v>0</v>
      </c>
    </row>
    <row r="711" spans="1:9" x14ac:dyDescent="0.2">
      <c r="A711" s="62"/>
      <c r="B711" s="215" t="s">
        <v>90</v>
      </c>
      <c r="C711" s="62" t="s">
        <v>1282</v>
      </c>
      <c r="D711" s="65">
        <v>0</v>
      </c>
      <c r="E711" s="65">
        <v>0</v>
      </c>
      <c r="F711" s="65">
        <v>0</v>
      </c>
      <c r="G711" s="108">
        <v>0</v>
      </c>
      <c r="H711" s="70">
        <v>0</v>
      </c>
      <c r="I711" s="242">
        <f t="shared" si="19"/>
        <v>0</v>
      </c>
    </row>
    <row r="712" spans="1:9" x14ac:dyDescent="0.2">
      <c r="A712" s="62"/>
      <c r="B712" s="342" t="s">
        <v>535</v>
      </c>
      <c r="C712" s="297" t="s">
        <v>558</v>
      </c>
      <c r="D712" s="65">
        <v>0</v>
      </c>
      <c r="E712" s="65">
        <v>0</v>
      </c>
      <c r="F712" s="65">
        <v>0</v>
      </c>
      <c r="G712" s="108">
        <v>0</v>
      </c>
      <c r="H712" s="70">
        <v>0</v>
      </c>
      <c r="I712" s="242">
        <f t="shared" si="19"/>
        <v>0</v>
      </c>
    </row>
    <row r="713" spans="1:9" x14ac:dyDescent="0.2">
      <c r="A713" s="62"/>
      <c r="B713" s="215" t="s">
        <v>1283</v>
      </c>
      <c r="C713" s="62" t="s">
        <v>644</v>
      </c>
      <c r="D713" s="65">
        <v>0</v>
      </c>
      <c r="E713" s="65">
        <v>0</v>
      </c>
      <c r="F713" s="65">
        <v>0</v>
      </c>
      <c r="G713" s="108">
        <v>0</v>
      </c>
      <c r="H713" s="70">
        <v>0</v>
      </c>
      <c r="I713" s="242">
        <f t="shared" si="19"/>
        <v>0</v>
      </c>
    </row>
    <row r="714" spans="1:9" x14ac:dyDescent="0.2">
      <c r="A714" s="62"/>
      <c r="B714" s="215" t="s">
        <v>1284</v>
      </c>
      <c r="C714" s="62" t="s">
        <v>645</v>
      </c>
      <c r="D714" s="65">
        <v>0</v>
      </c>
      <c r="E714" s="65">
        <v>0</v>
      </c>
      <c r="F714" s="65">
        <v>0</v>
      </c>
      <c r="G714" s="108">
        <v>0</v>
      </c>
      <c r="H714" s="70">
        <v>0</v>
      </c>
      <c r="I714" s="242">
        <f t="shared" si="19"/>
        <v>0</v>
      </c>
    </row>
    <row r="715" spans="1:9" x14ac:dyDescent="0.2">
      <c r="A715" s="62"/>
      <c r="B715" s="215" t="s">
        <v>1285</v>
      </c>
      <c r="C715" s="62" t="s">
        <v>646</v>
      </c>
      <c r="D715" s="65">
        <v>0</v>
      </c>
      <c r="E715" s="65">
        <v>0</v>
      </c>
      <c r="F715" s="65">
        <v>0</v>
      </c>
      <c r="G715" s="108">
        <v>0</v>
      </c>
      <c r="H715" s="70">
        <v>0</v>
      </c>
      <c r="I715" s="242">
        <f t="shared" si="19"/>
        <v>0</v>
      </c>
    </row>
    <row r="716" spans="1:9" x14ac:dyDescent="0.2">
      <c r="A716" s="62"/>
      <c r="B716" s="215" t="s">
        <v>1286</v>
      </c>
      <c r="C716" s="62" t="s">
        <v>647</v>
      </c>
      <c r="D716" s="65">
        <v>0</v>
      </c>
      <c r="E716" s="65">
        <v>0</v>
      </c>
      <c r="F716" s="65">
        <v>0</v>
      </c>
      <c r="G716" s="108">
        <v>0</v>
      </c>
      <c r="H716" s="70">
        <v>0</v>
      </c>
      <c r="I716" s="242">
        <f t="shared" si="19"/>
        <v>0</v>
      </c>
    </row>
    <row r="717" spans="1:9" x14ac:dyDescent="0.2">
      <c r="A717" s="62"/>
      <c r="B717" s="215" t="s">
        <v>1287</v>
      </c>
      <c r="C717" s="62" t="s">
        <v>143</v>
      </c>
      <c r="D717" s="65">
        <v>0</v>
      </c>
      <c r="E717" s="65">
        <v>0</v>
      </c>
      <c r="F717" s="65">
        <v>0</v>
      </c>
      <c r="G717" s="108">
        <v>0</v>
      </c>
      <c r="H717" s="70">
        <v>0</v>
      </c>
      <c r="I717" s="242">
        <f t="shared" si="19"/>
        <v>0</v>
      </c>
    </row>
    <row r="718" spans="1:9" x14ac:dyDescent="0.2">
      <c r="A718" s="62"/>
      <c r="B718" s="215" t="s">
        <v>1288</v>
      </c>
      <c r="C718" s="62" t="s">
        <v>144</v>
      </c>
      <c r="D718" s="65">
        <v>0</v>
      </c>
      <c r="E718" s="65">
        <v>0</v>
      </c>
      <c r="F718" s="65">
        <v>0</v>
      </c>
      <c r="G718" s="108">
        <v>0</v>
      </c>
      <c r="H718" s="70">
        <v>0</v>
      </c>
      <c r="I718" s="242">
        <f t="shared" si="19"/>
        <v>0</v>
      </c>
    </row>
    <row r="719" spans="1:9" x14ac:dyDescent="0.2">
      <c r="A719" s="62"/>
      <c r="B719" s="215" t="s">
        <v>1289</v>
      </c>
      <c r="C719" s="62" t="s">
        <v>648</v>
      </c>
      <c r="D719" s="65">
        <v>0</v>
      </c>
      <c r="E719" s="65">
        <v>0</v>
      </c>
      <c r="F719" s="65">
        <v>0</v>
      </c>
      <c r="G719" s="108">
        <v>0</v>
      </c>
      <c r="H719" s="70">
        <v>0</v>
      </c>
      <c r="I719" s="242">
        <f t="shared" si="19"/>
        <v>0</v>
      </c>
    </row>
    <row r="720" spans="1:9" x14ac:dyDescent="0.2">
      <c r="A720" s="62"/>
      <c r="B720" s="215" t="s">
        <v>1290</v>
      </c>
      <c r="C720" s="62" t="s">
        <v>650</v>
      </c>
      <c r="D720" s="65">
        <v>0</v>
      </c>
      <c r="E720" s="65">
        <v>0</v>
      </c>
      <c r="F720" s="65">
        <v>0</v>
      </c>
      <c r="G720" s="108">
        <v>0</v>
      </c>
      <c r="H720" s="70">
        <v>0</v>
      </c>
      <c r="I720" s="242">
        <f t="shared" si="19"/>
        <v>0</v>
      </c>
    </row>
    <row r="721" spans="1:9" x14ac:dyDescent="0.2">
      <c r="A721" s="62"/>
      <c r="B721" s="215" t="s">
        <v>651</v>
      </c>
      <c r="C721" s="62" t="s">
        <v>656</v>
      </c>
      <c r="D721" s="65">
        <v>0</v>
      </c>
      <c r="E721" s="65">
        <v>0</v>
      </c>
      <c r="F721" s="65">
        <v>0</v>
      </c>
      <c r="G721" s="108">
        <v>0</v>
      </c>
      <c r="H721" s="70">
        <v>0</v>
      </c>
      <c r="I721" s="242">
        <f t="shared" si="19"/>
        <v>0</v>
      </c>
    </row>
    <row r="722" spans="1:9" x14ac:dyDescent="0.2">
      <c r="A722" s="62"/>
      <c r="B722" s="215" t="s">
        <v>652</v>
      </c>
      <c r="C722" s="62" t="s">
        <v>111</v>
      </c>
      <c r="D722" s="65">
        <v>0</v>
      </c>
      <c r="E722" s="65">
        <v>0</v>
      </c>
      <c r="F722" s="65">
        <v>0</v>
      </c>
      <c r="G722" s="108">
        <v>0</v>
      </c>
      <c r="H722" s="70">
        <v>0</v>
      </c>
      <c r="I722" s="242">
        <f t="shared" si="19"/>
        <v>0</v>
      </c>
    </row>
    <row r="723" spans="1:9" x14ac:dyDescent="0.2">
      <c r="A723" s="62"/>
      <c r="B723" s="215" t="s">
        <v>653</v>
      </c>
      <c r="C723" s="62" t="s">
        <v>112</v>
      </c>
      <c r="D723" s="65">
        <v>0</v>
      </c>
      <c r="E723" s="65">
        <v>0</v>
      </c>
      <c r="F723" s="65">
        <v>0</v>
      </c>
      <c r="G723" s="108">
        <v>0</v>
      </c>
      <c r="H723" s="70">
        <v>0</v>
      </c>
      <c r="I723" s="242">
        <f t="shared" si="19"/>
        <v>0</v>
      </c>
    </row>
    <row r="724" spans="1:9" x14ac:dyDescent="0.2">
      <c r="A724" s="62"/>
      <c r="B724" s="215" t="s">
        <v>654</v>
      </c>
      <c r="C724" s="62" t="s">
        <v>113</v>
      </c>
      <c r="D724" s="65">
        <v>0</v>
      </c>
      <c r="E724" s="65">
        <v>0</v>
      </c>
      <c r="F724" s="65">
        <v>0</v>
      </c>
      <c r="G724" s="108">
        <v>0</v>
      </c>
      <c r="H724" s="70">
        <v>0</v>
      </c>
      <c r="I724" s="242">
        <f t="shared" si="19"/>
        <v>0</v>
      </c>
    </row>
    <row r="725" spans="1:9" x14ac:dyDescent="0.2">
      <c r="A725" s="62"/>
      <c r="B725" s="215" t="s">
        <v>1254</v>
      </c>
      <c r="C725" s="62" t="s">
        <v>114</v>
      </c>
      <c r="D725" s="65">
        <v>0</v>
      </c>
      <c r="E725" s="65">
        <v>0</v>
      </c>
      <c r="F725" s="65">
        <v>0</v>
      </c>
      <c r="G725" s="108">
        <v>0</v>
      </c>
      <c r="H725" s="70">
        <v>0</v>
      </c>
      <c r="I725" s="242">
        <f t="shared" si="19"/>
        <v>0</v>
      </c>
    </row>
    <row r="726" spans="1:9" x14ac:dyDescent="0.2">
      <c r="A726" s="62"/>
      <c r="B726" s="215" t="s">
        <v>655</v>
      </c>
      <c r="C726" s="62" t="s">
        <v>115</v>
      </c>
      <c r="D726" s="65">
        <v>0</v>
      </c>
      <c r="E726" s="65">
        <v>0</v>
      </c>
      <c r="F726" s="65">
        <v>0</v>
      </c>
      <c r="G726" s="108">
        <v>0</v>
      </c>
      <c r="H726" s="70">
        <v>0</v>
      </c>
      <c r="I726" s="242">
        <f t="shared" si="19"/>
        <v>0</v>
      </c>
    </row>
    <row r="727" spans="1:9" x14ac:dyDescent="0.2">
      <c r="A727" s="62"/>
      <c r="B727" s="215" t="s">
        <v>1255</v>
      </c>
      <c r="C727" s="62" t="s">
        <v>118</v>
      </c>
      <c r="D727" s="65">
        <v>0</v>
      </c>
      <c r="E727" s="65">
        <v>0</v>
      </c>
      <c r="F727" s="65">
        <v>0</v>
      </c>
      <c r="G727" s="108">
        <v>0</v>
      </c>
      <c r="H727" s="70">
        <v>0</v>
      </c>
      <c r="I727" s="242">
        <f t="shared" si="19"/>
        <v>0</v>
      </c>
    </row>
    <row r="728" spans="1:9" x14ac:dyDescent="0.2">
      <c r="A728" s="62"/>
      <c r="B728" s="215" t="s">
        <v>500</v>
      </c>
      <c r="C728" s="62" t="s">
        <v>123</v>
      </c>
      <c r="D728" s="65">
        <v>0</v>
      </c>
      <c r="E728" s="65">
        <v>0</v>
      </c>
      <c r="F728" s="65">
        <v>0</v>
      </c>
      <c r="G728" s="108">
        <v>0</v>
      </c>
      <c r="H728" s="70">
        <v>0</v>
      </c>
      <c r="I728" s="242">
        <f t="shared" si="19"/>
        <v>0</v>
      </c>
    </row>
    <row r="729" spans="1:9" x14ac:dyDescent="0.2">
      <c r="A729" s="62"/>
      <c r="B729" s="215" t="s">
        <v>496</v>
      </c>
      <c r="C729" s="62" t="s">
        <v>125</v>
      </c>
      <c r="D729" s="65">
        <v>0</v>
      </c>
      <c r="E729" s="65">
        <v>0</v>
      </c>
      <c r="F729" s="65">
        <v>0</v>
      </c>
      <c r="G729" s="108">
        <v>0</v>
      </c>
      <c r="H729" s="70">
        <v>0</v>
      </c>
      <c r="I729" s="242">
        <f t="shared" si="19"/>
        <v>0</v>
      </c>
    </row>
    <row r="730" spans="1:9" x14ac:dyDescent="0.2">
      <c r="A730" s="62"/>
      <c r="B730" s="215" t="s">
        <v>1256</v>
      </c>
      <c r="C730" s="62" t="s">
        <v>131</v>
      </c>
      <c r="D730" s="65">
        <v>0</v>
      </c>
      <c r="E730" s="65">
        <v>0</v>
      </c>
      <c r="F730" s="65">
        <v>0</v>
      </c>
      <c r="G730" s="108">
        <v>0</v>
      </c>
      <c r="H730" s="70">
        <v>0</v>
      </c>
      <c r="I730" s="242">
        <f t="shared" si="19"/>
        <v>0</v>
      </c>
    </row>
    <row r="731" spans="1:9" x14ac:dyDescent="0.2">
      <c r="A731" s="62"/>
      <c r="B731" s="215" t="s">
        <v>127</v>
      </c>
      <c r="C731" s="62" t="s">
        <v>132</v>
      </c>
      <c r="D731" s="65">
        <v>0</v>
      </c>
      <c r="E731" s="65">
        <v>0</v>
      </c>
      <c r="F731" s="65">
        <v>0</v>
      </c>
      <c r="G731" s="108">
        <v>0</v>
      </c>
      <c r="H731" s="70">
        <v>0</v>
      </c>
      <c r="I731" s="242">
        <f t="shared" si="19"/>
        <v>0</v>
      </c>
    </row>
    <row r="732" spans="1:9" x14ac:dyDescent="0.2">
      <c r="A732" s="62"/>
      <c r="B732" s="215" t="s">
        <v>128</v>
      </c>
      <c r="C732" s="62" t="s">
        <v>133</v>
      </c>
      <c r="D732" s="65">
        <v>0</v>
      </c>
      <c r="E732" s="65">
        <v>0</v>
      </c>
      <c r="F732" s="65">
        <v>0</v>
      </c>
      <c r="G732" s="108">
        <v>0</v>
      </c>
      <c r="H732" s="70">
        <v>0</v>
      </c>
      <c r="I732" s="242">
        <f t="shared" si="19"/>
        <v>0</v>
      </c>
    </row>
    <row r="733" spans="1:9" ht="10.8" thickBot="1" x14ac:dyDescent="0.25">
      <c r="A733" s="62"/>
      <c r="B733" s="215" t="s">
        <v>129</v>
      </c>
      <c r="C733" s="62" t="s">
        <v>134</v>
      </c>
      <c r="D733" s="65">
        <v>0</v>
      </c>
      <c r="E733" s="65">
        <v>0</v>
      </c>
      <c r="F733" s="65">
        <v>0</v>
      </c>
      <c r="G733" s="108">
        <v>0</v>
      </c>
      <c r="H733" s="70">
        <v>0</v>
      </c>
      <c r="I733" s="242">
        <f t="shared" si="19"/>
        <v>0</v>
      </c>
    </row>
    <row r="734" spans="1:9" ht="11.4" thickTop="1" thickBot="1" x14ac:dyDescent="0.25">
      <c r="A734" s="62"/>
      <c r="B734" s="215"/>
      <c r="C734" s="62" t="s">
        <v>305</v>
      </c>
      <c r="D734" s="82">
        <f>SUM(D700:D733)</f>
        <v>0</v>
      </c>
      <c r="E734" s="82">
        <f>SUM(E700:E733)</f>
        <v>0</v>
      </c>
      <c r="F734" s="82">
        <f>SUM(F700:F733)</f>
        <v>0</v>
      </c>
      <c r="G734" s="82">
        <f>SUM(G700:G733)</f>
        <v>0</v>
      </c>
      <c r="H734" s="82">
        <f>SUM(H700:H733)</f>
        <v>0</v>
      </c>
      <c r="I734" s="82">
        <f t="shared" si="19"/>
        <v>0</v>
      </c>
    </row>
    <row r="735" spans="1:9" ht="10.8" thickTop="1" x14ac:dyDescent="0.2">
      <c r="A735" s="62"/>
      <c r="B735" s="62"/>
      <c r="C735" s="62"/>
      <c r="D735" s="3"/>
      <c r="E735" s="3"/>
      <c r="F735" s="3"/>
      <c r="G735" s="3"/>
      <c r="H735" s="3"/>
      <c r="I735" s="98"/>
    </row>
    <row r="736" spans="1:9" x14ac:dyDescent="0.2">
      <c r="A736" s="216" t="s">
        <v>306</v>
      </c>
      <c r="B736" s="62"/>
      <c r="C736" s="62"/>
      <c r="D736" s="3"/>
      <c r="E736" s="3"/>
      <c r="F736" s="3"/>
      <c r="G736" s="3"/>
      <c r="H736" s="3"/>
      <c r="I736" s="98"/>
    </row>
    <row r="737" spans="1:9" x14ac:dyDescent="0.2">
      <c r="B737" s="215" t="s">
        <v>1249</v>
      </c>
      <c r="C737" s="62" t="s">
        <v>177</v>
      </c>
      <c r="D737" s="68">
        <v>0</v>
      </c>
      <c r="E737" s="68">
        <v>0</v>
      </c>
      <c r="F737" s="68">
        <v>0</v>
      </c>
      <c r="G737" s="218">
        <f>SUMIF('Staff Details'!J:J,RIGHT(LEFT($A$2,7),2)&amp;"-"&amp;LEFT(A736,4),'Staff Details'!S:S)</f>
        <v>0</v>
      </c>
      <c r="H737" s="70">
        <v>0</v>
      </c>
      <c r="I737" s="242">
        <f>SUM(G737+H737)</f>
        <v>0</v>
      </c>
    </row>
    <row r="738" spans="1:9" x14ac:dyDescent="0.2">
      <c r="B738" s="215" t="s">
        <v>1249</v>
      </c>
      <c r="C738" s="62" t="s">
        <v>400</v>
      </c>
      <c r="D738" s="68">
        <v>0</v>
      </c>
      <c r="E738" s="68">
        <v>0</v>
      </c>
      <c r="F738" s="68">
        <v>0</v>
      </c>
      <c r="G738" s="68">
        <v>0</v>
      </c>
      <c r="H738" s="70">
        <v>0</v>
      </c>
      <c r="I738" s="242">
        <f>SUM(G738+H738)</f>
        <v>0</v>
      </c>
    </row>
    <row r="739" spans="1:9" x14ac:dyDescent="0.2">
      <c r="A739" s="62"/>
      <c r="B739" s="215" t="s">
        <v>1250</v>
      </c>
      <c r="C739" s="62" t="s">
        <v>684</v>
      </c>
      <c r="D739" s="68">
        <v>0</v>
      </c>
      <c r="E739" s="68">
        <v>0</v>
      </c>
      <c r="F739" s="68">
        <v>0</v>
      </c>
      <c r="G739" s="219">
        <f>SUMIF('Staff Details'!J:J,RIGHT(LEFT($A$2,7),2)&amp;"-"&amp;LEFT(A736,4),'Staff Details'!AA:AA)</f>
        <v>0</v>
      </c>
      <c r="H739" s="70">
        <v>0</v>
      </c>
      <c r="I739" s="242">
        <f>SUM(G739+H739)</f>
        <v>0</v>
      </c>
    </row>
    <row r="740" spans="1:9" x14ac:dyDescent="0.2">
      <c r="A740" s="62"/>
      <c r="B740" s="215" t="s">
        <v>1250</v>
      </c>
      <c r="C740" s="62" t="s">
        <v>401</v>
      </c>
      <c r="D740" s="68">
        <v>0</v>
      </c>
      <c r="E740" s="68">
        <v>0</v>
      </c>
      <c r="F740" s="68">
        <v>0</v>
      </c>
      <c r="G740" s="68">
        <v>0</v>
      </c>
      <c r="H740" s="70">
        <v>0</v>
      </c>
      <c r="I740" s="242">
        <f>SUM(G740+H740)</f>
        <v>0</v>
      </c>
    </row>
    <row r="741" spans="1:9" x14ac:dyDescent="0.2">
      <c r="A741" s="62"/>
      <c r="B741" s="215" t="s">
        <v>1251</v>
      </c>
      <c r="C741" s="62" t="s">
        <v>76</v>
      </c>
      <c r="D741" s="65">
        <v>0</v>
      </c>
      <c r="E741" s="65">
        <v>0</v>
      </c>
      <c r="F741" s="65">
        <v>0</v>
      </c>
      <c r="G741" s="65">
        <v>0</v>
      </c>
      <c r="H741" s="70">
        <v>0</v>
      </c>
      <c r="I741" s="242">
        <f t="shared" ref="I741:I771" si="20">SUM(G741+H741)</f>
        <v>0</v>
      </c>
    </row>
    <row r="742" spans="1:9" x14ac:dyDescent="0.2">
      <c r="A742" s="62"/>
      <c r="B742" s="215" t="s">
        <v>1252</v>
      </c>
      <c r="C742" s="62" t="s">
        <v>77</v>
      </c>
      <c r="D742" s="65">
        <v>0</v>
      </c>
      <c r="E742" s="65">
        <v>0</v>
      </c>
      <c r="F742" s="65">
        <v>0</v>
      </c>
      <c r="G742" s="65">
        <v>0</v>
      </c>
      <c r="H742" s="70">
        <v>0</v>
      </c>
      <c r="I742" s="242">
        <f t="shared" si="20"/>
        <v>0</v>
      </c>
    </row>
    <row r="743" spans="1:9" x14ac:dyDescent="0.2">
      <c r="A743" s="62"/>
      <c r="B743" s="215" t="s">
        <v>78</v>
      </c>
      <c r="C743" s="62" t="s">
        <v>79</v>
      </c>
      <c r="D743" s="65">
        <v>0</v>
      </c>
      <c r="E743" s="65">
        <v>0</v>
      </c>
      <c r="F743" s="65">
        <v>0</v>
      </c>
      <c r="G743" s="65">
        <v>0</v>
      </c>
      <c r="H743" s="70">
        <v>0</v>
      </c>
      <c r="I743" s="242">
        <f t="shared" si="20"/>
        <v>0</v>
      </c>
    </row>
    <row r="744" spans="1:9" x14ac:dyDescent="0.2">
      <c r="A744" s="62"/>
      <c r="B744" s="215" t="s">
        <v>80</v>
      </c>
      <c r="C744" s="62" t="s">
        <v>81</v>
      </c>
      <c r="D744" s="65">
        <v>0</v>
      </c>
      <c r="E744" s="65">
        <v>0</v>
      </c>
      <c r="F744" s="65">
        <v>0</v>
      </c>
      <c r="G744" s="65">
        <v>0</v>
      </c>
      <c r="H744" s="70">
        <v>0</v>
      </c>
      <c r="I744" s="242">
        <f t="shared" si="20"/>
        <v>0</v>
      </c>
    </row>
    <row r="745" spans="1:9" x14ac:dyDescent="0.2">
      <c r="A745" s="62"/>
      <c r="B745" s="215" t="s">
        <v>1253</v>
      </c>
      <c r="C745" s="62" t="s">
        <v>82</v>
      </c>
      <c r="D745" s="65">
        <v>0</v>
      </c>
      <c r="E745" s="65">
        <v>0</v>
      </c>
      <c r="F745" s="65">
        <v>0</v>
      </c>
      <c r="G745" s="65">
        <v>0</v>
      </c>
      <c r="H745" s="70">
        <v>0</v>
      </c>
      <c r="I745" s="242">
        <f t="shared" si="20"/>
        <v>0</v>
      </c>
    </row>
    <row r="746" spans="1:9" x14ac:dyDescent="0.2">
      <c r="A746" s="62"/>
      <c r="B746" s="215" t="s">
        <v>85</v>
      </c>
      <c r="C746" s="62" t="s">
        <v>92</v>
      </c>
      <c r="D746" s="65">
        <v>0</v>
      </c>
      <c r="E746" s="65">
        <v>0</v>
      </c>
      <c r="F746" s="65">
        <v>0</v>
      </c>
      <c r="G746" s="65">
        <v>0</v>
      </c>
      <c r="H746" s="70">
        <v>0</v>
      </c>
      <c r="I746" s="242">
        <f t="shared" si="20"/>
        <v>0</v>
      </c>
    </row>
    <row r="747" spans="1:9" x14ac:dyDescent="0.2">
      <c r="A747" s="62"/>
      <c r="B747" s="215" t="s">
        <v>86</v>
      </c>
      <c r="C747" s="62" t="s">
        <v>93</v>
      </c>
      <c r="D747" s="65">
        <v>0</v>
      </c>
      <c r="E747" s="65">
        <v>0</v>
      </c>
      <c r="F747" s="65">
        <v>0</v>
      </c>
      <c r="G747" s="65">
        <v>0</v>
      </c>
      <c r="H747" s="70">
        <v>0</v>
      </c>
      <c r="I747" s="242">
        <f t="shared" si="20"/>
        <v>0</v>
      </c>
    </row>
    <row r="748" spans="1:9" x14ac:dyDescent="0.2">
      <c r="A748" s="62"/>
      <c r="B748" s="215" t="s">
        <v>90</v>
      </c>
      <c r="C748" s="62" t="s">
        <v>1282</v>
      </c>
      <c r="D748" s="65">
        <v>0</v>
      </c>
      <c r="E748" s="65">
        <v>0</v>
      </c>
      <c r="F748" s="65">
        <v>0</v>
      </c>
      <c r="G748" s="65">
        <v>0</v>
      </c>
      <c r="H748" s="70">
        <v>0</v>
      </c>
      <c r="I748" s="242">
        <f t="shared" si="20"/>
        <v>0</v>
      </c>
    </row>
    <row r="749" spans="1:9" x14ac:dyDescent="0.2">
      <c r="A749" s="62"/>
      <c r="B749" s="342" t="s">
        <v>535</v>
      </c>
      <c r="C749" s="297" t="s">
        <v>558</v>
      </c>
      <c r="D749" s="65">
        <v>0</v>
      </c>
      <c r="E749" s="65">
        <v>0</v>
      </c>
      <c r="F749" s="65">
        <v>0</v>
      </c>
      <c r="G749" s="65">
        <v>0</v>
      </c>
      <c r="H749" s="70">
        <v>0</v>
      </c>
      <c r="I749" s="242">
        <f t="shared" si="20"/>
        <v>0</v>
      </c>
    </row>
    <row r="750" spans="1:9" x14ac:dyDescent="0.2">
      <c r="A750" s="62"/>
      <c r="B750" s="215" t="s">
        <v>1283</v>
      </c>
      <c r="C750" s="62" t="s">
        <v>644</v>
      </c>
      <c r="D750" s="65">
        <v>0</v>
      </c>
      <c r="E750" s="65">
        <v>0</v>
      </c>
      <c r="F750" s="65">
        <v>0</v>
      </c>
      <c r="G750" s="65">
        <v>0</v>
      </c>
      <c r="H750" s="70">
        <v>0</v>
      </c>
      <c r="I750" s="242">
        <f t="shared" si="20"/>
        <v>0</v>
      </c>
    </row>
    <row r="751" spans="1:9" x14ac:dyDescent="0.2">
      <c r="A751" s="62"/>
      <c r="B751" s="215" t="s">
        <v>1284</v>
      </c>
      <c r="C751" s="62" t="s">
        <v>645</v>
      </c>
      <c r="D751" s="65">
        <v>0</v>
      </c>
      <c r="E751" s="65">
        <v>0</v>
      </c>
      <c r="F751" s="65">
        <v>0</v>
      </c>
      <c r="G751" s="65">
        <v>0</v>
      </c>
      <c r="H751" s="70">
        <v>0</v>
      </c>
      <c r="I751" s="242">
        <f t="shared" si="20"/>
        <v>0</v>
      </c>
    </row>
    <row r="752" spans="1:9" x14ac:dyDescent="0.2">
      <c r="A752" s="62"/>
      <c r="B752" s="215" t="s">
        <v>1285</v>
      </c>
      <c r="C752" s="62" t="s">
        <v>646</v>
      </c>
      <c r="D752" s="65">
        <v>0</v>
      </c>
      <c r="E752" s="65">
        <v>0</v>
      </c>
      <c r="F752" s="65">
        <v>0</v>
      </c>
      <c r="G752" s="65">
        <v>0</v>
      </c>
      <c r="H752" s="70">
        <v>0</v>
      </c>
      <c r="I752" s="242">
        <f t="shared" si="20"/>
        <v>0</v>
      </c>
    </row>
    <row r="753" spans="1:9" x14ac:dyDescent="0.2">
      <c r="A753" s="62"/>
      <c r="B753" s="215" t="s">
        <v>1286</v>
      </c>
      <c r="C753" s="62" t="s">
        <v>647</v>
      </c>
      <c r="D753" s="65">
        <v>0</v>
      </c>
      <c r="E753" s="65">
        <v>0</v>
      </c>
      <c r="F753" s="65">
        <v>0</v>
      </c>
      <c r="G753" s="65">
        <v>0</v>
      </c>
      <c r="H753" s="70">
        <v>0</v>
      </c>
      <c r="I753" s="242">
        <f t="shared" si="20"/>
        <v>0</v>
      </c>
    </row>
    <row r="754" spans="1:9" x14ac:dyDescent="0.2">
      <c r="A754" s="62"/>
      <c r="B754" s="215" t="s">
        <v>1287</v>
      </c>
      <c r="C754" s="62" t="s">
        <v>143</v>
      </c>
      <c r="D754" s="65">
        <v>0</v>
      </c>
      <c r="E754" s="65">
        <v>0</v>
      </c>
      <c r="F754" s="65">
        <v>0</v>
      </c>
      <c r="G754" s="65">
        <v>0</v>
      </c>
      <c r="H754" s="70">
        <v>0</v>
      </c>
      <c r="I754" s="242">
        <f t="shared" si="20"/>
        <v>0</v>
      </c>
    </row>
    <row r="755" spans="1:9" x14ac:dyDescent="0.2">
      <c r="A755" s="62"/>
      <c r="B755" s="215" t="s">
        <v>1288</v>
      </c>
      <c r="C755" s="62" t="s">
        <v>144</v>
      </c>
      <c r="D755" s="65">
        <v>0</v>
      </c>
      <c r="E755" s="65">
        <v>0</v>
      </c>
      <c r="F755" s="65">
        <v>0</v>
      </c>
      <c r="G755" s="65">
        <v>0</v>
      </c>
      <c r="H755" s="70">
        <v>0</v>
      </c>
      <c r="I755" s="242">
        <f t="shared" si="20"/>
        <v>0</v>
      </c>
    </row>
    <row r="756" spans="1:9" x14ac:dyDescent="0.2">
      <c r="A756" s="62"/>
      <c r="B756" s="215" t="s">
        <v>1289</v>
      </c>
      <c r="C756" s="62" t="s">
        <v>648</v>
      </c>
      <c r="D756" s="65">
        <v>0</v>
      </c>
      <c r="E756" s="65">
        <v>0</v>
      </c>
      <c r="F756" s="65">
        <v>0</v>
      </c>
      <c r="G756" s="65">
        <v>0</v>
      </c>
      <c r="H756" s="70">
        <v>0</v>
      </c>
      <c r="I756" s="242">
        <f t="shared" si="20"/>
        <v>0</v>
      </c>
    </row>
    <row r="757" spans="1:9" x14ac:dyDescent="0.2">
      <c r="A757" s="62"/>
      <c r="B757" s="215" t="s">
        <v>1290</v>
      </c>
      <c r="C757" s="62" t="s">
        <v>650</v>
      </c>
      <c r="D757" s="65">
        <v>0</v>
      </c>
      <c r="E757" s="65">
        <v>0</v>
      </c>
      <c r="F757" s="65">
        <v>0</v>
      </c>
      <c r="G757" s="65">
        <v>0</v>
      </c>
      <c r="H757" s="70">
        <v>0</v>
      </c>
      <c r="I757" s="242">
        <f t="shared" si="20"/>
        <v>0</v>
      </c>
    </row>
    <row r="758" spans="1:9" x14ac:dyDescent="0.2">
      <c r="A758" s="62"/>
      <c r="B758" s="215" t="s">
        <v>651</v>
      </c>
      <c r="C758" s="62" t="s">
        <v>656</v>
      </c>
      <c r="D758" s="65">
        <v>0</v>
      </c>
      <c r="E758" s="65">
        <v>0</v>
      </c>
      <c r="F758" s="65">
        <v>0</v>
      </c>
      <c r="G758" s="65">
        <v>0</v>
      </c>
      <c r="H758" s="70">
        <v>0</v>
      </c>
      <c r="I758" s="242">
        <f t="shared" si="20"/>
        <v>0</v>
      </c>
    </row>
    <row r="759" spans="1:9" x14ac:dyDescent="0.2">
      <c r="A759" s="62"/>
      <c r="B759" s="215" t="s">
        <v>652</v>
      </c>
      <c r="C759" s="62" t="s">
        <v>111</v>
      </c>
      <c r="D759" s="65">
        <v>0</v>
      </c>
      <c r="E759" s="65">
        <v>0</v>
      </c>
      <c r="F759" s="65">
        <v>0</v>
      </c>
      <c r="G759" s="65">
        <v>0</v>
      </c>
      <c r="H759" s="70">
        <v>0</v>
      </c>
      <c r="I759" s="242">
        <f t="shared" si="20"/>
        <v>0</v>
      </c>
    </row>
    <row r="760" spans="1:9" x14ac:dyDescent="0.2">
      <c r="A760" s="62"/>
      <c r="B760" s="215" t="s">
        <v>653</v>
      </c>
      <c r="C760" s="62" t="s">
        <v>112</v>
      </c>
      <c r="D760" s="65">
        <v>0</v>
      </c>
      <c r="E760" s="65">
        <v>0</v>
      </c>
      <c r="F760" s="65">
        <v>0</v>
      </c>
      <c r="G760" s="65">
        <v>0</v>
      </c>
      <c r="H760" s="70">
        <v>0</v>
      </c>
      <c r="I760" s="242">
        <f t="shared" si="20"/>
        <v>0</v>
      </c>
    </row>
    <row r="761" spans="1:9" x14ac:dyDescent="0.2">
      <c r="A761" s="62"/>
      <c r="B761" s="215" t="s">
        <v>654</v>
      </c>
      <c r="C761" s="62" t="s">
        <v>113</v>
      </c>
      <c r="D761" s="65">
        <v>0</v>
      </c>
      <c r="E761" s="65">
        <v>0</v>
      </c>
      <c r="F761" s="65">
        <v>0</v>
      </c>
      <c r="G761" s="65">
        <v>0</v>
      </c>
      <c r="H761" s="70">
        <v>0</v>
      </c>
      <c r="I761" s="242">
        <f t="shared" si="20"/>
        <v>0</v>
      </c>
    </row>
    <row r="762" spans="1:9" x14ac:dyDescent="0.2">
      <c r="A762" s="62"/>
      <c r="B762" s="215" t="s">
        <v>1254</v>
      </c>
      <c r="C762" s="62" t="s">
        <v>114</v>
      </c>
      <c r="D762" s="65">
        <v>0</v>
      </c>
      <c r="E762" s="65">
        <v>0</v>
      </c>
      <c r="F762" s="65">
        <v>0</v>
      </c>
      <c r="G762" s="65">
        <v>0</v>
      </c>
      <c r="H762" s="70">
        <v>0</v>
      </c>
      <c r="I762" s="242">
        <f t="shared" si="20"/>
        <v>0</v>
      </c>
    </row>
    <row r="763" spans="1:9" x14ac:dyDescent="0.2">
      <c r="A763" s="62"/>
      <c r="B763" s="215" t="s">
        <v>655</v>
      </c>
      <c r="C763" s="62" t="s">
        <v>115</v>
      </c>
      <c r="D763" s="65">
        <v>0</v>
      </c>
      <c r="E763" s="65">
        <v>0</v>
      </c>
      <c r="F763" s="65">
        <v>0</v>
      </c>
      <c r="G763" s="65">
        <v>0</v>
      </c>
      <c r="H763" s="70">
        <v>0</v>
      </c>
      <c r="I763" s="242">
        <f t="shared" si="20"/>
        <v>0</v>
      </c>
    </row>
    <row r="764" spans="1:9" x14ac:dyDescent="0.2">
      <c r="A764" s="62"/>
      <c r="B764" s="215" t="s">
        <v>1255</v>
      </c>
      <c r="C764" s="62" t="s">
        <v>118</v>
      </c>
      <c r="D764" s="65">
        <v>0</v>
      </c>
      <c r="E764" s="65">
        <v>0</v>
      </c>
      <c r="F764" s="65">
        <v>0</v>
      </c>
      <c r="G764" s="65">
        <v>0</v>
      </c>
      <c r="H764" s="70">
        <v>0</v>
      </c>
      <c r="I764" s="242">
        <f t="shared" si="20"/>
        <v>0</v>
      </c>
    </row>
    <row r="765" spans="1:9" x14ac:dyDescent="0.2">
      <c r="A765" s="62"/>
      <c r="B765" s="215" t="s">
        <v>500</v>
      </c>
      <c r="C765" s="62" t="s">
        <v>123</v>
      </c>
      <c r="D765" s="65">
        <v>0</v>
      </c>
      <c r="E765" s="65">
        <v>0</v>
      </c>
      <c r="F765" s="65">
        <v>0</v>
      </c>
      <c r="G765" s="65">
        <v>0</v>
      </c>
      <c r="H765" s="70">
        <v>0</v>
      </c>
      <c r="I765" s="242">
        <f t="shared" si="20"/>
        <v>0</v>
      </c>
    </row>
    <row r="766" spans="1:9" x14ac:dyDescent="0.2">
      <c r="A766" s="62"/>
      <c r="B766" s="215" t="s">
        <v>496</v>
      </c>
      <c r="C766" s="62" t="s">
        <v>125</v>
      </c>
      <c r="D766" s="65">
        <v>0</v>
      </c>
      <c r="E766" s="65">
        <v>0</v>
      </c>
      <c r="F766" s="65">
        <v>0</v>
      </c>
      <c r="G766" s="65">
        <v>0</v>
      </c>
      <c r="H766" s="70">
        <v>0</v>
      </c>
      <c r="I766" s="242">
        <f t="shared" si="20"/>
        <v>0</v>
      </c>
    </row>
    <row r="767" spans="1:9" x14ac:dyDescent="0.2">
      <c r="A767" s="62"/>
      <c r="B767" s="215" t="s">
        <v>1256</v>
      </c>
      <c r="C767" s="62" t="s">
        <v>131</v>
      </c>
      <c r="D767" s="65">
        <v>0</v>
      </c>
      <c r="E767" s="65">
        <v>0</v>
      </c>
      <c r="F767" s="65">
        <v>0</v>
      </c>
      <c r="G767" s="65">
        <v>0</v>
      </c>
      <c r="H767" s="70">
        <v>0</v>
      </c>
      <c r="I767" s="242">
        <f t="shared" si="20"/>
        <v>0</v>
      </c>
    </row>
    <row r="768" spans="1:9" x14ac:dyDescent="0.2">
      <c r="A768" s="62"/>
      <c r="B768" s="215" t="s">
        <v>127</v>
      </c>
      <c r="C768" s="62" t="s">
        <v>132</v>
      </c>
      <c r="D768" s="65">
        <v>0</v>
      </c>
      <c r="E768" s="65">
        <v>0</v>
      </c>
      <c r="F768" s="65">
        <v>0</v>
      </c>
      <c r="G768" s="65">
        <v>0</v>
      </c>
      <c r="H768" s="70">
        <v>0</v>
      </c>
      <c r="I768" s="242">
        <f t="shared" si="20"/>
        <v>0</v>
      </c>
    </row>
    <row r="769" spans="1:9" x14ac:dyDescent="0.2">
      <c r="A769" s="62"/>
      <c r="B769" s="215" t="s">
        <v>128</v>
      </c>
      <c r="C769" s="62" t="s">
        <v>133</v>
      </c>
      <c r="D769" s="65">
        <v>0</v>
      </c>
      <c r="E769" s="65">
        <v>0</v>
      </c>
      <c r="F769" s="65">
        <v>0</v>
      </c>
      <c r="G769" s="65">
        <v>0</v>
      </c>
      <c r="H769" s="70">
        <v>0</v>
      </c>
      <c r="I769" s="242">
        <f t="shared" si="20"/>
        <v>0</v>
      </c>
    </row>
    <row r="770" spans="1:9" ht="10.8" thickBot="1" x14ac:dyDescent="0.25">
      <c r="A770" s="62"/>
      <c r="B770" s="215" t="s">
        <v>129</v>
      </c>
      <c r="C770" s="62" t="s">
        <v>134</v>
      </c>
      <c r="D770" s="65">
        <v>0</v>
      </c>
      <c r="E770" s="65">
        <v>0</v>
      </c>
      <c r="F770" s="65">
        <v>0</v>
      </c>
      <c r="G770" s="65">
        <v>0</v>
      </c>
      <c r="H770" s="70">
        <v>0</v>
      </c>
      <c r="I770" s="242">
        <f t="shared" si="20"/>
        <v>0</v>
      </c>
    </row>
    <row r="771" spans="1:9" ht="11.4" thickTop="1" thickBot="1" x14ac:dyDescent="0.25">
      <c r="A771" s="62"/>
      <c r="B771" s="215"/>
      <c r="C771" s="62" t="s">
        <v>307</v>
      </c>
      <c r="D771" s="82">
        <f>SUM(D737:D770)</f>
        <v>0</v>
      </c>
      <c r="E771" s="82">
        <f>SUM(E737:E770)</f>
        <v>0</v>
      </c>
      <c r="F771" s="82">
        <f>SUM(F737:F770)</f>
        <v>0</v>
      </c>
      <c r="G771" s="82">
        <f>SUM(G737:G770)</f>
        <v>0</v>
      </c>
      <c r="H771" s="82">
        <f>SUM(H737:H770)</f>
        <v>0</v>
      </c>
      <c r="I771" s="82">
        <f t="shared" si="20"/>
        <v>0</v>
      </c>
    </row>
    <row r="772" spans="1:9" ht="10.8" thickTop="1" x14ac:dyDescent="0.2">
      <c r="A772" s="62"/>
      <c r="B772" s="62"/>
      <c r="C772" s="62"/>
      <c r="D772" s="3"/>
      <c r="E772" s="3"/>
      <c r="F772" s="3"/>
      <c r="G772" s="3"/>
      <c r="H772" s="3"/>
      <c r="I772" s="98"/>
    </row>
    <row r="773" spans="1:9" x14ac:dyDescent="0.2">
      <c r="A773" s="216" t="s">
        <v>308</v>
      </c>
      <c r="B773" s="62"/>
      <c r="C773" s="62"/>
      <c r="D773" s="3"/>
      <c r="E773" s="3"/>
      <c r="F773" s="3"/>
      <c r="G773" s="3"/>
      <c r="H773" s="3"/>
      <c r="I773" s="98"/>
    </row>
    <row r="774" spans="1:9" x14ac:dyDescent="0.2">
      <c r="B774" s="215" t="s">
        <v>1249</v>
      </c>
      <c r="C774" s="62" t="s">
        <v>177</v>
      </c>
      <c r="D774" s="68">
        <v>0</v>
      </c>
      <c r="E774" s="68">
        <v>0</v>
      </c>
      <c r="F774" s="68">
        <v>0</v>
      </c>
      <c r="G774" s="218">
        <f>SUMIF('Staff Details'!J:J,RIGHT(LEFT($A$2,7),2)&amp;"-"&amp;LEFT(A773,4),'Staff Details'!S:S)</f>
        <v>0</v>
      </c>
      <c r="H774" s="70">
        <v>0</v>
      </c>
      <c r="I774" s="242">
        <f>SUM(G774+H774)</f>
        <v>0</v>
      </c>
    </row>
    <row r="775" spans="1:9" x14ac:dyDescent="0.2">
      <c r="B775" s="215" t="s">
        <v>1249</v>
      </c>
      <c r="C775" s="62" t="s">
        <v>400</v>
      </c>
      <c r="D775" s="68">
        <v>0</v>
      </c>
      <c r="E775" s="68">
        <v>0</v>
      </c>
      <c r="F775" s="68">
        <v>0</v>
      </c>
      <c r="G775" s="68">
        <v>0</v>
      </c>
      <c r="H775" s="70">
        <v>0</v>
      </c>
      <c r="I775" s="242">
        <f>SUM(G775+H775)</f>
        <v>0</v>
      </c>
    </row>
    <row r="776" spans="1:9" x14ac:dyDescent="0.2">
      <c r="A776" s="62"/>
      <c r="B776" s="215" t="s">
        <v>1250</v>
      </c>
      <c r="C776" s="62" t="s">
        <v>684</v>
      </c>
      <c r="D776" s="68">
        <v>0</v>
      </c>
      <c r="E776" s="68">
        <v>0</v>
      </c>
      <c r="F776" s="68">
        <v>0</v>
      </c>
      <c r="G776" s="219">
        <f>SUMIF('Staff Details'!J:J,RIGHT(LEFT($A$2,7),2)&amp;"-"&amp;LEFT(A773,4),'Staff Details'!AA:AA)</f>
        <v>0</v>
      </c>
      <c r="H776" s="70">
        <v>0</v>
      </c>
      <c r="I776" s="242">
        <f>SUM(G776+H776)</f>
        <v>0</v>
      </c>
    </row>
    <row r="777" spans="1:9" x14ac:dyDescent="0.2">
      <c r="A777" s="62"/>
      <c r="B777" s="215" t="s">
        <v>1250</v>
      </c>
      <c r="C777" s="62" t="s">
        <v>401</v>
      </c>
      <c r="D777" s="68">
        <v>0</v>
      </c>
      <c r="E777" s="68">
        <v>0</v>
      </c>
      <c r="F777" s="68">
        <v>0</v>
      </c>
      <c r="G777" s="68">
        <v>0</v>
      </c>
      <c r="H777" s="70">
        <v>0</v>
      </c>
      <c r="I777" s="242">
        <f>SUM(G777+H777)</f>
        <v>0</v>
      </c>
    </row>
    <row r="778" spans="1:9" x14ac:dyDescent="0.2">
      <c r="A778" s="62"/>
      <c r="B778" s="215" t="s">
        <v>1251</v>
      </c>
      <c r="C778" s="62" t="s">
        <v>76</v>
      </c>
      <c r="D778" s="65">
        <v>0</v>
      </c>
      <c r="E778" s="65">
        <v>0</v>
      </c>
      <c r="F778" s="65">
        <v>0</v>
      </c>
      <c r="G778" s="65">
        <v>0</v>
      </c>
      <c r="H778" s="70">
        <v>0</v>
      </c>
      <c r="I778" s="242">
        <f t="shared" ref="I778:I808" si="21">SUM(G778+H778)</f>
        <v>0</v>
      </c>
    </row>
    <row r="779" spans="1:9" x14ac:dyDescent="0.2">
      <c r="A779" s="62"/>
      <c r="B779" s="215" t="s">
        <v>1252</v>
      </c>
      <c r="C779" s="62" t="s">
        <v>77</v>
      </c>
      <c r="D779" s="65">
        <v>0</v>
      </c>
      <c r="E779" s="65">
        <v>0</v>
      </c>
      <c r="F779" s="65">
        <v>0</v>
      </c>
      <c r="G779" s="65">
        <v>0</v>
      </c>
      <c r="H779" s="70">
        <v>0</v>
      </c>
      <c r="I779" s="242">
        <f t="shared" si="21"/>
        <v>0</v>
      </c>
    </row>
    <row r="780" spans="1:9" x14ac:dyDescent="0.2">
      <c r="A780" s="62"/>
      <c r="B780" s="215" t="s">
        <v>78</v>
      </c>
      <c r="C780" s="62" t="s">
        <v>79</v>
      </c>
      <c r="D780" s="65">
        <v>0</v>
      </c>
      <c r="E780" s="65">
        <v>0</v>
      </c>
      <c r="F780" s="65">
        <v>0</v>
      </c>
      <c r="G780" s="65">
        <v>0</v>
      </c>
      <c r="H780" s="70">
        <v>0</v>
      </c>
      <c r="I780" s="242">
        <f t="shared" si="21"/>
        <v>0</v>
      </c>
    </row>
    <row r="781" spans="1:9" x14ac:dyDescent="0.2">
      <c r="A781" s="62"/>
      <c r="B781" s="215" t="s">
        <v>80</v>
      </c>
      <c r="C781" s="62" t="s">
        <v>81</v>
      </c>
      <c r="D781" s="65">
        <v>0</v>
      </c>
      <c r="E781" s="65">
        <v>0</v>
      </c>
      <c r="F781" s="65">
        <v>0</v>
      </c>
      <c r="G781" s="65">
        <v>0</v>
      </c>
      <c r="H781" s="70">
        <v>0</v>
      </c>
      <c r="I781" s="242">
        <f t="shared" si="21"/>
        <v>0</v>
      </c>
    </row>
    <row r="782" spans="1:9" x14ac:dyDescent="0.2">
      <c r="A782" s="62"/>
      <c r="B782" s="215" t="s">
        <v>1253</v>
      </c>
      <c r="C782" s="62" t="s">
        <v>82</v>
      </c>
      <c r="D782" s="65">
        <v>0</v>
      </c>
      <c r="E782" s="65">
        <v>0</v>
      </c>
      <c r="F782" s="65">
        <v>0</v>
      </c>
      <c r="G782" s="65">
        <v>0</v>
      </c>
      <c r="H782" s="70">
        <v>0</v>
      </c>
      <c r="I782" s="242">
        <f t="shared" si="21"/>
        <v>0</v>
      </c>
    </row>
    <row r="783" spans="1:9" x14ac:dyDescent="0.2">
      <c r="A783" s="62"/>
      <c r="B783" s="215" t="s">
        <v>85</v>
      </c>
      <c r="C783" s="62" t="s">
        <v>92</v>
      </c>
      <c r="D783" s="65">
        <v>0</v>
      </c>
      <c r="E783" s="65">
        <v>0</v>
      </c>
      <c r="F783" s="65">
        <v>0</v>
      </c>
      <c r="G783" s="65">
        <v>0</v>
      </c>
      <c r="H783" s="70">
        <v>0</v>
      </c>
      <c r="I783" s="242">
        <f t="shared" si="21"/>
        <v>0</v>
      </c>
    </row>
    <row r="784" spans="1:9" x14ac:dyDescent="0.2">
      <c r="A784" s="62"/>
      <c r="B784" s="215" t="s">
        <v>86</v>
      </c>
      <c r="C784" s="62" t="s">
        <v>93</v>
      </c>
      <c r="D784" s="65">
        <v>0</v>
      </c>
      <c r="E784" s="65">
        <v>0</v>
      </c>
      <c r="F784" s="65">
        <v>0</v>
      </c>
      <c r="G784" s="65">
        <v>0</v>
      </c>
      <c r="H784" s="70">
        <v>0</v>
      </c>
      <c r="I784" s="242">
        <f t="shared" si="21"/>
        <v>0</v>
      </c>
    </row>
    <row r="785" spans="1:9" x14ac:dyDescent="0.2">
      <c r="A785" s="62"/>
      <c r="B785" s="215" t="s">
        <v>90</v>
      </c>
      <c r="C785" s="62" t="s">
        <v>1282</v>
      </c>
      <c r="D785" s="65">
        <v>0</v>
      </c>
      <c r="E785" s="65">
        <v>0</v>
      </c>
      <c r="F785" s="65">
        <v>0</v>
      </c>
      <c r="G785" s="65">
        <v>0</v>
      </c>
      <c r="H785" s="70">
        <v>0</v>
      </c>
      <c r="I785" s="242">
        <f t="shared" si="21"/>
        <v>0</v>
      </c>
    </row>
    <row r="786" spans="1:9" x14ac:dyDescent="0.2">
      <c r="A786" s="62"/>
      <c r="B786" s="342" t="s">
        <v>535</v>
      </c>
      <c r="C786" s="297" t="s">
        <v>558</v>
      </c>
      <c r="D786" s="65">
        <v>0</v>
      </c>
      <c r="E786" s="65">
        <v>0</v>
      </c>
      <c r="F786" s="65">
        <v>0</v>
      </c>
      <c r="G786" s="65">
        <v>0</v>
      </c>
      <c r="H786" s="70">
        <v>0</v>
      </c>
      <c r="I786" s="242">
        <f t="shared" si="21"/>
        <v>0</v>
      </c>
    </row>
    <row r="787" spans="1:9" x14ac:dyDescent="0.2">
      <c r="A787" s="62"/>
      <c r="B787" s="215" t="s">
        <v>1283</v>
      </c>
      <c r="C787" s="62" t="s">
        <v>644</v>
      </c>
      <c r="D787" s="65">
        <v>0</v>
      </c>
      <c r="E787" s="65">
        <v>0</v>
      </c>
      <c r="F787" s="65">
        <v>0</v>
      </c>
      <c r="G787" s="65">
        <v>0</v>
      </c>
      <c r="H787" s="70">
        <v>0</v>
      </c>
      <c r="I787" s="242">
        <f t="shared" si="21"/>
        <v>0</v>
      </c>
    </row>
    <row r="788" spans="1:9" x14ac:dyDescent="0.2">
      <c r="A788" s="62"/>
      <c r="B788" s="215" t="s">
        <v>1284</v>
      </c>
      <c r="C788" s="62" t="s">
        <v>645</v>
      </c>
      <c r="D788" s="65">
        <v>0</v>
      </c>
      <c r="E788" s="65">
        <v>0</v>
      </c>
      <c r="F788" s="65">
        <v>0</v>
      </c>
      <c r="G788" s="65">
        <v>0</v>
      </c>
      <c r="H788" s="70">
        <v>0</v>
      </c>
      <c r="I788" s="242">
        <f t="shared" si="21"/>
        <v>0</v>
      </c>
    </row>
    <row r="789" spans="1:9" x14ac:dyDescent="0.2">
      <c r="A789" s="62"/>
      <c r="B789" s="215" t="s">
        <v>1285</v>
      </c>
      <c r="C789" s="62" t="s">
        <v>646</v>
      </c>
      <c r="D789" s="65">
        <v>0</v>
      </c>
      <c r="E789" s="65">
        <v>0</v>
      </c>
      <c r="F789" s="65">
        <v>0</v>
      </c>
      <c r="G789" s="65">
        <v>0</v>
      </c>
      <c r="H789" s="70">
        <v>0</v>
      </c>
      <c r="I789" s="242">
        <f t="shared" si="21"/>
        <v>0</v>
      </c>
    </row>
    <row r="790" spans="1:9" x14ac:dyDescent="0.2">
      <c r="A790" s="62"/>
      <c r="B790" s="215" t="s">
        <v>1286</v>
      </c>
      <c r="C790" s="62" t="s">
        <v>647</v>
      </c>
      <c r="D790" s="65">
        <v>0</v>
      </c>
      <c r="E790" s="65">
        <v>0</v>
      </c>
      <c r="F790" s="65">
        <v>0</v>
      </c>
      <c r="G790" s="65">
        <v>0</v>
      </c>
      <c r="H790" s="70">
        <v>0</v>
      </c>
      <c r="I790" s="242">
        <f t="shared" si="21"/>
        <v>0</v>
      </c>
    </row>
    <row r="791" spans="1:9" x14ac:dyDescent="0.2">
      <c r="A791" s="62"/>
      <c r="B791" s="215" t="s">
        <v>1287</v>
      </c>
      <c r="C791" s="62" t="s">
        <v>143</v>
      </c>
      <c r="D791" s="65">
        <v>0</v>
      </c>
      <c r="E791" s="65">
        <v>0</v>
      </c>
      <c r="F791" s="65">
        <v>0</v>
      </c>
      <c r="G791" s="65">
        <v>0</v>
      </c>
      <c r="H791" s="70">
        <v>0</v>
      </c>
      <c r="I791" s="242">
        <f t="shared" si="21"/>
        <v>0</v>
      </c>
    </row>
    <row r="792" spans="1:9" x14ac:dyDescent="0.2">
      <c r="A792" s="62"/>
      <c r="B792" s="215" t="s">
        <v>1288</v>
      </c>
      <c r="C792" s="62" t="s">
        <v>144</v>
      </c>
      <c r="D792" s="65">
        <v>0</v>
      </c>
      <c r="E792" s="65">
        <v>0</v>
      </c>
      <c r="F792" s="65">
        <v>0</v>
      </c>
      <c r="G792" s="65">
        <v>0</v>
      </c>
      <c r="H792" s="70">
        <v>0</v>
      </c>
      <c r="I792" s="242">
        <f t="shared" si="21"/>
        <v>0</v>
      </c>
    </row>
    <row r="793" spans="1:9" x14ac:dyDescent="0.2">
      <c r="A793" s="62"/>
      <c r="B793" s="215" t="s">
        <v>1289</v>
      </c>
      <c r="C793" s="62" t="s">
        <v>648</v>
      </c>
      <c r="D793" s="65">
        <v>0</v>
      </c>
      <c r="E793" s="65">
        <v>0</v>
      </c>
      <c r="F793" s="65">
        <v>0</v>
      </c>
      <c r="G793" s="65">
        <v>0</v>
      </c>
      <c r="H793" s="70">
        <v>0</v>
      </c>
      <c r="I793" s="242">
        <f t="shared" si="21"/>
        <v>0</v>
      </c>
    </row>
    <row r="794" spans="1:9" x14ac:dyDescent="0.2">
      <c r="A794" s="62"/>
      <c r="B794" s="215" t="s">
        <v>1290</v>
      </c>
      <c r="C794" s="62" t="s">
        <v>650</v>
      </c>
      <c r="D794" s="65">
        <v>0</v>
      </c>
      <c r="E794" s="65">
        <v>0</v>
      </c>
      <c r="F794" s="65">
        <v>0</v>
      </c>
      <c r="G794" s="65">
        <v>0</v>
      </c>
      <c r="H794" s="70">
        <v>0</v>
      </c>
      <c r="I794" s="242">
        <f t="shared" si="21"/>
        <v>0</v>
      </c>
    </row>
    <row r="795" spans="1:9" x14ac:dyDescent="0.2">
      <c r="A795" s="62"/>
      <c r="B795" s="215" t="s">
        <v>651</v>
      </c>
      <c r="C795" s="62" t="s">
        <v>656</v>
      </c>
      <c r="D795" s="65">
        <v>0</v>
      </c>
      <c r="E795" s="65">
        <v>0</v>
      </c>
      <c r="F795" s="65">
        <v>0</v>
      </c>
      <c r="G795" s="65">
        <v>0</v>
      </c>
      <c r="H795" s="70">
        <v>0</v>
      </c>
      <c r="I795" s="242">
        <f t="shared" si="21"/>
        <v>0</v>
      </c>
    </row>
    <row r="796" spans="1:9" x14ac:dyDescent="0.2">
      <c r="A796" s="62"/>
      <c r="B796" s="215" t="s">
        <v>652</v>
      </c>
      <c r="C796" s="62" t="s">
        <v>111</v>
      </c>
      <c r="D796" s="65">
        <v>0</v>
      </c>
      <c r="E796" s="65">
        <v>0</v>
      </c>
      <c r="F796" s="65">
        <v>0</v>
      </c>
      <c r="G796" s="65">
        <v>0</v>
      </c>
      <c r="H796" s="70">
        <v>0</v>
      </c>
      <c r="I796" s="242">
        <f t="shared" si="21"/>
        <v>0</v>
      </c>
    </row>
    <row r="797" spans="1:9" x14ac:dyDescent="0.2">
      <c r="A797" s="62"/>
      <c r="B797" s="215" t="s">
        <v>653</v>
      </c>
      <c r="C797" s="62" t="s">
        <v>112</v>
      </c>
      <c r="D797" s="65">
        <v>0</v>
      </c>
      <c r="E797" s="65">
        <v>0</v>
      </c>
      <c r="F797" s="65">
        <v>0</v>
      </c>
      <c r="G797" s="65">
        <v>0</v>
      </c>
      <c r="H797" s="70">
        <v>0</v>
      </c>
      <c r="I797" s="242">
        <f t="shared" si="21"/>
        <v>0</v>
      </c>
    </row>
    <row r="798" spans="1:9" x14ac:dyDescent="0.2">
      <c r="A798" s="62"/>
      <c r="B798" s="215" t="s">
        <v>654</v>
      </c>
      <c r="C798" s="62" t="s">
        <v>113</v>
      </c>
      <c r="D798" s="65">
        <v>0</v>
      </c>
      <c r="E798" s="65">
        <v>0</v>
      </c>
      <c r="F798" s="65">
        <v>0</v>
      </c>
      <c r="G798" s="65">
        <v>0</v>
      </c>
      <c r="H798" s="70">
        <v>0</v>
      </c>
      <c r="I798" s="242">
        <f t="shared" si="21"/>
        <v>0</v>
      </c>
    </row>
    <row r="799" spans="1:9" x14ac:dyDescent="0.2">
      <c r="A799" s="62"/>
      <c r="B799" s="215" t="s">
        <v>1254</v>
      </c>
      <c r="C799" s="62" t="s">
        <v>114</v>
      </c>
      <c r="D799" s="65">
        <v>0</v>
      </c>
      <c r="E799" s="65">
        <v>0</v>
      </c>
      <c r="F799" s="65">
        <v>0</v>
      </c>
      <c r="G799" s="65">
        <v>0</v>
      </c>
      <c r="H799" s="70">
        <v>0</v>
      </c>
      <c r="I799" s="242">
        <f t="shared" si="21"/>
        <v>0</v>
      </c>
    </row>
    <row r="800" spans="1:9" x14ac:dyDescent="0.2">
      <c r="A800" s="62"/>
      <c r="B800" s="215" t="s">
        <v>655</v>
      </c>
      <c r="C800" s="62" t="s">
        <v>115</v>
      </c>
      <c r="D800" s="65">
        <v>0</v>
      </c>
      <c r="E800" s="65">
        <v>0</v>
      </c>
      <c r="F800" s="65">
        <v>0</v>
      </c>
      <c r="G800" s="65">
        <v>0</v>
      </c>
      <c r="H800" s="70">
        <v>0</v>
      </c>
      <c r="I800" s="242">
        <f t="shared" si="21"/>
        <v>0</v>
      </c>
    </row>
    <row r="801" spans="1:9" x14ac:dyDescent="0.2">
      <c r="A801" s="62"/>
      <c r="B801" s="215" t="s">
        <v>1255</v>
      </c>
      <c r="C801" s="62" t="s">
        <v>118</v>
      </c>
      <c r="D801" s="65">
        <v>0</v>
      </c>
      <c r="E801" s="65">
        <v>0</v>
      </c>
      <c r="F801" s="65">
        <v>0</v>
      </c>
      <c r="G801" s="65">
        <v>0</v>
      </c>
      <c r="H801" s="70">
        <v>0</v>
      </c>
      <c r="I801" s="242">
        <f t="shared" si="21"/>
        <v>0</v>
      </c>
    </row>
    <row r="802" spans="1:9" x14ac:dyDescent="0.2">
      <c r="A802" s="62"/>
      <c r="B802" s="215" t="s">
        <v>500</v>
      </c>
      <c r="C802" s="62" t="s">
        <v>123</v>
      </c>
      <c r="D802" s="65">
        <v>0</v>
      </c>
      <c r="E802" s="65">
        <v>0</v>
      </c>
      <c r="F802" s="65">
        <v>0</v>
      </c>
      <c r="G802" s="65">
        <v>0</v>
      </c>
      <c r="H802" s="70">
        <v>0</v>
      </c>
      <c r="I802" s="242">
        <f t="shared" si="21"/>
        <v>0</v>
      </c>
    </row>
    <row r="803" spans="1:9" x14ac:dyDescent="0.2">
      <c r="A803" s="62"/>
      <c r="B803" s="215" t="s">
        <v>496</v>
      </c>
      <c r="C803" s="62" t="s">
        <v>125</v>
      </c>
      <c r="D803" s="65">
        <v>0</v>
      </c>
      <c r="E803" s="65">
        <v>0</v>
      </c>
      <c r="F803" s="65">
        <v>0</v>
      </c>
      <c r="G803" s="65">
        <v>0</v>
      </c>
      <c r="H803" s="70">
        <v>0</v>
      </c>
      <c r="I803" s="242">
        <f t="shared" si="21"/>
        <v>0</v>
      </c>
    </row>
    <row r="804" spans="1:9" x14ac:dyDescent="0.2">
      <c r="A804" s="62"/>
      <c r="B804" s="215" t="s">
        <v>1256</v>
      </c>
      <c r="C804" s="62" t="s">
        <v>131</v>
      </c>
      <c r="D804" s="65">
        <v>0</v>
      </c>
      <c r="E804" s="65">
        <v>0</v>
      </c>
      <c r="F804" s="65">
        <v>0</v>
      </c>
      <c r="G804" s="65">
        <v>0</v>
      </c>
      <c r="H804" s="70">
        <v>0</v>
      </c>
      <c r="I804" s="242">
        <f t="shared" si="21"/>
        <v>0</v>
      </c>
    </row>
    <row r="805" spans="1:9" x14ac:dyDescent="0.2">
      <c r="A805" s="62"/>
      <c r="B805" s="215" t="s">
        <v>127</v>
      </c>
      <c r="C805" s="62" t="s">
        <v>132</v>
      </c>
      <c r="D805" s="65">
        <v>0</v>
      </c>
      <c r="E805" s="65">
        <v>0</v>
      </c>
      <c r="F805" s="65">
        <v>0</v>
      </c>
      <c r="G805" s="65">
        <v>0</v>
      </c>
      <c r="H805" s="70">
        <v>0</v>
      </c>
      <c r="I805" s="242">
        <f t="shared" si="21"/>
        <v>0</v>
      </c>
    </row>
    <row r="806" spans="1:9" x14ac:dyDescent="0.2">
      <c r="A806" s="62"/>
      <c r="B806" s="215" t="s">
        <v>128</v>
      </c>
      <c r="C806" s="62" t="s">
        <v>133</v>
      </c>
      <c r="D806" s="65">
        <v>0</v>
      </c>
      <c r="E806" s="65">
        <v>0</v>
      </c>
      <c r="F806" s="65">
        <v>0</v>
      </c>
      <c r="G806" s="65">
        <v>0</v>
      </c>
      <c r="H806" s="70">
        <v>0</v>
      </c>
      <c r="I806" s="242">
        <f t="shared" si="21"/>
        <v>0</v>
      </c>
    </row>
    <row r="807" spans="1:9" ht="10.8" thickBot="1" x14ac:dyDescent="0.25">
      <c r="A807" s="62"/>
      <c r="B807" s="215" t="s">
        <v>129</v>
      </c>
      <c r="C807" s="62" t="s">
        <v>134</v>
      </c>
      <c r="D807" s="65">
        <v>0</v>
      </c>
      <c r="E807" s="65">
        <v>0</v>
      </c>
      <c r="F807" s="65">
        <v>0</v>
      </c>
      <c r="G807" s="65">
        <v>0</v>
      </c>
      <c r="H807" s="70">
        <v>0</v>
      </c>
      <c r="I807" s="242">
        <f t="shared" si="21"/>
        <v>0</v>
      </c>
    </row>
    <row r="808" spans="1:9" ht="11.4" thickTop="1" thickBot="1" x14ac:dyDescent="0.25">
      <c r="A808" s="62"/>
      <c r="B808" s="215"/>
      <c r="C808" s="62" t="s">
        <v>309</v>
      </c>
      <c r="D808" s="82">
        <f>SUM(D774:D807)</f>
        <v>0</v>
      </c>
      <c r="E808" s="82">
        <f>SUM(E774:E807)</f>
        <v>0</v>
      </c>
      <c r="F808" s="82">
        <f>SUM(F774:F807)</f>
        <v>0</v>
      </c>
      <c r="G808" s="82">
        <f>SUM(G774:G807)</f>
        <v>0</v>
      </c>
      <c r="H808" s="82">
        <f>SUM(H774:H807)</f>
        <v>0</v>
      </c>
      <c r="I808" s="82">
        <f t="shared" si="21"/>
        <v>0</v>
      </c>
    </row>
    <row r="809" spans="1:9" ht="10.8" thickTop="1" x14ac:dyDescent="0.2">
      <c r="A809" s="62"/>
      <c r="B809" s="62"/>
      <c r="C809" s="62"/>
      <c r="D809" s="3"/>
      <c r="E809" s="3"/>
      <c r="F809" s="3"/>
      <c r="G809" s="3"/>
      <c r="H809" s="3"/>
      <c r="I809" s="98"/>
    </row>
    <row r="810" spans="1:9" x14ac:dyDescent="0.2">
      <c r="A810" s="216" t="s">
        <v>311</v>
      </c>
      <c r="B810" s="62"/>
      <c r="C810" s="62"/>
      <c r="D810" s="3"/>
      <c r="E810" s="3"/>
      <c r="F810" s="3"/>
      <c r="G810" s="3"/>
      <c r="H810" s="3"/>
      <c r="I810" s="98"/>
    </row>
    <row r="811" spans="1:9" x14ac:dyDescent="0.2">
      <c r="B811" s="215" t="s">
        <v>1249</v>
      </c>
      <c r="C811" s="62" t="s">
        <v>177</v>
      </c>
      <c r="D811" s="68">
        <v>0</v>
      </c>
      <c r="E811" s="68">
        <v>0</v>
      </c>
      <c r="F811" s="68">
        <v>0</v>
      </c>
      <c r="G811" s="218">
        <f>SUMIF('Staff Details'!J:J,RIGHT(LEFT($A$2,7),2)&amp;"-"&amp;LEFT(A810,4),'Staff Details'!S:S)</f>
        <v>0</v>
      </c>
      <c r="H811" s="70">
        <v>0</v>
      </c>
      <c r="I811" s="242">
        <f>SUM(G811+H811)</f>
        <v>0</v>
      </c>
    </row>
    <row r="812" spans="1:9" x14ac:dyDescent="0.2">
      <c r="B812" s="215" t="s">
        <v>1249</v>
      </c>
      <c r="C812" s="62" t="s">
        <v>400</v>
      </c>
      <c r="D812" s="68">
        <v>0</v>
      </c>
      <c r="E812" s="68">
        <v>0</v>
      </c>
      <c r="F812" s="68">
        <v>0</v>
      </c>
      <c r="G812" s="68">
        <v>0</v>
      </c>
      <c r="H812" s="70">
        <v>0</v>
      </c>
      <c r="I812" s="242">
        <f>SUM(G812+H812)</f>
        <v>0</v>
      </c>
    </row>
    <row r="813" spans="1:9" x14ac:dyDescent="0.2">
      <c r="A813" s="62"/>
      <c r="B813" s="215" t="s">
        <v>1250</v>
      </c>
      <c r="C813" s="62" t="s">
        <v>684</v>
      </c>
      <c r="D813" s="68">
        <v>0</v>
      </c>
      <c r="E813" s="68">
        <v>0</v>
      </c>
      <c r="F813" s="68">
        <v>0</v>
      </c>
      <c r="G813" s="219">
        <f>SUMIF('Staff Details'!J:J,RIGHT(LEFT($A$2,7),2)&amp;"-"&amp;LEFT(A810,4),'Staff Details'!AA:AA)</f>
        <v>0</v>
      </c>
      <c r="H813" s="70">
        <v>0</v>
      </c>
      <c r="I813" s="242">
        <f>SUM(G813+H813)</f>
        <v>0</v>
      </c>
    </row>
    <row r="814" spans="1:9" x14ac:dyDescent="0.2">
      <c r="A814" s="62"/>
      <c r="B814" s="215" t="s">
        <v>1250</v>
      </c>
      <c r="C814" s="62" t="s">
        <v>401</v>
      </c>
      <c r="D814" s="68">
        <v>0</v>
      </c>
      <c r="E814" s="68">
        <v>0</v>
      </c>
      <c r="F814" s="68">
        <v>0</v>
      </c>
      <c r="G814" s="68">
        <v>0</v>
      </c>
      <c r="H814" s="70">
        <v>0</v>
      </c>
      <c r="I814" s="242">
        <f>SUM(G814+H814)</f>
        <v>0</v>
      </c>
    </row>
    <row r="815" spans="1:9" x14ac:dyDescent="0.2">
      <c r="A815" s="62"/>
      <c r="B815" s="215" t="s">
        <v>1251</v>
      </c>
      <c r="C815" s="62" t="s">
        <v>76</v>
      </c>
      <c r="D815" s="65">
        <v>0</v>
      </c>
      <c r="E815" s="65">
        <v>0</v>
      </c>
      <c r="F815" s="65">
        <v>0</v>
      </c>
      <c r="G815" s="65">
        <v>0</v>
      </c>
      <c r="H815" s="70">
        <v>0</v>
      </c>
      <c r="I815" s="242">
        <f t="shared" ref="I815:I845" si="22">SUM(G815+H815)</f>
        <v>0</v>
      </c>
    </row>
    <row r="816" spans="1:9" x14ac:dyDescent="0.2">
      <c r="A816" s="62"/>
      <c r="B816" s="215" t="s">
        <v>1252</v>
      </c>
      <c r="C816" s="62" t="s">
        <v>77</v>
      </c>
      <c r="D816" s="65">
        <v>0</v>
      </c>
      <c r="E816" s="65">
        <v>0</v>
      </c>
      <c r="F816" s="65">
        <v>0</v>
      </c>
      <c r="G816" s="65">
        <v>0</v>
      </c>
      <c r="H816" s="70">
        <v>0</v>
      </c>
      <c r="I816" s="242">
        <f t="shared" si="22"/>
        <v>0</v>
      </c>
    </row>
    <row r="817" spans="1:9" x14ac:dyDescent="0.2">
      <c r="A817" s="62"/>
      <c r="B817" s="215" t="s">
        <v>78</v>
      </c>
      <c r="C817" s="62" t="s">
        <v>79</v>
      </c>
      <c r="D817" s="65">
        <v>0</v>
      </c>
      <c r="E817" s="65">
        <v>0</v>
      </c>
      <c r="F817" s="65">
        <v>0</v>
      </c>
      <c r="G817" s="65">
        <v>0</v>
      </c>
      <c r="H817" s="70">
        <v>0</v>
      </c>
      <c r="I817" s="242">
        <f t="shared" si="22"/>
        <v>0</v>
      </c>
    </row>
    <row r="818" spans="1:9" x14ac:dyDescent="0.2">
      <c r="A818" s="62"/>
      <c r="B818" s="215" t="s">
        <v>80</v>
      </c>
      <c r="C818" s="62" t="s">
        <v>81</v>
      </c>
      <c r="D818" s="65">
        <v>0</v>
      </c>
      <c r="E818" s="65">
        <v>0</v>
      </c>
      <c r="F818" s="65">
        <v>0</v>
      </c>
      <c r="G818" s="65">
        <v>0</v>
      </c>
      <c r="H818" s="70">
        <v>0</v>
      </c>
      <c r="I818" s="242">
        <f t="shared" si="22"/>
        <v>0</v>
      </c>
    </row>
    <row r="819" spans="1:9" x14ac:dyDescent="0.2">
      <c r="A819" s="62"/>
      <c r="B819" s="215" t="s">
        <v>1253</v>
      </c>
      <c r="C819" s="62" t="s">
        <v>82</v>
      </c>
      <c r="D819" s="65">
        <v>0</v>
      </c>
      <c r="E819" s="65">
        <v>0</v>
      </c>
      <c r="F819" s="65">
        <v>0</v>
      </c>
      <c r="G819" s="65">
        <v>0</v>
      </c>
      <c r="H819" s="70">
        <v>0</v>
      </c>
      <c r="I819" s="242">
        <f t="shared" si="22"/>
        <v>0</v>
      </c>
    </row>
    <row r="820" spans="1:9" x14ac:dyDescent="0.2">
      <c r="A820" s="62"/>
      <c r="B820" s="215" t="s">
        <v>85</v>
      </c>
      <c r="C820" s="62" t="s">
        <v>92</v>
      </c>
      <c r="D820" s="65">
        <v>0</v>
      </c>
      <c r="E820" s="65">
        <v>0</v>
      </c>
      <c r="F820" s="65">
        <v>0</v>
      </c>
      <c r="G820" s="65">
        <v>0</v>
      </c>
      <c r="H820" s="70">
        <v>0</v>
      </c>
      <c r="I820" s="242">
        <f t="shared" si="22"/>
        <v>0</v>
      </c>
    </row>
    <row r="821" spans="1:9" x14ac:dyDescent="0.2">
      <c r="A821" s="62"/>
      <c r="B821" s="215" t="s">
        <v>86</v>
      </c>
      <c r="C821" s="62" t="s">
        <v>93</v>
      </c>
      <c r="D821" s="65">
        <v>0</v>
      </c>
      <c r="E821" s="65">
        <v>0</v>
      </c>
      <c r="F821" s="65">
        <v>0</v>
      </c>
      <c r="G821" s="65">
        <v>0</v>
      </c>
      <c r="H821" s="70">
        <v>0</v>
      </c>
      <c r="I821" s="242">
        <f t="shared" si="22"/>
        <v>0</v>
      </c>
    </row>
    <row r="822" spans="1:9" x14ac:dyDescent="0.2">
      <c r="A822" s="62"/>
      <c r="B822" s="215" t="s">
        <v>90</v>
      </c>
      <c r="C822" s="62" t="s">
        <v>1282</v>
      </c>
      <c r="D822" s="65">
        <v>0</v>
      </c>
      <c r="E822" s="65">
        <v>0</v>
      </c>
      <c r="F822" s="65">
        <v>0</v>
      </c>
      <c r="G822" s="65">
        <v>0</v>
      </c>
      <c r="H822" s="70">
        <v>0</v>
      </c>
      <c r="I822" s="242">
        <f t="shared" si="22"/>
        <v>0</v>
      </c>
    </row>
    <row r="823" spans="1:9" x14ac:dyDescent="0.2">
      <c r="A823" s="62"/>
      <c r="B823" s="342" t="s">
        <v>535</v>
      </c>
      <c r="C823" s="297" t="s">
        <v>558</v>
      </c>
      <c r="D823" s="65">
        <v>0</v>
      </c>
      <c r="E823" s="65">
        <v>0</v>
      </c>
      <c r="F823" s="65">
        <v>0</v>
      </c>
      <c r="G823" s="65">
        <v>0</v>
      </c>
      <c r="H823" s="70">
        <v>0</v>
      </c>
      <c r="I823" s="242">
        <f t="shared" si="22"/>
        <v>0</v>
      </c>
    </row>
    <row r="824" spans="1:9" x14ac:dyDescent="0.2">
      <c r="A824" s="62"/>
      <c r="B824" s="215" t="s">
        <v>1283</v>
      </c>
      <c r="C824" s="62" t="s">
        <v>644</v>
      </c>
      <c r="D824" s="65">
        <v>0</v>
      </c>
      <c r="E824" s="65">
        <v>0</v>
      </c>
      <c r="F824" s="65">
        <v>0</v>
      </c>
      <c r="G824" s="65">
        <v>0</v>
      </c>
      <c r="H824" s="70">
        <v>0</v>
      </c>
      <c r="I824" s="242">
        <f t="shared" si="22"/>
        <v>0</v>
      </c>
    </row>
    <row r="825" spans="1:9" x14ac:dyDescent="0.2">
      <c r="A825" s="62"/>
      <c r="B825" s="215" t="s">
        <v>1284</v>
      </c>
      <c r="C825" s="62" t="s">
        <v>645</v>
      </c>
      <c r="D825" s="65">
        <v>0</v>
      </c>
      <c r="E825" s="65">
        <v>0</v>
      </c>
      <c r="F825" s="65">
        <v>0</v>
      </c>
      <c r="G825" s="65">
        <v>0</v>
      </c>
      <c r="H825" s="70">
        <v>0</v>
      </c>
      <c r="I825" s="242">
        <f t="shared" si="22"/>
        <v>0</v>
      </c>
    </row>
    <row r="826" spans="1:9" x14ac:dyDescent="0.2">
      <c r="A826" s="62"/>
      <c r="B826" s="215" t="s">
        <v>1285</v>
      </c>
      <c r="C826" s="62" t="s">
        <v>646</v>
      </c>
      <c r="D826" s="65">
        <v>0</v>
      </c>
      <c r="E826" s="65">
        <v>0</v>
      </c>
      <c r="F826" s="65">
        <v>0</v>
      </c>
      <c r="G826" s="65">
        <v>0</v>
      </c>
      <c r="H826" s="70">
        <v>0</v>
      </c>
      <c r="I826" s="242">
        <f t="shared" si="22"/>
        <v>0</v>
      </c>
    </row>
    <row r="827" spans="1:9" x14ac:dyDescent="0.2">
      <c r="A827" s="62"/>
      <c r="B827" s="215" t="s">
        <v>1286</v>
      </c>
      <c r="C827" s="62" t="s">
        <v>647</v>
      </c>
      <c r="D827" s="65">
        <v>0</v>
      </c>
      <c r="E827" s="65">
        <v>0</v>
      </c>
      <c r="F827" s="65">
        <v>0</v>
      </c>
      <c r="G827" s="65">
        <v>0</v>
      </c>
      <c r="H827" s="70">
        <v>0</v>
      </c>
      <c r="I827" s="242">
        <f t="shared" si="22"/>
        <v>0</v>
      </c>
    </row>
    <row r="828" spans="1:9" x14ac:dyDescent="0.2">
      <c r="A828" s="62"/>
      <c r="B828" s="215" t="s">
        <v>1287</v>
      </c>
      <c r="C828" s="62" t="s">
        <v>143</v>
      </c>
      <c r="D828" s="65">
        <v>0</v>
      </c>
      <c r="E828" s="65">
        <v>0</v>
      </c>
      <c r="F828" s="65">
        <v>0</v>
      </c>
      <c r="G828" s="65">
        <v>0</v>
      </c>
      <c r="H828" s="70">
        <v>0</v>
      </c>
      <c r="I828" s="242">
        <f t="shared" si="22"/>
        <v>0</v>
      </c>
    </row>
    <row r="829" spans="1:9" x14ac:dyDescent="0.2">
      <c r="A829" s="62"/>
      <c r="B829" s="215" t="s">
        <v>1288</v>
      </c>
      <c r="C829" s="62" t="s">
        <v>144</v>
      </c>
      <c r="D829" s="65">
        <v>0</v>
      </c>
      <c r="E829" s="65">
        <v>0</v>
      </c>
      <c r="F829" s="65">
        <v>0</v>
      </c>
      <c r="G829" s="65">
        <v>0</v>
      </c>
      <c r="H829" s="70">
        <v>0</v>
      </c>
      <c r="I829" s="242">
        <f t="shared" si="22"/>
        <v>0</v>
      </c>
    </row>
    <row r="830" spans="1:9" x14ac:dyDescent="0.2">
      <c r="A830" s="62"/>
      <c r="B830" s="215" t="s">
        <v>1289</v>
      </c>
      <c r="C830" s="62" t="s">
        <v>648</v>
      </c>
      <c r="D830" s="65">
        <v>0</v>
      </c>
      <c r="E830" s="65">
        <v>0</v>
      </c>
      <c r="F830" s="65">
        <v>0</v>
      </c>
      <c r="G830" s="65">
        <v>0</v>
      </c>
      <c r="H830" s="70">
        <v>0</v>
      </c>
      <c r="I830" s="242">
        <f t="shared" si="22"/>
        <v>0</v>
      </c>
    </row>
    <row r="831" spans="1:9" x14ac:dyDescent="0.2">
      <c r="A831" s="62"/>
      <c r="B831" s="215" t="s">
        <v>1290</v>
      </c>
      <c r="C831" s="62" t="s">
        <v>650</v>
      </c>
      <c r="D831" s="65">
        <v>0</v>
      </c>
      <c r="E831" s="65">
        <v>0</v>
      </c>
      <c r="F831" s="65">
        <v>0</v>
      </c>
      <c r="G831" s="65">
        <v>0</v>
      </c>
      <c r="H831" s="70">
        <v>0</v>
      </c>
      <c r="I831" s="242">
        <f t="shared" si="22"/>
        <v>0</v>
      </c>
    </row>
    <row r="832" spans="1:9" x14ac:dyDescent="0.2">
      <c r="A832" s="62"/>
      <c r="B832" s="215" t="s">
        <v>651</v>
      </c>
      <c r="C832" s="62" t="s">
        <v>656</v>
      </c>
      <c r="D832" s="65">
        <v>0</v>
      </c>
      <c r="E832" s="65">
        <v>0</v>
      </c>
      <c r="F832" s="65">
        <v>0</v>
      </c>
      <c r="G832" s="65">
        <v>0</v>
      </c>
      <c r="H832" s="70">
        <v>0</v>
      </c>
      <c r="I832" s="242">
        <f t="shared" si="22"/>
        <v>0</v>
      </c>
    </row>
    <row r="833" spans="1:9" x14ac:dyDescent="0.2">
      <c r="A833" s="62"/>
      <c r="B833" s="215" t="s">
        <v>652</v>
      </c>
      <c r="C833" s="62" t="s">
        <v>111</v>
      </c>
      <c r="D833" s="65">
        <v>0</v>
      </c>
      <c r="E833" s="65">
        <v>0</v>
      </c>
      <c r="F833" s="65">
        <v>0</v>
      </c>
      <c r="G833" s="65">
        <v>0</v>
      </c>
      <c r="H833" s="70">
        <v>0</v>
      </c>
      <c r="I833" s="242">
        <f t="shared" si="22"/>
        <v>0</v>
      </c>
    </row>
    <row r="834" spans="1:9" x14ac:dyDescent="0.2">
      <c r="A834" s="62"/>
      <c r="B834" s="215" t="s">
        <v>653</v>
      </c>
      <c r="C834" s="62" t="s">
        <v>112</v>
      </c>
      <c r="D834" s="65">
        <v>0</v>
      </c>
      <c r="E834" s="65">
        <v>0</v>
      </c>
      <c r="F834" s="65">
        <v>0</v>
      </c>
      <c r="G834" s="65">
        <v>0</v>
      </c>
      <c r="H834" s="70">
        <v>0</v>
      </c>
      <c r="I834" s="242">
        <f t="shared" si="22"/>
        <v>0</v>
      </c>
    </row>
    <row r="835" spans="1:9" x14ac:dyDescent="0.2">
      <c r="A835" s="62"/>
      <c r="B835" s="215" t="s">
        <v>654</v>
      </c>
      <c r="C835" s="62" t="s">
        <v>113</v>
      </c>
      <c r="D835" s="65">
        <v>0</v>
      </c>
      <c r="E835" s="65">
        <v>0</v>
      </c>
      <c r="F835" s="65">
        <v>0</v>
      </c>
      <c r="G835" s="65">
        <v>0</v>
      </c>
      <c r="H835" s="70">
        <v>0</v>
      </c>
      <c r="I835" s="242">
        <f t="shared" si="22"/>
        <v>0</v>
      </c>
    </row>
    <row r="836" spans="1:9" x14ac:dyDescent="0.2">
      <c r="A836" s="62"/>
      <c r="B836" s="215" t="s">
        <v>1254</v>
      </c>
      <c r="C836" s="62" t="s">
        <v>114</v>
      </c>
      <c r="D836" s="65">
        <v>0</v>
      </c>
      <c r="E836" s="65">
        <v>0</v>
      </c>
      <c r="F836" s="65">
        <v>0</v>
      </c>
      <c r="G836" s="65">
        <v>0</v>
      </c>
      <c r="H836" s="70">
        <v>0</v>
      </c>
      <c r="I836" s="242">
        <f t="shared" si="22"/>
        <v>0</v>
      </c>
    </row>
    <row r="837" spans="1:9" x14ac:dyDescent="0.2">
      <c r="A837" s="62"/>
      <c r="B837" s="215" t="s">
        <v>655</v>
      </c>
      <c r="C837" s="62" t="s">
        <v>115</v>
      </c>
      <c r="D837" s="65">
        <v>0</v>
      </c>
      <c r="E837" s="65">
        <v>0</v>
      </c>
      <c r="F837" s="65">
        <v>0</v>
      </c>
      <c r="G837" s="65">
        <v>0</v>
      </c>
      <c r="H837" s="70">
        <v>0</v>
      </c>
      <c r="I837" s="242">
        <f t="shared" si="22"/>
        <v>0</v>
      </c>
    </row>
    <row r="838" spans="1:9" x14ac:dyDescent="0.2">
      <c r="A838" s="62"/>
      <c r="B838" s="215" t="s">
        <v>1255</v>
      </c>
      <c r="C838" s="62" t="s">
        <v>118</v>
      </c>
      <c r="D838" s="65">
        <v>0</v>
      </c>
      <c r="E838" s="65">
        <v>0</v>
      </c>
      <c r="F838" s="65">
        <v>0</v>
      </c>
      <c r="G838" s="65">
        <v>0</v>
      </c>
      <c r="H838" s="70">
        <v>0</v>
      </c>
      <c r="I838" s="242">
        <f t="shared" si="22"/>
        <v>0</v>
      </c>
    </row>
    <row r="839" spans="1:9" x14ac:dyDescent="0.2">
      <c r="A839" s="62"/>
      <c r="B839" s="215" t="s">
        <v>500</v>
      </c>
      <c r="C839" s="62" t="s">
        <v>123</v>
      </c>
      <c r="D839" s="65">
        <v>0</v>
      </c>
      <c r="E839" s="65">
        <v>0</v>
      </c>
      <c r="F839" s="65">
        <v>0</v>
      </c>
      <c r="G839" s="65">
        <v>0</v>
      </c>
      <c r="H839" s="70">
        <v>0</v>
      </c>
      <c r="I839" s="242">
        <f t="shared" si="22"/>
        <v>0</v>
      </c>
    </row>
    <row r="840" spans="1:9" x14ac:dyDescent="0.2">
      <c r="A840" s="62"/>
      <c r="B840" s="215" t="s">
        <v>496</v>
      </c>
      <c r="C840" s="62" t="s">
        <v>125</v>
      </c>
      <c r="D840" s="65">
        <v>0</v>
      </c>
      <c r="E840" s="65">
        <v>0</v>
      </c>
      <c r="F840" s="65">
        <v>0</v>
      </c>
      <c r="G840" s="65">
        <v>0</v>
      </c>
      <c r="H840" s="70">
        <v>0</v>
      </c>
      <c r="I840" s="242">
        <f t="shared" si="22"/>
        <v>0</v>
      </c>
    </row>
    <row r="841" spans="1:9" x14ac:dyDescent="0.2">
      <c r="A841" s="62"/>
      <c r="B841" s="215" t="s">
        <v>1256</v>
      </c>
      <c r="C841" s="62" t="s">
        <v>131</v>
      </c>
      <c r="D841" s="65">
        <v>0</v>
      </c>
      <c r="E841" s="65">
        <v>0</v>
      </c>
      <c r="F841" s="65">
        <v>0</v>
      </c>
      <c r="G841" s="65">
        <v>0</v>
      </c>
      <c r="H841" s="70">
        <v>0</v>
      </c>
      <c r="I841" s="242">
        <f t="shared" si="22"/>
        <v>0</v>
      </c>
    </row>
    <row r="842" spans="1:9" x14ac:dyDescent="0.2">
      <c r="A842" s="62"/>
      <c r="B842" s="215" t="s">
        <v>127</v>
      </c>
      <c r="C842" s="62" t="s">
        <v>132</v>
      </c>
      <c r="D842" s="65">
        <v>0</v>
      </c>
      <c r="E842" s="65">
        <v>0</v>
      </c>
      <c r="F842" s="65">
        <v>0</v>
      </c>
      <c r="G842" s="65">
        <v>0</v>
      </c>
      <c r="H842" s="70">
        <v>0</v>
      </c>
      <c r="I842" s="242">
        <f t="shared" si="22"/>
        <v>0</v>
      </c>
    </row>
    <row r="843" spans="1:9" x14ac:dyDescent="0.2">
      <c r="A843" s="62"/>
      <c r="B843" s="215" t="s">
        <v>128</v>
      </c>
      <c r="C843" s="62" t="s">
        <v>133</v>
      </c>
      <c r="D843" s="65">
        <v>0</v>
      </c>
      <c r="E843" s="65">
        <v>0</v>
      </c>
      <c r="F843" s="65">
        <v>0</v>
      </c>
      <c r="G843" s="65">
        <v>0</v>
      </c>
      <c r="H843" s="70">
        <v>0</v>
      </c>
      <c r="I843" s="242">
        <f t="shared" si="22"/>
        <v>0</v>
      </c>
    </row>
    <row r="844" spans="1:9" ht="10.8" thickBot="1" x14ac:dyDescent="0.25">
      <c r="A844" s="62"/>
      <c r="B844" s="215" t="s">
        <v>129</v>
      </c>
      <c r="C844" s="62" t="s">
        <v>134</v>
      </c>
      <c r="D844" s="65">
        <v>0</v>
      </c>
      <c r="E844" s="65">
        <v>0</v>
      </c>
      <c r="F844" s="65">
        <v>0</v>
      </c>
      <c r="G844" s="65">
        <v>0</v>
      </c>
      <c r="H844" s="70">
        <v>0</v>
      </c>
      <c r="I844" s="242">
        <f t="shared" si="22"/>
        <v>0</v>
      </c>
    </row>
    <row r="845" spans="1:9" ht="11.4" thickTop="1" thickBot="1" x14ac:dyDescent="0.25">
      <c r="A845" s="62"/>
      <c r="B845" s="215"/>
      <c r="C845" s="62" t="s">
        <v>310</v>
      </c>
      <c r="D845" s="82">
        <f>SUM(D811:D844)</f>
        <v>0</v>
      </c>
      <c r="E845" s="82">
        <f>SUM(E811:E844)</f>
        <v>0</v>
      </c>
      <c r="F845" s="82">
        <f>SUM(F811:F844)</f>
        <v>0</v>
      </c>
      <c r="G845" s="82">
        <f>SUM(G811:G844)</f>
        <v>0</v>
      </c>
      <c r="H845" s="82">
        <f>SUM(H811:H844)</f>
        <v>0</v>
      </c>
      <c r="I845" s="82">
        <f t="shared" si="22"/>
        <v>0</v>
      </c>
    </row>
    <row r="846" spans="1:9" ht="10.8" thickTop="1" x14ac:dyDescent="0.2">
      <c r="A846" s="62"/>
      <c r="B846" s="62"/>
      <c r="C846" s="62"/>
      <c r="D846" s="3"/>
      <c r="E846" s="3"/>
      <c r="F846" s="3"/>
      <c r="G846" s="3"/>
      <c r="H846" s="3"/>
      <c r="I846" s="98"/>
    </row>
    <row r="847" spans="1:9" x14ac:dyDescent="0.2">
      <c r="A847" s="216" t="s">
        <v>312</v>
      </c>
      <c r="B847" s="62"/>
      <c r="C847" s="62"/>
      <c r="D847" s="3"/>
      <c r="E847" s="3"/>
      <c r="F847" s="3"/>
      <c r="G847" s="3"/>
      <c r="H847" s="3"/>
      <c r="I847" s="98"/>
    </row>
    <row r="848" spans="1:9" x14ac:dyDescent="0.2">
      <c r="B848" s="215" t="s">
        <v>1249</v>
      </c>
      <c r="C848" s="62" t="s">
        <v>177</v>
      </c>
      <c r="D848" s="68">
        <v>0</v>
      </c>
      <c r="E848" s="68">
        <v>0</v>
      </c>
      <c r="F848" s="68">
        <v>0</v>
      </c>
      <c r="G848" s="218">
        <f>SUMIF('Staff Details'!J:J,RIGHT(LEFT($A$2,7),2)&amp;"-"&amp;LEFT(A847,4),'Staff Details'!S:S)</f>
        <v>0</v>
      </c>
      <c r="H848" s="70">
        <v>0</v>
      </c>
      <c r="I848" s="242">
        <f>SUM(G848+H848)</f>
        <v>0</v>
      </c>
    </row>
    <row r="849" spans="1:9" x14ac:dyDescent="0.2">
      <c r="B849" s="215" t="s">
        <v>1249</v>
      </c>
      <c r="C849" s="62" t="s">
        <v>400</v>
      </c>
      <c r="D849" s="68">
        <v>0</v>
      </c>
      <c r="E849" s="68">
        <v>0</v>
      </c>
      <c r="F849" s="68">
        <v>0</v>
      </c>
      <c r="G849" s="68">
        <v>0</v>
      </c>
      <c r="H849" s="70">
        <v>0</v>
      </c>
      <c r="I849" s="242">
        <f>SUM(G849+H849)</f>
        <v>0</v>
      </c>
    </row>
    <row r="850" spans="1:9" x14ac:dyDescent="0.2">
      <c r="A850" s="62"/>
      <c r="B850" s="215" t="s">
        <v>1250</v>
      </c>
      <c r="C850" s="62" t="s">
        <v>684</v>
      </c>
      <c r="D850" s="68">
        <v>0</v>
      </c>
      <c r="E850" s="68">
        <v>0</v>
      </c>
      <c r="F850" s="68">
        <v>0</v>
      </c>
      <c r="G850" s="219">
        <f>SUMIF('Staff Details'!J:J,RIGHT(LEFT($A$2,7),2)&amp;"-"&amp;LEFT(A847,4),'Staff Details'!AA:AA)</f>
        <v>0</v>
      </c>
      <c r="H850" s="70">
        <v>0</v>
      </c>
      <c r="I850" s="242">
        <f>SUM(G850+H850)</f>
        <v>0</v>
      </c>
    </row>
    <row r="851" spans="1:9" x14ac:dyDescent="0.2">
      <c r="A851" s="62"/>
      <c r="B851" s="215" t="s">
        <v>1250</v>
      </c>
      <c r="C851" s="62" t="s">
        <v>401</v>
      </c>
      <c r="D851" s="68">
        <v>0</v>
      </c>
      <c r="E851" s="68">
        <v>0</v>
      </c>
      <c r="F851" s="68">
        <v>0</v>
      </c>
      <c r="G851" s="68">
        <v>0</v>
      </c>
      <c r="H851" s="70">
        <v>0</v>
      </c>
      <c r="I851" s="242">
        <f>SUM(G851+H851)</f>
        <v>0</v>
      </c>
    </row>
    <row r="852" spans="1:9" x14ac:dyDescent="0.2">
      <c r="A852" s="62"/>
      <c r="B852" s="215" t="s">
        <v>1251</v>
      </c>
      <c r="C852" s="62" t="s">
        <v>76</v>
      </c>
      <c r="D852" s="65">
        <v>0</v>
      </c>
      <c r="E852" s="65">
        <v>0</v>
      </c>
      <c r="F852" s="65">
        <v>0</v>
      </c>
      <c r="G852" s="108">
        <v>0</v>
      </c>
      <c r="H852" s="70">
        <v>0</v>
      </c>
      <c r="I852" s="242">
        <f t="shared" ref="I852:I882" si="23">SUM(G852+H852)</f>
        <v>0</v>
      </c>
    </row>
    <row r="853" spans="1:9" x14ac:dyDescent="0.2">
      <c r="A853" s="62"/>
      <c r="B853" s="215" t="s">
        <v>1252</v>
      </c>
      <c r="C853" s="62" t="s">
        <v>77</v>
      </c>
      <c r="D853" s="65">
        <v>0</v>
      </c>
      <c r="E853" s="65">
        <v>0</v>
      </c>
      <c r="F853" s="65">
        <v>0</v>
      </c>
      <c r="G853" s="108">
        <v>0</v>
      </c>
      <c r="H853" s="70">
        <v>0</v>
      </c>
      <c r="I853" s="242">
        <f t="shared" si="23"/>
        <v>0</v>
      </c>
    </row>
    <row r="854" spans="1:9" x14ac:dyDescent="0.2">
      <c r="A854" s="62"/>
      <c r="B854" s="215" t="s">
        <v>78</v>
      </c>
      <c r="C854" s="62" t="s">
        <v>79</v>
      </c>
      <c r="D854" s="65">
        <v>0</v>
      </c>
      <c r="E854" s="65">
        <v>0</v>
      </c>
      <c r="F854" s="65">
        <v>0</v>
      </c>
      <c r="G854" s="108">
        <v>0</v>
      </c>
      <c r="H854" s="70">
        <v>0</v>
      </c>
      <c r="I854" s="242">
        <f t="shared" si="23"/>
        <v>0</v>
      </c>
    </row>
    <row r="855" spans="1:9" x14ac:dyDescent="0.2">
      <c r="A855" s="62"/>
      <c r="B855" s="215" t="s">
        <v>80</v>
      </c>
      <c r="C855" s="62" t="s">
        <v>81</v>
      </c>
      <c r="D855" s="65">
        <v>0</v>
      </c>
      <c r="E855" s="65">
        <v>0</v>
      </c>
      <c r="F855" s="65">
        <v>0</v>
      </c>
      <c r="G855" s="108">
        <v>0</v>
      </c>
      <c r="H855" s="70">
        <v>0</v>
      </c>
      <c r="I855" s="242">
        <f t="shared" si="23"/>
        <v>0</v>
      </c>
    </row>
    <row r="856" spans="1:9" x14ac:dyDescent="0.2">
      <c r="A856" s="62"/>
      <c r="B856" s="215" t="s">
        <v>1253</v>
      </c>
      <c r="C856" s="62" t="s">
        <v>82</v>
      </c>
      <c r="D856" s="65">
        <v>0</v>
      </c>
      <c r="E856" s="65">
        <v>0</v>
      </c>
      <c r="F856" s="65">
        <v>0</v>
      </c>
      <c r="G856" s="108">
        <v>0</v>
      </c>
      <c r="H856" s="70">
        <v>0</v>
      </c>
      <c r="I856" s="242">
        <f t="shared" si="23"/>
        <v>0</v>
      </c>
    </row>
    <row r="857" spans="1:9" x14ac:dyDescent="0.2">
      <c r="A857" s="62"/>
      <c r="B857" s="215" t="s">
        <v>85</v>
      </c>
      <c r="C857" s="62" t="s">
        <v>92</v>
      </c>
      <c r="D857" s="65">
        <v>0</v>
      </c>
      <c r="E857" s="65">
        <v>0</v>
      </c>
      <c r="F857" s="65">
        <v>0</v>
      </c>
      <c r="G857" s="108">
        <v>0</v>
      </c>
      <c r="H857" s="70">
        <v>0</v>
      </c>
      <c r="I857" s="242">
        <f t="shared" si="23"/>
        <v>0</v>
      </c>
    </row>
    <row r="858" spans="1:9" x14ac:dyDescent="0.2">
      <c r="A858" s="62"/>
      <c r="B858" s="215" t="s">
        <v>86</v>
      </c>
      <c r="C858" s="62" t="s">
        <v>93</v>
      </c>
      <c r="D858" s="65">
        <v>0</v>
      </c>
      <c r="E858" s="65">
        <v>0</v>
      </c>
      <c r="F858" s="65">
        <v>0</v>
      </c>
      <c r="G858" s="108">
        <v>0</v>
      </c>
      <c r="H858" s="70">
        <v>0</v>
      </c>
      <c r="I858" s="242">
        <f t="shared" si="23"/>
        <v>0</v>
      </c>
    </row>
    <row r="859" spans="1:9" x14ac:dyDescent="0.2">
      <c r="A859" s="62"/>
      <c r="B859" s="215" t="s">
        <v>90</v>
      </c>
      <c r="C859" s="62" t="s">
        <v>1282</v>
      </c>
      <c r="D859" s="65">
        <v>0</v>
      </c>
      <c r="E859" s="65">
        <v>0</v>
      </c>
      <c r="F859" s="65">
        <v>0</v>
      </c>
      <c r="G859" s="108">
        <v>0</v>
      </c>
      <c r="H859" s="70">
        <v>0</v>
      </c>
      <c r="I859" s="242">
        <f t="shared" si="23"/>
        <v>0</v>
      </c>
    </row>
    <row r="860" spans="1:9" x14ac:dyDescent="0.2">
      <c r="A860" s="62"/>
      <c r="B860" s="342" t="s">
        <v>535</v>
      </c>
      <c r="C860" s="297" t="s">
        <v>558</v>
      </c>
      <c r="D860" s="65">
        <v>0</v>
      </c>
      <c r="E860" s="65">
        <v>0</v>
      </c>
      <c r="F860" s="65">
        <v>0</v>
      </c>
      <c r="G860" s="108">
        <v>0</v>
      </c>
      <c r="H860" s="70">
        <v>0</v>
      </c>
      <c r="I860" s="242">
        <f t="shared" si="23"/>
        <v>0</v>
      </c>
    </row>
    <row r="861" spans="1:9" x14ac:dyDescent="0.2">
      <c r="A861" s="62"/>
      <c r="B861" s="215" t="s">
        <v>1283</v>
      </c>
      <c r="C861" s="62" t="s">
        <v>644</v>
      </c>
      <c r="D861" s="65">
        <v>0</v>
      </c>
      <c r="E861" s="65">
        <v>0</v>
      </c>
      <c r="F861" s="65">
        <v>0</v>
      </c>
      <c r="G861" s="108">
        <v>0</v>
      </c>
      <c r="H861" s="70">
        <v>0</v>
      </c>
      <c r="I861" s="242">
        <f t="shared" si="23"/>
        <v>0</v>
      </c>
    </row>
    <row r="862" spans="1:9" x14ac:dyDescent="0.2">
      <c r="A862" s="62"/>
      <c r="B862" s="215" t="s">
        <v>1284</v>
      </c>
      <c r="C862" s="62" t="s">
        <v>645</v>
      </c>
      <c r="D862" s="65">
        <v>0</v>
      </c>
      <c r="E862" s="65">
        <v>0</v>
      </c>
      <c r="F862" s="65">
        <v>0</v>
      </c>
      <c r="G862" s="108">
        <v>0</v>
      </c>
      <c r="H862" s="70">
        <v>0</v>
      </c>
      <c r="I862" s="242">
        <f t="shared" si="23"/>
        <v>0</v>
      </c>
    </row>
    <row r="863" spans="1:9" x14ac:dyDescent="0.2">
      <c r="A863" s="62"/>
      <c r="B863" s="215" t="s">
        <v>1285</v>
      </c>
      <c r="C863" s="62" t="s">
        <v>646</v>
      </c>
      <c r="D863" s="65">
        <v>0</v>
      </c>
      <c r="E863" s="65">
        <v>0</v>
      </c>
      <c r="F863" s="65">
        <v>0</v>
      </c>
      <c r="G863" s="108">
        <v>0</v>
      </c>
      <c r="H863" s="70">
        <v>0</v>
      </c>
      <c r="I863" s="242">
        <f t="shared" si="23"/>
        <v>0</v>
      </c>
    </row>
    <row r="864" spans="1:9" x14ac:dyDescent="0.2">
      <c r="A864" s="62"/>
      <c r="B864" s="215" t="s">
        <v>1286</v>
      </c>
      <c r="C864" s="62" t="s">
        <v>647</v>
      </c>
      <c r="D864" s="65">
        <v>0</v>
      </c>
      <c r="E864" s="65">
        <v>0</v>
      </c>
      <c r="F864" s="65">
        <v>0</v>
      </c>
      <c r="G864" s="108">
        <v>0</v>
      </c>
      <c r="H864" s="70">
        <v>0</v>
      </c>
      <c r="I864" s="242">
        <f t="shared" si="23"/>
        <v>0</v>
      </c>
    </row>
    <row r="865" spans="1:9" x14ac:dyDescent="0.2">
      <c r="A865" s="62"/>
      <c r="B865" s="215" t="s">
        <v>1287</v>
      </c>
      <c r="C865" s="62" t="s">
        <v>143</v>
      </c>
      <c r="D865" s="65">
        <v>0</v>
      </c>
      <c r="E865" s="65">
        <v>0</v>
      </c>
      <c r="F865" s="65">
        <v>0</v>
      </c>
      <c r="G865" s="108">
        <v>0</v>
      </c>
      <c r="H865" s="70">
        <v>0</v>
      </c>
      <c r="I865" s="242">
        <f t="shared" si="23"/>
        <v>0</v>
      </c>
    </row>
    <row r="866" spans="1:9" x14ac:dyDescent="0.2">
      <c r="A866" s="62"/>
      <c r="B866" s="215" t="s">
        <v>1288</v>
      </c>
      <c r="C866" s="62" t="s">
        <v>144</v>
      </c>
      <c r="D866" s="65">
        <v>0</v>
      </c>
      <c r="E866" s="65">
        <v>0</v>
      </c>
      <c r="F866" s="65">
        <v>0</v>
      </c>
      <c r="G866" s="108">
        <v>0</v>
      </c>
      <c r="H866" s="70">
        <v>0</v>
      </c>
      <c r="I866" s="242">
        <f t="shared" si="23"/>
        <v>0</v>
      </c>
    </row>
    <row r="867" spans="1:9" x14ac:dyDescent="0.2">
      <c r="A867" s="62"/>
      <c r="B867" s="215" t="s">
        <v>1289</v>
      </c>
      <c r="C867" s="62" t="s">
        <v>648</v>
      </c>
      <c r="D867" s="65">
        <v>0</v>
      </c>
      <c r="E867" s="65">
        <v>0</v>
      </c>
      <c r="F867" s="65">
        <v>0</v>
      </c>
      <c r="G867" s="108">
        <v>0</v>
      </c>
      <c r="H867" s="70">
        <v>0</v>
      </c>
      <c r="I867" s="242">
        <f t="shared" si="23"/>
        <v>0</v>
      </c>
    </row>
    <row r="868" spans="1:9" x14ac:dyDescent="0.2">
      <c r="A868" s="62"/>
      <c r="B868" s="215" t="s">
        <v>1290</v>
      </c>
      <c r="C868" s="62" t="s">
        <v>650</v>
      </c>
      <c r="D868" s="65">
        <v>0</v>
      </c>
      <c r="E868" s="65">
        <v>0</v>
      </c>
      <c r="F868" s="65">
        <v>0</v>
      </c>
      <c r="G868" s="108">
        <v>0</v>
      </c>
      <c r="H868" s="70">
        <v>0</v>
      </c>
      <c r="I868" s="242">
        <f t="shared" si="23"/>
        <v>0</v>
      </c>
    </row>
    <row r="869" spans="1:9" x14ac:dyDescent="0.2">
      <c r="A869" s="62"/>
      <c r="B869" s="215" t="s">
        <v>651</v>
      </c>
      <c r="C869" s="62" t="s">
        <v>656</v>
      </c>
      <c r="D869" s="65">
        <v>0</v>
      </c>
      <c r="E869" s="65">
        <v>0</v>
      </c>
      <c r="F869" s="65">
        <v>0</v>
      </c>
      <c r="G869" s="108">
        <v>0</v>
      </c>
      <c r="H869" s="70">
        <v>0</v>
      </c>
      <c r="I869" s="242">
        <f t="shared" si="23"/>
        <v>0</v>
      </c>
    </row>
    <row r="870" spans="1:9" x14ac:dyDescent="0.2">
      <c r="A870" s="62"/>
      <c r="B870" s="215" t="s">
        <v>652</v>
      </c>
      <c r="C870" s="62" t="s">
        <v>111</v>
      </c>
      <c r="D870" s="65">
        <v>0</v>
      </c>
      <c r="E870" s="65">
        <v>0</v>
      </c>
      <c r="F870" s="65">
        <v>0</v>
      </c>
      <c r="G870" s="108">
        <v>0</v>
      </c>
      <c r="H870" s="70">
        <v>0</v>
      </c>
      <c r="I870" s="242">
        <f t="shared" si="23"/>
        <v>0</v>
      </c>
    </row>
    <row r="871" spans="1:9" x14ac:dyDescent="0.2">
      <c r="A871" s="62"/>
      <c r="B871" s="215" t="s">
        <v>653</v>
      </c>
      <c r="C871" s="62" t="s">
        <v>112</v>
      </c>
      <c r="D871" s="65">
        <v>0</v>
      </c>
      <c r="E871" s="65">
        <v>0</v>
      </c>
      <c r="F871" s="65">
        <v>0</v>
      </c>
      <c r="G871" s="108">
        <v>0</v>
      </c>
      <c r="H871" s="70">
        <v>0</v>
      </c>
      <c r="I871" s="242">
        <f t="shared" si="23"/>
        <v>0</v>
      </c>
    </row>
    <row r="872" spans="1:9" x14ac:dyDescent="0.2">
      <c r="A872" s="62"/>
      <c r="B872" s="215" t="s">
        <v>654</v>
      </c>
      <c r="C872" s="62" t="s">
        <v>113</v>
      </c>
      <c r="D872" s="65">
        <v>0</v>
      </c>
      <c r="E872" s="65">
        <v>0</v>
      </c>
      <c r="F872" s="65">
        <v>0</v>
      </c>
      <c r="G872" s="108">
        <v>0</v>
      </c>
      <c r="H872" s="70">
        <v>0</v>
      </c>
      <c r="I872" s="242">
        <f t="shared" si="23"/>
        <v>0</v>
      </c>
    </row>
    <row r="873" spans="1:9" x14ac:dyDescent="0.2">
      <c r="A873" s="62"/>
      <c r="B873" s="215" t="s">
        <v>1254</v>
      </c>
      <c r="C873" s="62" t="s">
        <v>114</v>
      </c>
      <c r="D873" s="65">
        <v>0</v>
      </c>
      <c r="E873" s="65">
        <v>0</v>
      </c>
      <c r="F873" s="65">
        <v>0</v>
      </c>
      <c r="G873" s="108">
        <v>0</v>
      </c>
      <c r="H873" s="70">
        <v>0</v>
      </c>
      <c r="I873" s="242">
        <f t="shared" si="23"/>
        <v>0</v>
      </c>
    </row>
    <row r="874" spans="1:9" x14ac:dyDescent="0.2">
      <c r="A874" s="62"/>
      <c r="B874" s="215" t="s">
        <v>655</v>
      </c>
      <c r="C874" s="62" t="s">
        <v>115</v>
      </c>
      <c r="D874" s="65">
        <v>0</v>
      </c>
      <c r="E874" s="65">
        <v>0</v>
      </c>
      <c r="F874" s="65">
        <v>0</v>
      </c>
      <c r="G874" s="108">
        <v>0</v>
      </c>
      <c r="H874" s="70">
        <v>0</v>
      </c>
      <c r="I874" s="242">
        <f t="shared" si="23"/>
        <v>0</v>
      </c>
    </row>
    <row r="875" spans="1:9" x14ac:dyDescent="0.2">
      <c r="A875" s="62"/>
      <c r="B875" s="215" t="s">
        <v>1255</v>
      </c>
      <c r="C875" s="62" t="s">
        <v>118</v>
      </c>
      <c r="D875" s="65">
        <v>0</v>
      </c>
      <c r="E875" s="65">
        <v>0</v>
      </c>
      <c r="F875" s="65">
        <v>0</v>
      </c>
      <c r="G875" s="108">
        <v>0</v>
      </c>
      <c r="H875" s="70">
        <v>0</v>
      </c>
      <c r="I875" s="242">
        <f t="shared" si="23"/>
        <v>0</v>
      </c>
    </row>
    <row r="876" spans="1:9" x14ac:dyDescent="0.2">
      <c r="A876" s="62"/>
      <c r="B876" s="215" t="s">
        <v>500</v>
      </c>
      <c r="C876" s="62" t="s">
        <v>123</v>
      </c>
      <c r="D876" s="65">
        <v>0</v>
      </c>
      <c r="E876" s="65">
        <v>0</v>
      </c>
      <c r="F876" s="65">
        <v>0</v>
      </c>
      <c r="G876" s="108">
        <v>0</v>
      </c>
      <c r="H876" s="70">
        <v>0</v>
      </c>
      <c r="I876" s="242">
        <f t="shared" si="23"/>
        <v>0</v>
      </c>
    </row>
    <row r="877" spans="1:9" x14ac:dyDescent="0.2">
      <c r="A877" s="62"/>
      <c r="B877" s="215" t="s">
        <v>496</v>
      </c>
      <c r="C877" s="62" t="s">
        <v>125</v>
      </c>
      <c r="D877" s="65">
        <v>0</v>
      </c>
      <c r="E877" s="65">
        <v>0</v>
      </c>
      <c r="F877" s="65">
        <v>0</v>
      </c>
      <c r="G877" s="108">
        <v>0</v>
      </c>
      <c r="H877" s="70">
        <v>0</v>
      </c>
      <c r="I877" s="242">
        <f t="shared" si="23"/>
        <v>0</v>
      </c>
    </row>
    <row r="878" spans="1:9" x14ac:dyDescent="0.2">
      <c r="A878" s="62"/>
      <c r="B878" s="215" t="s">
        <v>1256</v>
      </c>
      <c r="C878" s="62" t="s">
        <v>131</v>
      </c>
      <c r="D878" s="65">
        <v>0</v>
      </c>
      <c r="E878" s="65">
        <v>0</v>
      </c>
      <c r="F878" s="65">
        <v>0</v>
      </c>
      <c r="G878" s="108">
        <v>0</v>
      </c>
      <c r="H878" s="70">
        <v>0</v>
      </c>
      <c r="I878" s="242">
        <f t="shared" si="23"/>
        <v>0</v>
      </c>
    </row>
    <row r="879" spans="1:9" x14ac:dyDescent="0.2">
      <c r="A879" s="62"/>
      <c r="B879" s="215" t="s">
        <v>127</v>
      </c>
      <c r="C879" s="62" t="s">
        <v>132</v>
      </c>
      <c r="D879" s="65">
        <v>0</v>
      </c>
      <c r="E879" s="65">
        <v>0</v>
      </c>
      <c r="F879" s="65">
        <v>0</v>
      </c>
      <c r="G879" s="108">
        <v>0</v>
      </c>
      <c r="H879" s="70">
        <v>0</v>
      </c>
      <c r="I879" s="242">
        <f t="shared" si="23"/>
        <v>0</v>
      </c>
    </row>
    <row r="880" spans="1:9" x14ac:dyDescent="0.2">
      <c r="A880" s="62"/>
      <c r="B880" s="215" t="s">
        <v>128</v>
      </c>
      <c r="C880" s="62" t="s">
        <v>133</v>
      </c>
      <c r="D880" s="65">
        <v>0</v>
      </c>
      <c r="E880" s="65">
        <v>0</v>
      </c>
      <c r="F880" s="65">
        <v>0</v>
      </c>
      <c r="G880" s="108">
        <v>0</v>
      </c>
      <c r="H880" s="70">
        <v>0</v>
      </c>
      <c r="I880" s="242">
        <f t="shared" si="23"/>
        <v>0</v>
      </c>
    </row>
    <row r="881" spans="1:9" ht="10.8" thickBot="1" x14ac:dyDescent="0.25">
      <c r="A881" s="62"/>
      <c r="B881" s="215" t="s">
        <v>129</v>
      </c>
      <c r="C881" s="62" t="s">
        <v>134</v>
      </c>
      <c r="D881" s="65">
        <v>0</v>
      </c>
      <c r="E881" s="65">
        <v>0</v>
      </c>
      <c r="F881" s="65">
        <v>0</v>
      </c>
      <c r="G881" s="108">
        <v>0</v>
      </c>
      <c r="H881" s="70">
        <v>0</v>
      </c>
      <c r="I881" s="242">
        <f t="shared" si="23"/>
        <v>0</v>
      </c>
    </row>
    <row r="882" spans="1:9" ht="11.4" thickTop="1" thickBot="1" x14ac:dyDescent="0.25">
      <c r="A882" s="62"/>
      <c r="B882" s="215"/>
      <c r="C882" s="62" t="s">
        <v>313</v>
      </c>
      <c r="D882" s="82">
        <f>SUM(D848:D881)</f>
        <v>0</v>
      </c>
      <c r="E882" s="82">
        <f>SUM(E848:E881)</f>
        <v>0</v>
      </c>
      <c r="F882" s="82">
        <f>SUM(F848:F881)</f>
        <v>0</v>
      </c>
      <c r="G882" s="82">
        <f>SUM(G848:G881)</f>
        <v>0</v>
      </c>
      <c r="H882" s="82">
        <f>SUM(H848:H881)</f>
        <v>0</v>
      </c>
      <c r="I882" s="82">
        <f t="shared" si="23"/>
        <v>0</v>
      </c>
    </row>
    <row r="883" spans="1:9" ht="10.8" thickTop="1" x14ac:dyDescent="0.2">
      <c r="A883" s="62"/>
      <c r="B883" s="62"/>
      <c r="C883" s="62"/>
      <c r="D883" s="3"/>
      <c r="E883" s="3"/>
      <c r="F883" s="3"/>
      <c r="G883" s="3"/>
      <c r="H883" s="3"/>
      <c r="I883" s="98"/>
    </row>
    <row r="884" spans="1:9" x14ac:dyDescent="0.2">
      <c r="A884" s="216" t="s">
        <v>314</v>
      </c>
      <c r="B884" s="62"/>
      <c r="C884" s="62"/>
      <c r="D884" s="3"/>
      <c r="E884" s="3"/>
      <c r="F884" s="3"/>
      <c r="G884" s="3"/>
      <c r="H884" s="3"/>
      <c r="I884" s="98"/>
    </row>
    <row r="885" spans="1:9" x14ac:dyDescent="0.2">
      <c r="B885" s="215" t="s">
        <v>1249</v>
      </c>
      <c r="C885" s="62" t="s">
        <v>177</v>
      </c>
      <c r="D885" s="68">
        <v>0</v>
      </c>
      <c r="E885" s="68">
        <v>0</v>
      </c>
      <c r="F885" s="68">
        <v>0</v>
      </c>
      <c r="G885" s="218">
        <f>SUMIF('Staff Details'!J:J,RIGHT(LEFT($A$2,7),2)&amp;"-"&amp;LEFT(A884,4),'Staff Details'!S:S)</f>
        <v>0</v>
      </c>
      <c r="H885" s="70">
        <v>0</v>
      </c>
      <c r="I885" s="242">
        <f>SUM(G885+H885)</f>
        <v>0</v>
      </c>
    </row>
    <row r="886" spans="1:9" x14ac:dyDescent="0.2">
      <c r="B886" s="215" t="s">
        <v>1249</v>
      </c>
      <c r="C886" s="62" t="s">
        <v>400</v>
      </c>
      <c r="D886" s="68">
        <v>0</v>
      </c>
      <c r="E886" s="68">
        <v>0</v>
      </c>
      <c r="F886" s="68">
        <v>0</v>
      </c>
      <c r="G886" s="68">
        <v>0</v>
      </c>
      <c r="H886" s="70">
        <v>0</v>
      </c>
      <c r="I886" s="242">
        <f>SUM(G886+H886)</f>
        <v>0</v>
      </c>
    </row>
    <row r="887" spans="1:9" x14ac:dyDescent="0.2">
      <c r="A887" s="62"/>
      <c r="B887" s="215" t="s">
        <v>1250</v>
      </c>
      <c r="C887" s="62" t="s">
        <v>684</v>
      </c>
      <c r="D887" s="68">
        <v>0</v>
      </c>
      <c r="E887" s="68">
        <v>0</v>
      </c>
      <c r="F887" s="68">
        <v>0</v>
      </c>
      <c r="G887" s="219">
        <f>SUMIF('Staff Details'!J:J,RIGHT(LEFT($A$2,7),2)&amp;"-"&amp;LEFT(A884,4),'Staff Details'!AA:AA)</f>
        <v>0</v>
      </c>
      <c r="H887" s="70">
        <v>0</v>
      </c>
      <c r="I887" s="242">
        <f>SUM(G887+H887)</f>
        <v>0</v>
      </c>
    </row>
    <row r="888" spans="1:9" x14ac:dyDescent="0.2">
      <c r="A888" s="62"/>
      <c r="B888" s="215" t="s">
        <v>1250</v>
      </c>
      <c r="C888" s="62" t="s">
        <v>401</v>
      </c>
      <c r="D888" s="68">
        <v>0</v>
      </c>
      <c r="E888" s="68">
        <v>0</v>
      </c>
      <c r="F888" s="68">
        <v>0</v>
      </c>
      <c r="G888" s="68">
        <v>0</v>
      </c>
      <c r="H888" s="70">
        <v>0</v>
      </c>
      <c r="I888" s="242">
        <f>SUM(G888+H888)</f>
        <v>0</v>
      </c>
    </row>
    <row r="889" spans="1:9" x14ac:dyDescent="0.2">
      <c r="A889" s="62"/>
      <c r="B889" s="215" t="s">
        <v>1251</v>
      </c>
      <c r="C889" s="62" t="s">
        <v>76</v>
      </c>
      <c r="D889" s="65">
        <v>0</v>
      </c>
      <c r="E889" s="65">
        <v>0</v>
      </c>
      <c r="F889" s="65">
        <v>0</v>
      </c>
      <c r="G889" s="65">
        <v>0</v>
      </c>
      <c r="H889" s="70">
        <v>0</v>
      </c>
      <c r="I889" s="242">
        <f t="shared" ref="I889:I919" si="24">SUM(G889+H889)</f>
        <v>0</v>
      </c>
    </row>
    <row r="890" spans="1:9" x14ac:dyDescent="0.2">
      <c r="A890" s="62"/>
      <c r="B890" s="215" t="s">
        <v>1252</v>
      </c>
      <c r="C890" s="62" t="s">
        <v>77</v>
      </c>
      <c r="D890" s="65">
        <v>0</v>
      </c>
      <c r="E890" s="65">
        <v>0</v>
      </c>
      <c r="F890" s="65">
        <v>0</v>
      </c>
      <c r="G890" s="65">
        <v>0</v>
      </c>
      <c r="H890" s="70">
        <v>0</v>
      </c>
      <c r="I890" s="242">
        <f t="shared" si="24"/>
        <v>0</v>
      </c>
    </row>
    <row r="891" spans="1:9" x14ac:dyDescent="0.2">
      <c r="A891" s="62"/>
      <c r="B891" s="215" t="s">
        <v>78</v>
      </c>
      <c r="C891" s="62" t="s">
        <v>79</v>
      </c>
      <c r="D891" s="65">
        <v>0</v>
      </c>
      <c r="E891" s="65">
        <v>0</v>
      </c>
      <c r="F891" s="65">
        <v>0</v>
      </c>
      <c r="G891" s="65">
        <v>0</v>
      </c>
      <c r="H891" s="70">
        <v>0</v>
      </c>
      <c r="I891" s="242">
        <f t="shared" si="24"/>
        <v>0</v>
      </c>
    </row>
    <row r="892" spans="1:9" x14ac:dyDescent="0.2">
      <c r="A892" s="62"/>
      <c r="B892" s="215" t="s">
        <v>80</v>
      </c>
      <c r="C892" s="62" t="s">
        <v>81</v>
      </c>
      <c r="D892" s="65">
        <v>0</v>
      </c>
      <c r="E892" s="65">
        <v>0</v>
      </c>
      <c r="F892" s="65">
        <v>0</v>
      </c>
      <c r="G892" s="65">
        <v>0</v>
      </c>
      <c r="H892" s="70">
        <v>0</v>
      </c>
      <c r="I892" s="242">
        <f t="shared" si="24"/>
        <v>0</v>
      </c>
    </row>
    <row r="893" spans="1:9" x14ac:dyDescent="0.2">
      <c r="A893" s="62"/>
      <c r="B893" s="215" t="s">
        <v>1253</v>
      </c>
      <c r="C893" s="62" t="s">
        <v>82</v>
      </c>
      <c r="D893" s="65">
        <v>0</v>
      </c>
      <c r="E893" s="65">
        <v>0</v>
      </c>
      <c r="F893" s="65">
        <v>0</v>
      </c>
      <c r="G893" s="65">
        <v>0</v>
      </c>
      <c r="H893" s="70">
        <v>0</v>
      </c>
      <c r="I893" s="242">
        <f t="shared" si="24"/>
        <v>0</v>
      </c>
    </row>
    <row r="894" spans="1:9" x14ac:dyDescent="0.2">
      <c r="A894" s="62"/>
      <c r="B894" s="215" t="s">
        <v>85</v>
      </c>
      <c r="C894" s="62" t="s">
        <v>92</v>
      </c>
      <c r="D894" s="65">
        <v>0</v>
      </c>
      <c r="E894" s="65">
        <v>0</v>
      </c>
      <c r="F894" s="65">
        <v>0</v>
      </c>
      <c r="G894" s="65">
        <v>0</v>
      </c>
      <c r="H894" s="70">
        <v>0</v>
      </c>
      <c r="I894" s="242">
        <f t="shared" si="24"/>
        <v>0</v>
      </c>
    </row>
    <row r="895" spans="1:9" x14ac:dyDescent="0.2">
      <c r="A895" s="62"/>
      <c r="B895" s="215" t="s">
        <v>86</v>
      </c>
      <c r="C895" s="62" t="s">
        <v>93</v>
      </c>
      <c r="D895" s="65">
        <v>0</v>
      </c>
      <c r="E895" s="65">
        <v>0</v>
      </c>
      <c r="F895" s="65">
        <v>0</v>
      </c>
      <c r="G895" s="65">
        <v>0</v>
      </c>
      <c r="H895" s="70">
        <v>0</v>
      </c>
      <c r="I895" s="242">
        <f t="shared" si="24"/>
        <v>0</v>
      </c>
    </row>
    <row r="896" spans="1:9" x14ac:dyDescent="0.2">
      <c r="A896" s="62"/>
      <c r="B896" s="215" t="s">
        <v>90</v>
      </c>
      <c r="C896" s="62" t="s">
        <v>1282</v>
      </c>
      <c r="D896" s="65">
        <v>0</v>
      </c>
      <c r="E896" s="65">
        <v>0</v>
      </c>
      <c r="F896" s="65">
        <v>0</v>
      </c>
      <c r="G896" s="65">
        <v>0</v>
      </c>
      <c r="H896" s="70">
        <v>0</v>
      </c>
      <c r="I896" s="242">
        <f t="shared" si="24"/>
        <v>0</v>
      </c>
    </row>
    <row r="897" spans="1:9" x14ac:dyDescent="0.2">
      <c r="A897" s="62"/>
      <c r="B897" s="342" t="s">
        <v>535</v>
      </c>
      <c r="C897" s="297" t="s">
        <v>558</v>
      </c>
      <c r="D897" s="65">
        <v>0</v>
      </c>
      <c r="E897" s="65">
        <v>0</v>
      </c>
      <c r="F897" s="65">
        <v>0</v>
      </c>
      <c r="G897" s="65">
        <v>0</v>
      </c>
      <c r="H897" s="70">
        <v>0</v>
      </c>
      <c r="I897" s="242">
        <f t="shared" si="24"/>
        <v>0</v>
      </c>
    </row>
    <row r="898" spans="1:9" x14ac:dyDescent="0.2">
      <c r="A898" s="62"/>
      <c r="B898" s="215" t="s">
        <v>1283</v>
      </c>
      <c r="C898" s="62" t="s">
        <v>644</v>
      </c>
      <c r="D898" s="65">
        <v>0</v>
      </c>
      <c r="E898" s="65">
        <v>0</v>
      </c>
      <c r="F898" s="65">
        <v>0</v>
      </c>
      <c r="G898" s="65">
        <v>0</v>
      </c>
      <c r="H898" s="70">
        <v>0</v>
      </c>
      <c r="I898" s="242">
        <f t="shared" si="24"/>
        <v>0</v>
      </c>
    </row>
    <row r="899" spans="1:9" x14ac:dyDescent="0.2">
      <c r="A899" s="62"/>
      <c r="B899" s="215" t="s">
        <v>1284</v>
      </c>
      <c r="C899" s="62" t="s">
        <v>645</v>
      </c>
      <c r="D899" s="65">
        <v>0</v>
      </c>
      <c r="E899" s="65">
        <v>0</v>
      </c>
      <c r="F899" s="65">
        <v>0</v>
      </c>
      <c r="G899" s="65">
        <v>0</v>
      </c>
      <c r="H899" s="70">
        <v>0</v>
      </c>
      <c r="I899" s="242">
        <f t="shared" si="24"/>
        <v>0</v>
      </c>
    </row>
    <row r="900" spans="1:9" x14ac:dyDescent="0.2">
      <c r="A900" s="62"/>
      <c r="B900" s="215" t="s">
        <v>1285</v>
      </c>
      <c r="C900" s="62" t="s">
        <v>646</v>
      </c>
      <c r="D900" s="65">
        <v>0</v>
      </c>
      <c r="E900" s="65">
        <v>0</v>
      </c>
      <c r="F900" s="65">
        <v>0</v>
      </c>
      <c r="G900" s="65">
        <v>0</v>
      </c>
      <c r="H900" s="70">
        <v>0</v>
      </c>
      <c r="I900" s="242">
        <f t="shared" si="24"/>
        <v>0</v>
      </c>
    </row>
    <row r="901" spans="1:9" x14ac:dyDescent="0.2">
      <c r="A901" s="62"/>
      <c r="B901" s="215" t="s">
        <v>1286</v>
      </c>
      <c r="C901" s="62" t="s">
        <v>647</v>
      </c>
      <c r="D901" s="65">
        <v>0</v>
      </c>
      <c r="E901" s="65">
        <v>0</v>
      </c>
      <c r="F901" s="65">
        <v>0</v>
      </c>
      <c r="G901" s="65">
        <v>0</v>
      </c>
      <c r="H901" s="70">
        <v>0</v>
      </c>
      <c r="I901" s="242">
        <f t="shared" si="24"/>
        <v>0</v>
      </c>
    </row>
    <row r="902" spans="1:9" x14ac:dyDescent="0.2">
      <c r="A902" s="62"/>
      <c r="B902" s="215" t="s">
        <v>1287</v>
      </c>
      <c r="C902" s="62" t="s">
        <v>143</v>
      </c>
      <c r="D902" s="65">
        <v>0</v>
      </c>
      <c r="E902" s="65">
        <v>0</v>
      </c>
      <c r="F902" s="65">
        <v>0</v>
      </c>
      <c r="G902" s="65">
        <v>0</v>
      </c>
      <c r="H902" s="70">
        <v>0</v>
      </c>
      <c r="I902" s="242">
        <f t="shared" si="24"/>
        <v>0</v>
      </c>
    </row>
    <row r="903" spans="1:9" x14ac:dyDescent="0.2">
      <c r="A903" s="62"/>
      <c r="B903" s="215" t="s">
        <v>1288</v>
      </c>
      <c r="C903" s="62" t="s">
        <v>144</v>
      </c>
      <c r="D903" s="65">
        <v>0</v>
      </c>
      <c r="E903" s="65">
        <v>0</v>
      </c>
      <c r="F903" s="65">
        <v>0</v>
      </c>
      <c r="G903" s="65">
        <v>0</v>
      </c>
      <c r="H903" s="70">
        <v>0</v>
      </c>
      <c r="I903" s="242">
        <f t="shared" si="24"/>
        <v>0</v>
      </c>
    </row>
    <row r="904" spans="1:9" x14ac:dyDescent="0.2">
      <c r="A904" s="62"/>
      <c r="B904" s="215" t="s">
        <v>1289</v>
      </c>
      <c r="C904" s="62" t="s">
        <v>648</v>
      </c>
      <c r="D904" s="65">
        <v>0</v>
      </c>
      <c r="E904" s="65">
        <v>0</v>
      </c>
      <c r="F904" s="65">
        <v>0</v>
      </c>
      <c r="G904" s="65">
        <v>0</v>
      </c>
      <c r="H904" s="70">
        <v>0</v>
      </c>
      <c r="I904" s="242">
        <f t="shared" si="24"/>
        <v>0</v>
      </c>
    </row>
    <row r="905" spans="1:9" x14ac:dyDescent="0.2">
      <c r="A905" s="62"/>
      <c r="B905" s="215" t="s">
        <v>1290</v>
      </c>
      <c r="C905" s="62" t="s">
        <v>650</v>
      </c>
      <c r="D905" s="65">
        <v>0</v>
      </c>
      <c r="E905" s="65">
        <v>0</v>
      </c>
      <c r="F905" s="65">
        <v>0</v>
      </c>
      <c r="G905" s="65">
        <v>0</v>
      </c>
      <c r="H905" s="70">
        <v>0</v>
      </c>
      <c r="I905" s="242">
        <f t="shared" si="24"/>
        <v>0</v>
      </c>
    </row>
    <row r="906" spans="1:9" x14ac:dyDescent="0.2">
      <c r="A906" s="62"/>
      <c r="B906" s="215" t="s">
        <v>651</v>
      </c>
      <c r="C906" s="62" t="s">
        <v>656</v>
      </c>
      <c r="D906" s="65">
        <v>0</v>
      </c>
      <c r="E906" s="65">
        <v>0</v>
      </c>
      <c r="F906" s="65">
        <v>0</v>
      </c>
      <c r="G906" s="65">
        <v>0</v>
      </c>
      <c r="H906" s="70">
        <v>0</v>
      </c>
      <c r="I906" s="242">
        <f t="shared" si="24"/>
        <v>0</v>
      </c>
    </row>
    <row r="907" spans="1:9" x14ac:dyDescent="0.2">
      <c r="A907" s="62"/>
      <c r="B907" s="215" t="s">
        <v>652</v>
      </c>
      <c r="C907" s="62" t="s">
        <v>111</v>
      </c>
      <c r="D907" s="65">
        <v>0</v>
      </c>
      <c r="E907" s="65">
        <v>0</v>
      </c>
      <c r="F907" s="65">
        <v>0</v>
      </c>
      <c r="G907" s="65">
        <v>0</v>
      </c>
      <c r="H907" s="70">
        <v>0</v>
      </c>
      <c r="I907" s="242">
        <f t="shared" si="24"/>
        <v>0</v>
      </c>
    </row>
    <row r="908" spans="1:9" x14ac:dyDescent="0.2">
      <c r="A908" s="62"/>
      <c r="B908" s="215" t="s">
        <v>653</v>
      </c>
      <c r="C908" s="62" t="s">
        <v>112</v>
      </c>
      <c r="D908" s="65">
        <v>0</v>
      </c>
      <c r="E908" s="65">
        <v>0</v>
      </c>
      <c r="F908" s="65">
        <v>0</v>
      </c>
      <c r="G908" s="65">
        <v>0</v>
      </c>
      <c r="H908" s="70">
        <v>0</v>
      </c>
      <c r="I908" s="242">
        <f t="shared" si="24"/>
        <v>0</v>
      </c>
    </row>
    <row r="909" spans="1:9" x14ac:dyDescent="0.2">
      <c r="A909" s="62"/>
      <c r="B909" s="215" t="s">
        <v>654</v>
      </c>
      <c r="C909" s="62" t="s">
        <v>113</v>
      </c>
      <c r="D909" s="65">
        <v>0</v>
      </c>
      <c r="E909" s="65">
        <v>0</v>
      </c>
      <c r="F909" s="65">
        <v>0</v>
      </c>
      <c r="G909" s="65">
        <v>0</v>
      </c>
      <c r="H909" s="70">
        <v>0</v>
      </c>
      <c r="I909" s="242">
        <f t="shared" si="24"/>
        <v>0</v>
      </c>
    </row>
    <row r="910" spans="1:9" x14ac:dyDescent="0.2">
      <c r="A910" s="62"/>
      <c r="B910" s="215" t="s">
        <v>1254</v>
      </c>
      <c r="C910" s="62" t="s">
        <v>114</v>
      </c>
      <c r="D910" s="65">
        <v>0</v>
      </c>
      <c r="E910" s="65">
        <v>0</v>
      </c>
      <c r="F910" s="65">
        <v>0</v>
      </c>
      <c r="G910" s="65">
        <v>0</v>
      </c>
      <c r="H910" s="70">
        <v>0</v>
      </c>
      <c r="I910" s="242">
        <f t="shared" si="24"/>
        <v>0</v>
      </c>
    </row>
    <row r="911" spans="1:9" x14ac:dyDescent="0.2">
      <c r="A911" s="62"/>
      <c r="B911" s="215" t="s">
        <v>655</v>
      </c>
      <c r="C911" s="62" t="s">
        <v>115</v>
      </c>
      <c r="D911" s="65">
        <v>0</v>
      </c>
      <c r="E911" s="65">
        <v>0</v>
      </c>
      <c r="F911" s="65">
        <v>0</v>
      </c>
      <c r="G911" s="65">
        <v>0</v>
      </c>
      <c r="H911" s="70">
        <v>0</v>
      </c>
      <c r="I911" s="242">
        <f t="shared" si="24"/>
        <v>0</v>
      </c>
    </row>
    <row r="912" spans="1:9" x14ac:dyDescent="0.2">
      <c r="A912" s="62"/>
      <c r="B912" s="215" t="s">
        <v>1255</v>
      </c>
      <c r="C912" s="62" t="s">
        <v>118</v>
      </c>
      <c r="D912" s="65">
        <v>0</v>
      </c>
      <c r="E912" s="65">
        <v>0</v>
      </c>
      <c r="F912" s="65">
        <v>0</v>
      </c>
      <c r="G912" s="65">
        <v>0</v>
      </c>
      <c r="H912" s="70">
        <v>0</v>
      </c>
      <c r="I912" s="242">
        <f t="shared" si="24"/>
        <v>0</v>
      </c>
    </row>
    <row r="913" spans="1:9" x14ac:dyDescent="0.2">
      <c r="A913" s="62"/>
      <c r="B913" s="215" t="s">
        <v>500</v>
      </c>
      <c r="C913" s="62" t="s">
        <v>123</v>
      </c>
      <c r="D913" s="65">
        <v>0</v>
      </c>
      <c r="E913" s="65">
        <v>0</v>
      </c>
      <c r="F913" s="65">
        <v>0</v>
      </c>
      <c r="G913" s="65">
        <v>0</v>
      </c>
      <c r="H913" s="70">
        <v>0</v>
      </c>
      <c r="I913" s="242">
        <f t="shared" si="24"/>
        <v>0</v>
      </c>
    </row>
    <row r="914" spans="1:9" x14ac:dyDescent="0.2">
      <c r="A914" s="62"/>
      <c r="B914" s="215" t="s">
        <v>496</v>
      </c>
      <c r="C914" s="62" t="s">
        <v>125</v>
      </c>
      <c r="D914" s="65">
        <v>0</v>
      </c>
      <c r="E914" s="65">
        <v>0</v>
      </c>
      <c r="F914" s="65">
        <v>0</v>
      </c>
      <c r="G914" s="65">
        <v>0</v>
      </c>
      <c r="H914" s="70">
        <v>0</v>
      </c>
      <c r="I914" s="242">
        <f t="shared" si="24"/>
        <v>0</v>
      </c>
    </row>
    <row r="915" spans="1:9" x14ac:dyDescent="0.2">
      <c r="A915" s="62"/>
      <c r="B915" s="215" t="s">
        <v>1256</v>
      </c>
      <c r="C915" s="62" t="s">
        <v>131</v>
      </c>
      <c r="D915" s="65">
        <v>0</v>
      </c>
      <c r="E915" s="65">
        <v>0</v>
      </c>
      <c r="F915" s="65">
        <v>0</v>
      </c>
      <c r="G915" s="65">
        <v>0</v>
      </c>
      <c r="H915" s="70">
        <v>0</v>
      </c>
      <c r="I915" s="242">
        <f t="shared" si="24"/>
        <v>0</v>
      </c>
    </row>
    <row r="916" spans="1:9" x14ac:dyDescent="0.2">
      <c r="A916" s="62"/>
      <c r="B916" s="215" t="s">
        <v>127</v>
      </c>
      <c r="C916" s="62" t="s">
        <v>132</v>
      </c>
      <c r="D916" s="65">
        <v>0</v>
      </c>
      <c r="E916" s="65">
        <v>0</v>
      </c>
      <c r="F916" s="65">
        <v>0</v>
      </c>
      <c r="G916" s="65">
        <v>0</v>
      </c>
      <c r="H916" s="70">
        <v>0</v>
      </c>
      <c r="I916" s="242">
        <f t="shared" si="24"/>
        <v>0</v>
      </c>
    </row>
    <row r="917" spans="1:9" x14ac:dyDescent="0.2">
      <c r="A917" s="62"/>
      <c r="B917" s="215" t="s">
        <v>128</v>
      </c>
      <c r="C917" s="62" t="s">
        <v>133</v>
      </c>
      <c r="D917" s="65">
        <v>0</v>
      </c>
      <c r="E917" s="65">
        <v>0</v>
      </c>
      <c r="F917" s="65">
        <v>0</v>
      </c>
      <c r="G917" s="65">
        <v>0</v>
      </c>
      <c r="H917" s="70">
        <v>0</v>
      </c>
      <c r="I917" s="242">
        <f t="shared" si="24"/>
        <v>0</v>
      </c>
    </row>
    <row r="918" spans="1:9" ht="10.8" thickBot="1" x14ac:dyDescent="0.25">
      <c r="A918" s="62"/>
      <c r="B918" s="215" t="s">
        <v>129</v>
      </c>
      <c r="C918" s="62" t="s">
        <v>134</v>
      </c>
      <c r="D918" s="65">
        <v>0</v>
      </c>
      <c r="E918" s="65">
        <v>0</v>
      </c>
      <c r="F918" s="65">
        <v>0</v>
      </c>
      <c r="G918" s="65">
        <v>0</v>
      </c>
      <c r="H918" s="70">
        <v>0</v>
      </c>
      <c r="I918" s="242">
        <f t="shared" si="24"/>
        <v>0</v>
      </c>
    </row>
    <row r="919" spans="1:9" ht="11.4" thickTop="1" thickBot="1" x14ac:dyDescent="0.25">
      <c r="A919" s="62"/>
      <c r="B919" s="215"/>
      <c r="C919" s="62" t="s">
        <v>315</v>
      </c>
      <c r="D919" s="82">
        <f>SUM(D885:D918)</f>
        <v>0</v>
      </c>
      <c r="E919" s="82">
        <f>SUM(E885:E918)</f>
        <v>0</v>
      </c>
      <c r="F919" s="82">
        <f>SUM(F885:F918)</f>
        <v>0</v>
      </c>
      <c r="G919" s="82">
        <f>SUM(G885:G918)</f>
        <v>0</v>
      </c>
      <c r="H919" s="82">
        <f>SUM(H885:H918)</f>
        <v>0</v>
      </c>
      <c r="I919" s="82">
        <f t="shared" si="24"/>
        <v>0</v>
      </c>
    </row>
    <row r="920" spans="1:9" ht="10.8" thickTop="1" x14ac:dyDescent="0.2">
      <c r="A920" s="62"/>
      <c r="B920" s="62"/>
      <c r="C920" s="62"/>
      <c r="D920" s="3"/>
      <c r="E920" s="3"/>
      <c r="F920" s="3"/>
      <c r="G920" s="3"/>
      <c r="H920" s="3"/>
      <c r="I920" s="98"/>
    </row>
    <row r="921" spans="1:9" x14ac:dyDescent="0.2">
      <c r="A921" s="216" t="s">
        <v>316</v>
      </c>
      <c r="B921" s="62"/>
      <c r="C921" s="62"/>
      <c r="D921" s="3"/>
      <c r="E921" s="3"/>
      <c r="F921" s="3"/>
      <c r="G921" s="3"/>
      <c r="H921" s="3"/>
      <c r="I921" s="98"/>
    </row>
    <row r="922" spans="1:9" x14ac:dyDescent="0.2">
      <c r="B922" s="215" t="s">
        <v>1249</v>
      </c>
      <c r="C922" s="62" t="s">
        <v>177</v>
      </c>
      <c r="D922" s="68">
        <v>0</v>
      </c>
      <c r="E922" s="68">
        <v>0</v>
      </c>
      <c r="F922" s="68">
        <v>0</v>
      </c>
      <c r="G922" s="218">
        <f>SUMIF('Staff Details'!J:J,RIGHT(LEFT($A$2,7),2)&amp;"-"&amp;LEFT(A921,4),'Staff Details'!S:S)</f>
        <v>0</v>
      </c>
      <c r="H922" s="70">
        <v>0</v>
      </c>
      <c r="I922" s="242">
        <f>SUM(G922+H922)</f>
        <v>0</v>
      </c>
    </row>
    <row r="923" spans="1:9" x14ac:dyDescent="0.2">
      <c r="B923" s="215" t="s">
        <v>1249</v>
      </c>
      <c r="C923" s="62" t="s">
        <v>400</v>
      </c>
      <c r="D923" s="68">
        <v>0</v>
      </c>
      <c r="E923" s="68">
        <v>0</v>
      </c>
      <c r="F923" s="68">
        <v>0</v>
      </c>
      <c r="G923" s="68">
        <v>0</v>
      </c>
      <c r="H923" s="70">
        <v>0</v>
      </c>
      <c r="I923" s="242">
        <f>SUM(G923+H923)</f>
        <v>0</v>
      </c>
    </row>
    <row r="924" spans="1:9" x14ac:dyDescent="0.2">
      <c r="A924" s="62"/>
      <c r="B924" s="215" t="s">
        <v>1250</v>
      </c>
      <c r="C924" s="62" t="s">
        <v>684</v>
      </c>
      <c r="D924" s="68">
        <v>0</v>
      </c>
      <c r="E924" s="68">
        <v>0</v>
      </c>
      <c r="F924" s="68">
        <v>0</v>
      </c>
      <c r="G924" s="219">
        <f>SUMIF('Staff Details'!J:J,RIGHT(LEFT($A$2,7),2)&amp;"-"&amp;LEFT(A921,4),'Staff Details'!AA:AA)</f>
        <v>0</v>
      </c>
      <c r="H924" s="70">
        <v>0</v>
      </c>
      <c r="I924" s="242">
        <f>SUM(G924+H924)</f>
        <v>0</v>
      </c>
    </row>
    <row r="925" spans="1:9" x14ac:dyDescent="0.2">
      <c r="A925" s="62"/>
      <c r="B925" s="215" t="s">
        <v>1250</v>
      </c>
      <c r="C925" s="62" t="s">
        <v>401</v>
      </c>
      <c r="D925" s="68">
        <v>0</v>
      </c>
      <c r="E925" s="68">
        <v>0</v>
      </c>
      <c r="F925" s="68">
        <v>0</v>
      </c>
      <c r="G925" s="68">
        <v>0</v>
      </c>
      <c r="H925" s="70">
        <v>0</v>
      </c>
      <c r="I925" s="242">
        <f>SUM(G925+H925)</f>
        <v>0</v>
      </c>
    </row>
    <row r="926" spans="1:9" x14ac:dyDescent="0.2">
      <c r="A926" s="62"/>
      <c r="B926" s="215" t="s">
        <v>1251</v>
      </c>
      <c r="C926" s="62" t="s">
        <v>76</v>
      </c>
      <c r="D926" s="65">
        <v>0</v>
      </c>
      <c r="E926" s="65">
        <v>0</v>
      </c>
      <c r="F926" s="65">
        <v>0</v>
      </c>
      <c r="G926" s="108">
        <v>0</v>
      </c>
      <c r="H926" s="70">
        <v>0</v>
      </c>
      <c r="I926" s="242">
        <f t="shared" ref="I926:I956" si="25">SUM(G926+H926)</f>
        <v>0</v>
      </c>
    </row>
    <row r="927" spans="1:9" x14ac:dyDescent="0.2">
      <c r="A927" s="62"/>
      <c r="B927" s="215" t="s">
        <v>1252</v>
      </c>
      <c r="C927" s="62" t="s">
        <v>77</v>
      </c>
      <c r="D927" s="65">
        <v>0</v>
      </c>
      <c r="E927" s="65">
        <v>0</v>
      </c>
      <c r="F927" s="65">
        <v>0</v>
      </c>
      <c r="G927" s="108">
        <v>0</v>
      </c>
      <c r="H927" s="70">
        <v>0</v>
      </c>
      <c r="I927" s="242">
        <f t="shared" si="25"/>
        <v>0</v>
      </c>
    </row>
    <row r="928" spans="1:9" x14ac:dyDescent="0.2">
      <c r="A928" s="62"/>
      <c r="B928" s="215" t="s">
        <v>78</v>
      </c>
      <c r="C928" s="62" t="s">
        <v>79</v>
      </c>
      <c r="D928" s="65">
        <v>0</v>
      </c>
      <c r="E928" s="65">
        <v>0</v>
      </c>
      <c r="F928" s="65">
        <v>0</v>
      </c>
      <c r="G928" s="108">
        <v>0</v>
      </c>
      <c r="H928" s="70">
        <v>0</v>
      </c>
      <c r="I928" s="242">
        <f t="shared" si="25"/>
        <v>0</v>
      </c>
    </row>
    <row r="929" spans="1:9" x14ac:dyDescent="0.2">
      <c r="A929" s="62"/>
      <c r="B929" s="215" t="s">
        <v>80</v>
      </c>
      <c r="C929" s="62" t="s">
        <v>81</v>
      </c>
      <c r="D929" s="65">
        <v>0</v>
      </c>
      <c r="E929" s="65">
        <v>0</v>
      </c>
      <c r="F929" s="65">
        <v>0</v>
      </c>
      <c r="G929" s="108">
        <v>0</v>
      </c>
      <c r="H929" s="70">
        <v>0</v>
      </c>
      <c r="I929" s="242">
        <f t="shared" si="25"/>
        <v>0</v>
      </c>
    </row>
    <row r="930" spans="1:9" x14ac:dyDescent="0.2">
      <c r="A930" s="62"/>
      <c r="B930" s="215" t="s">
        <v>1253</v>
      </c>
      <c r="C930" s="62" t="s">
        <v>82</v>
      </c>
      <c r="D930" s="65">
        <v>0</v>
      </c>
      <c r="E930" s="65">
        <v>0</v>
      </c>
      <c r="F930" s="65">
        <v>0</v>
      </c>
      <c r="G930" s="108">
        <v>0</v>
      </c>
      <c r="H930" s="70">
        <v>0</v>
      </c>
      <c r="I930" s="242">
        <f t="shared" si="25"/>
        <v>0</v>
      </c>
    </row>
    <row r="931" spans="1:9" x14ac:dyDescent="0.2">
      <c r="A931" s="62"/>
      <c r="B931" s="215" t="s">
        <v>85</v>
      </c>
      <c r="C931" s="62" t="s">
        <v>92</v>
      </c>
      <c r="D931" s="65">
        <v>0</v>
      </c>
      <c r="E931" s="65">
        <v>0</v>
      </c>
      <c r="F931" s="65">
        <v>0</v>
      </c>
      <c r="G931" s="108">
        <v>0</v>
      </c>
      <c r="H931" s="70">
        <v>0</v>
      </c>
      <c r="I931" s="242">
        <f t="shared" si="25"/>
        <v>0</v>
      </c>
    </row>
    <row r="932" spans="1:9" x14ac:dyDescent="0.2">
      <c r="A932" s="62"/>
      <c r="B932" s="215" t="s">
        <v>86</v>
      </c>
      <c r="C932" s="62" t="s">
        <v>93</v>
      </c>
      <c r="D932" s="65">
        <v>0</v>
      </c>
      <c r="E932" s="65">
        <v>0</v>
      </c>
      <c r="F932" s="65">
        <v>0</v>
      </c>
      <c r="G932" s="108">
        <v>0</v>
      </c>
      <c r="H932" s="70">
        <v>0</v>
      </c>
      <c r="I932" s="242">
        <f t="shared" si="25"/>
        <v>0</v>
      </c>
    </row>
    <row r="933" spans="1:9" x14ac:dyDescent="0.2">
      <c r="A933" s="62"/>
      <c r="B933" s="215" t="s">
        <v>90</v>
      </c>
      <c r="C933" s="62" t="s">
        <v>1282</v>
      </c>
      <c r="D933" s="65">
        <v>0</v>
      </c>
      <c r="E933" s="65">
        <v>0</v>
      </c>
      <c r="F933" s="65">
        <v>0</v>
      </c>
      <c r="G933" s="108">
        <v>0</v>
      </c>
      <c r="H933" s="70">
        <v>0</v>
      </c>
      <c r="I933" s="242">
        <f t="shared" si="25"/>
        <v>0</v>
      </c>
    </row>
    <row r="934" spans="1:9" x14ac:dyDescent="0.2">
      <c r="A934" s="62"/>
      <c r="B934" s="342" t="s">
        <v>535</v>
      </c>
      <c r="C934" s="297" t="s">
        <v>558</v>
      </c>
      <c r="D934" s="65">
        <v>0</v>
      </c>
      <c r="E934" s="65">
        <v>0</v>
      </c>
      <c r="F934" s="65">
        <v>0</v>
      </c>
      <c r="G934" s="108">
        <v>0</v>
      </c>
      <c r="H934" s="70">
        <v>0</v>
      </c>
      <c r="I934" s="242">
        <f t="shared" si="25"/>
        <v>0</v>
      </c>
    </row>
    <row r="935" spans="1:9" x14ac:dyDescent="0.2">
      <c r="A935" s="62"/>
      <c r="B935" s="215" t="s">
        <v>1283</v>
      </c>
      <c r="C935" s="62" t="s">
        <v>644</v>
      </c>
      <c r="D935" s="65">
        <v>0</v>
      </c>
      <c r="E935" s="65">
        <v>0</v>
      </c>
      <c r="F935" s="65">
        <v>0</v>
      </c>
      <c r="G935" s="108">
        <v>0</v>
      </c>
      <c r="H935" s="70">
        <v>0</v>
      </c>
      <c r="I935" s="242">
        <f t="shared" si="25"/>
        <v>0</v>
      </c>
    </row>
    <row r="936" spans="1:9" x14ac:dyDescent="0.2">
      <c r="A936" s="62"/>
      <c r="B936" s="215" t="s">
        <v>1284</v>
      </c>
      <c r="C936" s="62" t="s">
        <v>645</v>
      </c>
      <c r="D936" s="65">
        <v>0</v>
      </c>
      <c r="E936" s="65">
        <v>0</v>
      </c>
      <c r="F936" s="65">
        <v>0</v>
      </c>
      <c r="G936" s="108">
        <v>0</v>
      </c>
      <c r="H936" s="70">
        <v>0</v>
      </c>
      <c r="I936" s="242">
        <f t="shared" si="25"/>
        <v>0</v>
      </c>
    </row>
    <row r="937" spans="1:9" x14ac:dyDescent="0.2">
      <c r="A937" s="62"/>
      <c r="B937" s="215" t="s">
        <v>1285</v>
      </c>
      <c r="C937" s="62" t="s">
        <v>646</v>
      </c>
      <c r="D937" s="65">
        <v>0</v>
      </c>
      <c r="E937" s="65">
        <v>0</v>
      </c>
      <c r="F937" s="65">
        <v>0</v>
      </c>
      <c r="G937" s="108">
        <v>0</v>
      </c>
      <c r="H937" s="70">
        <v>0</v>
      </c>
      <c r="I937" s="242">
        <f t="shared" si="25"/>
        <v>0</v>
      </c>
    </row>
    <row r="938" spans="1:9" x14ac:dyDescent="0.2">
      <c r="A938" s="62"/>
      <c r="B938" s="215" t="s">
        <v>1286</v>
      </c>
      <c r="C938" s="62" t="s">
        <v>647</v>
      </c>
      <c r="D938" s="65">
        <v>0</v>
      </c>
      <c r="E938" s="65">
        <v>0</v>
      </c>
      <c r="F938" s="65">
        <v>0</v>
      </c>
      <c r="G938" s="108">
        <v>0</v>
      </c>
      <c r="H938" s="70">
        <v>0</v>
      </c>
      <c r="I938" s="242">
        <f t="shared" si="25"/>
        <v>0</v>
      </c>
    </row>
    <row r="939" spans="1:9" x14ac:dyDescent="0.2">
      <c r="A939" s="62"/>
      <c r="B939" s="215" t="s">
        <v>1287</v>
      </c>
      <c r="C939" s="62" t="s">
        <v>143</v>
      </c>
      <c r="D939" s="65">
        <v>0</v>
      </c>
      <c r="E939" s="65">
        <v>0</v>
      </c>
      <c r="F939" s="65">
        <v>0</v>
      </c>
      <c r="G939" s="108">
        <v>0</v>
      </c>
      <c r="H939" s="70">
        <v>0</v>
      </c>
      <c r="I939" s="242">
        <f t="shared" si="25"/>
        <v>0</v>
      </c>
    </row>
    <row r="940" spans="1:9" x14ac:dyDescent="0.2">
      <c r="A940" s="62"/>
      <c r="B940" s="215" t="s">
        <v>1288</v>
      </c>
      <c r="C940" s="62" t="s">
        <v>144</v>
      </c>
      <c r="D940" s="65">
        <v>0</v>
      </c>
      <c r="E940" s="65">
        <v>0</v>
      </c>
      <c r="F940" s="65">
        <v>0</v>
      </c>
      <c r="G940" s="108">
        <v>0</v>
      </c>
      <c r="H940" s="70">
        <v>0</v>
      </c>
      <c r="I940" s="242">
        <f t="shared" si="25"/>
        <v>0</v>
      </c>
    </row>
    <row r="941" spans="1:9" x14ac:dyDescent="0.2">
      <c r="A941" s="62"/>
      <c r="B941" s="215" t="s">
        <v>1289</v>
      </c>
      <c r="C941" s="62" t="s">
        <v>648</v>
      </c>
      <c r="D941" s="65">
        <v>0</v>
      </c>
      <c r="E941" s="65">
        <v>0</v>
      </c>
      <c r="F941" s="65">
        <v>0</v>
      </c>
      <c r="G941" s="108">
        <v>0</v>
      </c>
      <c r="H941" s="70">
        <v>0</v>
      </c>
      <c r="I941" s="242">
        <f t="shared" si="25"/>
        <v>0</v>
      </c>
    </row>
    <row r="942" spans="1:9" x14ac:dyDescent="0.2">
      <c r="A942" s="62"/>
      <c r="B942" s="215" t="s">
        <v>1290</v>
      </c>
      <c r="C942" s="62" t="s">
        <v>650</v>
      </c>
      <c r="D942" s="65">
        <v>0</v>
      </c>
      <c r="E942" s="65">
        <v>0</v>
      </c>
      <c r="F942" s="65">
        <v>0</v>
      </c>
      <c r="G942" s="108">
        <v>0</v>
      </c>
      <c r="H942" s="70">
        <v>0</v>
      </c>
      <c r="I942" s="242">
        <f t="shared" si="25"/>
        <v>0</v>
      </c>
    </row>
    <row r="943" spans="1:9" x14ac:dyDescent="0.2">
      <c r="A943" s="62"/>
      <c r="B943" s="215" t="s">
        <v>651</v>
      </c>
      <c r="C943" s="62" t="s">
        <v>656</v>
      </c>
      <c r="D943" s="65">
        <v>0</v>
      </c>
      <c r="E943" s="65">
        <v>0</v>
      </c>
      <c r="F943" s="65">
        <v>0</v>
      </c>
      <c r="G943" s="108">
        <v>0</v>
      </c>
      <c r="H943" s="70">
        <v>0</v>
      </c>
      <c r="I943" s="242">
        <f t="shared" si="25"/>
        <v>0</v>
      </c>
    </row>
    <row r="944" spans="1:9" x14ac:dyDescent="0.2">
      <c r="A944" s="62"/>
      <c r="B944" s="215" t="s">
        <v>652</v>
      </c>
      <c r="C944" s="62" t="s">
        <v>111</v>
      </c>
      <c r="D944" s="65">
        <v>0</v>
      </c>
      <c r="E944" s="65">
        <v>0</v>
      </c>
      <c r="F944" s="65">
        <v>0</v>
      </c>
      <c r="G944" s="108">
        <v>0</v>
      </c>
      <c r="H944" s="70">
        <v>0</v>
      </c>
      <c r="I944" s="242">
        <f t="shared" si="25"/>
        <v>0</v>
      </c>
    </row>
    <row r="945" spans="1:9" x14ac:dyDescent="0.2">
      <c r="A945" s="62"/>
      <c r="B945" s="215" t="s">
        <v>653</v>
      </c>
      <c r="C945" s="62" t="s">
        <v>112</v>
      </c>
      <c r="D945" s="65">
        <v>0</v>
      </c>
      <c r="E945" s="65">
        <v>0</v>
      </c>
      <c r="F945" s="65">
        <v>0</v>
      </c>
      <c r="G945" s="108">
        <v>0</v>
      </c>
      <c r="H945" s="70">
        <v>0</v>
      </c>
      <c r="I945" s="242">
        <f t="shared" si="25"/>
        <v>0</v>
      </c>
    </row>
    <row r="946" spans="1:9" x14ac:dyDescent="0.2">
      <c r="A946" s="62"/>
      <c r="B946" s="215" t="s">
        <v>654</v>
      </c>
      <c r="C946" s="62" t="s">
        <v>113</v>
      </c>
      <c r="D946" s="65">
        <v>0</v>
      </c>
      <c r="E946" s="65">
        <v>0</v>
      </c>
      <c r="F946" s="65">
        <v>0</v>
      </c>
      <c r="G946" s="108">
        <v>0</v>
      </c>
      <c r="H946" s="70">
        <v>0</v>
      </c>
      <c r="I946" s="242">
        <f t="shared" si="25"/>
        <v>0</v>
      </c>
    </row>
    <row r="947" spans="1:9" x14ac:dyDescent="0.2">
      <c r="A947" s="62"/>
      <c r="B947" s="215" t="s">
        <v>1254</v>
      </c>
      <c r="C947" s="62" t="s">
        <v>114</v>
      </c>
      <c r="D947" s="65">
        <v>0</v>
      </c>
      <c r="E947" s="65">
        <v>0</v>
      </c>
      <c r="F947" s="65">
        <v>0</v>
      </c>
      <c r="G947" s="108">
        <v>0</v>
      </c>
      <c r="H947" s="70">
        <v>0</v>
      </c>
      <c r="I947" s="242">
        <f t="shared" si="25"/>
        <v>0</v>
      </c>
    </row>
    <row r="948" spans="1:9" x14ac:dyDescent="0.2">
      <c r="A948" s="62"/>
      <c r="B948" s="215" t="s">
        <v>655</v>
      </c>
      <c r="C948" s="62" t="s">
        <v>115</v>
      </c>
      <c r="D948" s="65">
        <v>0</v>
      </c>
      <c r="E948" s="65">
        <v>0</v>
      </c>
      <c r="F948" s="65">
        <v>0</v>
      </c>
      <c r="G948" s="108">
        <v>0</v>
      </c>
      <c r="H948" s="70">
        <v>0</v>
      </c>
      <c r="I948" s="242">
        <f t="shared" si="25"/>
        <v>0</v>
      </c>
    </row>
    <row r="949" spans="1:9" x14ac:dyDescent="0.2">
      <c r="A949" s="62"/>
      <c r="B949" s="215" t="s">
        <v>1255</v>
      </c>
      <c r="C949" s="62" t="s">
        <v>118</v>
      </c>
      <c r="D949" s="65">
        <v>0</v>
      </c>
      <c r="E949" s="65">
        <v>0</v>
      </c>
      <c r="F949" s="65">
        <v>0</v>
      </c>
      <c r="G949" s="108">
        <v>0</v>
      </c>
      <c r="H949" s="70">
        <v>0</v>
      </c>
      <c r="I949" s="242">
        <f t="shared" si="25"/>
        <v>0</v>
      </c>
    </row>
    <row r="950" spans="1:9" x14ac:dyDescent="0.2">
      <c r="A950" s="62"/>
      <c r="B950" s="215" t="s">
        <v>500</v>
      </c>
      <c r="C950" s="62" t="s">
        <v>123</v>
      </c>
      <c r="D950" s="65">
        <v>0</v>
      </c>
      <c r="E950" s="65">
        <v>0</v>
      </c>
      <c r="F950" s="65">
        <v>0</v>
      </c>
      <c r="G950" s="108">
        <v>0</v>
      </c>
      <c r="H950" s="70">
        <v>0</v>
      </c>
      <c r="I950" s="242">
        <f t="shared" si="25"/>
        <v>0</v>
      </c>
    </row>
    <row r="951" spans="1:9" x14ac:dyDescent="0.2">
      <c r="A951" s="62"/>
      <c r="B951" s="215" t="s">
        <v>496</v>
      </c>
      <c r="C951" s="62" t="s">
        <v>125</v>
      </c>
      <c r="D951" s="65">
        <v>0</v>
      </c>
      <c r="E951" s="65">
        <v>0</v>
      </c>
      <c r="F951" s="65">
        <v>0</v>
      </c>
      <c r="G951" s="108">
        <v>0</v>
      </c>
      <c r="H951" s="70">
        <v>0</v>
      </c>
      <c r="I951" s="242">
        <f t="shared" si="25"/>
        <v>0</v>
      </c>
    </row>
    <row r="952" spans="1:9" x14ac:dyDescent="0.2">
      <c r="A952" s="62"/>
      <c r="B952" s="215" t="s">
        <v>1256</v>
      </c>
      <c r="C952" s="62" t="s">
        <v>131</v>
      </c>
      <c r="D952" s="65">
        <v>0</v>
      </c>
      <c r="E952" s="65">
        <v>0</v>
      </c>
      <c r="F952" s="65">
        <v>0</v>
      </c>
      <c r="G952" s="108">
        <v>0</v>
      </c>
      <c r="H952" s="70">
        <v>0</v>
      </c>
      <c r="I952" s="242">
        <f t="shared" si="25"/>
        <v>0</v>
      </c>
    </row>
    <row r="953" spans="1:9" x14ac:dyDescent="0.2">
      <c r="A953" s="62"/>
      <c r="B953" s="215" t="s">
        <v>127</v>
      </c>
      <c r="C953" s="62" t="s">
        <v>132</v>
      </c>
      <c r="D953" s="65">
        <v>0</v>
      </c>
      <c r="E953" s="65">
        <v>0</v>
      </c>
      <c r="F953" s="65">
        <v>0</v>
      </c>
      <c r="G953" s="108">
        <v>0</v>
      </c>
      <c r="H953" s="70">
        <v>0</v>
      </c>
      <c r="I953" s="242">
        <f t="shared" si="25"/>
        <v>0</v>
      </c>
    </row>
    <row r="954" spans="1:9" x14ac:dyDescent="0.2">
      <c r="A954" s="62"/>
      <c r="B954" s="215" t="s">
        <v>128</v>
      </c>
      <c r="C954" s="62" t="s">
        <v>133</v>
      </c>
      <c r="D954" s="65">
        <v>0</v>
      </c>
      <c r="E954" s="65">
        <v>0</v>
      </c>
      <c r="F954" s="65">
        <v>0</v>
      </c>
      <c r="G954" s="108">
        <v>0</v>
      </c>
      <c r="H954" s="70">
        <v>0</v>
      </c>
      <c r="I954" s="242">
        <f t="shared" si="25"/>
        <v>0</v>
      </c>
    </row>
    <row r="955" spans="1:9" ht="10.8" thickBot="1" x14ac:dyDescent="0.25">
      <c r="A955" s="62"/>
      <c r="B955" s="215" t="s">
        <v>129</v>
      </c>
      <c r="C955" s="62" t="s">
        <v>134</v>
      </c>
      <c r="D955" s="65">
        <v>0</v>
      </c>
      <c r="E955" s="65">
        <v>0</v>
      </c>
      <c r="F955" s="65">
        <v>0</v>
      </c>
      <c r="G955" s="108">
        <v>0</v>
      </c>
      <c r="H955" s="70">
        <v>0</v>
      </c>
      <c r="I955" s="242">
        <f t="shared" si="25"/>
        <v>0</v>
      </c>
    </row>
    <row r="956" spans="1:9" ht="11.4" thickTop="1" thickBot="1" x14ac:dyDescent="0.25">
      <c r="A956" s="62"/>
      <c r="B956" s="215"/>
      <c r="C956" s="62" t="s">
        <v>317</v>
      </c>
      <c r="D956" s="82">
        <f>SUM(D922:D955)</f>
        <v>0</v>
      </c>
      <c r="E956" s="82">
        <f>SUM(E922:E955)</f>
        <v>0</v>
      </c>
      <c r="F956" s="82">
        <f>SUM(F922:F955)</f>
        <v>0</v>
      </c>
      <c r="G956" s="82">
        <f>SUM(G922:G955)</f>
        <v>0</v>
      </c>
      <c r="H956" s="82">
        <f>SUM(H922:H955)</f>
        <v>0</v>
      </c>
      <c r="I956" s="82">
        <f t="shared" si="25"/>
        <v>0</v>
      </c>
    </row>
    <row r="957" spans="1:9" ht="10.8" thickTop="1" x14ac:dyDescent="0.2">
      <c r="A957" s="62"/>
      <c r="B957" s="62"/>
      <c r="C957" s="62"/>
      <c r="D957" s="3"/>
      <c r="E957" s="3"/>
      <c r="F957" s="3"/>
      <c r="G957" s="3"/>
      <c r="H957" s="3"/>
      <c r="I957" s="98"/>
    </row>
    <row r="958" spans="1:9" x14ac:dyDescent="0.2">
      <c r="A958" s="216" t="s">
        <v>1189</v>
      </c>
      <c r="B958" s="62"/>
      <c r="C958" s="62"/>
      <c r="D958" s="3"/>
      <c r="E958" s="3"/>
      <c r="F958" s="3"/>
      <c r="G958" s="3"/>
      <c r="H958" s="3"/>
      <c r="I958" s="98"/>
    </row>
    <row r="959" spans="1:9" x14ac:dyDescent="0.2">
      <c r="B959" s="215" t="s">
        <v>1249</v>
      </c>
      <c r="C959" s="62" t="s">
        <v>177</v>
      </c>
      <c r="D959" s="68">
        <v>0</v>
      </c>
      <c r="E959" s="68">
        <v>0</v>
      </c>
      <c r="F959" s="68">
        <v>0</v>
      </c>
      <c r="G959" s="218">
        <f>SUMIF('Staff Details'!J:J,RIGHT(LEFT($A$2,7),2)&amp;"-"&amp;LEFT(A958,4),'Staff Details'!S:S)</f>
        <v>0</v>
      </c>
      <c r="H959" s="70">
        <v>0</v>
      </c>
      <c r="I959" s="242">
        <f>SUM(G959+H959)</f>
        <v>0</v>
      </c>
    </row>
    <row r="960" spans="1:9" x14ac:dyDescent="0.2">
      <c r="B960" s="215" t="s">
        <v>1249</v>
      </c>
      <c r="C960" s="62" t="s">
        <v>400</v>
      </c>
      <c r="D960" s="68">
        <v>0</v>
      </c>
      <c r="E960" s="68">
        <v>0</v>
      </c>
      <c r="F960" s="68">
        <v>0</v>
      </c>
      <c r="G960" s="68">
        <v>0</v>
      </c>
      <c r="H960" s="70">
        <v>0</v>
      </c>
      <c r="I960" s="242">
        <f>SUM(G960+H960)</f>
        <v>0</v>
      </c>
    </row>
    <row r="961" spans="1:9" x14ac:dyDescent="0.2">
      <c r="A961" s="62"/>
      <c r="B961" s="215" t="s">
        <v>1250</v>
      </c>
      <c r="C961" s="62" t="s">
        <v>684</v>
      </c>
      <c r="D961" s="68">
        <v>0</v>
      </c>
      <c r="E961" s="68">
        <v>0</v>
      </c>
      <c r="F961" s="68">
        <v>0</v>
      </c>
      <c r="G961" s="219">
        <f>SUMIF('Staff Details'!J:J,RIGHT(LEFT($A$2,7),2)&amp;"-"&amp;LEFT(A958,4),'Staff Details'!AA:AA)</f>
        <v>0</v>
      </c>
      <c r="H961" s="70">
        <v>0</v>
      </c>
      <c r="I961" s="242">
        <f>SUM(G961+H961)</f>
        <v>0</v>
      </c>
    </row>
    <row r="962" spans="1:9" x14ac:dyDescent="0.2">
      <c r="A962" s="62"/>
      <c r="B962" s="215" t="s">
        <v>1250</v>
      </c>
      <c r="C962" s="62" t="s">
        <v>401</v>
      </c>
      <c r="D962" s="68">
        <v>0</v>
      </c>
      <c r="E962" s="68">
        <v>0</v>
      </c>
      <c r="F962" s="68">
        <v>0</v>
      </c>
      <c r="G962" s="68">
        <v>0</v>
      </c>
      <c r="H962" s="70">
        <v>0</v>
      </c>
      <c r="I962" s="242">
        <f>SUM(G962+H962)</f>
        <v>0</v>
      </c>
    </row>
    <row r="963" spans="1:9" x14ac:dyDescent="0.2">
      <c r="A963" s="62"/>
      <c r="B963" s="215" t="s">
        <v>1251</v>
      </c>
      <c r="C963" s="62" t="s">
        <v>76</v>
      </c>
      <c r="D963" s="65">
        <v>0</v>
      </c>
      <c r="E963" s="65">
        <v>0</v>
      </c>
      <c r="F963" s="65">
        <v>0</v>
      </c>
      <c r="G963" s="65">
        <v>0</v>
      </c>
      <c r="H963" s="70">
        <v>0</v>
      </c>
      <c r="I963" s="242">
        <f t="shared" ref="I963:I993" si="26">SUM(G963+H963)</f>
        <v>0</v>
      </c>
    </row>
    <row r="964" spans="1:9" x14ac:dyDescent="0.2">
      <c r="A964" s="62"/>
      <c r="B964" s="215" t="s">
        <v>1252</v>
      </c>
      <c r="C964" s="62" t="s">
        <v>77</v>
      </c>
      <c r="D964" s="65">
        <v>0</v>
      </c>
      <c r="E964" s="65">
        <v>0</v>
      </c>
      <c r="F964" s="65">
        <v>0</v>
      </c>
      <c r="G964" s="65">
        <v>0</v>
      </c>
      <c r="H964" s="70">
        <v>0</v>
      </c>
      <c r="I964" s="242">
        <f t="shared" si="26"/>
        <v>0</v>
      </c>
    </row>
    <row r="965" spans="1:9" x14ac:dyDescent="0.2">
      <c r="A965" s="62"/>
      <c r="B965" s="215" t="s">
        <v>78</v>
      </c>
      <c r="C965" s="62" t="s">
        <v>79</v>
      </c>
      <c r="D965" s="65">
        <v>0</v>
      </c>
      <c r="E965" s="65">
        <v>0</v>
      </c>
      <c r="F965" s="65">
        <v>0</v>
      </c>
      <c r="G965" s="65">
        <v>0</v>
      </c>
      <c r="H965" s="70">
        <v>0</v>
      </c>
      <c r="I965" s="242">
        <f t="shared" si="26"/>
        <v>0</v>
      </c>
    </row>
    <row r="966" spans="1:9" x14ac:dyDescent="0.2">
      <c r="A966" s="62"/>
      <c r="B966" s="215" t="s">
        <v>80</v>
      </c>
      <c r="C966" s="62" t="s">
        <v>81</v>
      </c>
      <c r="D966" s="65">
        <v>0</v>
      </c>
      <c r="E966" s="65">
        <v>0</v>
      </c>
      <c r="F966" s="65">
        <v>0</v>
      </c>
      <c r="G966" s="65">
        <v>0</v>
      </c>
      <c r="H966" s="70">
        <v>0</v>
      </c>
      <c r="I966" s="242">
        <f t="shared" si="26"/>
        <v>0</v>
      </c>
    </row>
    <row r="967" spans="1:9" x14ac:dyDescent="0.2">
      <c r="A967" s="62"/>
      <c r="B967" s="215" t="s">
        <v>1253</v>
      </c>
      <c r="C967" s="62" t="s">
        <v>82</v>
      </c>
      <c r="D967" s="65">
        <v>0</v>
      </c>
      <c r="E967" s="65">
        <v>0</v>
      </c>
      <c r="F967" s="65">
        <v>0</v>
      </c>
      <c r="G967" s="65">
        <v>0</v>
      </c>
      <c r="H967" s="70">
        <v>0</v>
      </c>
      <c r="I967" s="242">
        <f t="shared" si="26"/>
        <v>0</v>
      </c>
    </row>
    <row r="968" spans="1:9" x14ac:dyDescent="0.2">
      <c r="A968" s="62"/>
      <c r="B968" s="215" t="s">
        <v>85</v>
      </c>
      <c r="C968" s="62" t="s">
        <v>92</v>
      </c>
      <c r="D968" s="65">
        <v>0</v>
      </c>
      <c r="E968" s="65">
        <v>0</v>
      </c>
      <c r="F968" s="65">
        <v>0</v>
      </c>
      <c r="G968" s="65">
        <v>0</v>
      </c>
      <c r="H968" s="70">
        <v>0</v>
      </c>
      <c r="I968" s="242">
        <f t="shared" si="26"/>
        <v>0</v>
      </c>
    </row>
    <row r="969" spans="1:9" x14ac:dyDescent="0.2">
      <c r="A969" s="62"/>
      <c r="B969" s="215" t="s">
        <v>86</v>
      </c>
      <c r="C969" s="62" t="s">
        <v>93</v>
      </c>
      <c r="D969" s="65">
        <v>0</v>
      </c>
      <c r="E969" s="65">
        <v>0</v>
      </c>
      <c r="F969" s="65">
        <v>0</v>
      </c>
      <c r="G969" s="65">
        <v>0</v>
      </c>
      <c r="H969" s="70">
        <v>0</v>
      </c>
      <c r="I969" s="242">
        <f t="shared" si="26"/>
        <v>0</v>
      </c>
    </row>
    <row r="970" spans="1:9" x14ac:dyDescent="0.2">
      <c r="A970" s="62"/>
      <c r="B970" s="215" t="s">
        <v>90</v>
      </c>
      <c r="C970" s="62" t="s">
        <v>1282</v>
      </c>
      <c r="D970" s="65">
        <v>0</v>
      </c>
      <c r="E970" s="65">
        <v>0</v>
      </c>
      <c r="F970" s="65">
        <v>0</v>
      </c>
      <c r="G970" s="65">
        <v>0</v>
      </c>
      <c r="H970" s="70">
        <v>0</v>
      </c>
      <c r="I970" s="242">
        <f t="shared" si="26"/>
        <v>0</v>
      </c>
    </row>
    <row r="971" spans="1:9" x14ac:dyDescent="0.2">
      <c r="A971" s="62"/>
      <c r="B971" s="342" t="s">
        <v>535</v>
      </c>
      <c r="C971" s="297" t="s">
        <v>558</v>
      </c>
      <c r="D971" s="65">
        <v>0</v>
      </c>
      <c r="E971" s="65">
        <v>0</v>
      </c>
      <c r="F971" s="65">
        <v>0</v>
      </c>
      <c r="G971" s="65">
        <v>0</v>
      </c>
      <c r="H971" s="70">
        <v>0</v>
      </c>
      <c r="I971" s="242">
        <f t="shared" si="26"/>
        <v>0</v>
      </c>
    </row>
    <row r="972" spans="1:9" x14ac:dyDescent="0.2">
      <c r="A972" s="62"/>
      <c r="B972" s="215" t="s">
        <v>1283</v>
      </c>
      <c r="C972" s="62" t="s">
        <v>644</v>
      </c>
      <c r="D972" s="65">
        <v>0</v>
      </c>
      <c r="E972" s="65">
        <v>0</v>
      </c>
      <c r="F972" s="65">
        <v>0</v>
      </c>
      <c r="G972" s="65">
        <v>0</v>
      </c>
      <c r="H972" s="70">
        <v>0</v>
      </c>
      <c r="I972" s="242">
        <f t="shared" si="26"/>
        <v>0</v>
      </c>
    </row>
    <row r="973" spans="1:9" x14ac:dyDescent="0.2">
      <c r="A973" s="62"/>
      <c r="B973" s="215" t="s">
        <v>1284</v>
      </c>
      <c r="C973" s="62" t="s">
        <v>645</v>
      </c>
      <c r="D973" s="65">
        <v>0</v>
      </c>
      <c r="E973" s="65">
        <v>0</v>
      </c>
      <c r="F973" s="65">
        <v>0</v>
      </c>
      <c r="G973" s="65">
        <v>0</v>
      </c>
      <c r="H973" s="70">
        <v>0</v>
      </c>
      <c r="I973" s="242">
        <f t="shared" si="26"/>
        <v>0</v>
      </c>
    </row>
    <row r="974" spans="1:9" x14ac:dyDescent="0.2">
      <c r="A974" s="62"/>
      <c r="B974" s="215" t="s">
        <v>1285</v>
      </c>
      <c r="C974" s="62" t="s">
        <v>646</v>
      </c>
      <c r="D974" s="65">
        <v>0</v>
      </c>
      <c r="E974" s="65">
        <v>0</v>
      </c>
      <c r="F974" s="65">
        <v>0</v>
      </c>
      <c r="G974" s="65">
        <v>0</v>
      </c>
      <c r="H974" s="70">
        <v>0</v>
      </c>
      <c r="I974" s="242">
        <f t="shared" si="26"/>
        <v>0</v>
      </c>
    </row>
    <row r="975" spans="1:9" x14ac:dyDescent="0.2">
      <c r="A975" s="62"/>
      <c r="B975" s="215" t="s">
        <v>1286</v>
      </c>
      <c r="C975" s="62" t="s">
        <v>647</v>
      </c>
      <c r="D975" s="65">
        <v>0</v>
      </c>
      <c r="E975" s="65">
        <v>0</v>
      </c>
      <c r="F975" s="65">
        <v>0</v>
      </c>
      <c r="G975" s="65">
        <v>0</v>
      </c>
      <c r="H975" s="70">
        <v>0</v>
      </c>
      <c r="I975" s="242">
        <f t="shared" si="26"/>
        <v>0</v>
      </c>
    </row>
    <row r="976" spans="1:9" x14ac:dyDescent="0.2">
      <c r="A976" s="62"/>
      <c r="B976" s="215" t="s">
        <v>1287</v>
      </c>
      <c r="C976" s="62" t="s">
        <v>143</v>
      </c>
      <c r="D976" s="65">
        <v>0</v>
      </c>
      <c r="E976" s="65">
        <v>0</v>
      </c>
      <c r="F976" s="65">
        <v>0</v>
      </c>
      <c r="G976" s="65">
        <v>0</v>
      </c>
      <c r="H976" s="70">
        <v>0</v>
      </c>
      <c r="I976" s="242">
        <f t="shared" si="26"/>
        <v>0</v>
      </c>
    </row>
    <row r="977" spans="1:9" x14ac:dyDescent="0.2">
      <c r="A977" s="62"/>
      <c r="B977" s="215" t="s">
        <v>1288</v>
      </c>
      <c r="C977" s="62" t="s">
        <v>144</v>
      </c>
      <c r="D977" s="65">
        <v>0</v>
      </c>
      <c r="E977" s="65">
        <v>0</v>
      </c>
      <c r="F977" s="65">
        <v>0</v>
      </c>
      <c r="G977" s="65">
        <v>0</v>
      </c>
      <c r="H977" s="70">
        <v>0</v>
      </c>
      <c r="I977" s="242">
        <f t="shared" si="26"/>
        <v>0</v>
      </c>
    </row>
    <row r="978" spans="1:9" x14ac:dyDescent="0.2">
      <c r="A978" s="62"/>
      <c r="B978" s="215" t="s">
        <v>1289</v>
      </c>
      <c r="C978" s="62" t="s">
        <v>648</v>
      </c>
      <c r="D978" s="65">
        <v>0</v>
      </c>
      <c r="E978" s="65">
        <v>0</v>
      </c>
      <c r="F978" s="65">
        <v>0</v>
      </c>
      <c r="G978" s="65">
        <v>0</v>
      </c>
      <c r="H978" s="70">
        <v>0</v>
      </c>
      <c r="I978" s="242">
        <f t="shared" si="26"/>
        <v>0</v>
      </c>
    </row>
    <row r="979" spans="1:9" x14ac:dyDescent="0.2">
      <c r="A979" s="62"/>
      <c r="B979" s="215" t="s">
        <v>1290</v>
      </c>
      <c r="C979" s="62" t="s">
        <v>650</v>
      </c>
      <c r="D979" s="65">
        <v>0</v>
      </c>
      <c r="E979" s="65">
        <v>0</v>
      </c>
      <c r="F979" s="65">
        <v>0</v>
      </c>
      <c r="G979" s="65">
        <v>0</v>
      </c>
      <c r="H979" s="70">
        <v>0</v>
      </c>
      <c r="I979" s="242">
        <f t="shared" si="26"/>
        <v>0</v>
      </c>
    </row>
    <row r="980" spans="1:9" x14ac:dyDescent="0.2">
      <c r="A980" s="62"/>
      <c r="B980" s="215" t="s">
        <v>651</v>
      </c>
      <c r="C980" s="62" t="s">
        <v>656</v>
      </c>
      <c r="D980" s="65">
        <v>0</v>
      </c>
      <c r="E980" s="65">
        <v>0</v>
      </c>
      <c r="F980" s="65">
        <v>0</v>
      </c>
      <c r="G980" s="65">
        <v>0</v>
      </c>
      <c r="H980" s="70">
        <v>0</v>
      </c>
      <c r="I980" s="242">
        <f t="shared" si="26"/>
        <v>0</v>
      </c>
    </row>
    <row r="981" spans="1:9" x14ac:dyDescent="0.2">
      <c r="A981" s="62"/>
      <c r="B981" s="215" t="s">
        <v>652</v>
      </c>
      <c r="C981" s="62" t="s">
        <v>111</v>
      </c>
      <c r="D981" s="65">
        <v>0</v>
      </c>
      <c r="E981" s="65">
        <v>0</v>
      </c>
      <c r="F981" s="65">
        <v>0</v>
      </c>
      <c r="G981" s="65">
        <v>0</v>
      </c>
      <c r="H981" s="70">
        <v>0</v>
      </c>
      <c r="I981" s="242">
        <f t="shared" si="26"/>
        <v>0</v>
      </c>
    </row>
    <row r="982" spans="1:9" x14ac:dyDescent="0.2">
      <c r="A982" s="62"/>
      <c r="B982" s="215" t="s">
        <v>653</v>
      </c>
      <c r="C982" s="62" t="s">
        <v>112</v>
      </c>
      <c r="D982" s="65">
        <v>0</v>
      </c>
      <c r="E982" s="65">
        <v>0</v>
      </c>
      <c r="F982" s="65">
        <v>0</v>
      </c>
      <c r="G982" s="65">
        <v>0</v>
      </c>
      <c r="H982" s="70">
        <v>0</v>
      </c>
      <c r="I982" s="242">
        <f t="shared" si="26"/>
        <v>0</v>
      </c>
    </row>
    <row r="983" spans="1:9" x14ac:dyDescent="0.2">
      <c r="A983" s="62"/>
      <c r="B983" s="215" t="s">
        <v>654</v>
      </c>
      <c r="C983" s="62" t="s">
        <v>113</v>
      </c>
      <c r="D983" s="65">
        <v>0</v>
      </c>
      <c r="E983" s="65">
        <v>0</v>
      </c>
      <c r="F983" s="65">
        <v>0</v>
      </c>
      <c r="G983" s="65">
        <v>0</v>
      </c>
      <c r="H983" s="70">
        <v>0</v>
      </c>
      <c r="I983" s="242">
        <f t="shared" si="26"/>
        <v>0</v>
      </c>
    </row>
    <row r="984" spans="1:9" x14ac:dyDescent="0.2">
      <c r="A984" s="62"/>
      <c r="B984" s="215" t="s">
        <v>1254</v>
      </c>
      <c r="C984" s="62" t="s">
        <v>114</v>
      </c>
      <c r="D984" s="65">
        <v>0</v>
      </c>
      <c r="E984" s="65">
        <v>0</v>
      </c>
      <c r="F984" s="65">
        <v>0</v>
      </c>
      <c r="G984" s="65">
        <v>0</v>
      </c>
      <c r="H984" s="70">
        <v>0</v>
      </c>
      <c r="I984" s="242">
        <f t="shared" si="26"/>
        <v>0</v>
      </c>
    </row>
    <row r="985" spans="1:9" x14ac:dyDescent="0.2">
      <c r="A985" s="62"/>
      <c r="B985" s="215" t="s">
        <v>655</v>
      </c>
      <c r="C985" s="62" t="s">
        <v>115</v>
      </c>
      <c r="D985" s="65">
        <v>0</v>
      </c>
      <c r="E985" s="65">
        <v>0</v>
      </c>
      <c r="F985" s="65">
        <v>0</v>
      </c>
      <c r="G985" s="65">
        <v>0</v>
      </c>
      <c r="H985" s="70">
        <v>0</v>
      </c>
      <c r="I985" s="242">
        <f t="shared" si="26"/>
        <v>0</v>
      </c>
    </row>
    <row r="986" spans="1:9" x14ac:dyDescent="0.2">
      <c r="A986" s="62"/>
      <c r="B986" s="215" t="s">
        <v>1255</v>
      </c>
      <c r="C986" s="62" t="s">
        <v>118</v>
      </c>
      <c r="D986" s="65">
        <v>0</v>
      </c>
      <c r="E986" s="65">
        <v>0</v>
      </c>
      <c r="F986" s="65">
        <v>0</v>
      </c>
      <c r="G986" s="65">
        <v>0</v>
      </c>
      <c r="H986" s="70">
        <v>0</v>
      </c>
      <c r="I986" s="242">
        <f t="shared" si="26"/>
        <v>0</v>
      </c>
    </row>
    <row r="987" spans="1:9" x14ac:dyDescent="0.2">
      <c r="A987" s="62"/>
      <c r="B987" s="215" t="s">
        <v>500</v>
      </c>
      <c r="C987" s="62" t="s">
        <v>123</v>
      </c>
      <c r="D987" s="65">
        <v>0</v>
      </c>
      <c r="E987" s="65">
        <v>0</v>
      </c>
      <c r="F987" s="65">
        <v>0</v>
      </c>
      <c r="G987" s="65">
        <v>0</v>
      </c>
      <c r="H987" s="70">
        <v>0</v>
      </c>
      <c r="I987" s="242">
        <f t="shared" si="26"/>
        <v>0</v>
      </c>
    </row>
    <row r="988" spans="1:9" x14ac:dyDescent="0.2">
      <c r="A988" s="62"/>
      <c r="B988" s="215" t="s">
        <v>496</v>
      </c>
      <c r="C988" s="62" t="s">
        <v>125</v>
      </c>
      <c r="D988" s="65">
        <v>0</v>
      </c>
      <c r="E988" s="65">
        <v>0</v>
      </c>
      <c r="F988" s="65">
        <v>0</v>
      </c>
      <c r="G988" s="65">
        <v>0</v>
      </c>
      <c r="H988" s="70">
        <v>0</v>
      </c>
      <c r="I988" s="242">
        <f t="shared" si="26"/>
        <v>0</v>
      </c>
    </row>
    <row r="989" spans="1:9" x14ac:dyDescent="0.2">
      <c r="A989" s="62"/>
      <c r="B989" s="215" t="s">
        <v>1256</v>
      </c>
      <c r="C989" s="62" t="s">
        <v>131</v>
      </c>
      <c r="D989" s="65">
        <v>0</v>
      </c>
      <c r="E989" s="65">
        <v>0</v>
      </c>
      <c r="F989" s="65">
        <v>0</v>
      </c>
      <c r="G989" s="65">
        <v>0</v>
      </c>
      <c r="H989" s="70">
        <v>0</v>
      </c>
      <c r="I989" s="242">
        <f t="shared" si="26"/>
        <v>0</v>
      </c>
    </row>
    <row r="990" spans="1:9" x14ac:dyDescent="0.2">
      <c r="A990" s="62"/>
      <c r="B990" s="215" t="s">
        <v>127</v>
      </c>
      <c r="C990" s="62" t="s">
        <v>132</v>
      </c>
      <c r="D990" s="65">
        <v>0</v>
      </c>
      <c r="E990" s="65">
        <v>0</v>
      </c>
      <c r="F990" s="65">
        <v>0</v>
      </c>
      <c r="G990" s="65">
        <v>0</v>
      </c>
      <c r="H990" s="70">
        <v>0</v>
      </c>
      <c r="I990" s="242">
        <f t="shared" si="26"/>
        <v>0</v>
      </c>
    </row>
    <row r="991" spans="1:9" x14ac:dyDescent="0.2">
      <c r="A991" s="62"/>
      <c r="B991" s="215" t="s">
        <v>128</v>
      </c>
      <c r="C991" s="62" t="s">
        <v>133</v>
      </c>
      <c r="D991" s="65">
        <v>0</v>
      </c>
      <c r="E991" s="65">
        <v>0</v>
      </c>
      <c r="F991" s="65">
        <v>0</v>
      </c>
      <c r="G991" s="65">
        <v>0</v>
      </c>
      <c r="H991" s="70">
        <v>0</v>
      </c>
      <c r="I991" s="242">
        <f t="shared" si="26"/>
        <v>0</v>
      </c>
    </row>
    <row r="992" spans="1:9" ht="10.8" thickBot="1" x14ac:dyDescent="0.25">
      <c r="A992" s="62"/>
      <c r="B992" s="215" t="s">
        <v>129</v>
      </c>
      <c r="C992" s="62" t="s">
        <v>134</v>
      </c>
      <c r="D992" s="65">
        <v>0</v>
      </c>
      <c r="E992" s="65">
        <v>0</v>
      </c>
      <c r="F992" s="65">
        <v>0</v>
      </c>
      <c r="G992" s="65">
        <v>0</v>
      </c>
      <c r="H992" s="70">
        <v>0</v>
      </c>
      <c r="I992" s="242">
        <f t="shared" si="26"/>
        <v>0</v>
      </c>
    </row>
    <row r="993" spans="1:9" ht="11.4" thickTop="1" thickBot="1" x14ac:dyDescent="0.25">
      <c r="A993" s="62"/>
      <c r="B993" s="215"/>
      <c r="C993" s="62" t="s">
        <v>318</v>
      </c>
      <c r="D993" s="82">
        <f>SUM(D959:D992)</f>
        <v>0</v>
      </c>
      <c r="E993" s="82">
        <f>SUM(E959:E992)</f>
        <v>0</v>
      </c>
      <c r="F993" s="82">
        <f>SUM(F959:F992)</f>
        <v>0</v>
      </c>
      <c r="G993" s="82">
        <f>SUM(G959:G992)</f>
        <v>0</v>
      </c>
      <c r="H993" s="82">
        <f>SUM(H959:H992)</f>
        <v>0</v>
      </c>
      <c r="I993" s="82">
        <f t="shared" si="26"/>
        <v>0</v>
      </c>
    </row>
    <row r="994" spans="1:9" ht="10.8" thickTop="1" x14ac:dyDescent="0.2">
      <c r="A994" s="62"/>
      <c r="B994" s="62"/>
      <c r="C994" s="62"/>
      <c r="D994" s="3"/>
      <c r="E994" s="3"/>
      <c r="F994" s="3"/>
      <c r="G994" s="3"/>
      <c r="H994" s="3"/>
      <c r="I994" s="98"/>
    </row>
    <row r="995" spans="1:9" x14ac:dyDescent="0.2">
      <c r="A995" s="216" t="s">
        <v>319</v>
      </c>
      <c r="B995" s="62"/>
      <c r="C995" s="62"/>
      <c r="D995" s="3"/>
      <c r="E995" s="3"/>
      <c r="F995" s="3"/>
      <c r="G995" s="3"/>
      <c r="H995" s="3"/>
      <c r="I995" s="98"/>
    </row>
    <row r="996" spans="1:9" x14ac:dyDescent="0.2">
      <c r="B996" s="215" t="s">
        <v>1249</v>
      </c>
      <c r="C996" s="62" t="s">
        <v>177</v>
      </c>
      <c r="D996" s="68">
        <v>0</v>
      </c>
      <c r="E996" s="68">
        <v>0</v>
      </c>
      <c r="F996" s="68">
        <v>0</v>
      </c>
      <c r="G996" s="218">
        <f>SUMIF('Staff Details'!J:J,RIGHT(LEFT($A$2,7),2)&amp;"-"&amp;LEFT(A995,4),'Staff Details'!S:S)</f>
        <v>0</v>
      </c>
      <c r="H996" s="70">
        <v>0</v>
      </c>
      <c r="I996" s="242">
        <f>SUM(G996+H996)</f>
        <v>0</v>
      </c>
    </row>
    <row r="997" spans="1:9" x14ac:dyDescent="0.2">
      <c r="B997" s="215" t="s">
        <v>1249</v>
      </c>
      <c r="C997" s="62" t="s">
        <v>400</v>
      </c>
      <c r="D997" s="68">
        <v>0</v>
      </c>
      <c r="E997" s="68">
        <v>0</v>
      </c>
      <c r="F997" s="68">
        <v>0</v>
      </c>
      <c r="G997" s="68">
        <v>0</v>
      </c>
      <c r="H997" s="70">
        <v>0</v>
      </c>
      <c r="I997" s="242">
        <f>SUM(G997+H997)</f>
        <v>0</v>
      </c>
    </row>
    <row r="998" spans="1:9" x14ac:dyDescent="0.2">
      <c r="A998" s="62"/>
      <c r="B998" s="215" t="s">
        <v>1250</v>
      </c>
      <c r="C998" s="62" t="s">
        <v>684</v>
      </c>
      <c r="D998" s="68">
        <v>0</v>
      </c>
      <c r="E998" s="68">
        <v>0</v>
      </c>
      <c r="F998" s="68">
        <v>0</v>
      </c>
      <c r="G998" s="219">
        <f>SUMIF('Staff Details'!J:J,RIGHT(LEFT($A$2,7),2)&amp;"-"&amp;LEFT(A995,4),'Staff Details'!AA:AA)</f>
        <v>0</v>
      </c>
      <c r="H998" s="70">
        <v>0</v>
      </c>
      <c r="I998" s="242">
        <f>SUM(G998+H998)</f>
        <v>0</v>
      </c>
    </row>
    <row r="999" spans="1:9" x14ac:dyDescent="0.2">
      <c r="A999" s="62"/>
      <c r="B999" s="215" t="s">
        <v>1250</v>
      </c>
      <c r="C999" s="62" t="s">
        <v>401</v>
      </c>
      <c r="D999" s="68">
        <v>0</v>
      </c>
      <c r="E999" s="68">
        <v>0</v>
      </c>
      <c r="F999" s="68">
        <v>0</v>
      </c>
      <c r="G999" s="68">
        <v>0</v>
      </c>
      <c r="H999" s="70">
        <v>0</v>
      </c>
      <c r="I999" s="242">
        <f>SUM(G999+H999)</f>
        <v>0</v>
      </c>
    </row>
    <row r="1000" spans="1:9" x14ac:dyDescent="0.2">
      <c r="A1000" s="62"/>
      <c r="B1000" s="215" t="s">
        <v>1251</v>
      </c>
      <c r="C1000" s="62" t="s">
        <v>76</v>
      </c>
      <c r="D1000" s="65">
        <v>0</v>
      </c>
      <c r="E1000" s="65">
        <v>0</v>
      </c>
      <c r="F1000" s="65">
        <v>0</v>
      </c>
      <c r="G1000" s="65">
        <v>0</v>
      </c>
      <c r="H1000" s="70">
        <v>0</v>
      </c>
      <c r="I1000" s="242">
        <f t="shared" ref="I1000:I1030" si="27">SUM(G1000+H1000)</f>
        <v>0</v>
      </c>
    </row>
    <row r="1001" spans="1:9" x14ac:dyDescent="0.2">
      <c r="A1001" s="62"/>
      <c r="B1001" s="215" t="s">
        <v>1252</v>
      </c>
      <c r="C1001" s="62" t="s">
        <v>77</v>
      </c>
      <c r="D1001" s="65">
        <v>0</v>
      </c>
      <c r="E1001" s="65">
        <v>0</v>
      </c>
      <c r="F1001" s="65">
        <v>0</v>
      </c>
      <c r="G1001" s="65">
        <v>0</v>
      </c>
      <c r="H1001" s="70">
        <v>0</v>
      </c>
      <c r="I1001" s="242">
        <f t="shared" si="27"/>
        <v>0</v>
      </c>
    </row>
    <row r="1002" spans="1:9" x14ac:dyDescent="0.2">
      <c r="A1002" s="62"/>
      <c r="B1002" s="215" t="s">
        <v>78</v>
      </c>
      <c r="C1002" s="62" t="s">
        <v>79</v>
      </c>
      <c r="D1002" s="65">
        <v>0</v>
      </c>
      <c r="E1002" s="65">
        <v>0</v>
      </c>
      <c r="F1002" s="65">
        <v>0</v>
      </c>
      <c r="G1002" s="65">
        <v>0</v>
      </c>
      <c r="H1002" s="70">
        <v>0</v>
      </c>
      <c r="I1002" s="242">
        <f t="shared" si="27"/>
        <v>0</v>
      </c>
    </row>
    <row r="1003" spans="1:9" x14ac:dyDescent="0.2">
      <c r="A1003" s="62"/>
      <c r="B1003" s="215" t="s">
        <v>80</v>
      </c>
      <c r="C1003" s="62" t="s">
        <v>81</v>
      </c>
      <c r="D1003" s="65">
        <v>0</v>
      </c>
      <c r="E1003" s="65">
        <v>0</v>
      </c>
      <c r="F1003" s="65">
        <v>0</v>
      </c>
      <c r="G1003" s="65">
        <v>0</v>
      </c>
      <c r="H1003" s="70">
        <v>0</v>
      </c>
      <c r="I1003" s="242">
        <f t="shared" si="27"/>
        <v>0</v>
      </c>
    </row>
    <row r="1004" spans="1:9" x14ac:dyDescent="0.2">
      <c r="A1004" s="62"/>
      <c r="B1004" s="215" t="s">
        <v>1253</v>
      </c>
      <c r="C1004" s="62" t="s">
        <v>82</v>
      </c>
      <c r="D1004" s="65">
        <v>0</v>
      </c>
      <c r="E1004" s="65">
        <v>0</v>
      </c>
      <c r="F1004" s="65">
        <v>0</v>
      </c>
      <c r="G1004" s="65">
        <v>0</v>
      </c>
      <c r="H1004" s="70">
        <v>0</v>
      </c>
      <c r="I1004" s="242">
        <f t="shared" si="27"/>
        <v>0</v>
      </c>
    </row>
    <row r="1005" spans="1:9" x14ac:dyDescent="0.2">
      <c r="A1005" s="62"/>
      <c r="B1005" s="215" t="s">
        <v>85</v>
      </c>
      <c r="C1005" s="62" t="s">
        <v>92</v>
      </c>
      <c r="D1005" s="65">
        <v>0</v>
      </c>
      <c r="E1005" s="65">
        <v>0</v>
      </c>
      <c r="F1005" s="65">
        <v>0</v>
      </c>
      <c r="G1005" s="65">
        <v>0</v>
      </c>
      <c r="H1005" s="70">
        <v>0</v>
      </c>
      <c r="I1005" s="242">
        <f t="shared" si="27"/>
        <v>0</v>
      </c>
    </row>
    <row r="1006" spans="1:9" x14ac:dyDescent="0.2">
      <c r="A1006" s="62"/>
      <c r="B1006" s="215" t="s">
        <v>86</v>
      </c>
      <c r="C1006" s="62" t="s">
        <v>93</v>
      </c>
      <c r="D1006" s="65">
        <v>0</v>
      </c>
      <c r="E1006" s="65">
        <v>0</v>
      </c>
      <c r="F1006" s="65">
        <v>0</v>
      </c>
      <c r="G1006" s="65">
        <v>0</v>
      </c>
      <c r="H1006" s="70">
        <v>0</v>
      </c>
      <c r="I1006" s="242">
        <f t="shared" si="27"/>
        <v>0</v>
      </c>
    </row>
    <row r="1007" spans="1:9" x14ac:dyDescent="0.2">
      <c r="A1007" s="62"/>
      <c r="B1007" s="215" t="s">
        <v>90</v>
      </c>
      <c r="C1007" s="62" t="s">
        <v>1282</v>
      </c>
      <c r="D1007" s="65">
        <v>0</v>
      </c>
      <c r="E1007" s="65">
        <v>0</v>
      </c>
      <c r="F1007" s="65">
        <v>0</v>
      </c>
      <c r="G1007" s="65">
        <v>0</v>
      </c>
      <c r="H1007" s="70">
        <v>0</v>
      </c>
      <c r="I1007" s="242">
        <f t="shared" si="27"/>
        <v>0</v>
      </c>
    </row>
    <row r="1008" spans="1:9" x14ac:dyDescent="0.2">
      <c r="A1008" s="62"/>
      <c r="B1008" s="342" t="s">
        <v>535</v>
      </c>
      <c r="C1008" s="297" t="s">
        <v>558</v>
      </c>
      <c r="D1008" s="65">
        <v>0</v>
      </c>
      <c r="E1008" s="65">
        <v>0</v>
      </c>
      <c r="F1008" s="65">
        <v>0</v>
      </c>
      <c r="G1008" s="65">
        <v>0</v>
      </c>
      <c r="H1008" s="70">
        <v>0</v>
      </c>
      <c r="I1008" s="242">
        <f t="shared" si="27"/>
        <v>0</v>
      </c>
    </row>
    <row r="1009" spans="1:9" x14ac:dyDescent="0.2">
      <c r="A1009" s="62"/>
      <c r="B1009" s="215" t="s">
        <v>1283</v>
      </c>
      <c r="C1009" s="62" t="s">
        <v>644</v>
      </c>
      <c r="D1009" s="65">
        <v>0</v>
      </c>
      <c r="E1009" s="65">
        <v>0</v>
      </c>
      <c r="F1009" s="65">
        <v>0</v>
      </c>
      <c r="G1009" s="65">
        <v>0</v>
      </c>
      <c r="H1009" s="70">
        <v>0</v>
      </c>
      <c r="I1009" s="242">
        <f t="shared" si="27"/>
        <v>0</v>
      </c>
    </row>
    <row r="1010" spans="1:9" x14ac:dyDescent="0.2">
      <c r="A1010" s="62"/>
      <c r="B1010" s="215" t="s">
        <v>1284</v>
      </c>
      <c r="C1010" s="62" t="s">
        <v>645</v>
      </c>
      <c r="D1010" s="65">
        <v>0</v>
      </c>
      <c r="E1010" s="65">
        <v>0</v>
      </c>
      <c r="F1010" s="65">
        <v>0</v>
      </c>
      <c r="G1010" s="65">
        <v>0</v>
      </c>
      <c r="H1010" s="70">
        <v>0</v>
      </c>
      <c r="I1010" s="242">
        <f t="shared" si="27"/>
        <v>0</v>
      </c>
    </row>
    <row r="1011" spans="1:9" x14ac:dyDescent="0.2">
      <c r="A1011" s="62"/>
      <c r="B1011" s="215" t="s">
        <v>1285</v>
      </c>
      <c r="C1011" s="62" t="s">
        <v>646</v>
      </c>
      <c r="D1011" s="65">
        <v>0</v>
      </c>
      <c r="E1011" s="65">
        <v>0</v>
      </c>
      <c r="F1011" s="65">
        <v>0</v>
      </c>
      <c r="G1011" s="65">
        <v>0</v>
      </c>
      <c r="H1011" s="70">
        <v>0</v>
      </c>
      <c r="I1011" s="242">
        <f t="shared" si="27"/>
        <v>0</v>
      </c>
    </row>
    <row r="1012" spans="1:9" x14ac:dyDescent="0.2">
      <c r="A1012" s="62"/>
      <c r="B1012" s="215" t="s">
        <v>1286</v>
      </c>
      <c r="C1012" s="62" t="s">
        <v>647</v>
      </c>
      <c r="D1012" s="65">
        <v>0</v>
      </c>
      <c r="E1012" s="65">
        <v>0</v>
      </c>
      <c r="F1012" s="65">
        <v>0</v>
      </c>
      <c r="G1012" s="65">
        <v>0</v>
      </c>
      <c r="H1012" s="70">
        <v>0</v>
      </c>
      <c r="I1012" s="242">
        <f t="shared" si="27"/>
        <v>0</v>
      </c>
    </row>
    <row r="1013" spans="1:9" x14ac:dyDescent="0.2">
      <c r="A1013" s="62"/>
      <c r="B1013" s="215" t="s">
        <v>1287</v>
      </c>
      <c r="C1013" s="62" t="s">
        <v>143</v>
      </c>
      <c r="D1013" s="65">
        <v>0</v>
      </c>
      <c r="E1013" s="65">
        <v>0</v>
      </c>
      <c r="F1013" s="65">
        <v>0</v>
      </c>
      <c r="G1013" s="65">
        <v>0</v>
      </c>
      <c r="H1013" s="70">
        <v>0</v>
      </c>
      <c r="I1013" s="242">
        <f t="shared" si="27"/>
        <v>0</v>
      </c>
    </row>
    <row r="1014" spans="1:9" x14ac:dyDescent="0.2">
      <c r="A1014" s="62"/>
      <c r="B1014" s="215" t="s">
        <v>1288</v>
      </c>
      <c r="C1014" s="62" t="s">
        <v>144</v>
      </c>
      <c r="D1014" s="65">
        <v>0</v>
      </c>
      <c r="E1014" s="65">
        <v>0</v>
      </c>
      <c r="F1014" s="65">
        <v>0</v>
      </c>
      <c r="G1014" s="65">
        <v>0</v>
      </c>
      <c r="H1014" s="70">
        <v>0</v>
      </c>
      <c r="I1014" s="242">
        <f t="shared" si="27"/>
        <v>0</v>
      </c>
    </row>
    <row r="1015" spans="1:9" x14ac:dyDescent="0.2">
      <c r="A1015" s="62"/>
      <c r="B1015" s="215" t="s">
        <v>1289</v>
      </c>
      <c r="C1015" s="62" t="s">
        <v>648</v>
      </c>
      <c r="D1015" s="65">
        <v>0</v>
      </c>
      <c r="E1015" s="65">
        <v>0</v>
      </c>
      <c r="F1015" s="65">
        <v>0</v>
      </c>
      <c r="G1015" s="65">
        <v>0</v>
      </c>
      <c r="H1015" s="70">
        <v>0</v>
      </c>
      <c r="I1015" s="242">
        <f t="shared" si="27"/>
        <v>0</v>
      </c>
    </row>
    <row r="1016" spans="1:9" x14ac:dyDescent="0.2">
      <c r="A1016" s="62"/>
      <c r="B1016" s="215" t="s">
        <v>1290</v>
      </c>
      <c r="C1016" s="62" t="s">
        <v>650</v>
      </c>
      <c r="D1016" s="65">
        <v>0</v>
      </c>
      <c r="E1016" s="65">
        <v>0</v>
      </c>
      <c r="F1016" s="65">
        <v>0</v>
      </c>
      <c r="G1016" s="65">
        <v>0</v>
      </c>
      <c r="H1016" s="70">
        <v>0</v>
      </c>
      <c r="I1016" s="242">
        <f t="shared" si="27"/>
        <v>0</v>
      </c>
    </row>
    <row r="1017" spans="1:9" x14ac:dyDescent="0.2">
      <c r="A1017" s="62"/>
      <c r="B1017" s="215" t="s">
        <v>651</v>
      </c>
      <c r="C1017" s="62" t="s">
        <v>656</v>
      </c>
      <c r="D1017" s="65">
        <v>0</v>
      </c>
      <c r="E1017" s="65">
        <v>0</v>
      </c>
      <c r="F1017" s="65">
        <v>0</v>
      </c>
      <c r="G1017" s="65">
        <v>0</v>
      </c>
      <c r="H1017" s="70">
        <v>0</v>
      </c>
      <c r="I1017" s="242">
        <f t="shared" si="27"/>
        <v>0</v>
      </c>
    </row>
    <row r="1018" spans="1:9" x14ac:dyDescent="0.2">
      <c r="A1018" s="62"/>
      <c r="B1018" s="215" t="s">
        <v>652</v>
      </c>
      <c r="C1018" s="62" t="s">
        <v>111</v>
      </c>
      <c r="D1018" s="65">
        <v>0</v>
      </c>
      <c r="E1018" s="65">
        <v>0</v>
      </c>
      <c r="F1018" s="65">
        <v>0</v>
      </c>
      <c r="G1018" s="65">
        <v>0</v>
      </c>
      <c r="H1018" s="70">
        <v>0</v>
      </c>
      <c r="I1018" s="242">
        <f t="shared" si="27"/>
        <v>0</v>
      </c>
    </row>
    <row r="1019" spans="1:9" x14ac:dyDescent="0.2">
      <c r="A1019" s="62"/>
      <c r="B1019" s="215" t="s">
        <v>653</v>
      </c>
      <c r="C1019" s="62" t="s">
        <v>112</v>
      </c>
      <c r="D1019" s="65">
        <v>0</v>
      </c>
      <c r="E1019" s="65">
        <v>0</v>
      </c>
      <c r="F1019" s="65">
        <v>0</v>
      </c>
      <c r="G1019" s="65">
        <v>0</v>
      </c>
      <c r="H1019" s="70">
        <v>0</v>
      </c>
      <c r="I1019" s="242">
        <f t="shared" si="27"/>
        <v>0</v>
      </c>
    </row>
    <row r="1020" spans="1:9" x14ac:dyDescent="0.2">
      <c r="A1020" s="62"/>
      <c r="B1020" s="215" t="s">
        <v>654</v>
      </c>
      <c r="C1020" s="62" t="s">
        <v>113</v>
      </c>
      <c r="D1020" s="65">
        <v>0</v>
      </c>
      <c r="E1020" s="65">
        <v>0</v>
      </c>
      <c r="F1020" s="65">
        <v>0</v>
      </c>
      <c r="G1020" s="65">
        <v>0</v>
      </c>
      <c r="H1020" s="70">
        <v>0</v>
      </c>
      <c r="I1020" s="242">
        <f t="shared" si="27"/>
        <v>0</v>
      </c>
    </row>
    <row r="1021" spans="1:9" x14ac:dyDescent="0.2">
      <c r="A1021" s="62"/>
      <c r="B1021" s="215" t="s">
        <v>1254</v>
      </c>
      <c r="C1021" s="62" t="s">
        <v>114</v>
      </c>
      <c r="D1021" s="65">
        <v>0</v>
      </c>
      <c r="E1021" s="65">
        <v>0</v>
      </c>
      <c r="F1021" s="65">
        <v>0</v>
      </c>
      <c r="G1021" s="65">
        <v>0</v>
      </c>
      <c r="H1021" s="70">
        <v>0</v>
      </c>
      <c r="I1021" s="242">
        <f t="shared" si="27"/>
        <v>0</v>
      </c>
    </row>
    <row r="1022" spans="1:9" x14ac:dyDescent="0.2">
      <c r="A1022" s="62"/>
      <c r="B1022" s="215" t="s">
        <v>655</v>
      </c>
      <c r="C1022" s="62" t="s">
        <v>115</v>
      </c>
      <c r="D1022" s="65">
        <v>0</v>
      </c>
      <c r="E1022" s="65">
        <v>0</v>
      </c>
      <c r="F1022" s="65">
        <v>0</v>
      </c>
      <c r="G1022" s="65">
        <v>0</v>
      </c>
      <c r="H1022" s="70">
        <v>0</v>
      </c>
      <c r="I1022" s="242">
        <f t="shared" si="27"/>
        <v>0</v>
      </c>
    </row>
    <row r="1023" spans="1:9" x14ac:dyDescent="0.2">
      <c r="A1023" s="62"/>
      <c r="B1023" s="215" t="s">
        <v>1255</v>
      </c>
      <c r="C1023" s="62" t="s">
        <v>118</v>
      </c>
      <c r="D1023" s="65">
        <v>0</v>
      </c>
      <c r="E1023" s="65">
        <v>0</v>
      </c>
      <c r="F1023" s="65">
        <v>0</v>
      </c>
      <c r="G1023" s="65">
        <v>0</v>
      </c>
      <c r="H1023" s="70">
        <v>0</v>
      </c>
      <c r="I1023" s="242">
        <f t="shared" si="27"/>
        <v>0</v>
      </c>
    </row>
    <row r="1024" spans="1:9" x14ac:dyDescent="0.2">
      <c r="A1024" s="62"/>
      <c r="B1024" s="215" t="s">
        <v>500</v>
      </c>
      <c r="C1024" s="62" t="s">
        <v>123</v>
      </c>
      <c r="D1024" s="65">
        <v>0</v>
      </c>
      <c r="E1024" s="65">
        <v>0</v>
      </c>
      <c r="F1024" s="65">
        <v>0</v>
      </c>
      <c r="G1024" s="65">
        <v>0</v>
      </c>
      <c r="H1024" s="70">
        <v>0</v>
      </c>
      <c r="I1024" s="242">
        <f t="shared" si="27"/>
        <v>0</v>
      </c>
    </row>
    <row r="1025" spans="1:9" x14ac:dyDescent="0.2">
      <c r="A1025" s="62"/>
      <c r="B1025" s="215" t="s">
        <v>496</v>
      </c>
      <c r="C1025" s="62" t="s">
        <v>125</v>
      </c>
      <c r="D1025" s="65">
        <v>0</v>
      </c>
      <c r="E1025" s="65">
        <v>0</v>
      </c>
      <c r="F1025" s="65">
        <v>0</v>
      </c>
      <c r="G1025" s="65">
        <v>0</v>
      </c>
      <c r="H1025" s="70">
        <v>0</v>
      </c>
      <c r="I1025" s="242">
        <f t="shared" si="27"/>
        <v>0</v>
      </c>
    </row>
    <row r="1026" spans="1:9" x14ac:dyDescent="0.2">
      <c r="A1026" s="62"/>
      <c r="B1026" s="215" t="s">
        <v>1256</v>
      </c>
      <c r="C1026" s="62" t="s">
        <v>131</v>
      </c>
      <c r="D1026" s="65">
        <v>0</v>
      </c>
      <c r="E1026" s="65">
        <v>0</v>
      </c>
      <c r="F1026" s="65">
        <v>0</v>
      </c>
      <c r="G1026" s="65">
        <v>0</v>
      </c>
      <c r="H1026" s="70">
        <v>0</v>
      </c>
      <c r="I1026" s="242">
        <f t="shared" si="27"/>
        <v>0</v>
      </c>
    </row>
    <row r="1027" spans="1:9" x14ac:dyDescent="0.2">
      <c r="A1027" s="62"/>
      <c r="B1027" s="215" t="s">
        <v>127</v>
      </c>
      <c r="C1027" s="62" t="s">
        <v>132</v>
      </c>
      <c r="D1027" s="65">
        <v>0</v>
      </c>
      <c r="E1027" s="65">
        <v>0</v>
      </c>
      <c r="F1027" s="65">
        <v>0</v>
      </c>
      <c r="G1027" s="65">
        <v>0</v>
      </c>
      <c r="H1027" s="70">
        <v>0</v>
      </c>
      <c r="I1027" s="242">
        <f t="shared" si="27"/>
        <v>0</v>
      </c>
    </row>
    <row r="1028" spans="1:9" x14ac:dyDescent="0.2">
      <c r="A1028" s="62"/>
      <c r="B1028" s="215" t="s">
        <v>128</v>
      </c>
      <c r="C1028" s="62" t="s">
        <v>133</v>
      </c>
      <c r="D1028" s="65">
        <v>0</v>
      </c>
      <c r="E1028" s="65">
        <v>0</v>
      </c>
      <c r="F1028" s="65">
        <v>0</v>
      </c>
      <c r="G1028" s="65">
        <v>0</v>
      </c>
      <c r="H1028" s="70">
        <v>0</v>
      </c>
      <c r="I1028" s="242">
        <f t="shared" si="27"/>
        <v>0</v>
      </c>
    </row>
    <row r="1029" spans="1:9" ht="10.8" thickBot="1" x14ac:dyDescent="0.25">
      <c r="A1029" s="62"/>
      <c r="B1029" s="215" t="s">
        <v>129</v>
      </c>
      <c r="C1029" s="62" t="s">
        <v>134</v>
      </c>
      <c r="D1029" s="65">
        <v>0</v>
      </c>
      <c r="E1029" s="65">
        <v>0</v>
      </c>
      <c r="F1029" s="65">
        <v>0</v>
      </c>
      <c r="G1029" s="65">
        <v>0</v>
      </c>
      <c r="H1029" s="70">
        <v>0</v>
      </c>
      <c r="I1029" s="242">
        <f t="shared" si="27"/>
        <v>0</v>
      </c>
    </row>
    <row r="1030" spans="1:9" ht="11.4" thickTop="1" thickBot="1" x14ac:dyDescent="0.25">
      <c r="A1030" s="62"/>
      <c r="B1030" s="215"/>
      <c r="C1030" s="62" t="s">
        <v>320</v>
      </c>
      <c r="D1030" s="82">
        <f>SUM(D996:D1029)</f>
        <v>0</v>
      </c>
      <c r="E1030" s="82">
        <f>SUM(E996:E1029)</f>
        <v>0</v>
      </c>
      <c r="F1030" s="82">
        <f>SUM(F996:F1029)</f>
        <v>0</v>
      </c>
      <c r="G1030" s="82">
        <f>SUM(G996:G1029)</f>
        <v>0</v>
      </c>
      <c r="H1030" s="82">
        <f>SUM(H996:H1029)</f>
        <v>0</v>
      </c>
      <c r="I1030" s="82">
        <f t="shared" si="27"/>
        <v>0</v>
      </c>
    </row>
    <row r="1031" spans="1:9" ht="10.8" thickTop="1" x14ac:dyDescent="0.2">
      <c r="A1031" s="62"/>
      <c r="B1031" s="62"/>
      <c r="C1031" s="62"/>
      <c r="D1031" s="3"/>
      <c r="E1031" s="3"/>
      <c r="F1031" s="3"/>
      <c r="G1031" s="3"/>
      <c r="H1031" s="3"/>
      <c r="I1031" s="98"/>
    </row>
    <row r="1032" spans="1:9" x14ac:dyDescent="0.2">
      <c r="A1032" s="216" t="s">
        <v>866</v>
      </c>
      <c r="B1032" s="62"/>
      <c r="C1032" s="62"/>
      <c r="D1032" s="3"/>
      <c r="E1032" s="3"/>
      <c r="F1032" s="3"/>
      <c r="G1032" s="3"/>
      <c r="H1032" s="3"/>
      <c r="I1032" s="98"/>
    </row>
    <row r="1033" spans="1:9" x14ac:dyDescent="0.2">
      <c r="B1033" s="215" t="s">
        <v>1249</v>
      </c>
      <c r="C1033" s="62" t="s">
        <v>177</v>
      </c>
      <c r="D1033" s="68">
        <v>0</v>
      </c>
      <c r="E1033" s="68">
        <v>0</v>
      </c>
      <c r="F1033" s="68">
        <v>0</v>
      </c>
      <c r="G1033" s="218">
        <f>SUMIF('Staff Details'!J:J,RIGHT(LEFT($A$2,7),2)&amp;"-"&amp;LEFT(A1032,4),'Staff Details'!S:S)</f>
        <v>0</v>
      </c>
      <c r="H1033" s="70">
        <v>0</v>
      </c>
      <c r="I1033" s="242">
        <f>SUM(G1033+H1033)</f>
        <v>0</v>
      </c>
    </row>
    <row r="1034" spans="1:9" x14ac:dyDescent="0.2">
      <c r="B1034" s="215" t="s">
        <v>1249</v>
      </c>
      <c r="C1034" s="62" t="s">
        <v>400</v>
      </c>
      <c r="D1034" s="68">
        <v>0</v>
      </c>
      <c r="E1034" s="68">
        <v>0</v>
      </c>
      <c r="F1034" s="68">
        <v>0</v>
      </c>
      <c r="G1034" s="68">
        <v>0</v>
      </c>
      <c r="H1034" s="70">
        <v>0</v>
      </c>
      <c r="I1034" s="242">
        <f>SUM(G1034+H1034)</f>
        <v>0</v>
      </c>
    </row>
    <row r="1035" spans="1:9" x14ac:dyDescent="0.2">
      <c r="A1035" s="62"/>
      <c r="B1035" s="215" t="s">
        <v>1250</v>
      </c>
      <c r="C1035" s="62" t="s">
        <v>684</v>
      </c>
      <c r="D1035" s="68">
        <v>0</v>
      </c>
      <c r="E1035" s="68">
        <v>0</v>
      </c>
      <c r="F1035" s="68">
        <v>0</v>
      </c>
      <c r="G1035" s="219">
        <f>SUMIF('Staff Details'!J:J,RIGHT(LEFT($A$2,7),2)&amp;"-"&amp;LEFT(A1032,4),'Staff Details'!AA:AA)</f>
        <v>0</v>
      </c>
      <c r="H1035" s="70">
        <v>0</v>
      </c>
      <c r="I1035" s="242">
        <f>SUM(G1035+H1035)</f>
        <v>0</v>
      </c>
    </row>
    <row r="1036" spans="1:9" x14ac:dyDescent="0.2">
      <c r="A1036" s="62"/>
      <c r="B1036" s="215" t="s">
        <v>1250</v>
      </c>
      <c r="C1036" s="62" t="s">
        <v>401</v>
      </c>
      <c r="D1036" s="68">
        <v>0</v>
      </c>
      <c r="E1036" s="68">
        <v>0</v>
      </c>
      <c r="F1036" s="68">
        <v>0</v>
      </c>
      <c r="G1036" s="68">
        <v>0</v>
      </c>
      <c r="H1036" s="70">
        <v>0</v>
      </c>
      <c r="I1036" s="242">
        <f>SUM(G1036+H1036)</f>
        <v>0</v>
      </c>
    </row>
    <row r="1037" spans="1:9" x14ac:dyDescent="0.2">
      <c r="A1037" s="62"/>
      <c r="B1037" s="215" t="s">
        <v>1251</v>
      </c>
      <c r="C1037" s="62" t="s">
        <v>76</v>
      </c>
      <c r="D1037" s="65">
        <v>0</v>
      </c>
      <c r="E1037" s="65">
        <v>0</v>
      </c>
      <c r="F1037" s="65">
        <v>0</v>
      </c>
      <c r="G1037" s="65">
        <v>0</v>
      </c>
      <c r="H1037" s="70">
        <v>0</v>
      </c>
      <c r="I1037" s="242">
        <f t="shared" ref="I1037:I1067" si="28">SUM(G1037+H1037)</f>
        <v>0</v>
      </c>
    </row>
    <row r="1038" spans="1:9" x14ac:dyDescent="0.2">
      <c r="A1038" s="62"/>
      <c r="B1038" s="215" t="s">
        <v>1252</v>
      </c>
      <c r="C1038" s="62" t="s">
        <v>77</v>
      </c>
      <c r="D1038" s="65">
        <v>0</v>
      </c>
      <c r="E1038" s="65">
        <v>0</v>
      </c>
      <c r="F1038" s="65">
        <v>0</v>
      </c>
      <c r="G1038" s="65">
        <v>0</v>
      </c>
      <c r="H1038" s="70">
        <v>0</v>
      </c>
      <c r="I1038" s="242">
        <f t="shared" si="28"/>
        <v>0</v>
      </c>
    </row>
    <row r="1039" spans="1:9" x14ac:dyDescent="0.2">
      <c r="A1039" s="62"/>
      <c r="B1039" s="215" t="s">
        <v>78</v>
      </c>
      <c r="C1039" s="62" t="s">
        <v>79</v>
      </c>
      <c r="D1039" s="65">
        <v>0</v>
      </c>
      <c r="E1039" s="65">
        <v>0</v>
      </c>
      <c r="F1039" s="65">
        <v>0</v>
      </c>
      <c r="G1039" s="65">
        <v>0</v>
      </c>
      <c r="H1039" s="70">
        <v>0</v>
      </c>
      <c r="I1039" s="242">
        <f t="shared" si="28"/>
        <v>0</v>
      </c>
    </row>
    <row r="1040" spans="1:9" x14ac:dyDescent="0.2">
      <c r="A1040" s="62"/>
      <c r="B1040" s="215" t="s">
        <v>80</v>
      </c>
      <c r="C1040" s="62" t="s">
        <v>81</v>
      </c>
      <c r="D1040" s="65">
        <v>0</v>
      </c>
      <c r="E1040" s="65">
        <v>0</v>
      </c>
      <c r="F1040" s="65">
        <v>0</v>
      </c>
      <c r="G1040" s="65">
        <v>0</v>
      </c>
      <c r="H1040" s="70">
        <v>0</v>
      </c>
      <c r="I1040" s="242">
        <f t="shared" si="28"/>
        <v>0</v>
      </c>
    </row>
    <row r="1041" spans="1:9" x14ac:dyDescent="0.2">
      <c r="A1041" s="62"/>
      <c r="B1041" s="215" t="s">
        <v>1253</v>
      </c>
      <c r="C1041" s="62" t="s">
        <v>82</v>
      </c>
      <c r="D1041" s="65">
        <v>0</v>
      </c>
      <c r="E1041" s="65">
        <v>0</v>
      </c>
      <c r="F1041" s="65">
        <v>0</v>
      </c>
      <c r="G1041" s="65">
        <v>0</v>
      </c>
      <c r="H1041" s="70">
        <v>0</v>
      </c>
      <c r="I1041" s="242">
        <f t="shared" si="28"/>
        <v>0</v>
      </c>
    </row>
    <row r="1042" spans="1:9" x14ac:dyDescent="0.2">
      <c r="A1042" s="62"/>
      <c r="B1042" s="215" t="s">
        <v>85</v>
      </c>
      <c r="C1042" s="62" t="s">
        <v>92</v>
      </c>
      <c r="D1042" s="65">
        <v>0</v>
      </c>
      <c r="E1042" s="65">
        <v>0</v>
      </c>
      <c r="F1042" s="65">
        <v>0</v>
      </c>
      <c r="G1042" s="65">
        <v>0</v>
      </c>
      <c r="H1042" s="70">
        <v>0</v>
      </c>
      <c r="I1042" s="242">
        <f t="shared" si="28"/>
        <v>0</v>
      </c>
    </row>
    <row r="1043" spans="1:9" x14ac:dyDescent="0.2">
      <c r="A1043" s="62"/>
      <c r="B1043" s="215" t="s">
        <v>86</v>
      </c>
      <c r="C1043" s="62" t="s">
        <v>93</v>
      </c>
      <c r="D1043" s="65">
        <v>0</v>
      </c>
      <c r="E1043" s="65">
        <v>0</v>
      </c>
      <c r="F1043" s="65">
        <v>0</v>
      </c>
      <c r="G1043" s="65">
        <v>0</v>
      </c>
      <c r="H1043" s="70">
        <v>0</v>
      </c>
      <c r="I1043" s="242">
        <f t="shared" si="28"/>
        <v>0</v>
      </c>
    </row>
    <row r="1044" spans="1:9" x14ac:dyDescent="0.2">
      <c r="A1044" s="62"/>
      <c r="B1044" s="215" t="s">
        <v>90</v>
      </c>
      <c r="C1044" s="62" t="s">
        <v>1282</v>
      </c>
      <c r="D1044" s="65">
        <v>0</v>
      </c>
      <c r="E1044" s="65">
        <v>0</v>
      </c>
      <c r="F1044" s="65">
        <v>0</v>
      </c>
      <c r="G1044" s="65">
        <v>0</v>
      </c>
      <c r="H1044" s="70">
        <v>0</v>
      </c>
      <c r="I1044" s="242">
        <f t="shared" si="28"/>
        <v>0</v>
      </c>
    </row>
    <row r="1045" spans="1:9" x14ac:dyDescent="0.2">
      <c r="A1045" s="62"/>
      <c r="B1045" s="342" t="s">
        <v>535</v>
      </c>
      <c r="C1045" s="297" t="s">
        <v>558</v>
      </c>
      <c r="D1045" s="65">
        <v>0</v>
      </c>
      <c r="E1045" s="65">
        <v>0</v>
      </c>
      <c r="F1045" s="65">
        <v>0</v>
      </c>
      <c r="G1045" s="65">
        <v>0</v>
      </c>
      <c r="H1045" s="70">
        <v>0</v>
      </c>
      <c r="I1045" s="242">
        <f t="shared" si="28"/>
        <v>0</v>
      </c>
    </row>
    <row r="1046" spans="1:9" x14ac:dyDescent="0.2">
      <c r="A1046" s="62"/>
      <c r="B1046" s="215" t="s">
        <v>1283</v>
      </c>
      <c r="C1046" s="62" t="s">
        <v>644</v>
      </c>
      <c r="D1046" s="65">
        <v>0</v>
      </c>
      <c r="E1046" s="65">
        <v>0</v>
      </c>
      <c r="F1046" s="65">
        <v>0</v>
      </c>
      <c r="G1046" s="65">
        <v>0</v>
      </c>
      <c r="H1046" s="70">
        <v>0</v>
      </c>
      <c r="I1046" s="242">
        <f t="shared" si="28"/>
        <v>0</v>
      </c>
    </row>
    <row r="1047" spans="1:9" x14ac:dyDescent="0.2">
      <c r="A1047" s="62"/>
      <c r="B1047" s="215" t="s">
        <v>1284</v>
      </c>
      <c r="C1047" s="62" t="s">
        <v>645</v>
      </c>
      <c r="D1047" s="65">
        <v>0</v>
      </c>
      <c r="E1047" s="65">
        <v>0</v>
      </c>
      <c r="F1047" s="65">
        <v>0</v>
      </c>
      <c r="G1047" s="65">
        <v>0</v>
      </c>
      <c r="H1047" s="70">
        <v>0</v>
      </c>
      <c r="I1047" s="242">
        <f t="shared" si="28"/>
        <v>0</v>
      </c>
    </row>
    <row r="1048" spans="1:9" x14ac:dyDescent="0.2">
      <c r="A1048" s="62"/>
      <c r="B1048" s="215" t="s">
        <v>1285</v>
      </c>
      <c r="C1048" s="62" t="s">
        <v>646</v>
      </c>
      <c r="D1048" s="65">
        <v>0</v>
      </c>
      <c r="E1048" s="65">
        <v>0</v>
      </c>
      <c r="F1048" s="65">
        <v>0</v>
      </c>
      <c r="G1048" s="65">
        <v>0</v>
      </c>
      <c r="H1048" s="70">
        <v>0</v>
      </c>
      <c r="I1048" s="242">
        <f t="shared" si="28"/>
        <v>0</v>
      </c>
    </row>
    <row r="1049" spans="1:9" x14ac:dyDescent="0.2">
      <c r="A1049" s="62"/>
      <c r="B1049" s="215" t="s">
        <v>1286</v>
      </c>
      <c r="C1049" s="62" t="s">
        <v>647</v>
      </c>
      <c r="D1049" s="65">
        <v>0</v>
      </c>
      <c r="E1049" s="65">
        <v>0</v>
      </c>
      <c r="F1049" s="65">
        <v>0</v>
      </c>
      <c r="G1049" s="65">
        <v>0</v>
      </c>
      <c r="H1049" s="70">
        <v>0</v>
      </c>
      <c r="I1049" s="242">
        <f t="shared" si="28"/>
        <v>0</v>
      </c>
    </row>
    <row r="1050" spans="1:9" x14ac:dyDescent="0.2">
      <c r="A1050" s="62"/>
      <c r="B1050" s="215" t="s">
        <v>1287</v>
      </c>
      <c r="C1050" s="62" t="s">
        <v>143</v>
      </c>
      <c r="D1050" s="65">
        <v>0</v>
      </c>
      <c r="E1050" s="65">
        <v>0</v>
      </c>
      <c r="F1050" s="65">
        <v>0</v>
      </c>
      <c r="G1050" s="65">
        <v>0</v>
      </c>
      <c r="H1050" s="70">
        <v>0</v>
      </c>
      <c r="I1050" s="242">
        <f t="shared" si="28"/>
        <v>0</v>
      </c>
    </row>
    <row r="1051" spans="1:9" x14ac:dyDescent="0.2">
      <c r="A1051" s="62"/>
      <c r="B1051" s="215" t="s">
        <v>1288</v>
      </c>
      <c r="C1051" s="62" t="s">
        <v>144</v>
      </c>
      <c r="D1051" s="65">
        <v>0</v>
      </c>
      <c r="E1051" s="65">
        <v>0</v>
      </c>
      <c r="F1051" s="65">
        <v>0</v>
      </c>
      <c r="G1051" s="65">
        <v>0</v>
      </c>
      <c r="H1051" s="70">
        <v>0</v>
      </c>
      <c r="I1051" s="242">
        <f t="shared" si="28"/>
        <v>0</v>
      </c>
    </row>
    <row r="1052" spans="1:9" x14ac:dyDescent="0.2">
      <c r="A1052" s="62"/>
      <c r="B1052" s="215" t="s">
        <v>1289</v>
      </c>
      <c r="C1052" s="62" t="s">
        <v>648</v>
      </c>
      <c r="D1052" s="65">
        <v>0</v>
      </c>
      <c r="E1052" s="65">
        <v>0</v>
      </c>
      <c r="F1052" s="65">
        <v>0</v>
      </c>
      <c r="G1052" s="65">
        <v>0</v>
      </c>
      <c r="H1052" s="70">
        <v>0</v>
      </c>
      <c r="I1052" s="242">
        <f t="shared" si="28"/>
        <v>0</v>
      </c>
    </row>
    <row r="1053" spans="1:9" x14ac:dyDescent="0.2">
      <c r="A1053" s="62"/>
      <c r="B1053" s="215" t="s">
        <v>1290</v>
      </c>
      <c r="C1053" s="62" t="s">
        <v>650</v>
      </c>
      <c r="D1053" s="65">
        <v>0</v>
      </c>
      <c r="E1053" s="65">
        <v>0</v>
      </c>
      <c r="F1053" s="65">
        <v>0</v>
      </c>
      <c r="G1053" s="65">
        <v>0</v>
      </c>
      <c r="H1053" s="70">
        <v>0</v>
      </c>
      <c r="I1053" s="242">
        <f t="shared" si="28"/>
        <v>0</v>
      </c>
    </row>
    <row r="1054" spans="1:9" x14ac:dyDescent="0.2">
      <c r="A1054" s="62"/>
      <c r="B1054" s="215" t="s">
        <v>651</v>
      </c>
      <c r="C1054" s="62" t="s">
        <v>656</v>
      </c>
      <c r="D1054" s="65">
        <v>0</v>
      </c>
      <c r="E1054" s="65">
        <v>0</v>
      </c>
      <c r="F1054" s="65">
        <v>0</v>
      </c>
      <c r="G1054" s="65">
        <v>0</v>
      </c>
      <c r="H1054" s="70">
        <v>0</v>
      </c>
      <c r="I1054" s="242">
        <f t="shared" si="28"/>
        <v>0</v>
      </c>
    </row>
    <row r="1055" spans="1:9" x14ac:dyDescent="0.2">
      <c r="A1055" s="62"/>
      <c r="B1055" s="215" t="s">
        <v>652</v>
      </c>
      <c r="C1055" s="62" t="s">
        <v>111</v>
      </c>
      <c r="D1055" s="65">
        <v>0</v>
      </c>
      <c r="E1055" s="65">
        <v>0</v>
      </c>
      <c r="F1055" s="65">
        <v>0</v>
      </c>
      <c r="G1055" s="65">
        <v>0</v>
      </c>
      <c r="H1055" s="70">
        <v>0</v>
      </c>
      <c r="I1055" s="242">
        <f t="shared" si="28"/>
        <v>0</v>
      </c>
    </row>
    <row r="1056" spans="1:9" x14ac:dyDescent="0.2">
      <c r="A1056" s="62"/>
      <c r="B1056" s="215" t="s">
        <v>653</v>
      </c>
      <c r="C1056" s="62" t="s">
        <v>112</v>
      </c>
      <c r="D1056" s="65">
        <v>0</v>
      </c>
      <c r="E1056" s="65">
        <v>0</v>
      </c>
      <c r="F1056" s="65">
        <v>0</v>
      </c>
      <c r="G1056" s="65">
        <v>0</v>
      </c>
      <c r="H1056" s="70">
        <v>0</v>
      </c>
      <c r="I1056" s="242">
        <f t="shared" si="28"/>
        <v>0</v>
      </c>
    </row>
    <row r="1057" spans="1:9" x14ac:dyDescent="0.2">
      <c r="A1057" s="62"/>
      <c r="B1057" s="215" t="s">
        <v>654</v>
      </c>
      <c r="C1057" s="62" t="s">
        <v>113</v>
      </c>
      <c r="D1057" s="65">
        <v>0</v>
      </c>
      <c r="E1057" s="65">
        <v>0</v>
      </c>
      <c r="F1057" s="65">
        <v>0</v>
      </c>
      <c r="G1057" s="65">
        <v>0</v>
      </c>
      <c r="H1057" s="70">
        <v>0</v>
      </c>
      <c r="I1057" s="242">
        <f t="shared" si="28"/>
        <v>0</v>
      </c>
    </row>
    <row r="1058" spans="1:9" x14ac:dyDescent="0.2">
      <c r="A1058" s="62"/>
      <c r="B1058" s="215" t="s">
        <v>1254</v>
      </c>
      <c r="C1058" s="62" t="s">
        <v>114</v>
      </c>
      <c r="D1058" s="65">
        <v>0</v>
      </c>
      <c r="E1058" s="65">
        <v>0</v>
      </c>
      <c r="F1058" s="65">
        <v>0</v>
      </c>
      <c r="G1058" s="65">
        <v>0</v>
      </c>
      <c r="H1058" s="70">
        <v>0</v>
      </c>
      <c r="I1058" s="242">
        <f t="shared" si="28"/>
        <v>0</v>
      </c>
    </row>
    <row r="1059" spans="1:9" x14ac:dyDescent="0.2">
      <c r="A1059" s="62"/>
      <c r="B1059" s="215" t="s">
        <v>655</v>
      </c>
      <c r="C1059" s="62" t="s">
        <v>115</v>
      </c>
      <c r="D1059" s="65">
        <v>0</v>
      </c>
      <c r="E1059" s="65">
        <v>0</v>
      </c>
      <c r="F1059" s="65">
        <v>0</v>
      </c>
      <c r="G1059" s="65">
        <v>0</v>
      </c>
      <c r="H1059" s="70">
        <v>0</v>
      </c>
      <c r="I1059" s="242">
        <f t="shared" si="28"/>
        <v>0</v>
      </c>
    </row>
    <row r="1060" spans="1:9" x14ac:dyDescent="0.2">
      <c r="A1060" s="62"/>
      <c r="B1060" s="215" t="s">
        <v>1255</v>
      </c>
      <c r="C1060" s="62" t="s">
        <v>118</v>
      </c>
      <c r="D1060" s="65">
        <v>0</v>
      </c>
      <c r="E1060" s="65">
        <v>0</v>
      </c>
      <c r="F1060" s="65">
        <v>0</v>
      </c>
      <c r="G1060" s="65">
        <v>0</v>
      </c>
      <c r="H1060" s="70">
        <v>0</v>
      </c>
      <c r="I1060" s="242">
        <f t="shared" si="28"/>
        <v>0</v>
      </c>
    </row>
    <row r="1061" spans="1:9" x14ac:dyDescent="0.2">
      <c r="A1061" s="62"/>
      <c r="B1061" s="215" t="s">
        <v>500</v>
      </c>
      <c r="C1061" s="62" t="s">
        <v>123</v>
      </c>
      <c r="D1061" s="65">
        <v>0</v>
      </c>
      <c r="E1061" s="65">
        <v>0</v>
      </c>
      <c r="F1061" s="65">
        <v>0</v>
      </c>
      <c r="G1061" s="65">
        <v>0</v>
      </c>
      <c r="H1061" s="70">
        <v>0</v>
      </c>
      <c r="I1061" s="242">
        <f t="shared" si="28"/>
        <v>0</v>
      </c>
    </row>
    <row r="1062" spans="1:9" x14ac:dyDescent="0.2">
      <c r="A1062" s="62"/>
      <c r="B1062" s="215" t="s">
        <v>496</v>
      </c>
      <c r="C1062" s="62" t="s">
        <v>125</v>
      </c>
      <c r="D1062" s="65">
        <v>0</v>
      </c>
      <c r="E1062" s="65">
        <v>0</v>
      </c>
      <c r="F1062" s="65">
        <v>0</v>
      </c>
      <c r="G1062" s="65">
        <v>0</v>
      </c>
      <c r="H1062" s="70">
        <v>0</v>
      </c>
      <c r="I1062" s="242">
        <f t="shared" si="28"/>
        <v>0</v>
      </c>
    </row>
    <row r="1063" spans="1:9" x14ac:dyDescent="0.2">
      <c r="A1063" s="62"/>
      <c r="B1063" s="215" t="s">
        <v>1256</v>
      </c>
      <c r="C1063" s="62" t="s">
        <v>131</v>
      </c>
      <c r="D1063" s="65">
        <v>0</v>
      </c>
      <c r="E1063" s="65">
        <v>0</v>
      </c>
      <c r="F1063" s="65">
        <v>0</v>
      </c>
      <c r="G1063" s="65">
        <v>0</v>
      </c>
      <c r="H1063" s="70">
        <v>0</v>
      </c>
      <c r="I1063" s="242">
        <f t="shared" si="28"/>
        <v>0</v>
      </c>
    </row>
    <row r="1064" spans="1:9" x14ac:dyDescent="0.2">
      <c r="A1064" s="62"/>
      <c r="B1064" s="215" t="s">
        <v>127</v>
      </c>
      <c r="C1064" s="62" t="s">
        <v>132</v>
      </c>
      <c r="D1064" s="65">
        <v>0</v>
      </c>
      <c r="E1064" s="65">
        <v>0</v>
      </c>
      <c r="F1064" s="65">
        <v>0</v>
      </c>
      <c r="G1064" s="65">
        <v>0</v>
      </c>
      <c r="H1064" s="70">
        <v>0</v>
      </c>
      <c r="I1064" s="242">
        <f t="shared" si="28"/>
        <v>0</v>
      </c>
    </row>
    <row r="1065" spans="1:9" x14ac:dyDescent="0.2">
      <c r="A1065" s="62"/>
      <c r="B1065" s="215" t="s">
        <v>128</v>
      </c>
      <c r="C1065" s="62" t="s">
        <v>133</v>
      </c>
      <c r="D1065" s="65">
        <v>0</v>
      </c>
      <c r="E1065" s="65">
        <v>0</v>
      </c>
      <c r="F1065" s="65">
        <v>0</v>
      </c>
      <c r="G1065" s="65">
        <v>0</v>
      </c>
      <c r="H1065" s="70">
        <v>0</v>
      </c>
      <c r="I1065" s="242">
        <f t="shared" si="28"/>
        <v>0</v>
      </c>
    </row>
    <row r="1066" spans="1:9" ht="10.8" thickBot="1" x14ac:dyDescent="0.25">
      <c r="A1066" s="62"/>
      <c r="B1066" s="215" t="s">
        <v>129</v>
      </c>
      <c r="C1066" s="62" t="s">
        <v>134</v>
      </c>
      <c r="D1066" s="65">
        <v>0</v>
      </c>
      <c r="E1066" s="65">
        <v>0</v>
      </c>
      <c r="F1066" s="65">
        <v>0</v>
      </c>
      <c r="G1066" s="65">
        <v>0</v>
      </c>
      <c r="H1066" s="70">
        <v>0</v>
      </c>
      <c r="I1066" s="242">
        <f t="shared" si="28"/>
        <v>0</v>
      </c>
    </row>
    <row r="1067" spans="1:9" ht="11.4" thickTop="1" thickBot="1" x14ac:dyDescent="0.25">
      <c r="A1067" s="62"/>
      <c r="B1067" s="215"/>
      <c r="C1067" s="62" t="s">
        <v>320</v>
      </c>
      <c r="D1067" s="82">
        <f>SUM(D1033:D1066)</f>
        <v>0</v>
      </c>
      <c r="E1067" s="82">
        <f>SUM(E1033:E1066)</f>
        <v>0</v>
      </c>
      <c r="F1067" s="82">
        <f>SUM(F1033:F1066)</f>
        <v>0</v>
      </c>
      <c r="G1067" s="82">
        <f>SUM(G1033:G1066)</f>
        <v>0</v>
      </c>
      <c r="H1067" s="82">
        <f>SUM(H1033:H1066)</f>
        <v>0</v>
      </c>
      <c r="I1067" s="82">
        <f t="shared" si="28"/>
        <v>0</v>
      </c>
    </row>
    <row r="1068" spans="1:9" ht="11.4" thickTop="1" thickBot="1" x14ac:dyDescent="0.25">
      <c r="A1068" s="62"/>
      <c r="B1068" s="62"/>
      <c r="C1068" s="62"/>
      <c r="D1068" s="3"/>
      <c r="E1068" s="3"/>
      <c r="F1068" s="3"/>
      <c r="G1068" s="3"/>
      <c r="H1068" s="3"/>
      <c r="I1068" s="98"/>
    </row>
    <row r="1069" spans="1:9" ht="11.4" thickTop="1" thickBot="1" x14ac:dyDescent="0.25">
      <c r="B1069" s="62" t="s">
        <v>1177</v>
      </c>
      <c r="D1069" s="82">
        <f>D39+D75+D111+D147+D183+D218+D254+D290+D326+D362+D400+D437+D474+D511+D548+D585+D622+D660+D697+D734+D771+D808+D845+D882+D919+D956+D993+D1030+D1067</f>
        <v>0</v>
      </c>
      <c r="E1069" s="82">
        <f>E39+E75+E111+E147+E183+E218+E254+E290+E326+E362+E400+E437+E474+E511+E548+E585+E622+E660+E697+E734+E771+E808+E845+E882+E919+E956+E993+E1030+E1067</f>
        <v>0</v>
      </c>
      <c r="F1069" s="82">
        <f>F39+F75+F111+F147+F183+F218+F254+F290+F326+F362+F400+F437+F474+F511+F548+F585+F622+F660+F697+F734+F771+F808+F845+F882+F919+F956+F993+F1030+F1067</f>
        <v>0</v>
      </c>
      <c r="G1069" s="82">
        <f>G39+G75+G111+G147+G183+G218+G254+G290+G326+G362+G400+G437+G474+G511+G548+G585+G622+G660+G697+G734+G771+G808+G845+G882+G919+G956+G993+G1030+G1067</f>
        <v>0</v>
      </c>
      <c r="H1069" s="82">
        <f>H39+H75+H111+H147+H183+H218+H254+H290+H326+H362+H400+H437+H474+H511+H548+H585+H622+H660+H697+H734+H771+H808+H845+H882+H919+H956+H993+H1030+H1067</f>
        <v>0</v>
      </c>
      <c r="I1069" s="82">
        <f>SUM(G1069+H1069)</f>
        <v>0</v>
      </c>
    </row>
    <row r="1070" spans="1:9" ht="10.8" thickTop="1" x14ac:dyDescent="0.2">
      <c r="C1070" s="62"/>
      <c r="I1070" s="77"/>
    </row>
    <row r="1071" spans="1:9" x14ac:dyDescent="0.2">
      <c r="A1071" s="77"/>
      <c r="B1071" s="77"/>
      <c r="C1071" s="77"/>
      <c r="I1071" s="77"/>
    </row>
    <row r="1072" spans="1:9" x14ac:dyDescent="0.2">
      <c r="A1072" t="s">
        <v>1661</v>
      </c>
      <c r="B1072"/>
      <c r="C1072"/>
    </row>
    <row r="1073" spans="1:6" x14ac:dyDescent="0.2">
      <c r="A1073"/>
      <c r="B1073"/>
      <c r="C1073"/>
    </row>
    <row r="1074" spans="1:6" x14ac:dyDescent="0.2">
      <c r="A1074" s="51" t="s">
        <v>1249</v>
      </c>
      <c r="B1074" s="163"/>
      <c r="C1074" s="440">
        <f t="shared" ref="C1074:C1085" si="29">SUMIF(B:B,A1074,$I:$I)</f>
        <v>0</v>
      </c>
    </row>
    <row r="1075" spans="1:6" x14ac:dyDescent="0.2">
      <c r="A1075" s="51" t="s">
        <v>1250</v>
      </c>
      <c r="B1075" s="163"/>
      <c r="C1075" s="440">
        <f t="shared" si="29"/>
        <v>0</v>
      </c>
      <c r="D1075" s="217"/>
      <c r="E1075" s="217"/>
      <c r="F1075" s="217"/>
    </row>
    <row r="1076" spans="1:6" x14ac:dyDescent="0.2">
      <c r="A1076" s="51" t="s">
        <v>1251</v>
      </c>
      <c r="B1076" s="163"/>
      <c r="C1076" s="440">
        <f t="shared" si="29"/>
        <v>0</v>
      </c>
    </row>
    <row r="1077" spans="1:6" x14ac:dyDescent="0.2">
      <c r="A1077" s="51" t="s">
        <v>1252</v>
      </c>
      <c r="B1077" s="163"/>
      <c r="C1077" s="440">
        <f t="shared" si="29"/>
        <v>0</v>
      </c>
    </row>
    <row r="1078" spans="1:6" x14ac:dyDescent="0.2">
      <c r="A1078" s="51" t="s">
        <v>78</v>
      </c>
      <c r="B1078" s="163"/>
      <c r="C1078" s="440">
        <f t="shared" si="29"/>
        <v>0</v>
      </c>
    </row>
    <row r="1079" spans="1:6" x14ac:dyDescent="0.2">
      <c r="A1079" s="51" t="s">
        <v>80</v>
      </c>
      <c r="B1079" s="163"/>
      <c r="C1079" s="440">
        <f t="shared" si="29"/>
        <v>0</v>
      </c>
    </row>
    <row r="1080" spans="1:6" x14ac:dyDescent="0.2">
      <c r="A1080" s="51" t="s">
        <v>1253</v>
      </c>
      <c r="B1080" s="163"/>
      <c r="C1080" s="440">
        <f t="shared" si="29"/>
        <v>0</v>
      </c>
    </row>
    <row r="1081" spans="1:6" x14ac:dyDescent="0.2">
      <c r="A1081" s="51" t="s">
        <v>85</v>
      </c>
      <c r="B1081" s="163"/>
      <c r="C1081" s="440">
        <f t="shared" si="29"/>
        <v>0</v>
      </c>
    </row>
    <row r="1082" spans="1:6" x14ac:dyDescent="0.2">
      <c r="A1082" s="51" t="s">
        <v>86</v>
      </c>
      <c r="B1082" s="163"/>
      <c r="C1082" s="440">
        <f t="shared" si="29"/>
        <v>0</v>
      </c>
    </row>
    <row r="1083" spans="1:6" x14ac:dyDescent="0.2">
      <c r="A1083" s="51" t="s">
        <v>90</v>
      </c>
      <c r="B1083" s="163"/>
      <c r="C1083" s="440">
        <f t="shared" si="29"/>
        <v>0</v>
      </c>
    </row>
    <row r="1084" spans="1:6" x14ac:dyDescent="0.2">
      <c r="A1084" s="51" t="s">
        <v>535</v>
      </c>
      <c r="B1084" s="163"/>
      <c r="C1084" s="440">
        <f t="shared" si="29"/>
        <v>0</v>
      </c>
    </row>
    <row r="1085" spans="1:6" x14ac:dyDescent="0.2">
      <c r="A1085" s="51" t="s">
        <v>1283</v>
      </c>
      <c r="B1085" s="163"/>
      <c r="C1085" s="440">
        <f t="shared" si="29"/>
        <v>0</v>
      </c>
    </row>
    <row r="1086" spans="1:6" x14ac:dyDescent="0.2">
      <c r="A1086" s="51" t="s">
        <v>1284</v>
      </c>
      <c r="B1086" s="163"/>
      <c r="C1086" s="440">
        <f t="shared" ref="C1086:C1106" si="30">SUMIF(B:B,A1086,$I:$I)</f>
        <v>0</v>
      </c>
    </row>
    <row r="1087" spans="1:6" x14ac:dyDescent="0.2">
      <c r="A1087" s="51" t="s">
        <v>1285</v>
      </c>
      <c r="B1087" s="163"/>
      <c r="C1087" s="440">
        <f t="shared" si="30"/>
        <v>0</v>
      </c>
    </row>
    <row r="1088" spans="1:6" x14ac:dyDescent="0.2">
      <c r="A1088" s="51" t="s">
        <v>1286</v>
      </c>
      <c r="B1088" s="163"/>
      <c r="C1088" s="440">
        <f t="shared" si="30"/>
        <v>0</v>
      </c>
    </row>
    <row r="1089" spans="1:3" x14ac:dyDescent="0.2">
      <c r="A1089" s="51" t="s">
        <v>1287</v>
      </c>
      <c r="B1089" s="163"/>
      <c r="C1089" s="440">
        <f t="shared" si="30"/>
        <v>0</v>
      </c>
    </row>
    <row r="1090" spans="1:3" x14ac:dyDescent="0.2">
      <c r="A1090" s="51" t="s">
        <v>1288</v>
      </c>
      <c r="B1090" s="163"/>
      <c r="C1090" s="440">
        <f t="shared" si="30"/>
        <v>0</v>
      </c>
    </row>
    <row r="1091" spans="1:3" x14ac:dyDescent="0.2">
      <c r="A1091" s="51" t="s">
        <v>1289</v>
      </c>
      <c r="B1091" s="163"/>
      <c r="C1091" s="440">
        <f t="shared" si="30"/>
        <v>0</v>
      </c>
    </row>
    <row r="1092" spans="1:3" x14ac:dyDescent="0.2">
      <c r="A1092" s="51" t="s">
        <v>1290</v>
      </c>
      <c r="B1092" s="163"/>
      <c r="C1092" s="440">
        <f t="shared" si="30"/>
        <v>0</v>
      </c>
    </row>
    <row r="1093" spans="1:3" x14ac:dyDescent="0.2">
      <c r="A1093" s="51" t="s">
        <v>651</v>
      </c>
      <c r="B1093" s="163"/>
      <c r="C1093" s="440">
        <f t="shared" si="30"/>
        <v>0</v>
      </c>
    </row>
    <row r="1094" spans="1:3" x14ac:dyDescent="0.2">
      <c r="A1094" s="51" t="s">
        <v>652</v>
      </c>
      <c r="B1094" s="163"/>
      <c r="C1094" s="440">
        <f t="shared" si="30"/>
        <v>0</v>
      </c>
    </row>
    <row r="1095" spans="1:3" x14ac:dyDescent="0.2">
      <c r="A1095" s="51" t="s">
        <v>653</v>
      </c>
      <c r="B1095" s="163"/>
      <c r="C1095" s="440">
        <f t="shared" si="30"/>
        <v>0</v>
      </c>
    </row>
    <row r="1096" spans="1:3" x14ac:dyDescent="0.2">
      <c r="A1096" s="51" t="s">
        <v>654</v>
      </c>
      <c r="B1096" s="163"/>
      <c r="C1096" s="440">
        <f t="shared" si="30"/>
        <v>0</v>
      </c>
    </row>
    <row r="1097" spans="1:3" x14ac:dyDescent="0.2">
      <c r="A1097" s="51" t="s">
        <v>1254</v>
      </c>
      <c r="B1097" s="163"/>
      <c r="C1097" s="440">
        <f t="shared" si="30"/>
        <v>0</v>
      </c>
    </row>
    <row r="1098" spans="1:3" x14ac:dyDescent="0.2">
      <c r="A1098" s="51" t="s">
        <v>655</v>
      </c>
      <c r="B1098" s="163"/>
      <c r="C1098" s="440">
        <f t="shared" si="30"/>
        <v>0</v>
      </c>
    </row>
    <row r="1099" spans="1:3" x14ac:dyDescent="0.2">
      <c r="A1099" s="51" t="s">
        <v>1255</v>
      </c>
      <c r="B1099" s="163"/>
      <c r="C1099" s="440">
        <f t="shared" si="30"/>
        <v>0</v>
      </c>
    </row>
    <row r="1100" spans="1:3" x14ac:dyDescent="0.2">
      <c r="A1100" s="51" t="s">
        <v>500</v>
      </c>
      <c r="B1100" s="163"/>
      <c r="C1100" s="440">
        <f t="shared" si="30"/>
        <v>0</v>
      </c>
    </row>
    <row r="1101" spans="1:3" x14ac:dyDescent="0.2">
      <c r="A1101" s="51" t="s">
        <v>151</v>
      </c>
      <c r="B1101" s="163"/>
      <c r="C1101" s="440">
        <f t="shared" si="30"/>
        <v>0</v>
      </c>
    </row>
    <row r="1102" spans="1:3" x14ac:dyDescent="0.2">
      <c r="A1102" s="51" t="s">
        <v>496</v>
      </c>
      <c r="B1102" s="163"/>
      <c r="C1102" s="440">
        <f t="shared" si="30"/>
        <v>0</v>
      </c>
    </row>
    <row r="1103" spans="1:3" x14ac:dyDescent="0.2">
      <c r="A1103" s="51" t="s">
        <v>1256</v>
      </c>
      <c r="B1103" s="163"/>
      <c r="C1103" s="440">
        <f t="shared" si="30"/>
        <v>0</v>
      </c>
    </row>
    <row r="1104" spans="1:3" x14ac:dyDescent="0.2">
      <c r="A1104" s="51" t="s">
        <v>127</v>
      </c>
      <c r="B1104" s="163"/>
      <c r="C1104" s="440">
        <f t="shared" si="30"/>
        <v>0</v>
      </c>
    </row>
    <row r="1105" spans="1:3" x14ac:dyDescent="0.2">
      <c r="A1105" s="51" t="s">
        <v>128</v>
      </c>
      <c r="B1105" s="163"/>
      <c r="C1105" s="440">
        <f t="shared" si="30"/>
        <v>0</v>
      </c>
    </row>
    <row r="1106" spans="1:3" x14ac:dyDescent="0.2">
      <c r="A1106" s="51" t="s">
        <v>129</v>
      </c>
      <c r="B1106" s="163"/>
      <c r="C1106" s="440">
        <f t="shared" si="30"/>
        <v>0</v>
      </c>
    </row>
  </sheetData>
  <sheetProtection formatCells="0" formatColumns="0" formatRows="0"/>
  <phoneticPr fontId="12" type="noConversion"/>
  <printOptions horizontalCentered="1"/>
  <pageMargins left="0.25" right="0.25" top="0.5" bottom="0.75" header="0.5" footer="0.5"/>
  <pageSetup scale="90" firstPageNumber="4" fitToHeight="0" orientation="landscape" horizontalDpi="300" verticalDpi="300" r:id="rId1"/>
  <headerFooter alignWithMargins="0">
    <oddFooter>&amp;CPage &amp;P of &amp;N&amp;R&amp;D</oddFooter>
  </headerFooter>
  <rowBreaks count="1" manualBreakCount="1">
    <brk id="1071"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692"/>
  <sheetViews>
    <sheetView zoomScaleNormal="100" workbookViewId="0">
      <pane ySplit="3" topLeftCell="A4" activePane="bottomLeft" state="frozen"/>
      <selection pane="bottomLeft" activeCell="K22" sqref="K22"/>
    </sheetView>
  </sheetViews>
  <sheetFormatPr defaultColWidth="9.28515625" defaultRowHeight="10.5" customHeight="1" x14ac:dyDescent="0.2"/>
  <cols>
    <col min="1" max="1" width="10" style="77" customWidth="1"/>
    <col min="2" max="2" width="5" style="77" bestFit="1" customWidth="1"/>
    <col min="3" max="3" width="70.85546875" style="77" customWidth="1"/>
    <col min="4" max="9" width="16.7109375" style="77" customWidth="1"/>
    <col min="10" max="16384" width="9.28515625" style="77"/>
  </cols>
  <sheetData>
    <row r="1" spans="1:9" customFormat="1" ht="10.199999999999999" x14ac:dyDescent="0.2">
      <c r="A1" s="94" t="s">
        <v>67</v>
      </c>
      <c r="B1" s="165"/>
      <c r="C1" s="177">
        <f>District_Name</f>
        <v>0</v>
      </c>
      <c r="D1" s="62" t="s">
        <v>1257</v>
      </c>
      <c r="E1" s="169">
        <f>District_Code</f>
        <v>0</v>
      </c>
      <c r="G1" s="357" t="s">
        <v>1259</v>
      </c>
    </row>
    <row r="2" spans="1:9" s="418" customFormat="1" ht="12.6" x14ac:dyDescent="0.25">
      <c r="A2" s="214" t="s">
        <v>69</v>
      </c>
    </row>
    <row r="3" spans="1:9" s="163" customFormat="1" ht="30.6" x14ac:dyDescent="0.2">
      <c r="A3" s="173"/>
      <c r="B3" s="176"/>
      <c r="D3" s="483" t="str">
        <f>GenFundREV!D3</f>
        <v>Prior Year
Actual Audited
FY23-24</v>
      </c>
      <c r="E3" s="483" t="str">
        <f>GenFundREV!E3</f>
        <v>Current Year
Budgeted
FY24-25</v>
      </c>
      <c r="F3" s="483" t="str">
        <f>GenFundREV!F3</f>
        <v>Current
Projected
FY24-25</v>
      </c>
      <c r="G3" s="483" t="str">
        <f>GenFundREV!G3</f>
        <v>Original 
Budget
FY25-26</v>
      </c>
      <c r="H3" s="483" t="str">
        <f>GenFundREV!H3</f>
        <v>Adjustments to
Budget
FY25-26</v>
      </c>
      <c r="I3" s="483" t="str">
        <f>GenFundREV!I3</f>
        <v>Revised
Budget
FY25-26</v>
      </c>
    </row>
    <row r="4" spans="1:9" ht="10.5" customHeight="1" x14ac:dyDescent="0.2">
      <c r="A4" s="20" t="s">
        <v>1662</v>
      </c>
      <c r="D4" s="86"/>
      <c r="E4" s="86"/>
      <c r="F4" s="86"/>
      <c r="G4" s="86"/>
    </row>
    <row r="5" spans="1:9" ht="10.5" customHeight="1" x14ac:dyDescent="0.2">
      <c r="A5" s="7" t="s">
        <v>505</v>
      </c>
      <c r="B5" s="55"/>
      <c r="C5" s="55"/>
      <c r="D5" s="67"/>
      <c r="E5" s="67"/>
      <c r="F5" s="67"/>
      <c r="G5" s="66"/>
    </row>
    <row r="6" spans="1:9" ht="10.199999999999999" x14ac:dyDescent="0.2">
      <c r="B6" s="72" t="s">
        <v>1249</v>
      </c>
      <c r="C6" s="55" t="s">
        <v>177</v>
      </c>
      <c r="D6" s="68">
        <v>0</v>
      </c>
      <c r="E6" s="68">
        <v>0</v>
      </c>
      <c r="F6" s="68">
        <v>0</v>
      </c>
      <c r="G6" s="218">
        <f>SUMIF('Staff Details'!J:J,RIGHT(LEFT($A$2,7),2)&amp;"-"&amp;LEFT(A5,4),'Staff Details'!S:S)</f>
        <v>0</v>
      </c>
      <c r="H6" s="70">
        <v>0</v>
      </c>
      <c r="I6" s="242">
        <f>SUM(G6+H6)</f>
        <v>0</v>
      </c>
    </row>
    <row r="7" spans="1:9" ht="10.199999999999999" x14ac:dyDescent="0.2">
      <c r="B7" s="72" t="s">
        <v>1249</v>
      </c>
      <c r="C7" s="55" t="s">
        <v>400</v>
      </c>
      <c r="D7" s="68">
        <v>0</v>
      </c>
      <c r="E7" s="68">
        <v>0</v>
      </c>
      <c r="F7" s="68">
        <v>0</v>
      </c>
      <c r="G7" s="68">
        <v>0</v>
      </c>
      <c r="H7" s="70">
        <v>0</v>
      </c>
      <c r="I7" s="242">
        <f>SUM(G7+H7)</f>
        <v>0</v>
      </c>
    </row>
    <row r="8" spans="1:9" ht="10.199999999999999" x14ac:dyDescent="0.2">
      <c r="A8" s="55"/>
      <c r="B8" s="72" t="s">
        <v>1250</v>
      </c>
      <c r="C8" s="55" t="s">
        <v>684</v>
      </c>
      <c r="D8" s="68">
        <v>0</v>
      </c>
      <c r="E8" s="68">
        <v>0</v>
      </c>
      <c r="F8" s="68">
        <v>0</v>
      </c>
      <c r="G8" s="219">
        <f>SUMIF('Staff Details'!J:J,RIGHT(LEFT($A$2,7),2)&amp;"-"&amp;LEFT(A5,4),'Staff Details'!AA:AA)</f>
        <v>0</v>
      </c>
      <c r="H8" s="70">
        <v>0</v>
      </c>
      <c r="I8" s="242">
        <f>SUM(G8+H8)</f>
        <v>0</v>
      </c>
    </row>
    <row r="9" spans="1:9" ht="10.199999999999999" x14ac:dyDescent="0.2">
      <c r="A9" s="55"/>
      <c r="B9" s="72" t="s">
        <v>1250</v>
      </c>
      <c r="C9" s="55" t="s">
        <v>401</v>
      </c>
      <c r="D9" s="68">
        <v>0</v>
      </c>
      <c r="E9" s="68">
        <v>0</v>
      </c>
      <c r="F9" s="68">
        <v>0</v>
      </c>
      <c r="G9" s="68">
        <v>0</v>
      </c>
      <c r="H9" s="70">
        <v>0</v>
      </c>
      <c r="I9" s="242">
        <f>SUM(G9+H9)</f>
        <v>0</v>
      </c>
    </row>
    <row r="10" spans="1:9" ht="10.5" customHeight="1" x14ac:dyDescent="0.2">
      <c r="A10" s="7"/>
      <c r="B10" s="72" t="s">
        <v>1251</v>
      </c>
      <c r="C10" s="55" t="s">
        <v>76</v>
      </c>
      <c r="D10" s="68">
        <v>0</v>
      </c>
      <c r="E10" s="68">
        <v>0</v>
      </c>
      <c r="F10" s="68">
        <v>0</v>
      </c>
      <c r="G10" s="68">
        <v>0</v>
      </c>
      <c r="H10" s="108">
        <v>0</v>
      </c>
      <c r="I10" s="245">
        <f t="shared" ref="I10:I39" si="0">SUM(G10+H10)</f>
        <v>0</v>
      </c>
    </row>
    <row r="11" spans="1:9" ht="10.5" customHeight="1" x14ac:dyDescent="0.2">
      <c r="A11" s="7"/>
      <c r="B11" s="72" t="s">
        <v>1252</v>
      </c>
      <c r="C11" s="55" t="s">
        <v>77</v>
      </c>
      <c r="D11" s="68">
        <v>0</v>
      </c>
      <c r="E11" s="68">
        <v>0</v>
      </c>
      <c r="F11" s="68">
        <v>0</v>
      </c>
      <c r="G11" s="68">
        <v>0</v>
      </c>
      <c r="H11" s="108">
        <v>0</v>
      </c>
      <c r="I11" s="245">
        <f t="shared" si="0"/>
        <v>0</v>
      </c>
    </row>
    <row r="12" spans="1:9" ht="10.5" customHeight="1" x14ac:dyDescent="0.2">
      <c r="A12" s="7"/>
      <c r="B12" s="72" t="s">
        <v>78</v>
      </c>
      <c r="C12" s="55" t="s">
        <v>79</v>
      </c>
      <c r="D12" s="68">
        <v>0</v>
      </c>
      <c r="E12" s="68">
        <v>0</v>
      </c>
      <c r="F12" s="68">
        <v>0</v>
      </c>
      <c r="G12" s="68">
        <v>0</v>
      </c>
      <c r="H12" s="108">
        <v>0</v>
      </c>
      <c r="I12" s="245">
        <f t="shared" si="0"/>
        <v>0</v>
      </c>
    </row>
    <row r="13" spans="1:9" ht="10.5" customHeight="1" x14ac:dyDescent="0.2">
      <c r="A13" s="7"/>
      <c r="B13" s="72" t="s">
        <v>80</v>
      </c>
      <c r="C13" s="55" t="s">
        <v>81</v>
      </c>
      <c r="D13" s="68">
        <v>0</v>
      </c>
      <c r="E13" s="68">
        <v>0</v>
      </c>
      <c r="F13" s="68">
        <v>0</v>
      </c>
      <c r="G13" s="68">
        <v>0</v>
      </c>
      <c r="H13" s="108">
        <v>0</v>
      </c>
      <c r="I13" s="245">
        <f t="shared" si="0"/>
        <v>0</v>
      </c>
    </row>
    <row r="14" spans="1:9" ht="10.5" customHeight="1" x14ac:dyDescent="0.2">
      <c r="A14" s="7"/>
      <c r="B14" s="72" t="s">
        <v>1253</v>
      </c>
      <c r="C14" s="55" t="s">
        <v>82</v>
      </c>
      <c r="D14" s="68">
        <v>0</v>
      </c>
      <c r="E14" s="68">
        <v>0</v>
      </c>
      <c r="F14" s="68">
        <v>0</v>
      </c>
      <c r="G14" s="68">
        <v>0</v>
      </c>
      <c r="H14" s="108">
        <v>0</v>
      </c>
      <c r="I14" s="245">
        <f t="shared" si="0"/>
        <v>0</v>
      </c>
    </row>
    <row r="15" spans="1:9" ht="10.5" customHeight="1" x14ac:dyDescent="0.2">
      <c r="A15" s="7"/>
      <c r="B15" s="72" t="s">
        <v>83</v>
      </c>
      <c r="C15" s="55" t="s">
        <v>91</v>
      </c>
      <c r="D15" s="68">
        <v>0</v>
      </c>
      <c r="E15" s="68">
        <v>0</v>
      </c>
      <c r="F15" s="68">
        <v>0</v>
      </c>
      <c r="G15" s="68">
        <v>0</v>
      </c>
      <c r="H15" s="108">
        <v>0</v>
      </c>
      <c r="I15" s="245">
        <f t="shared" si="0"/>
        <v>0</v>
      </c>
    </row>
    <row r="16" spans="1:9" ht="10.5" customHeight="1" x14ac:dyDescent="0.2">
      <c r="A16" s="7"/>
      <c r="B16" s="72" t="s">
        <v>84</v>
      </c>
      <c r="C16" s="55" t="s">
        <v>140</v>
      </c>
      <c r="D16" s="68">
        <v>0</v>
      </c>
      <c r="E16" s="68">
        <v>0</v>
      </c>
      <c r="F16" s="68">
        <v>0</v>
      </c>
      <c r="G16" s="68">
        <v>0</v>
      </c>
      <c r="H16" s="108">
        <v>0</v>
      </c>
      <c r="I16" s="245">
        <f t="shared" si="0"/>
        <v>0</v>
      </c>
    </row>
    <row r="17" spans="1:9" ht="10.5" customHeight="1" x14ac:dyDescent="0.2">
      <c r="A17" s="7"/>
      <c r="B17" s="72" t="s">
        <v>85</v>
      </c>
      <c r="C17" s="55" t="s">
        <v>92</v>
      </c>
      <c r="D17" s="68">
        <v>0</v>
      </c>
      <c r="E17" s="68">
        <v>0</v>
      </c>
      <c r="F17" s="68">
        <v>0</v>
      </c>
      <c r="G17" s="68">
        <v>0</v>
      </c>
      <c r="H17" s="108">
        <v>0</v>
      </c>
      <c r="I17" s="245">
        <f t="shared" si="0"/>
        <v>0</v>
      </c>
    </row>
    <row r="18" spans="1:9" ht="10.5" customHeight="1" x14ac:dyDescent="0.2">
      <c r="A18" s="7"/>
      <c r="B18" s="72" t="s">
        <v>86</v>
      </c>
      <c r="C18" s="55" t="s">
        <v>93</v>
      </c>
      <c r="D18" s="68">
        <v>0</v>
      </c>
      <c r="E18" s="68">
        <v>0</v>
      </c>
      <c r="F18" s="68">
        <v>0</v>
      </c>
      <c r="G18" s="68">
        <v>0</v>
      </c>
      <c r="H18" s="108">
        <v>0</v>
      </c>
      <c r="I18" s="245">
        <f t="shared" si="0"/>
        <v>0</v>
      </c>
    </row>
    <row r="19" spans="1:9" ht="10.5" customHeight="1" x14ac:dyDescent="0.2">
      <c r="A19" s="7"/>
      <c r="B19" s="72" t="s">
        <v>87</v>
      </c>
      <c r="C19" s="55" t="s">
        <v>94</v>
      </c>
      <c r="D19" s="68">
        <v>0</v>
      </c>
      <c r="E19" s="68">
        <v>0</v>
      </c>
      <c r="F19" s="68">
        <v>0</v>
      </c>
      <c r="G19" s="68">
        <v>0</v>
      </c>
      <c r="H19" s="108">
        <v>0</v>
      </c>
      <c r="I19" s="245">
        <f t="shared" si="0"/>
        <v>0</v>
      </c>
    </row>
    <row r="20" spans="1:9" ht="10.5" customHeight="1" x14ac:dyDescent="0.2">
      <c r="A20" s="7"/>
      <c r="B20" s="72" t="s">
        <v>89</v>
      </c>
      <c r="C20" s="55" t="s">
        <v>95</v>
      </c>
      <c r="D20" s="68">
        <v>0</v>
      </c>
      <c r="E20" s="68">
        <v>0</v>
      </c>
      <c r="F20" s="68">
        <v>0</v>
      </c>
      <c r="G20" s="68">
        <v>0</v>
      </c>
      <c r="H20" s="108">
        <v>0</v>
      </c>
      <c r="I20" s="245">
        <f t="shared" si="0"/>
        <v>0</v>
      </c>
    </row>
    <row r="21" spans="1:9" ht="10.5" customHeight="1" x14ac:dyDescent="0.2">
      <c r="A21" s="7"/>
      <c r="B21" s="72" t="s">
        <v>90</v>
      </c>
      <c r="C21" s="55" t="s">
        <v>1282</v>
      </c>
      <c r="D21" s="68">
        <v>0</v>
      </c>
      <c r="E21" s="68">
        <v>0</v>
      </c>
      <c r="F21" s="68">
        <v>0</v>
      </c>
      <c r="G21" s="68">
        <v>0</v>
      </c>
      <c r="H21" s="108">
        <v>0</v>
      </c>
      <c r="I21" s="245">
        <f t="shared" si="0"/>
        <v>0</v>
      </c>
    </row>
    <row r="22" spans="1:9" ht="10.5" customHeight="1" x14ac:dyDescent="0.2">
      <c r="A22" s="7"/>
      <c r="B22" s="51" t="s">
        <v>535</v>
      </c>
      <c r="C22" s="1" t="s">
        <v>558</v>
      </c>
      <c r="D22" s="68">
        <v>0</v>
      </c>
      <c r="E22" s="68">
        <v>0</v>
      </c>
      <c r="F22" s="68">
        <v>0</v>
      </c>
      <c r="G22" s="68">
        <v>0</v>
      </c>
      <c r="H22" s="108">
        <v>0</v>
      </c>
      <c r="I22" s="245">
        <f t="shared" si="0"/>
        <v>0</v>
      </c>
    </row>
    <row r="23" spans="1:9" ht="10.5" customHeight="1" x14ac:dyDescent="0.2">
      <c r="A23" s="7"/>
      <c r="B23" s="72" t="s">
        <v>1289</v>
      </c>
      <c r="C23" s="55" t="s">
        <v>648</v>
      </c>
      <c r="D23" s="68">
        <v>0</v>
      </c>
      <c r="E23" s="68">
        <v>0</v>
      </c>
      <c r="F23" s="68">
        <v>0</v>
      </c>
      <c r="G23" s="68">
        <v>0</v>
      </c>
      <c r="H23" s="108">
        <v>0</v>
      </c>
      <c r="I23" s="245">
        <f t="shared" si="0"/>
        <v>0</v>
      </c>
    </row>
    <row r="24" spans="1:9" ht="10.5" customHeight="1" x14ac:dyDescent="0.2">
      <c r="A24" s="7"/>
      <c r="B24" s="72" t="s">
        <v>1290</v>
      </c>
      <c r="C24" s="55" t="s">
        <v>650</v>
      </c>
      <c r="D24" s="68">
        <v>0</v>
      </c>
      <c r="E24" s="68">
        <v>0</v>
      </c>
      <c r="F24" s="68">
        <v>0</v>
      </c>
      <c r="G24" s="68">
        <v>0</v>
      </c>
      <c r="H24" s="108">
        <v>0</v>
      </c>
      <c r="I24" s="245">
        <f t="shared" si="0"/>
        <v>0</v>
      </c>
    </row>
    <row r="25" spans="1:9" ht="10.5" customHeight="1" x14ac:dyDescent="0.2">
      <c r="A25" s="7"/>
      <c r="B25" s="72" t="s">
        <v>651</v>
      </c>
      <c r="C25" s="55" t="s">
        <v>656</v>
      </c>
      <c r="D25" s="68">
        <v>0</v>
      </c>
      <c r="E25" s="68">
        <v>0</v>
      </c>
      <c r="F25" s="68">
        <v>0</v>
      </c>
      <c r="G25" s="68">
        <v>0</v>
      </c>
      <c r="H25" s="108">
        <v>0</v>
      </c>
      <c r="I25" s="245">
        <f t="shared" si="0"/>
        <v>0</v>
      </c>
    </row>
    <row r="26" spans="1:9" ht="10.5" customHeight="1" x14ac:dyDescent="0.2">
      <c r="A26" s="7"/>
      <c r="B26" s="72" t="s">
        <v>652</v>
      </c>
      <c r="C26" s="55" t="s">
        <v>139</v>
      </c>
      <c r="D26" s="68">
        <v>0</v>
      </c>
      <c r="E26" s="68">
        <v>0</v>
      </c>
      <c r="F26" s="68">
        <v>0</v>
      </c>
      <c r="G26" s="68">
        <v>0</v>
      </c>
      <c r="H26" s="108">
        <v>0</v>
      </c>
      <c r="I26" s="245">
        <f t="shared" si="0"/>
        <v>0</v>
      </c>
    </row>
    <row r="27" spans="1:9" ht="10.5" customHeight="1" x14ac:dyDescent="0.2">
      <c r="A27" s="7"/>
      <c r="B27" s="72" t="s">
        <v>653</v>
      </c>
      <c r="C27" s="55" t="s">
        <v>112</v>
      </c>
      <c r="D27" s="68">
        <v>0</v>
      </c>
      <c r="E27" s="68">
        <v>0</v>
      </c>
      <c r="F27" s="68">
        <v>0</v>
      </c>
      <c r="G27" s="68">
        <v>0</v>
      </c>
      <c r="H27" s="108">
        <v>0</v>
      </c>
      <c r="I27" s="245">
        <f t="shared" si="0"/>
        <v>0</v>
      </c>
    </row>
    <row r="28" spans="1:9" ht="10.5" customHeight="1" x14ac:dyDescent="0.2">
      <c r="A28" s="7"/>
      <c r="B28" s="72" t="s">
        <v>654</v>
      </c>
      <c r="C28" s="55" t="s">
        <v>113</v>
      </c>
      <c r="D28" s="68">
        <v>0</v>
      </c>
      <c r="E28" s="68">
        <v>0</v>
      </c>
      <c r="F28" s="68">
        <v>0</v>
      </c>
      <c r="G28" s="68">
        <v>0</v>
      </c>
      <c r="H28" s="108">
        <v>0</v>
      </c>
      <c r="I28" s="245">
        <f t="shared" si="0"/>
        <v>0</v>
      </c>
    </row>
    <row r="29" spans="1:9" ht="10.5" customHeight="1" x14ac:dyDescent="0.2">
      <c r="A29" s="7"/>
      <c r="B29" s="72" t="s">
        <v>1254</v>
      </c>
      <c r="C29" s="55" t="s">
        <v>114</v>
      </c>
      <c r="D29" s="68">
        <v>0</v>
      </c>
      <c r="E29" s="68">
        <v>0</v>
      </c>
      <c r="F29" s="68">
        <v>0</v>
      </c>
      <c r="G29" s="68">
        <v>0</v>
      </c>
      <c r="H29" s="108">
        <v>0</v>
      </c>
      <c r="I29" s="245">
        <f t="shared" si="0"/>
        <v>0</v>
      </c>
    </row>
    <row r="30" spans="1:9" ht="10.5" customHeight="1" x14ac:dyDescent="0.2">
      <c r="A30" s="7"/>
      <c r="B30" s="72" t="s">
        <v>655</v>
      </c>
      <c r="C30" s="55" t="s">
        <v>115</v>
      </c>
      <c r="D30" s="68">
        <v>0</v>
      </c>
      <c r="E30" s="68">
        <v>0</v>
      </c>
      <c r="F30" s="68">
        <v>0</v>
      </c>
      <c r="G30" s="68">
        <v>0</v>
      </c>
      <c r="H30" s="108">
        <v>0</v>
      </c>
      <c r="I30" s="245">
        <f t="shared" si="0"/>
        <v>0</v>
      </c>
    </row>
    <row r="31" spans="1:9" ht="10.5" customHeight="1" x14ac:dyDescent="0.2">
      <c r="A31" s="7"/>
      <c r="B31" s="72" t="s">
        <v>1255</v>
      </c>
      <c r="C31" s="55" t="s">
        <v>118</v>
      </c>
      <c r="D31" s="68">
        <v>0</v>
      </c>
      <c r="E31" s="68">
        <v>0</v>
      </c>
      <c r="F31" s="68">
        <v>0</v>
      </c>
      <c r="G31" s="68">
        <v>0</v>
      </c>
      <c r="H31" s="108">
        <v>0</v>
      </c>
      <c r="I31" s="245">
        <f t="shared" si="0"/>
        <v>0</v>
      </c>
    </row>
    <row r="32" spans="1:9" ht="10.5" customHeight="1" x14ac:dyDescent="0.2">
      <c r="A32" s="7"/>
      <c r="B32" s="72" t="s">
        <v>500</v>
      </c>
      <c r="C32" s="55" t="s">
        <v>123</v>
      </c>
      <c r="D32" s="68">
        <v>0</v>
      </c>
      <c r="E32" s="68">
        <v>0</v>
      </c>
      <c r="F32" s="68">
        <v>0</v>
      </c>
      <c r="G32" s="68">
        <v>0</v>
      </c>
      <c r="H32" s="108">
        <v>0</v>
      </c>
      <c r="I32" s="245">
        <f t="shared" si="0"/>
        <v>0</v>
      </c>
    </row>
    <row r="33" spans="1:9" ht="10.5" customHeight="1" x14ac:dyDescent="0.2">
      <c r="A33" s="7"/>
      <c r="B33" s="72" t="s">
        <v>496</v>
      </c>
      <c r="C33" s="55" t="s">
        <v>125</v>
      </c>
      <c r="D33" s="68">
        <v>0</v>
      </c>
      <c r="E33" s="68">
        <v>0</v>
      </c>
      <c r="F33" s="68">
        <v>0</v>
      </c>
      <c r="G33" s="68">
        <v>0</v>
      </c>
      <c r="H33" s="108">
        <v>0</v>
      </c>
      <c r="I33" s="245">
        <f t="shared" si="0"/>
        <v>0</v>
      </c>
    </row>
    <row r="34" spans="1:9" ht="10.5" customHeight="1" x14ac:dyDescent="0.2">
      <c r="A34" s="7"/>
      <c r="B34" s="72" t="s">
        <v>1256</v>
      </c>
      <c r="C34" s="55" t="s">
        <v>131</v>
      </c>
      <c r="D34" s="68">
        <v>0</v>
      </c>
      <c r="E34" s="68">
        <v>0</v>
      </c>
      <c r="F34" s="68">
        <v>0</v>
      </c>
      <c r="G34" s="68">
        <v>0</v>
      </c>
      <c r="H34" s="108">
        <v>0</v>
      </c>
      <c r="I34" s="245">
        <f t="shared" si="0"/>
        <v>0</v>
      </c>
    </row>
    <row r="35" spans="1:9" ht="10.5" customHeight="1" x14ac:dyDescent="0.2">
      <c r="A35" s="7"/>
      <c r="B35" s="72" t="s">
        <v>127</v>
      </c>
      <c r="C35" s="55" t="s">
        <v>132</v>
      </c>
      <c r="D35" s="68">
        <v>0</v>
      </c>
      <c r="E35" s="68">
        <v>0</v>
      </c>
      <c r="F35" s="68">
        <v>0</v>
      </c>
      <c r="G35" s="68">
        <v>0</v>
      </c>
      <c r="H35" s="108">
        <v>0</v>
      </c>
      <c r="I35" s="245">
        <f t="shared" si="0"/>
        <v>0</v>
      </c>
    </row>
    <row r="36" spans="1:9" ht="10.5" customHeight="1" x14ac:dyDescent="0.2">
      <c r="A36" s="7"/>
      <c r="B36" s="72" t="s">
        <v>128</v>
      </c>
      <c r="C36" s="55" t="s">
        <v>133</v>
      </c>
      <c r="D36" s="68">
        <v>0</v>
      </c>
      <c r="E36" s="68">
        <v>0</v>
      </c>
      <c r="F36" s="68">
        <v>0</v>
      </c>
      <c r="G36" s="68">
        <v>0</v>
      </c>
      <c r="H36" s="108">
        <v>0</v>
      </c>
      <c r="I36" s="245">
        <f t="shared" si="0"/>
        <v>0</v>
      </c>
    </row>
    <row r="37" spans="1:9" ht="10.5" customHeight="1" x14ac:dyDescent="0.2">
      <c r="A37" s="7"/>
      <c r="B37" s="72" t="s">
        <v>129</v>
      </c>
      <c r="C37" s="55" t="s">
        <v>134</v>
      </c>
      <c r="D37" s="68">
        <v>0</v>
      </c>
      <c r="E37" s="68">
        <v>0</v>
      </c>
      <c r="F37" s="68">
        <v>0</v>
      </c>
      <c r="G37" s="68">
        <v>0</v>
      </c>
      <c r="H37" s="108">
        <v>0</v>
      </c>
      <c r="I37" s="245">
        <f t="shared" si="0"/>
        <v>0</v>
      </c>
    </row>
    <row r="38" spans="1:9" ht="10.5" customHeight="1" x14ac:dyDescent="0.2">
      <c r="A38" s="7"/>
      <c r="B38" s="72" t="s">
        <v>130</v>
      </c>
      <c r="C38" s="55" t="s">
        <v>135</v>
      </c>
      <c r="D38" s="68">
        <v>0</v>
      </c>
      <c r="E38" s="68">
        <v>0</v>
      </c>
      <c r="F38" s="68">
        <v>0</v>
      </c>
      <c r="G38" s="68">
        <v>0</v>
      </c>
      <c r="H38" s="108">
        <v>0</v>
      </c>
      <c r="I38" s="245">
        <f t="shared" si="0"/>
        <v>0</v>
      </c>
    </row>
    <row r="39" spans="1:9" ht="10.5" customHeight="1" thickBot="1" x14ac:dyDescent="0.25">
      <c r="A39" s="7"/>
      <c r="B39" s="72" t="s">
        <v>498</v>
      </c>
      <c r="C39" s="55" t="s">
        <v>136</v>
      </c>
      <c r="D39" s="65">
        <v>0</v>
      </c>
      <c r="E39" s="65">
        <v>0</v>
      </c>
      <c r="F39" s="65">
        <v>0</v>
      </c>
      <c r="G39" s="65">
        <v>0</v>
      </c>
      <c r="H39" s="108">
        <v>0</v>
      </c>
      <c r="I39" s="245">
        <f t="shared" si="0"/>
        <v>0</v>
      </c>
    </row>
    <row r="40" spans="1:9" ht="10.5" customHeight="1" thickTop="1" thickBot="1" x14ac:dyDescent="0.25">
      <c r="A40" s="7"/>
      <c r="B40" s="72"/>
      <c r="C40" s="55" t="s">
        <v>507</v>
      </c>
      <c r="D40" s="82">
        <f>SUM(D6:D39)</f>
        <v>0</v>
      </c>
      <c r="E40" s="82">
        <f>SUM(E6:E39)</f>
        <v>0</v>
      </c>
      <c r="F40" s="82">
        <f>SUM(F6:F39)</f>
        <v>0</v>
      </c>
      <c r="G40" s="82">
        <f>SUM(G6:G39)</f>
        <v>0</v>
      </c>
      <c r="H40" s="82">
        <f>SUM(H6:H39)</f>
        <v>0</v>
      </c>
      <c r="I40" s="82">
        <f>SUM(G40+H40)</f>
        <v>0</v>
      </c>
    </row>
    <row r="41" spans="1:9" ht="10.5" customHeight="1" thickTop="1" x14ac:dyDescent="0.2">
      <c r="A41" s="7"/>
      <c r="B41" s="72"/>
      <c r="C41" s="55"/>
      <c r="D41" s="3"/>
      <c r="E41" s="3"/>
      <c r="F41" s="3"/>
      <c r="G41" s="3"/>
    </row>
    <row r="42" spans="1:9" ht="10.5" customHeight="1" x14ac:dyDescent="0.2">
      <c r="A42" s="17" t="s">
        <v>506</v>
      </c>
      <c r="D42" s="3"/>
      <c r="E42" s="3"/>
      <c r="F42" s="3"/>
      <c r="G42" s="3"/>
    </row>
    <row r="43" spans="1:9" ht="10.199999999999999" x14ac:dyDescent="0.2">
      <c r="B43" s="72" t="s">
        <v>1249</v>
      </c>
      <c r="C43" s="55" t="s">
        <v>177</v>
      </c>
      <c r="D43" s="68">
        <v>0</v>
      </c>
      <c r="E43" s="68">
        <v>0</v>
      </c>
      <c r="F43" s="68">
        <v>0</v>
      </c>
      <c r="G43" s="218">
        <f>SUMIF('Staff Details'!J:J,RIGHT(LEFT($A$2,7),2)&amp;"-"&amp;LEFT(A42,4),'Staff Details'!S:S)</f>
        <v>0</v>
      </c>
      <c r="H43" s="70">
        <v>0</v>
      </c>
      <c r="I43" s="242">
        <f>SUM(G43+H43)</f>
        <v>0</v>
      </c>
    </row>
    <row r="44" spans="1:9" ht="10.199999999999999" x14ac:dyDescent="0.2">
      <c r="B44" s="72" t="s">
        <v>1249</v>
      </c>
      <c r="C44" s="55" t="s">
        <v>400</v>
      </c>
      <c r="D44" s="68">
        <v>0</v>
      </c>
      <c r="E44" s="68">
        <v>0</v>
      </c>
      <c r="F44" s="68">
        <v>0</v>
      </c>
      <c r="G44" s="68">
        <v>0</v>
      </c>
      <c r="H44" s="70">
        <v>0</v>
      </c>
      <c r="I44" s="242">
        <f>SUM(G44+H44)</f>
        <v>0</v>
      </c>
    </row>
    <row r="45" spans="1:9" ht="10.199999999999999" x14ac:dyDescent="0.2">
      <c r="A45" s="55"/>
      <c r="B45" s="72" t="s">
        <v>1250</v>
      </c>
      <c r="C45" s="55" t="s">
        <v>684</v>
      </c>
      <c r="D45" s="68">
        <v>0</v>
      </c>
      <c r="E45" s="68">
        <v>0</v>
      </c>
      <c r="F45" s="68">
        <v>0</v>
      </c>
      <c r="G45" s="219">
        <f>SUMIF('Staff Details'!J:J,RIGHT(LEFT($A$2,7),2)&amp;"-"&amp;LEFT(A42,4),'Staff Details'!AA:AA)</f>
        <v>0</v>
      </c>
      <c r="H45" s="70">
        <v>0</v>
      </c>
      <c r="I45" s="242">
        <f>SUM(G45+H45)</f>
        <v>0</v>
      </c>
    </row>
    <row r="46" spans="1:9" ht="10.199999999999999" x14ac:dyDescent="0.2">
      <c r="A46" s="55"/>
      <c r="B46" s="72" t="s">
        <v>1250</v>
      </c>
      <c r="C46" s="55" t="s">
        <v>401</v>
      </c>
      <c r="D46" s="68">
        <v>0</v>
      </c>
      <c r="E46" s="68">
        <v>0</v>
      </c>
      <c r="F46" s="68">
        <v>0</v>
      </c>
      <c r="G46" s="68">
        <v>0</v>
      </c>
      <c r="H46" s="70">
        <v>0</v>
      </c>
      <c r="I46" s="242">
        <f>SUM(G46+H46)</f>
        <v>0</v>
      </c>
    </row>
    <row r="47" spans="1:9" ht="10.5" customHeight="1" x14ac:dyDescent="0.2">
      <c r="A47" s="17"/>
      <c r="B47" s="72" t="s">
        <v>1251</v>
      </c>
      <c r="C47" s="55" t="s">
        <v>76</v>
      </c>
      <c r="D47" s="68">
        <v>0</v>
      </c>
      <c r="E47" s="68">
        <v>0</v>
      </c>
      <c r="F47" s="68">
        <v>0</v>
      </c>
      <c r="G47" s="68">
        <v>0</v>
      </c>
      <c r="H47" s="108">
        <v>0</v>
      </c>
      <c r="I47" s="245">
        <f t="shared" ref="I47:I76" si="1">SUM(G47+H47)</f>
        <v>0</v>
      </c>
    </row>
    <row r="48" spans="1:9" ht="10.5" customHeight="1" x14ac:dyDescent="0.2">
      <c r="A48" s="17"/>
      <c r="B48" s="72" t="s">
        <v>1252</v>
      </c>
      <c r="C48" s="55" t="s">
        <v>77</v>
      </c>
      <c r="D48" s="68">
        <v>0</v>
      </c>
      <c r="E48" s="68">
        <v>0</v>
      </c>
      <c r="F48" s="68">
        <v>0</v>
      </c>
      <c r="G48" s="68">
        <v>0</v>
      </c>
      <c r="H48" s="108">
        <v>0</v>
      </c>
      <c r="I48" s="245">
        <f t="shared" si="1"/>
        <v>0</v>
      </c>
    </row>
    <row r="49" spans="1:9" ht="10.5" customHeight="1" x14ac:dyDescent="0.2">
      <c r="A49" s="17"/>
      <c r="B49" s="72" t="s">
        <v>78</v>
      </c>
      <c r="C49" s="55" t="s">
        <v>79</v>
      </c>
      <c r="D49" s="68">
        <v>0</v>
      </c>
      <c r="E49" s="68">
        <v>0</v>
      </c>
      <c r="F49" s="68">
        <v>0</v>
      </c>
      <c r="G49" s="68">
        <v>0</v>
      </c>
      <c r="H49" s="108">
        <v>0</v>
      </c>
      <c r="I49" s="245">
        <f t="shared" si="1"/>
        <v>0</v>
      </c>
    </row>
    <row r="50" spans="1:9" ht="10.5" customHeight="1" x14ac:dyDescent="0.2">
      <c r="A50" s="17"/>
      <c r="B50" s="72" t="s">
        <v>80</v>
      </c>
      <c r="C50" s="55" t="s">
        <v>81</v>
      </c>
      <c r="D50" s="68">
        <v>0</v>
      </c>
      <c r="E50" s="68">
        <v>0</v>
      </c>
      <c r="F50" s="68">
        <v>0</v>
      </c>
      <c r="G50" s="68">
        <v>0</v>
      </c>
      <c r="H50" s="108">
        <v>0</v>
      </c>
      <c r="I50" s="245">
        <f t="shared" si="1"/>
        <v>0</v>
      </c>
    </row>
    <row r="51" spans="1:9" ht="10.5" customHeight="1" x14ac:dyDescent="0.2">
      <c r="A51" s="17"/>
      <c r="B51" s="72" t="s">
        <v>1253</v>
      </c>
      <c r="C51" s="55" t="s">
        <v>82</v>
      </c>
      <c r="D51" s="68">
        <v>0</v>
      </c>
      <c r="E51" s="68">
        <v>0</v>
      </c>
      <c r="F51" s="68">
        <v>0</v>
      </c>
      <c r="G51" s="68">
        <v>0</v>
      </c>
      <c r="H51" s="108">
        <v>0</v>
      </c>
      <c r="I51" s="245">
        <f t="shared" si="1"/>
        <v>0</v>
      </c>
    </row>
    <row r="52" spans="1:9" ht="10.5" customHeight="1" x14ac:dyDescent="0.2">
      <c r="A52" s="17"/>
      <c r="B52" s="72" t="s">
        <v>83</v>
      </c>
      <c r="C52" s="55" t="s">
        <v>91</v>
      </c>
      <c r="D52" s="68">
        <v>0</v>
      </c>
      <c r="E52" s="68">
        <v>0</v>
      </c>
      <c r="F52" s="68">
        <v>0</v>
      </c>
      <c r="G52" s="68">
        <v>0</v>
      </c>
      <c r="H52" s="108">
        <v>0</v>
      </c>
      <c r="I52" s="245">
        <f t="shared" si="1"/>
        <v>0</v>
      </c>
    </row>
    <row r="53" spans="1:9" ht="10.5" customHeight="1" x14ac:dyDescent="0.2">
      <c r="A53" s="17"/>
      <c r="B53" s="72" t="s">
        <v>84</v>
      </c>
      <c r="C53" s="55" t="s">
        <v>140</v>
      </c>
      <c r="D53" s="68">
        <v>0</v>
      </c>
      <c r="E53" s="68">
        <v>0</v>
      </c>
      <c r="F53" s="68">
        <v>0</v>
      </c>
      <c r="G53" s="68">
        <v>0</v>
      </c>
      <c r="H53" s="108">
        <v>0</v>
      </c>
      <c r="I53" s="245">
        <f t="shared" si="1"/>
        <v>0</v>
      </c>
    </row>
    <row r="54" spans="1:9" ht="10.5" customHeight="1" x14ac:dyDescent="0.2">
      <c r="A54" s="17"/>
      <c r="B54" s="72" t="s">
        <v>85</v>
      </c>
      <c r="C54" s="55" t="s">
        <v>92</v>
      </c>
      <c r="D54" s="68">
        <v>0</v>
      </c>
      <c r="E54" s="68">
        <v>0</v>
      </c>
      <c r="F54" s="68">
        <v>0</v>
      </c>
      <c r="G54" s="68">
        <v>0</v>
      </c>
      <c r="H54" s="108">
        <v>0</v>
      </c>
      <c r="I54" s="245">
        <f t="shared" si="1"/>
        <v>0</v>
      </c>
    </row>
    <row r="55" spans="1:9" ht="10.5" customHeight="1" x14ac:dyDescent="0.2">
      <c r="A55" s="17"/>
      <c r="B55" s="72" t="s">
        <v>86</v>
      </c>
      <c r="C55" s="55" t="s">
        <v>93</v>
      </c>
      <c r="D55" s="68">
        <v>0</v>
      </c>
      <c r="E55" s="68">
        <v>0</v>
      </c>
      <c r="F55" s="68">
        <v>0</v>
      </c>
      <c r="G55" s="68">
        <v>0</v>
      </c>
      <c r="H55" s="108">
        <v>0</v>
      </c>
      <c r="I55" s="245">
        <f t="shared" si="1"/>
        <v>0</v>
      </c>
    </row>
    <row r="56" spans="1:9" ht="10.5" customHeight="1" x14ac:dyDescent="0.2">
      <c r="A56" s="17"/>
      <c r="B56" s="72" t="s">
        <v>87</v>
      </c>
      <c r="C56" s="55" t="s">
        <v>94</v>
      </c>
      <c r="D56" s="68">
        <v>0</v>
      </c>
      <c r="E56" s="68">
        <v>0</v>
      </c>
      <c r="F56" s="68">
        <v>0</v>
      </c>
      <c r="G56" s="68">
        <v>0</v>
      </c>
      <c r="H56" s="108">
        <v>0</v>
      </c>
      <c r="I56" s="245">
        <f t="shared" si="1"/>
        <v>0</v>
      </c>
    </row>
    <row r="57" spans="1:9" ht="10.5" customHeight="1" x14ac:dyDescent="0.2">
      <c r="A57" s="17"/>
      <c r="B57" s="72" t="s">
        <v>89</v>
      </c>
      <c r="C57" s="55" t="s">
        <v>95</v>
      </c>
      <c r="D57" s="68">
        <v>0</v>
      </c>
      <c r="E57" s="68">
        <v>0</v>
      </c>
      <c r="F57" s="68">
        <v>0</v>
      </c>
      <c r="G57" s="68">
        <v>0</v>
      </c>
      <c r="H57" s="108">
        <v>0</v>
      </c>
      <c r="I57" s="245">
        <f t="shared" si="1"/>
        <v>0</v>
      </c>
    </row>
    <row r="58" spans="1:9" ht="10.5" customHeight="1" x14ac:dyDescent="0.2">
      <c r="A58" s="17"/>
      <c r="B58" s="72" t="s">
        <v>90</v>
      </c>
      <c r="C58" s="55" t="s">
        <v>1282</v>
      </c>
      <c r="D58" s="68">
        <v>0</v>
      </c>
      <c r="E58" s="68">
        <v>0</v>
      </c>
      <c r="F58" s="68">
        <v>0</v>
      </c>
      <c r="G58" s="68">
        <v>0</v>
      </c>
      <c r="H58" s="108">
        <v>0</v>
      </c>
      <c r="I58" s="245">
        <f t="shared" si="1"/>
        <v>0</v>
      </c>
    </row>
    <row r="59" spans="1:9" ht="10.5" customHeight="1" x14ac:dyDescent="0.2">
      <c r="A59" s="17"/>
      <c r="B59" s="51" t="s">
        <v>535</v>
      </c>
      <c r="C59" s="1" t="s">
        <v>558</v>
      </c>
      <c r="D59" s="68">
        <v>0</v>
      </c>
      <c r="E59" s="68">
        <v>0</v>
      </c>
      <c r="F59" s="68">
        <v>0</v>
      </c>
      <c r="G59" s="68">
        <v>0</v>
      </c>
      <c r="H59" s="108">
        <v>0</v>
      </c>
      <c r="I59" s="245">
        <f t="shared" si="1"/>
        <v>0</v>
      </c>
    </row>
    <row r="60" spans="1:9" ht="10.5" customHeight="1" x14ac:dyDescent="0.2">
      <c r="A60" s="17"/>
      <c r="B60" s="72" t="s">
        <v>1289</v>
      </c>
      <c r="C60" s="55" t="s">
        <v>648</v>
      </c>
      <c r="D60" s="68">
        <v>0</v>
      </c>
      <c r="E60" s="68">
        <v>0</v>
      </c>
      <c r="F60" s="68">
        <v>0</v>
      </c>
      <c r="G60" s="68">
        <v>0</v>
      </c>
      <c r="H60" s="108">
        <v>0</v>
      </c>
      <c r="I60" s="245">
        <f t="shared" si="1"/>
        <v>0</v>
      </c>
    </row>
    <row r="61" spans="1:9" ht="10.5" customHeight="1" x14ac:dyDescent="0.2">
      <c r="A61" s="17"/>
      <c r="B61" s="72" t="s">
        <v>1290</v>
      </c>
      <c r="C61" s="55" t="s">
        <v>650</v>
      </c>
      <c r="D61" s="68">
        <v>0</v>
      </c>
      <c r="E61" s="68">
        <v>0</v>
      </c>
      <c r="F61" s="68">
        <v>0</v>
      </c>
      <c r="G61" s="68">
        <v>0</v>
      </c>
      <c r="H61" s="108">
        <v>0</v>
      </c>
      <c r="I61" s="245">
        <f t="shared" si="1"/>
        <v>0</v>
      </c>
    </row>
    <row r="62" spans="1:9" ht="10.5" customHeight="1" x14ac:dyDescent="0.2">
      <c r="A62" s="17"/>
      <c r="B62" s="72" t="s">
        <v>651</v>
      </c>
      <c r="C62" s="55" t="s">
        <v>656</v>
      </c>
      <c r="D62" s="68">
        <v>0</v>
      </c>
      <c r="E62" s="68">
        <v>0</v>
      </c>
      <c r="F62" s="68">
        <v>0</v>
      </c>
      <c r="G62" s="68">
        <v>0</v>
      </c>
      <c r="H62" s="108">
        <v>0</v>
      </c>
      <c r="I62" s="245">
        <f t="shared" si="1"/>
        <v>0</v>
      </c>
    </row>
    <row r="63" spans="1:9" ht="10.5" customHeight="1" x14ac:dyDescent="0.2">
      <c r="A63" s="17"/>
      <c r="B63" s="72" t="s">
        <v>652</v>
      </c>
      <c r="C63" s="55" t="s">
        <v>139</v>
      </c>
      <c r="D63" s="68">
        <v>0</v>
      </c>
      <c r="E63" s="68">
        <v>0</v>
      </c>
      <c r="F63" s="68">
        <v>0</v>
      </c>
      <c r="G63" s="68">
        <v>0</v>
      </c>
      <c r="H63" s="108">
        <v>0</v>
      </c>
      <c r="I63" s="245">
        <f t="shared" si="1"/>
        <v>0</v>
      </c>
    </row>
    <row r="64" spans="1:9" ht="10.5" customHeight="1" x14ac:dyDescent="0.2">
      <c r="A64" s="17"/>
      <c r="B64" s="72" t="s">
        <v>653</v>
      </c>
      <c r="C64" s="55" t="s">
        <v>112</v>
      </c>
      <c r="D64" s="68">
        <v>0</v>
      </c>
      <c r="E64" s="68">
        <v>0</v>
      </c>
      <c r="F64" s="68">
        <v>0</v>
      </c>
      <c r="G64" s="68">
        <v>0</v>
      </c>
      <c r="H64" s="108">
        <v>0</v>
      </c>
      <c r="I64" s="245">
        <f t="shared" si="1"/>
        <v>0</v>
      </c>
    </row>
    <row r="65" spans="1:9" ht="10.5" customHeight="1" x14ac:dyDescent="0.2">
      <c r="A65" s="17"/>
      <c r="B65" s="72" t="s">
        <v>654</v>
      </c>
      <c r="C65" s="55" t="s">
        <v>113</v>
      </c>
      <c r="D65" s="68">
        <v>0</v>
      </c>
      <c r="E65" s="68">
        <v>0</v>
      </c>
      <c r="F65" s="68">
        <v>0</v>
      </c>
      <c r="G65" s="68">
        <v>0</v>
      </c>
      <c r="H65" s="108">
        <v>0</v>
      </c>
      <c r="I65" s="245">
        <f t="shared" si="1"/>
        <v>0</v>
      </c>
    </row>
    <row r="66" spans="1:9" ht="10.5" customHeight="1" x14ac:dyDescent="0.2">
      <c r="A66" s="17"/>
      <c r="B66" s="72" t="s">
        <v>1254</v>
      </c>
      <c r="C66" s="55" t="s">
        <v>114</v>
      </c>
      <c r="D66" s="68">
        <v>0</v>
      </c>
      <c r="E66" s="68">
        <v>0</v>
      </c>
      <c r="F66" s="68">
        <v>0</v>
      </c>
      <c r="G66" s="68">
        <v>0</v>
      </c>
      <c r="H66" s="108">
        <v>0</v>
      </c>
      <c r="I66" s="245">
        <f t="shared" si="1"/>
        <v>0</v>
      </c>
    </row>
    <row r="67" spans="1:9" ht="10.5" customHeight="1" x14ac:dyDescent="0.2">
      <c r="A67" s="17"/>
      <c r="B67" s="72" t="s">
        <v>655</v>
      </c>
      <c r="C67" s="55" t="s">
        <v>115</v>
      </c>
      <c r="D67" s="68">
        <v>0</v>
      </c>
      <c r="E67" s="68">
        <v>0</v>
      </c>
      <c r="F67" s="68">
        <v>0</v>
      </c>
      <c r="G67" s="68">
        <v>0</v>
      </c>
      <c r="H67" s="108">
        <v>0</v>
      </c>
      <c r="I67" s="245">
        <f t="shared" si="1"/>
        <v>0</v>
      </c>
    </row>
    <row r="68" spans="1:9" ht="10.5" customHeight="1" x14ac:dyDescent="0.2">
      <c r="A68" s="17"/>
      <c r="B68" s="72" t="s">
        <v>1255</v>
      </c>
      <c r="C68" s="55" t="s">
        <v>118</v>
      </c>
      <c r="D68" s="68">
        <v>0</v>
      </c>
      <c r="E68" s="68">
        <v>0</v>
      </c>
      <c r="F68" s="68">
        <v>0</v>
      </c>
      <c r="G68" s="68">
        <v>0</v>
      </c>
      <c r="H68" s="108">
        <v>0</v>
      </c>
      <c r="I68" s="245">
        <f t="shared" si="1"/>
        <v>0</v>
      </c>
    </row>
    <row r="69" spans="1:9" ht="10.5" customHeight="1" x14ac:dyDescent="0.2">
      <c r="A69" s="17"/>
      <c r="B69" s="72" t="s">
        <v>500</v>
      </c>
      <c r="C69" s="55" t="s">
        <v>123</v>
      </c>
      <c r="D69" s="68">
        <v>0</v>
      </c>
      <c r="E69" s="68">
        <v>0</v>
      </c>
      <c r="F69" s="68">
        <v>0</v>
      </c>
      <c r="G69" s="68">
        <v>0</v>
      </c>
      <c r="H69" s="108">
        <v>0</v>
      </c>
      <c r="I69" s="245">
        <f t="shared" si="1"/>
        <v>0</v>
      </c>
    </row>
    <row r="70" spans="1:9" ht="10.5" customHeight="1" x14ac:dyDescent="0.2">
      <c r="A70" s="17"/>
      <c r="B70" s="72" t="s">
        <v>496</v>
      </c>
      <c r="C70" s="55" t="s">
        <v>125</v>
      </c>
      <c r="D70" s="68">
        <v>0</v>
      </c>
      <c r="E70" s="68">
        <v>0</v>
      </c>
      <c r="F70" s="68">
        <v>0</v>
      </c>
      <c r="G70" s="68">
        <v>0</v>
      </c>
      <c r="H70" s="108">
        <v>0</v>
      </c>
      <c r="I70" s="245">
        <f t="shared" si="1"/>
        <v>0</v>
      </c>
    </row>
    <row r="71" spans="1:9" ht="10.5" customHeight="1" x14ac:dyDescent="0.2">
      <c r="A71" s="17"/>
      <c r="B71" s="72" t="s">
        <v>1256</v>
      </c>
      <c r="C71" s="55" t="s">
        <v>131</v>
      </c>
      <c r="D71" s="68">
        <v>0</v>
      </c>
      <c r="E71" s="68">
        <v>0</v>
      </c>
      <c r="F71" s="68">
        <v>0</v>
      </c>
      <c r="G71" s="68">
        <v>0</v>
      </c>
      <c r="H71" s="108">
        <v>0</v>
      </c>
      <c r="I71" s="245">
        <f t="shared" si="1"/>
        <v>0</v>
      </c>
    </row>
    <row r="72" spans="1:9" ht="10.5" customHeight="1" x14ac:dyDescent="0.2">
      <c r="A72" s="17"/>
      <c r="B72" s="72" t="s">
        <v>127</v>
      </c>
      <c r="C72" s="55" t="s">
        <v>132</v>
      </c>
      <c r="D72" s="68">
        <v>0</v>
      </c>
      <c r="E72" s="68">
        <v>0</v>
      </c>
      <c r="F72" s="68">
        <v>0</v>
      </c>
      <c r="G72" s="68">
        <v>0</v>
      </c>
      <c r="H72" s="108">
        <v>0</v>
      </c>
      <c r="I72" s="245">
        <f t="shared" si="1"/>
        <v>0</v>
      </c>
    </row>
    <row r="73" spans="1:9" ht="10.5" customHeight="1" x14ac:dyDescent="0.2">
      <c r="A73" s="17"/>
      <c r="B73" s="72" t="s">
        <v>128</v>
      </c>
      <c r="C73" s="55" t="s">
        <v>133</v>
      </c>
      <c r="D73" s="68">
        <v>0</v>
      </c>
      <c r="E73" s="68">
        <v>0</v>
      </c>
      <c r="F73" s="68">
        <v>0</v>
      </c>
      <c r="G73" s="68">
        <v>0</v>
      </c>
      <c r="H73" s="108">
        <v>0</v>
      </c>
      <c r="I73" s="245">
        <f t="shared" si="1"/>
        <v>0</v>
      </c>
    </row>
    <row r="74" spans="1:9" ht="10.5" customHeight="1" x14ac:dyDescent="0.2">
      <c r="A74" s="17"/>
      <c r="B74" s="72" t="s">
        <v>129</v>
      </c>
      <c r="C74" s="55" t="s">
        <v>134</v>
      </c>
      <c r="D74" s="68">
        <v>0</v>
      </c>
      <c r="E74" s="68">
        <v>0</v>
      </c>
      <c r="F74" s="68">
        <v>0</v>
      </c>
      <c r="G74" s="68">
        <v>0</v>
      </c>
      <c r="H74" s="108">
        <v>0</v>
      </c>
      <c r="I74" s="245">
        <f t="shared" si="1"/>
        <v>0</v>
      </c>
    </row>
    <row r="75" spans="1:9" ht="10.5" customHeight="1" x14ac:dyDescent="0.2">
      <c r="A75" s="17"/>
      <c r="B75" s="72" t="s">
        <v>130</v>
      </c>
      <c r="C75" s="55" t="s">
        <v>135</v>
      </c>
      <c r="D75" s="68">
        <v>0</v>
      </c>
      <c r="E75" s="68">
        <v>0</v>
      </c>
      <c r="F75" s="68">
        <v>0</v>
      </c>
      <c r="G75" s="68">
        <v>0</v>
      </c>
      <c r="H75" s="108">
        <v>0</v>
      </c>
      <c r="I75" s="245">
        <f t="shared" si="1"/>
        <v>0</v>
      </c>
    </row>
    <row r="76" spans="1:9" ht="10.5" customHeight="1" thickBot="1" x14ac:dyDescent="0.25">
      <c r="A76" s="17"/>
      <c r="B76" s="72" t="s">
        <v>498</v>
      </c>
      <c r="C76" s="55" t="s">
        <v>136</v>
      </c>
      <c r="D76" s="65">
        <v>0</v>
      </c>
      <c r="E76" s="65">
        <v>0</v>
      </c>
      <c r="F76" s="65">
        <v>0</v>
      </c>
      <c r="G76" s="65">
        <v>0</v>
      </c>
      <c r="H76" s="108">
        <v>0</v>
      </c>
      <c r="I76" s="245">
        <f t="shared" si="1"/>
        <v>0</v>
      </c>
    </row>
    <row r="77" spans="1:9" ht="10.5" customHeight="1" thickTop="1" thickBot="1" x14ac:dyDescent="0.25">
      <c r="A77" s="17"/>
      <c r="B77" s="72"/>
      <c r="C77" s="55" t="s">
        <v>508</v>
      </c>
      <c r="D77" s="82">
        <f>SUM(D43:D76)</f>
        <v>0</v>
      </c>
      <c r="E77" s="82">
        <f>SUM(E43:E76)</f>
        <v>0</v>
      </c>
      <c r="F77" s="82">
        <f>SUM(F43:F76)</f>
        <v>0</v>
      </c>
      <c r="G77" s="82">
        <f>SUM(G43:G76)</f>
        <v>0</v>
      </c>
      <c r="H77" s="82">
        <f>SUM(H43:H76)</f>
        <v>0</v>
      </c>
      <c r="I77" s="82">
        <f>SUM(G77+H77)</f>
        <v>0</v>
      </c>
    </row>
    <row r="78" spans="1:9" ht="10.5" customHeight="1" thickTop="1" x14ac:dyDescent="0.2">
      <c r="A78" s="17"/>
      <c r="B78" s="72"/>
      <c r="C78" s="55"/>
      <c r="D78" s="3"/>
      <c r="E78" s="3"/>
      <c r="F78" s="3"/>
      <c r="G78" s="3"/>
    </row>
    <row r="79" spans="1:9" ht="10.5" customHeight="1" x14ac:dyDescent="0.2">
      <c r="A79" s="17" t="s">
        <v>211</v>
      </c>
      <c r="D79" s="3"/>
      <c r="E79" s="3"/>
      <c r="F79" s="3"/>
      <c r="G79" s="3"/>
    </row>
    <row r="80" spans="1:9" ht="10.199999999999999" x14ac:dyDescent="0.2">
      <c r="B80" s="72" t="s">
        <v>1249</v>
      </c>
      <c r="C80" s="55" t="s">
        <v>177</v>
      </c>
      <c r="D80" s="68">
        <v>0</v>
      </c>
      <c r="E80" s="68">
        <v>0</v>
      </c>
      <c r="F80" s="68">
        <v>0</v>
      </c>
      <c r="G80" s="218">
        <f>SUMIF('Staff Details'!J:J,RIGHT(LEFT($A$2,7),2)&amp;"-"&amp;LEFT(A79,4),'Staff Details'!S:S)</f>
        <v>0</v>
      </c>
      <c r="H80" s="70">
        <v>0</v>
      </c>
      <c r="I80" s="242">
        <f>SUM(G80+H80)</f>
        <v>0</v>
      </c>
    </row>
    <row r="81" spans="1:9" ht="10.199999999999999" x14ac:dyDescent="0.2">
      <c r="B81" s="72" t="s">
        <v>1249</v>
      </c>
      <c r="C81" s="55" t="s">
        <v>400</v>
      </c>
      <c r="D81" s="68">
        <v>0</v>
      </c>
      <c r="E81" s="68">
        <v>0</v>
      </c>
      <c r="F81" s="68">
        <v>0</v>
      </c>
      <c r="G81" s="68">
        <v>0</v>
      </c>
      <c r="H81" s="70">
        <v>0</v>
      </c>
      <c r="I81" s="242">
        <f>SUM(G81+H81)</f>
        <v>0</v>
      </c>
    </row>
    <row r="82" spans="1:9" ht="10.199999999999999" x14ac:dyDescent="0.2">
      <c r="A82" s="55"/>
      <c r="B82" s="72" t="s">
        <v>1250</v>
      </c>
      <c r="C82" s="55" t="s">
        <v>684</v>
      </c>
      <c r="D82" s="68">
        <v>0</v>
      </c>
      <c r="E82" s="68">
        <v>0</v>
      </c>
      <c r="F82" s="68">
        <v>0</v>
      </c>
      <c r="G82" s="219">
        <f>SUMIF('Staff Details'!J:J,RIGHT(LEFT($A$2,7),2)&amp;"-"&amp;LEFT(A79,4),'Staff Details'!AA:AA)</f>
        <v>0</v>
      </c>
      <c r="H82" s="70">
        <v>0</v>
      </c>
      <c r="I82" s="242">
        <f>SUM(G82+H82)</f>
        <v>0</v>
      </c>
    </row>
    <row r="83" spans="1:9" ht="10.199999999999999" x14ac:dyDescent="0.2">
      <c r="A83" s="55"/>
      <c r="B83" s="72" t="s">
        <v>1250</v>
      </c>
      <c r="C83" s="55" t="s">
        <v>401</v>
      </c>
      <c r="D83" s="68">
        <v>0</v>
      </c>
      <c r="E83" s="68">
        <v>0</v>
      </c>
      <c r="F83" s="68">
        <v>0</v>
      </c>
      <c r="G83" s="68">
        <v>0</v>
      </c>
      <c r="H83" s="70">
        <v>0</v>
      </c>
      <c r="I83" s="242">
        <f>SUM(G83+H83)</f>
        <v>0</v>
      </c>
    </row>
    <row r="84" spans="1:9" ht="10.5" customHeight="1" x14ac:dyDescent="0.2">
      <c r="A84" s="17"/>
      <c r="B84" s="72" t="s">
        <v>1251</v>
      </c>
      <c r="C84" s="55" t="s">
        <v>76</v>
      </c>
      <c r="D84" s="68">
        <v>0</v>
      </c>
      <c r="E84" s="68">
        <v>0</v>
      </c>
      <c r="F84" s="68">
        <v>0</v>
      </c>
      <c r="G84" s="68">
        <v>0</v>
      </c>
      <c r="H84" s="108">
        <v>0</v>
      </c>
      <c r="I84" s="245">
        <f t="shared" ref="I84:I113" si="2">SUM(G84+H84)</f>
        <v>0</v>
      </c>
    </row>
    <row r="85" spans="1:9" ht="10.5" customHeight="1" x14ac:dyDescent="0.2">
      <c r="A85" s="17"/>
      <c r="B85" s="72" t="s">
        <v>1252</v>
      </c>
      <c r="C85" s="55" t="s">
        <v>77</v>
      </c>
      <c r="D85" s="68">
        <v>0</v>
      </c>
      <c r="E85" s="68">
        <v>0</v>
      </c>
      <c r="F85" s="68">
        <v>0</v>
      </c>
      <c r="G85" s="68">
        <v>0</v>
      </c>
      <c r="H85" s="108">
        <v>0</v>
      </c>
      <c r="I85" s="245">
        <f t="shared" si="2"/>
        <v>0</v>
      </c>
    </row>
    <row r="86" spans="1:9" ht="10.5" customHeight="1" x14ac:dyDescent="0.2">
      <c r="A86" s="17"/>
      <c r="B86" s="72" t="s">
        <v>78</v>
      </c>
      <c r="C86" s="55" t="s">
        <v>79</v>
      </c>
      <c r="D86" s="68">
        <v>0</v>
      </c>
      <c r="E86" s="68">
        <v>0</v>
      </c>
      <c r="F86" s="68">
        <v>0</v>
      </c>
      <c r="G86" s="68">
        <v>0</v>
      </c>
      <c r="H86" s="108">
        <v>0</v>
      </c>
      <c r="I86" s="245">
        <f t="shared" si="2"/>
        <v>0</v>
      </c>
    </row>
    <row r="87" spans="1:9" ht="10.5" customHeight="1" x14ac:dyDescent="0.2">
      <c r="A87" s="17"/>
      <c r="B87" s="72" t="s">
        <v>80</v>
      </c>
      <c r="C87" s="55" t="s">
        <v>81</v>
      </c>
      <c r="D87" s="68">
        <v>0</v>
      </c>
      <c r="E87" s="68">
        <v>0</v>
      </c>
      <c r="F87" s="68">
        <v>0</v>
      </c>
      <c r="G87" s="68">
        <v>0</v>
      </c>
      <c r="H87" s="108">
        <v>0</v>
      </c>
      <c r="I87" s="245">
        <f t="shared" si="2"/>
        <v>0</v>
      </c>
    </row>
    <row r="88" spans="1:9" ht="10.5" customHeight="1" x14ac:dyDescent="0.2">
      <c r="A88" s="17"/>
      <c r="B88" s="72" t="s">
        <v>1253</v>
      </c>
      <c r="C88" s="55" t="s">
        <v>82</v>
      </c>
      <c r="D88" s="68">
        <v>0</v>
      </c>
      <c r="E88" s="68">
        <v>0</v>
      </c>
      <c r="F88" s="68">
        <v>0</v>
      </c>
      <c r="G88" s="68">
        <v>0</v>
      </c>
      <c r="H88" s="108">
        <v>0</v>
      </c>
      <c r="I88" s="245">
        <f t="shared" si="2"/>
        <v>0</v>
      </c>
    </row>
    <row r="89" spans="1:9" ht="10.5" customHeight="1" x14ac:dyDescent="0.2">
      <c r="A89" s="17"/>
      <c r="B89" s="72" t="s">
        <v>83</v>
      </c>
      <c r="C89" s="55" t="s">
        <v>91</v>
      </c>
      <c r="D89" s="68">
        <v>0</v>
      </c>
      <c r="E89" s="68">
        <v>0</v>
      </c>
      <c r="F89" s="68">
        <v>0</v>
      </c>
      <c r="G89" s="68">
        <v>0</v>
      </c>
      <c r="H89" s="108">
        <v>0</v>
      </c>
      <c r="I89" s="245">
        <f t="shared" si="2"/>
        <v>0</v>
      </c>
    </row>
    <row r="90" spans="1:9" ht="10.5" customHeight="1" x14ac:dyDescent="0.2">
      <c r="A90" s="17"/>
      <c r="B90" s="72" t="s">
        <v>84</v>
      </c>
      <c r="C90" s="55" t="s">
        <v>140</v>
      </c>
      <c r="D90" s="68">
        <v>0</v>
      </c>
      <c r="E90" s="68">
        <v>0</v>
      </c>
      <c r="F90" s="68">
        <v>0</v>
      </c>
      <c r="G90" s="68">
        <v>0</v>
      </c>
      <c r="H90" s="108">
        <v>0</v>
      </c>
      <c r="I90" s="245">
        <f t="shared" si="2"/>
        <v>0</v>
      </c>
    </row>
    <row r="91" spans="1:9" ht="10.5" customHeight="1" x14ac:dyDescent="0.2">
      <c r="A91" s="17"/>
      <c r="B91" s="72" t="s">
        <v>85</v>
      </c>
      <c r="C91" s="55" t="s">
        <v>92</v>
      </c>
      <c r="D91" s="68">
        <v>0</v>
      </c>
      <c r="E91" s="68">
        <v>0</v>
      </c>
      <c r="F91" s="68">
        <v>0</v>
      </c>
      <c r="G91" s="68">
        <v>0</v>
      </c>
      <c r="H91" s="108">
        <v>0</v>
      </c>
      <c r="I91" s="245">
        <f t="shared" si="2"/>
        <v>0</v>
      </c>
    </row>
    <row r="92" spans="1:9" ht="10.5" customHeight="1" x14ac:dyDescent="0.2">
      <c r="A92" s="17"/>
      <c r="B92" s="72" t="s">
        <v>86</v>
      </c>
      <c r="C92" s="55" t="s">
        <v>93</v>
      </c>
      <c r="D92" s="68">
        <v>0</v>
      </c>
      <c r="E92" s="68">
        <v>0</v>
      </c>
      <c r="F92" s="68">
        <v>0</v>
      </c>
      <c r="G92" s="68">
        <v>0</v>
      </c>
      <c r="H92" s="108">
        <v>0</v>
      </c>
      <c r="I92" s="245">
        <f t="shared" si="2"/>
        <v>0</v>
      </c>
    </row>
    <row r="93" spans="1:9" ht="10.5" customHeight="1" x14ac:dyDescent="0.2">
      <c r="A93" s="17"/>
      <c r="B93" s="72" t="s">
        <v>87</v>
      </c>
      <c r="C93" s="55" t="s">
        <v>94</v>
      </c>
      <c r="D93" s="68">
        <v>0</v>
      </c>
      <c r="E93" s="68">
        <v>0</v>
      </c>
      <c r="F93" s="68">
        <v>0</v>
      </c>
      <c r="G93" s="68">
        <v>0</v>
      </c>
      <c r="H93" s="108">
        <v>0</v>
      </c>
      <c r="I93" s="245">
        <f t="shared" si="2"/>
        <v>0</v>
      </c>
    </row>
    <row r="94" spans="1:9" ht="10.5" customHeight="1" x14ac:dyDescent="0.2">
      <c r="A94" s="17"/>
      <c r="B94" s="72" t="s">
        <v>89</v>
      </c>
      <c r="C94" s="55" t="s">
        <v>95</v>
      </c>
      <c r="D94" s="68">
        <v>0</v>
      </c>
      <c r="E94" s="68">
        <v>0</v>
      </c>
      <c r="F94" s="68">
        <v>0</v>
      </c>
      <c r="G94" s="68">
        <v>0</v>
      </c>
      <c r="H94" s="108">
        <v>0</v>
      </c>
      <c r="I94" s="245">
        <f t="shared" si="2"/>
        <v>0</v>
      </c>
    </row>
    <row r="95" spans="1:9" ht="10.5" customHeight="1" x14ac:dyDescent="0.2">
      <c r="A95" s="17"/>
      <c r="B95" s="72" t="s">
        <v>90</v>
      </c>
      <c r="C95" s="55" t="s">
        <v>1282</v>
      </c>
      <c r="D95" s="68">
        <v>0</v>
      </c>
      <c r="E95" s="68">
        <v>0</v>
      </c>
      <c r="F95" s="68">
        <v>0</v>
      </c>
      <c r="G95" s="68">
        <v>0</v>
      </c>
      <c r="H95" s="108">
        <v>0</v>
      </c>
      <c r="I95" s="245">
        <f t="shared" si="2"/>
        <v>0</v>
      </c>
    </row>
    <row r="96" spans="1:9" ht="10.5" customHeight="1" x14ac:dyDescent="0.2">
      <c r="A96" s="17"/>
      <c r="B96" s="51" t="s">
        <v>535</v>
      </c>
      <c r="C96" s="1" t="s">
        <v>558</v>
      </c>
      <c r="D96" s="68">
        <v>0</v>
      </c>
      <c r="E96" s="68">
        <v>0</v>
      </c>
      <c r="F96" s="68">
        <v>0</v>
      </c>
      <c r="G96" s="68">
        <v>0</v>
      </c>
      <c r="H96" s="108">
        <v>0</v>
      </c>
      <c r="I96" s="245">
        <f t="shared" si="2"/>
        <v>0</v>
      </c>
    </row>
    <row r="97" spans="1:9" ht="10.5" customHeight="1" x14ac:dyDescent="0.2">
      <c r="A97" s="17"/>
      <c r="B97" s="72" t="s">
        <v>1289</v>
      </c>
      <c r="C97" s="55" t="s">
        <v>648</v>
      </c>
      <c r="D97" s="68">
        <v>0</v>
      </c>
      <c r="E97" s="68">
        <v>0</v>
      </c>
      <c r="F97" s="68">
        <v>0</v>
      </c>
      <c r="G97" s="68">
        <v>0</v>
      </c>
      <c r="H97" s="108">
        <v>0</v>
      </c>
      <c r="I97" s="245">
        <f t="shared" si="2"/>
        <v>0</v>
      </c>
    </row>
    <row r="98" spans="1:9" ht="10.5" customHeight="1" x14ac:dyDescent="0.2">
      <c r="A98" s="17"/>
      <c r="B98" s="72" t="s">
        <v>1290</v>
      </c>
      <c r="C98" s="55" t="s">
        <v>650</v>
      </c>
      <c r="D98" s="68">
        <v>0</v>
      </c>
      <c r="E98" s="68">
        <v>0</v>
      </c>
      <c r="F98" s="68">
        <v>0</v>
      </c>
      <c r="G98" s="68">
        <v>0</v>
      </c>
      <c r="H98" s="108">
        <v>0</v>
      </c>
      <c r="I98" s="245">
        <f t="shared" si="2"/>
        <v>0</v>
      </c>
    </row>
    <row r="99" spans="1:9" ht="10.5" customHeight="1" x14ac:dyDescent="0.2">
      <c r="A99" s="17"/>
      <c r="B99" s="72" t="s">
        <v>651</v>
      </c>
      <c r="C99" s="55" t="s">
        <v>656</v>
      </c>
      <c r="D99" s="68">
        <v>0</v>
      </c>
      <c r="E99" s="68">
        <v>0</v>
      </c>
      <c r="F99" s="68">
        <v>0</v>
      </c>
      <c r="G99" s="68">
        <v>0</v>
      </c>
      <c r="H99" s="108">
        <v>0</v>
      </c>
      <c r="I99" s="245">
        <f t="shared" si="2"/>
        <v>0</v>
      </c>
    </row>
    <row r="100" spans="1:9" ht="10.5" customHeight="1" x14ac:dyDescent="0.2">
      <c r="A100" s="17"/>
      <c r="B100" s="72" t="s">
        <v>652</v>
      </c>
      <c r="C100" s="55" t="s">
        <v>139</v>
      </c>
      <c r="D100" s="68">
        <v>0</v>
      </c>
      <c r="E100" s="68">
        <v>0</v>
      </c>
      <c r="F100" s="68">
        <v>0</v>
      </c>
      <c r="G100" s="68">
        <v>0</v>
      </c>
      <c r="H100" s="108">
        <v>0</v>
      </c>
      <c r="I100" s="245">
        <f t="shared" si="2"/>
        <v>0</v>
      </c>
    </row>
    <row r="101" spans="1:9" ht="10.5" customHeight="1" x14ac:dyDescent="0.2">
      <c r="A101" s="17"/>
      <c r="B101" s="72" t="s">
        <v>653</v>
      </c>
      <c r="C101" s="55" t="s">
        <v>112</v>
      </c>
      <c r="D101" s="68">
        <v>0</v>
      </c>
      <c r="E101" s="68">
        <v>0</v>
      </c>
      <c r="F101" s="68">
        <v>0</v>
      </c>
      <c r="G101" s="68">
        <v>0</v>
      </c>
      <c r="H101" s="108">
        <v>0</v>
      </c>
      <c r="I101" s="245">
        <f t="shared" si="2"/>
        <v>0</v>
      </c>
    </row>
    <row r="102" spans="1:9" ht="10.5" customHeight="1" x14ac:dyDescent="0.2">
      <c r="A102" s="17"/>
      <c r="B102" s="72" t="s">
        <v>654</v>
      </c>
      <c r="C102" s="55" t="s">
        <v>113</v>
      </c>
      <c r="D102" s="68">
        <v>0</v>
      </c>
      <c r="E102" s="68">
        <v>0</v>
      </c>
      <c r="F102" s="68">
        <v>0</v>
      </c>
      <c r="G102" s="68">
        <v>0</v>
      </c>
      <c r="H102" s="108">
        <v>0</v>
      </c>
      <c r="I102" s="245">
        <f t="shared" si="2"/>
        <v>0</v>
      </c>
    </row>
    <row r="103" spans="1:9" ht="10.5" customHeight="1" x14ac:dyDescent="0.2">
      <c r="A103" s="17"/>
      <c r="B103" s="72" t="s">
        <v>1254</v>
      </c>
      <c r="C103" s="55" t="s">
        <v>114</v>
      </c>
      <c r="D103" s="68">
        <v>0</v>
      </c>
      <c r="E103" s="68">
        <v>0</v>
      </c>
      <c r="F103" s="68">
        <v>0</v>
      </c>
      <c r="G103" s="68">
        <v>0</v>
      </c>
      <c r="H103" s="108">
        <v>0</v>
      </c>
      <c r="I103" s="245">
        <f t="shared" si="2"/>
        <v>0</v>
      </c>
    </row>
    <row r="104" spans="1:9" ht="10.5" customHeight="1" x14ac:dyDescent="0.2">
      <c r="A104" s="17"/>
      <c r="B104" s="72" t="s">
        <v>655</v>
      </c>
      <c r="C104" s="55" t="s">
        <v>115</v>
      </c>
      <c r="D104" s="68">
        <v>0</v>
      </c>
      <c r="E104" s="68">
        <v>0</v>
      </c>
      <c r="F104" s="68">
        <v>0</v>
      </c>
      <c r="G104" s="68">
        <v>0</v>
      </c>
      <c r="H104" s="108">
        <v>0</v>
      </c>
      <c r="I104" s="245">
        <f t="shared" si="2"/>
        <v>0</v>
      </c>
    </row>
    <row r="105" spans="1:9" ht="10.5" customHeight="1" x14ac:dyDescent="0.2">
      <c r="A105" s="17"/>
      <c r="B105" s="72" t="s">
        <v>1255</v>
      </c>
      <c r="C105" s="55" t="s">
        <v>118</v>
      </c>
      <c r="D105" s="68">
        <v>0</v>
      </c>
      <c r="E105" s="68">
        <v>0</v>
      </c>
      <c r="F105" s="68">
        <v>0</v>
      </c>
      <c r="G105" s="68">
        <v>0</v>
      </c>
      <c r="H105" s="108">
        <v>0</v>
      </c>
      <c r="I105" s="245">
        <f t="shared" si="2"/>
        <v>0</v>
      </c>
    </row>
    <row r="106" spans="1:9" ht="10.5" customHeight="1" x14ac:dyDescent="0.2">
      <c r="A106" s="17"/>
      <c r="B106" s="72" t="s">
        <v>500</v>
      </c>
      <c r="C106" s="55" t="s">
        <v>123</v>
      </c>
      <c r="D106" s="68">
        <v>0</v>
      </c>
      <c r="E106" s="68">
        <v>0</v>
      </c>
      <c r="F106" s="68">
        <v>0</v>
      </c>
      <c r="G106" s="68">
        <v>0</v>
      </c>
      <c r="H106" s="108">
        <v>0</v>
      </c>
      <c r="I106" s="245">
        <f t="shared" si="2"/>
        <v>0</v>
      </c>
    </row>
    <row r="107" spans="1:9" ht="10.5" customHeight="1" x14ac:dyDescent="0.2">
      <c r="A107" s="17"/>
      <c r="B107" s="72" t="s">
        <v>496</v>
      </c>
      <c r="C107" s="55" t="s">
        <v>125</v>
      </c>
      <c r="D107" s="68">
        <v>0</v>
      </c>
      <c r="E107" s="68">
        <v>0</v>
      </c>
      <c r="F107" s="68">
        <v>0</v>
      </c>
      <c r="G107" s="68">
        <v>0</v>
      </c>
      <c r="H107" s="108">
        <v>0</v>
      </c>
      <c r="I107" s="245">
        <f t="shared" si="2"/>
        <v>0</v>
      </c>
    </row>
    <row r="108" spans="1:9" ht="10.5" customHeight="1" x14ac:dyDescent="0.2">
      <c r="A108" s="17"/>
      <c r="B108" s="72" t="s">
        <v>1256</v>
      </c>
      <c r="C108" s="55" t="s">
        <v>131</v>
      </c>
      <c r="D108" s="68">
        <v>0</v>
      </c>
      <c r="E108" s="68">
        <v>0</v>
      </c>
      <c r="F108" s="68">
        <v>0</v>
      </c>
      <c r="G108" s="68">
        <v>0</v>
      </c>
      <c r="H108" s="108">
        <v>0</v>
      </c>
      <c r="I108" s="245">
        <f t="shared" si="2"/>
        <v>0</v>
      </c>
    </row>
    <row r="109" spans="1:9" ht="10.5" customHeight="1" x14ac:dyDescent="0.2">
      <c r="A109" s="17"/>
      <c r="B109" s="72" t="s">
        <v>127</v>
      </c>
      <c r="C109" s="55" t="s">
        <v>132</v>
      </c>
      <c r="D109" s="68">
        <v>0</v>
      </c>
      <c r="E109" s="68">
        <v>0</v>
      </c>
      <c r="F109" s="68">
        <v>0</v>
      </c>
      <c r="G109" s="68">
        <v>0</v>
      </c>
      <c r="H109" s="108">
        <v>0</v>
      </c>
      <c r="I109" s="245">
        <f t="shared" si="2"/>
        <v>0</v>
      </c>
    </row>
    <row r="110" spans="1:9" ht="10.5" customHeight="1" x14ac:dyDescent="0.2">
      <c r="A110" s="17"/>
      <c r="B110" s="72" t="s">
        <v>128</v>
      </c>
      <c r="C110" s="55" t="s">
        <v>133</v>
      </c>
      <c r="D110" s="68">
        <v>0</v>
      </c>
      <c r="E110" s="68">
        <v>0</v>
      </c>
      <c r="F110" s="68">
        <v>0</v>
      </c>
      <c r="G110" s="68">
        <v>0</v>
      </c>
      <c r="H110" s="108">
        <v>0</v>
      </c>
      <c r="I110" s="245">
        <f t="shared" si="2"/>
        <v>0</v>
      </c>
    </row>
    <row r="111" spans="1:9" ht="10.5" customHeight="1" x14ac:dyDescent="0.2">
      <c r="A111" s="17"/>
      <c r="B111" s="72" t="s">
        <v>129</v>
      </c>
      <c r="C111" s="55" t="s">
        <v>134</v>
      </c>
      <c r="D111" s="68">
        <v>0</v>
      </c>
      <c r="E111" s="68">
        <v>0</v>
      </c>
      <c r="F111" s="68">
        <v>0</v>
      </c>
      <c r="G111" s="68">
        <v>0</v>
      </c>
      <c r="H111" s="108">
        <v>0</v>
      </c>
      <c r="I111" s="245">
        <f t="shared" si="2"/>
        <v>0</v>
      </c>
    </row>
    <row r="112" spans="1:9" ht="10.5" customHeight="1" x14ac:dyDescent="0.2">
      <c r="A112" s="17"/>
      <c r="B112" s="72" t="s">
        <v>130</v>
      </c>
      <c r="C112" s="55" t="s">
        <v>135</v>
      </c>
      <c r="D112" s="68">
        <v>0</v>
      </c>
      <c r="E112" s="68">
        <v>0</v>
      </c>
      <c r="F112" s="68">
        <v>0</v>
      </c>
      <c r="G112" s="68">
        <v>0</v>
      </c>
      <c r="H112" s="108">
        <v>0</v>
      </c>
      <c r="I112" s="245">
        <f t="shared" si="2"/>
        <v>0</v>
      </c>
    </row>
    <row r="113" spans="1:9" ht="10.5" customHeight="1" thickBot="1" x14ac:dyDescent="0.25">
      <c r="A113" s="17"/>
      <c r="B113" s="72" t="s">
        <v>498</v>
      </c>
      <c r="C113" s="55" t="s">
        <v>136</v>
      </c>
      <c r="D113" s="65">
        <v>0</v>
      </c>
      <c r="E113" s="65">
        <v>0</v>
      </c>
      <c r="F113" s="65">
        <v>0</v>
      </c>
      <c r="G113" s="65">
        <v>0</v>
      </c>
      <c r="H113" s="108">
        <v>0</v>
      </c>
      <c r="I113" s="245">
        <f t="shared" si="2"/>
        <v>0</v>
      </c>
    </row>
    <row r="114" spans="1:9" ht="10.5" customHeight="1" thickTop="1" thickBot="1" x14ac:dyDescent="0.25">
      <c r="A114" s="17"/>
      <c r="B114" s="72"/>
      <c r="C114" s="55" t="s">
        <v>212</v>
      </c>
      <c r="D114" s="82">
        <f>SUM(D80:D113)</f>
        <v>0</v>
      </c>
      <c r="E114" s="82">
        <f>SUM(E80:E113)</f>
        <v>0</v>
      </c>
      <c r="F114" s="82">
        <f>SUM(F80:F113)</f>
        <v>0</v>
      </c>
      <c r="G114" s="82">
        <f>SUM(G80:G113)</f>
        <v>0</v>
      </c>
      <c r="H114" s="82">
        <f>SUM(H80:H113)</f>
        <v>0</v>
      </c>
      <c r="I114" s="82">
        <f>SUM(G114+H114)</f>
        <v>0</v>
      </c>
    </row>
    <row r="115" spans="1:9" ht="12" customHeight="1" thickTop="1" x14ac:dyDescent="0.2">
      <c r="A115" s="17"/>
      <c r="B115" s="72"/>
      <c r="C115" s="55"/>
      <c r="D115" s="3"/>
      <c r="E115" s="3"/>
      <c r="F115" s="3"/>
      <c r="G115" s="3"/>
    </row>
    <row r="116" spans="1:9" ht="10.5" customHeight="1" x14ac:dyDescent="0.2">
      <c r="A116" s="17" t="s">
        <v>509</v>
      </c>
      <c r="C116" s="55"/>
      <c r="D116" s="3"/>
      <c r="E116" s="3"/>
      <c r="F116" s="3"/>
      <c r="G116" s="3"/>
    </row>
    <row r="117" spans="1:9" ht="10.199999999999999" x14ac:dyDescent="0.2">
      <c r="B117" s="72" t="s">
        <v>1249</v>
      </c>
      <c r="C117" s="55" t="s">
        <v>177</v>
      </c>
      <c r="D117" s="68">
        <v>0</v>
      </c>
      <c r="E117" s="68">
        <v>0</v>
      </c>
      <c r="F117" s="68">
        <v>0</v>
      </c>
      <c r="G117" s="218">
        <f>SUMIF('Staff Details'!J:J,RIGHT(LEFT($A$2,7),2)&amp;"-"&amp;LEFT(A116,4),'Staff Details'!S:S)</f>
        <v>0</v>
      </c>
      <c r="H117" s="70">
        <v>0</v>
      </c>
      <c r="I117" s="242">
        <f>SUM(G117+H117)</f>
        <v>0</v>
      </c>
    </row>
    <row r="118" spans="1:9" ht="10.199999999999999" x14ac:dyDescent="0.2">
      <c r="B118" s="72" t="s">
        <v>1249</v>
      </c>
      <c r="C118" s="55" t="s">
        <v>400</v>
      </c>
      <c r="D118" s="68">
        <v>0</v>
      </c>
      <c r="E118" s="68">
        <v>0</v>
      </c>
      <c r="F118" s="68">
        <v>0</v>
      </c>
      <c r="G118" s="68">
        <v>0</v>
      </c>
      <c r="H118" s="70">
        <v>0</v>
      </c>
      <c r="I118" s="242">
        <f>SUM(G118+H118)</f>
        <v>0</v>
      </c>
    </row>
    <row r="119" spans="1:9" ht="10.199999999999999" x14ac:dyDescent="0.2">
      <c r="A119" s="55"/>
      <c r="B119" s="72" t="s">
        <v>1250</v>
      </c>
      <c r="C119" s="55" t="s">
        <v>684</v>
      </c>
      <c r="D119" s="68">
        <v>0</v>
      </c>
      <c r="E119" s="68">
        <v>0</v>
      </c>
      <c r="F119" s="68">
        <v>0</v>
      </c>
      <c r="G119" s="219">
        <f>SUMIF('Staff Details'!J:J,RIGHT(LEFT($A$2,7),2)&amp;"-"&amp;LEFT(A116,4),'Staff Details'!AA:AA)</f>
        <v>0</v>
      </c>
      <c r="H119" s="70">
        <v>0</v>
      </c>
      <c r="I119" s="242">
        <f>SUM(G119+H119)</f>
        <v>0</v>
      </c>
    </row>
    <row r="120" spans="1:9" ht="10.199999999999999" x14ac:dyDescent="0.2">
      <c r="A120" s="55"/>
      <c r="B120" s="72" t="s">
        <v>1250</v>
      </c>
      <c r="C120" s="55" t="s">
        <v>401</v>
      </c>
      <c r="D120" s="68">
        <v>0</v>
      </c>
      <c r="E120" s="68">
        <v>0</v>
      </c>
      <c r="F120" s="68">
        <v>0</v>
      </c>
      <c r="G120" s="68">
        <v>0</v>
      </c>
      <c r="H120" s="70">
        <v>0</v>
      </c>
      <c r="I120" s="242">
        <f>SUM(G120+H120)</f>
        <v>0</v>
      </c>
    </row>
    <row r="121" spans="1:9" ht="10.5" customHeight="1" x14ac:dyDescent="0.2">
      <c r="A121" s="17"/>
      <c r="B121" s="72" t="s">
        <v>1251</v>
      </c>
      <c r="C121" s="55" t="s">
        <v>76</v>
      </c>
      <c r="D121" s="68">
        <v>0</v>
      </c>
      <c r="E121" s="68">
        <v>0</v>
      </c>
      <c r="F121" s="68">
        <v>0</v>
      </c>
      <c r="G121" s="68">
        <v>0</v>
      </c>
      <c r="H121" s="68">
        <v>0</v>
      </c>
      <c r="I121" s="221">
        <f t="shared" ref="I121:I144" si="3">SUM(G121+H121)</f>
        <v>0</v>
      </c>
    </row>
    <row r="122" spans="1:9" ht="10.5" customHeight="1" x14ac:dyDescent="0.2">
      <c r="A122" s="17"/>
      <c r="B122" s="72" t="s">
        <v>1252</v>
      </c>
      <c r="C122" s="55" t="s">
        <v>77</v>
      </c>
      <c r="D122" s="68">
        <v>0</v>
      </c>
      <c r="E122" s="68">
        <v>0</v>
      </c>
      <c r="F122" s="68">
        <v>0</v>
      </c>
      <c r="G122" s="68">
        <v>0</v>
      </c>
      <c r="H122" s="68">
        <v>0</v>
      </c>
      <c r="I122" s="221">
        <f t="shared" si="3"/>
        <v>0</v>
      </c>
    </row>
    <row r="123" spans="1:9" ht="10.5" customHeight="1" x14ac:dyDescent="0.2">
      <c r="A123" s="17"/>
      <c r="B123" s="72" t="s">
        <v>78</v>
      </c>
      <c r="C123" s="55" t="s">
        <v>79</v>
      </c>
      <c r="D123" s="68">
        <v>0</v>
      </c>
      <c r="E123" s="68">
        <v>0</v>
      </c>
      <c r="F123" s="68">
        <v>0</v>
      </c>
      <c r="G123" s="68">
        <v>0</v>
      </c>
      <c r="H123" s="68">
        <v>0</v>
      </c>
      <c r="I123" s="221">
        <f t="shared" si="3"/>
        <v>0</v>
      </c>
    </row>
    <row r="124" spans="1:9" ht="10.5" customHeight="1" x14ac:dyDescent="0.2">
      <c r="A124" s="17"/>
      <c r="B124" s="72" t="s">
        <v>80</v>
      </c>
      <c r="C124" s="55" t="s">
        <v>81</v>
      </c>
      <c r="D124" s="68">
        <v>0</v>
      </c>
      <c r="E124" s="68">
        <v>0</v>
      </c>
      <c r="F124" s="68">
        <v>0</v>
      </c>
      <c r="G124" s="68">
        <v>0</v>
      </c>
      <c r="H124" s="68">
        <v>0</v>
      </c>
      <c r="I124" s="221">
        <f t="shared" si="3"/>
        <v>0</v>
      </c>
    </row>
    <row r="125" spans="1:9" ht="10.5" customHeight="1" x14ac:dyDescent="0.2">
      <c r="A125" s="17"/>
      <c r="B125" s="72" t="s">
        <v>1253</v>
      </c>
      <c r="C125" s="55" t="s">
        <v>82</v>
      </c>
      <c r="D125" s="68">
        <v>0</v>
      </c>
      <c r="E125" s="68">
        <v>0</v>
      </c>
      <c r="F125" s="68">
        <v>0</v>
      </c>
      <c r="G125" s="68">
        <v>0</v>
      </c>
      <c r="H125" s="68">
        <v>0</v>
      </c>
      <c r="I125" s="221">
        <f t="shared" si="3"/>
        <v>0</v>
      </c>
    </row>
    <row r="126" spans="1:9" ht="10.5" customHeight="1" x14ac:dyDescent="0.2">
      <c r="A126" s="17"/>
      <c r="B126" s="51" t="s">
        <v>535</v>
      </c>
      <c r="C126" s="1" t="s">
        <v>558</v>
      </c>
      <c r="D126" s="68">
        <v>0</v>
      </c>
      <c r="E126" s="68">
        <v>0</v>
      </c>
      <c r="F126" s="68">
        <v>0</v>
      </c>
      <c r="G126" s="68">
        <v>0</v>
      </c>
      <c r="H126" s="68">
        <v>0</v>
      </c>
      <c r="I126" s="221">
        <f t="shared" si="3"/>
        <v>0</v>
      </c>
    </row>
    <row r="127" spans="1:9" ht="10.5" customHeight="1" x14ac:dyDescent="0.2">
      <c r="A127" s="17"/>
      <c r="B127" s="72" t="s">
        <v>1289</v>
      </c>
      <c r="C127" s="55" t="s">
        <v>648</v>
      </c>
      <c r="D127" s="68">
        <v>0</v>
      </c>
      <c r="E127" s="68">
        <v>0</v>
      </c>
      <c r="F127" s="68">
        <v>0</v>
      </c>
      <c r="G127" s="68">
        <v>0</v>
      </c>
      <c r="H127" s="68">
        <v>0</v>
      </c>
      <c r="I127" s="221">
        <f t="shared" si="3"/>
        <v>0</v>
      </c>
    </row>
    <row r="128" spans="1:9" ht="10.5" customHeight="1" x14ac:dyDescent="0.2">
      <c r="A128" s="17"/>
      <c r="B128" s="72" t="s">
        <v>1290</v>
      </c>
      <c r="C128" s="55" t="s">
        <v>650</v>
      </c>
      <c r="D128" s="68">
        <v>0</v>
      </c>
      <c r="E128" s="68">
        <v>0</v>
      </c>
      <c r="F128" s="68">
        <v>0</v>
      </c>
      <c r="G128" s="68">
        <v>0</v>
      </c>
      <c r="H128" s="68">
        <v>0</v>
      </c>
      <c r="I128" s="221">
        <f t="shared" si="3"/>
        <v>0</v>
      </c>
    </row>
    <row r="129" spans="1:9" ht="10.5" customHeight="1" x14ac:dyDescent="0.2">
      <c r="A129" s="17"/>
      <c r="B129" s="72" t="s">
        <v>651</v>
      </c>
      <c r="C129" s="55" t="s">
        <v>656</v>
      </c>
      <c r="D129" s="68">
        <v>0</v>
      </c>
      <c r="E129" s="68">
        <v>0</v>
      </c>
      <c r="F129" s="68">
        <v>0</v>
      </c>
      <c r="G129" s="68">
        <v>0</v>
      </c>
      <c r="H129" s="68">
        <v>0</v>
      </c>
      <c r="I129" s="221">
        <f t="shared" si="3"/>
        <v>0</v>
      </c>
    </row>
    <row r="130" spans="1:9" ht="10.5" customHeight="1" x14ac:dyDescent="0.2">
      <c r="A130" s="17"/>
      <c r="B130" s="72" t="s">
        <v>652</v>
      </c>
      <c r="C130" s="55" t="s">
        <v>139</v>
      </c>
      <c r="D130" s="68">
        <v>0</v>
      </c>
      <c r="E130" s="68">
        <v>0</v>
      </c>
      <c r="F130" s="68">
        <v>0</v>
      </c>
      <c r="G130" s="68">
        <v>0</v>
      </c>
      <c r="H130" s="68">
        <v>0</v>
      </c>
      <c r="I130" s="221">
        <f t="shared" si="3"/>
        <v>0</v>
      </c>
    </row>
    <row r="131" spans="1:9" ht="10.5" customHeight="1" x14ac:dyDescent="0.2">
      <c r="A131" s="17"/>
      <c r="B131" s="72" t="s">
        <v>653</v>
      </c>
      <c r="C131" s="55" t="s">
        <v>112</v>
      </c>
      <c r="D131" s="68">
        <v>0</v>
      </c>
      <c r="E131" s="68">
        <v>0</v>
      </c>
      <c r="F131" s="68">
        <v>0</v>
      </c>
      <c r="G131" s="68">
        <v>0</v>
      </c>
      <c r="H131" s="68">
        <v>0</v>
      </c>
      <c r="I131" s="221">
        <f t="shared" si="3"/>
        <v>0</v>
      </c>
    </row>
    <row r="132" spans="1:9" ht="10.5" customHeight="1" x14ac:dyDescent="0.2">
      <c r="A132" s="17"/>
      <c r="B132" s="72" t="s">
        <v>654</v>
      </c>
      <c r="C132" s="55" t="s">
        <v>113</v>
      </c>
      <c r="D132" s="68">
        <v>0</v>
      </c>
      <c r="E132" s="68">
        <v>0</v>
      </c>
      <c r="F132" s="68">
        <v>0</v>
      </c>
      <c r="G132" s="68">
        <v>0</v>
      </c>
      <c r="H132" s="68">
        <v>0</v>
      </c>
      <c r="I132" s="221">
        <f t="shared" si="3"/>
        <v>0</v>
      </c>
    </row>
    <row r="133" spans="1:9" ht="10.5" customHeight="1" x14ac:dyDescent="0.2">
      <c r="A133" s="17"/>
      <c r="B133" s="72" t="s">
        <v>280</v>
      </c>
      <c r="C133" s="55" t="s">
        <v>377</v>
      </c>
      <c r="D133" s="68">
        <v>0</v>
      </c>
      <c r="E133" s="68">
        <v>0</v>
      </c>
      <c r="F133" s="68">
        <v>0</v>
      </c>
      <c r="G133" s="68">
        <v>0</v>
      </c>
      <c r="H133" s="68">
        <v>0</v>
      </c>
      <c r="I133" s="221">
        <f t="shared" si="3"/>
        <v>0</v>
      </c>
    </row>
    <row r="134" spans="1:9" ht="10.5" customHeight="1" x14ac:dyDescent="0.2">
      <c r="A134" s="17"/>
      <c r="B134" s="72" t="s">
        <v>1254</v>
      </c>
      <c r="C134" s="55" t="s">
        <v>114</v>
      </c>
      <c r="D134" s="68">
        <v>0</v>
      </c>
      <c r="E134" s="68">
        <v>0</v>
      </c>
      <c r="F134" s="68">
        <v>0</v>
      </c>
      <c r="G134" s="68">
        <v>0</v>
      </c>
      <c r="H134" s="68">
        <v>0</v>
      </c>
      <c r="I134" s="221">
        <f t="shared" si="3"/>
        <v>0</v>
      </c>
    </row>
    <row r="135" spans="1:9" ht="10.5" customHeight="1" x14ac:dyDescent="0.2">
      <c r="A135" s="17"/>
      <c r="B135" s="72" t="s">
        <v>655</v>
      </c>
      <c r="C135" s="55" t="s">
        <v>115</v>
      </c>
      <c r="D135" s="68">
        <v>0</v>
      </c>
      <c r="E135" s="68">
        <v>0</v>
      </c>
      <c r="F135" s="68">
        <v>0</v>
      </c>
      <c r="G135" s="68">
        <v>0</v>
      </c>
      <c r="H135" s="68">
        <v>0</v>
      </c>
      <c r="I135" s="221">
        <f t="shared" si="3"/>
        <v>0</v>
      </c>
    </row>
    <row r="136" spans="1:9" ht="10.5" customHeight="1" x14ac:dyDescent="0.2">
      <c r="A136" s="17"/>
      <c r="B136" s="72" t="s">
        <v>1255</v>
      </c>
      <c r="C136" s="55" t="s">
        <v>118</v>
      </c>
      <c r="D136" s="68">
        <v>0</v>
      </c>
      <c r="E136" s="68">
        <v>0</v>
      </c>
      <c r="F136" s="68">
        <v>0</v>
      </c>
      <c r="G136" s="68">
        <v>0</v>
      </c>
      <c r="H136" s="68">
        <v>0</v>
      </c>
      <c r="I136" s="221">
        <f t="shared" si="3"/>
        <v>0</v>
      </c>
    </row>
    <row r="137" spans="1:9" ht="10.5" customHeight="1" x14ac:dyDescent="0.2">
      <c r="A137" s="17"/>
      <c r="B137" s="72" t="s">
        <v>500</v>
      </c>
      <c r="C137" s="55" t="s">
        <v>123</v>
      </c>
      <c r="D137" s="68">
        <v>0</v>
      </c>
      <c r="E137" s="68">
        <v>0</v>
      </c>
      <c r="F137" s="68">
        <v>0</v>
      </c>
      <c r="G137" s="68">
        <v>0</v>
      </c>
      <c r="H137" s="68">
        <v>0</v>
      </c>
      <c r="I137" s="221">
        <f t="shared" si="3"/>
        <v>0</v>
      </c>
    </row>
    <row r="138" spans="1:9" ht="10.5" customHeight="1" x14ac:dyDescent="0.2">
      <c r="A138" s="17"/>
      <c r="B138" s="72" t="s">
        <v>496</v>
      </c>
      <c r="C138" s="55" t="s">
        <v>125</v>
      </c>
      <c r="D138" s="68">
        <v>0</v>
      </c>
      <c r="E138" s="68">
        <v>0</v>
      </c>
      <c r="F138" s="68">
        <v>0</v>
      </c>
      <c r="G138" s="68">
        <v>0</v>
      </c>
      <c r="H138" s="68">
        <v>0</v>
      </c>
      <c r="I138" s="221">
        <f t="shared" si="3"/>
        <v>0</v>
      </c>
    </row>
    <row r="139" spans="1:9" ht="10.5" customHeight="1" x14ac:dyDescent="0.2">
      <c r="A139" s="17"/>
      <c r="B139" s="72" t="s">
        <v>1256</v>
      </c>
      <c r="C139" s="55" t="s">
        <v>131</v>
      </c>
      <c r="D139" s="68">
        <v>0</v>
      </c>
      <c r="E139" s="68">
        <v>0</v>
      </c>
      <c r="F139" s="68">
        <v>0</v>
      </c>
      <c r="G139" s="68">
        <v>0</v>
      </c>
      <c r="H139" s="68">
        <v>0</v>
      </c>
      <c r="I139" s="221">
        <f t="shared" si="3"/>
        <v>0</v>
      </c>
    </row>
    <row r="140" spans="1:9" ht="10.5" customHeight="1" x14ac:dyDescent="0.2">
      <c r="A140" s="17"/>
      <c r="B140" s="72" t="s">
        <v>127</v>
      </c>
      <c r="C140" s="55" t="s">
        <v>132</v>
      </c>
      <c r="D140" s="68">
        <v>0</v>
      </c>
      <c r="E140" s="68">
        <v>0</v>
      </c>
      <c r="F140" s="68">
        <v>0</v>
      </c>
      <c r="G140" s="68">
        <v>0</v>
      </c>
      <c r="H140" s="68">
        <v>0</v>
      </c>
      <c r="I140" s="221">
        <f t="shared" si="3"/>
        <v>0</v>
      </c>
    </row>
    <row r="141" spans="1:9" ht="10.5" customHeight="1" x14ac:dyDescent="0.2">
      <c r="A141" s="17"/>
      <c r="B141" s="72" t="s">
        <v>128</v>
      </c>
      <c r="C141" s="55" t="s">
        <v>133</v>
      </c>
      <c r="D141" s="68">
        <v>0</v>
      </c>
      <c r="E141" s="68">
        <v>0</v>
      </c>
      <c r="F141" s="68">
        <v>0</v>
      </c>
      <c r="G141" s="68">
        <v>0</v>
      </c>
      <c r="H141" s="68">
        <v>0</v>
      </c>
      <c r="I141" s="221">
        <f t="shared" si="3"/>
        <v>0</v>
      </c>
    </row>
    <row r="142" spans="1:9" ht="10.5" customHeight="1" x14ac:dyDescent="0.2">
      <c r="A142" s="17"/>
      <c r="B142" s="72" t="s">
        <v>129</v>
      </c>
      <c r="C142" s="55" t="s">
        <v>134</v>
      </c>
      <c r="D142" s="68">
        <v>0</v>
      </c>
      <c r="E142" s="68">
        <v>0</v>
      </c>
      <c r="F142" s="68">
        <v>0</v>
      </c>
      <c r="G142" s="68">
        <v>0</v>
      </c>
      <c r="H142" s="68">
        <v>0</v>
      </c>
      <c r="I142" s="221">
        <f t="shared" si="3"/>
        <v>0</v>
      </c>
    </row>
    <row r="143" spans="1:9" ht="10.5" customHeight="1" x14ac:dyDescent="0.2">
      <c r="A143" s="17"/>
      <c r="B143" s="72" t="s">
        <v>130</v>
      </c>
      <c r="C143" s="55" t="s">
        <v>135</v>
      </c>
      <c r="D143" s="68">
        <v>0</v>
      </c>
      <c r="E143" s="68">
        <v>0</v>
      </c>
      <c r="F143" s="68">
        <v>0</v>
      </c>
      <c r="G143" s="68">
        <v>0</v>
      </c>
      <c r="H143" s="68">
        <v>0</v>
      </c>
      <c r="I143" s="221">
        <f t="shared" si="3"/>
        <v>0</v>
      </c>
    </row>
    <row r="144" spans="1:9" ht="10.5" customHeight="1" thickBot="1" x14ac:dyDescent="0.25">
      <c r="A144" s="17"/>
      <c r="B144" s="72" t="s">
        <v>498</v>
      </c>
      <c r="C144" s="55" t="s">
        <v>136</v>
      </c>
      <c r="D144" s="65">
        <v>0</v>
      </c>
      <c r="E144" s="65">
        <v>0</v>
      </c>
      <c r="F144" s="65">
        <v>0</v>
      </c>
      <c r="G144" s="68">
        <v>0</v>
      </c>
      <c r="H144" s="65">
        <v>0</v>
      </c>
      <c r="I144" s="246">
        <f t="shared" si="3"/>
        <v>0</v>
      </c>
    </row>
    <row r="145" spans="1:9" ht="10.5" customHeight="1" thickTop="1" thickBot="1" x14ac:dyDescent="0.25">
      <c r="A145" s="17"/>
      <c r="B145" s="72"/>
      <c r="C145" s="55" t="s">
        <v>510</v>
      </c>
      <c r="D145" s="82">
        <f>SUM(D117:D144)</f>
        <v>0</v>
      </c>
      <c r="E145" s="82">
        <f>SUM(E117:E144)</f>
        <v>0</v>
      </c>
      <c r="F145" s="82">
        <f>SUM(F117:F144)</f>
        <v>0</v>
      </c>
      <c r="G145" s="82">
        <f>SUM(G117:G144)</f>
        <v>0</v>
      </c>
      <c r="H145" s="82">
        <f>SUM(H117:H144)</f>
        <v>0</v>
      </c>
      <c r="I145" s="82">
        <f>SUM(G145+H145)</f>
        <v>0</v>
      </c>
    </row>
    <row r="146" spans="1:9" ht="10.5" customHeight="1" thickTop="1" x14ac:dyDescent="0.2">
      <c r="A146" s="17"/>
      <c r="B146" s="72"/>
      <c r="C146" s="55"/>
      <c r="D146" s="3"/>
      <c r="E146" s="3"/>
      <c r="F146" s="3"/>
      <c r="G146" s="3"/>
      <c r="H146" s="3"/>
      <c r="I146" s="98"/>
    </row>
    <row r="147" spans="1:9" ht="10.5" customHeight="1" x14ac:dyDescent="0.2">
      <c r="A147" s="17" t="s">
        <v>1520</v>
      </c>
      <c r="C147" s="55"/>
      <c r="D147" s="3"/>
      <c r="E147" s="3"/>
      <c r="F147" s="3"/>
      <c r="G147" s="3"/>
    </row>
    <row r="148" spans="1:9" ht="10.199999999999999" x14ac:dyDescent="0.2">
      <c r="B148" s="72" t="s">
        <v>1249</v>
      </c>
      <c r="C148" s="55" t="s">
        <v>177</v>
      </c>
      <c r="D148" s="68">
        <v>0</v>
      </c>
      <c r="E148" s="68">
        <v>0</v>
      </c>
      <c r="F148" s="68">
        <v>0</v>
      </c>
      <c r="G148" s="218">
        <f>SUMIF('Staff Details'!J:J,RIGHT(LEFT($A$2,7),2)&amp;"-"&amp;LEFT(A147,4),'Staff Details'!S:S)</f>
        <v>0</v>
      </c>
      <c r="H148" s="70">
        <v>0</v>
      </c>
      <c r="I148" s="242">
        <f>SUM(G148+H148)</f>
        <v>0</v>
      </c>
    </row>
    <row r="149" spans="1:9" ht="10.199999999999999" x14ac:dyDescent="0.2">
      <c r="B149" s="72" t="s">
        <v>1249</v>
      </c>
      <c r="C149" s="55" t="s">
        <v>400</v>
      </c>
      <c r="D149" s="68">
        <v>0</v>
      </c>
      <c r="E149" s="68">
        <v>0</v>
      </c>
      <c r="F149" s="68">
        <v>0</v>
      </c>
      <c r="G149" s="68">
        <v>0</v>
      </c>
      <c r="H149" s="70">
        <v>0</v>
      </c>
      <c r="I149" s="242">
        <f>SUM(G149+H149)</f>
        <v>0</v>
      </c>
    </row>
    <row r="150" spans="1:9" ht="10.199999999999999" x14ac:dyDescent="0.2">
      <c r="A150" s="55"/>
      <c r="B150" s="72" t="s">
        <v>1250</v>
      </c>
      <c r="C150" s="55" t="s">
        <v>684</v>
      </c>
      <c r="D150" s="68">
        <v>0</v>
      </c>
      <c r="E150" s="68">
        <v>0</v>
      </c>
      <c r="F150" s="68">
        <v>0</v>
      </c>
      <c r="G150" s="219">
        <f>SUMIF('Staff Details'!J:J,RIGHT(LEFT($A$2,7),2)&amp;"-"&amp;LEFT(A147,4),'Staff Details'!AA:AA)</f>
        <v>0</v>
      </c>
      <c r="H150" s="70">
        <v>0</v>
      </c>
      <c r="I150" s="242">
        <f>SUM(G150+H150)</f>
        <v>0</v>
      </c>
    </row>
    <row r="151" spans="1:9" ht="10.199999999999999" x14ac:dyDescent="0.2">
      <c r="A151" s="55"/>
      <c r="B151" s="72" t="s">
        <v>1250</v>
      </c>
      <c r="C151" s="55" t="s">
        <v>401</v>
      </c>
      <c r="D151" s="68">
        <v>0</v>
      </c>
      <c r="E151" s="68">
        <v>0</v>
      </c>
      <c r="F151" s="68">
        <v>0</v>
      </c>
      <c r="G151" s="68">
        <v>0</v>
      </c>
      <c r="H151" s="70">
        <v>0</v>
      </c>
      <c r="I151" s="242">
        <f>SUM(G151+H151)</f>
        <v>0</v>
      </c>
    </row>
    <row r="152" spans="1:9" ht="10.5" customHeight="1" x14ac:dyDescent="0.2">
      <c r="A152" s="17"/>
      <c r="B152" s="72" t="s">
        <v>1251</v>
      </c>
      <c r="C152" s="55" t="s">
        <v>76</v>
      </c>
      <c r="D152" s="68">
        <v>0</v>
      </c>
      <c r="E152" s="68">
        <v>0</v>
      </c>
      <c r="F152" s="68">
        <v>0</v>
      </c>
      <c r="G152" s="68">
        <v>0</v>
      </c>
      <c r="H152" s="68">
        <v>0</v>
      </c>
      <c r="I152" s="221">
        <f t="shared" ref="I152:I175" si="4">SUM(G152+H152)</f>
        <v>0</v>
      </c>
    </row>
    <row r="153" spans="1:9" ht="10.5" customHeight="1" x14ac:dyDescent="0.2">
      <c r="A153" s="17"/>
      <c r="B153" s="72" t="s">
        <v>1252</v>
      </c>
      <c r="C153" s="55" t="s">
        <v>77</v>
      </c>
      <c r="D153" s="68">
        <v>0</v>
      </c>
      <c r="E153" s="68">
        <v>0</v>
      </c>
      <c r="F153" s="68">
        <v>0</v>
      </c>
      <c r="G153" s="68">
        <v>0</v>
      </c>
      <c r="H153" s="68">
        <v>0</v>
      </c>
      <c r="I153" s="221">
        <f t="shared" si="4"/>
        <v>0</v>
      </c>
    </row>
    <row r="154" spans="1:9" ht="10.5" customHeight="1" x14ac:dyDescent="0.2">
      <c r="A154" s="17"/>
      <c r="B154" s="72" t="s">
        <v>78</v>
      </c>
      <c r="C154" s="55" t="s">
        <v>79</v>
      </c>
      <c r="D154" s="68">
        <v>0</v>
      </c>
      <c r="E154" s="68">
        <v>0</v>
      </c>
      <c r="F154" s="68">
        <v>0</v>
      </c>
      <c r="G154" s="68">
        <v>0</v>
      </c>
      <c r="H154" s="68">
        <v>0</v>
      </c>
      <c r="I154" s="221">
        <f t="shared" si="4"/>
        <v>0</v>
      </c>
    </row>
    <row r="155" spans="1:9" ht="10.5" customHeight="1" x14ac:dyDescent="0.2">
      <c r="A155" s="17"/>
      <c r="B155" s="72" t="s">
        <v>80</v>
      </c>
      <c r="C155" s="55" t="s">
        <v>81</v>
      </c>
      <c r="D155" s="68">
        <v>0</v>
      </c>
      <c r="E155" s="68">
        <v>0</v>
      </c>
      <c r="F155" s="68">
        <v>0</v>
      </c>
      <c r="G155" s="68">
        <v>0</v>
      </c>
      <c r="H155" s="68">
        <v>0</v>
      </c>
      <c r="I155" s="221">
        <f t="shared" si="4"/>
        <v>0</v>
      </c>
    </row>
    <row r="156" spans="1:9" ht="10.5" customHeight="1" x14ac:dyDescent="0.2">
      <c r="A156" s="17"/>
      <c r="B156" s="72" t="s">
        <v>1253</v>
      </c>
      <c r="C156" s="55" t="s">
        <v>82</v>
      </c>
      <c r="D156" s="68">
        <v>0</v>
      </c>
      <c r="E156" s="68">
        <v>0</v>
      </c>
      <c r="F156" s="68">
        <v>0</v>
      </c>
      <c r="G156" s="68">
        <v>0</v>
      </c>
      <c r="H156" s="68">
        <v>0</v>
      </c>
      <c r="I156" s="221">
        <f t="shared" si="4"/>
        <v>0</v>
      </c>
    </row>
    <row r="157" spans="1:9" ht="10.5" customHeight="1" x14ac:dyDescent="0.2">
      <c r="A157" s="17"/>
      <c r="B157" s="51" t="s">
        <v>535</v>
      </c>
      <c r="C157" s="1" t="s">
        <v>558</v>
      </c>
      <c r="D157" s="68">
        <v>0</v>
      </c>
      <c r="E157" s="68">
        <v>0</v>
      </c>
      <c r="F157" s="68">
        <v>0</v>
      </c>
      <c r="G157" s="68">
        <v>0</v>
      </c>
      <c r="H157" s="68">
        <v>0</v>
      </c>
      <c r="I157" s="221">
        <f t="shared" si="4"/>
        <v>0</v>
      </c>
    </row>
    <row r="158" spans="1:9" ht="10.5" customHeight="1" x14ac:dyDescent="0.2">
      <c r="A158" s="17"/>
      <c r="B158" s="72" t="s">
        <v>1289</v>
      </c>
      <c r="C158" s="55" t="s">
        <v>648</v>
      </c>
      <c r="D158" s="68">
        <v>0</v>
      </c>
      <c r="E158" s="68">
        <v>0</v>
      </c>
      <c r="F158" s="68">
        <v>0</v>
      </c>
      <c r="G158" s="68">
        <v>0</v>
      </c>
      <c r="H158" s="68">
        <v>0</v>
      </c>
      <c r="I158" s="221">
        <f t="shared" si="4"/>
        <v>0</v>
      </c>
    </row>
    <row r="159" spans="1:9" ht="10.5" customHeight="1" x14ac:dyDescent="0.2">
      <c r="A159" s="17"/>
      <c r="B159" s="72" t="s">
        <v>1290</v>
      </c>
      <c r="C159" s="55" t="s">
        <v>650</v>
      </c>
      <c r="D159" s="68">
        <v>0</v>
      </c>
      <c r="E159" s="68">
        <v>0</v>
      </c>
      <c r="F159" s="68">
        <v>0</v>
      </c>
      <c r="G159" s="68">
        <v>0</v>
      </c>
      <c r="H159" s="68">
        <v>0</v>
      </c>
      <c r="I159" s="221">
        <f t="shared" si="4"/>
        <v>0</v>
      </c>
    </row>
    <row r="160" spans="1:9" ht="10.5" customHeight="1" x14ac:dyDescent="0.2">
      <c r="A160" s="17"/>
      <c r="B160" s="72" t="s">
        <v>651</v>
      </c>
      <c r="C160" s="55" t="s">
        <v>656</v>
      </c>
      <c r="D160" s="68">
        <v>0</v>
      </c>
      <c r="E160" s="68">
        <v>0</v>
      </c>
      <c r="F160" s="68">
        <v>0</v>
      </c>
      <c r="G160" s="68">
        <v>0</v>
      </c>
      <c r="H160" s="68">
        <v>0</v>
      </c>
      <c r="I160" s="221">
        <f t="shared" si="4"/>
        <v>0</v>
      </c>
    </row>
    <row r="161" spans="1:9" ht="10.5" customHeight="1" x14ac:dyDescent="0.2">
      <c r="A161" s="17"/>
      <c r="B161" s="72" t="s">
        <v>652</v>
      </c>
      <c r="C161" s="55" t="s">
        <v>139</v>
      </c>
      <c r="D161" s="68">
        <v>0</v>
      </c>
      <c r="E161" s="68">
        <v>0</v>
      </c>
      <c r="F161" s="68">
        <v>0</v>
      </c>
      <c r="G161" s="68">
        <v>0</v>
      </c>
      <c r="H161" s="68">
        <v>0</v>
      </c>
      <c r="I161" s="221">
        <f t="shared" si="4"/>
        <v>0</v>
      </c>
    </row>
    <row r="162" spans="1:9" ht="10.5" customHeight="1" x14ac:dyDescent="0.2">
      <c r="A162" s="17"/>
      <c r="B162" s="72" t="s">
        <v>653</v>
      </c>
      <c r="C162" s="55" t="s">
        <v>112</v>
      </c>
      <c r="D162" s="68">
        <v>0</v>
      </c>
      <c r="E162" s="68">
        <v>0</v>
      </c>
      <c r="F162" s="68">
        <v>0</v>
      </c>
      <c r="G162" s="68">
        <v>0</v>
      </c>
      <c r="H162" s="68">
        <v>0</v>
      </c>
      <c r="I162" s="221">
        <f t="shared" si="4"/>
        <v>0</v>
      </c>
    </row>
    <row r="163" spans="1:9" ht="10.5" customHeight="1" x14ac:dyDescent="0.2">
      <c r="A163" s="17"/>
      <c r="B163" s="72" t="s">
        <v>654</v>
      </c>
      <c r="C163" s="55" t="s">
        <v>113</v>
      </c>
      <c r="D163" s="68">
        <v>0</v>
      </c>
      <c r="E163" s="68">
        <v>0</v>
      </c>
      <c r="F163" s="68">
        <v>0</v>
      </c>
      <c r="G163" s="68">
        <v>0</v>
      </c>
      <c r="H163" s="68">
        <v>0</v>
      </c>
      <c r="I163" s="221">
        <f t="shared" si="4"/>
        <v>0</v>
      </c>
    </row>
    <row r="164" spans="1:9" ht="10.5" customHeight="1" x14ac:dyDescent="0.2">
      <c r="A164" s="17"/>
      <c r="B164" s="72" t="s">
        <v>280</v>
      </c>
      <c r="C164" s="55" t="s">
        <v>377</v>
      </c>
      <c r="D164" s="68">
        <v>0</v>
      </c>
      <c r="E164" s="68">
        <v>0</v>
      </c>
      <c r="F164" s="68">
        <v>0</v>
      </c>
      <c r="G164" s="68">
        <v>0</v>
      </c>
      <c r="H164" s="68">
        <v>0</v>
      </c>
      <c r="I164" s="221">
        <f t="shared" si="4"/>
        <v>0</v>
      </c>
    </row>
    <row r="165" spans="1:9" ht="10.5" customHeight="1" x14ac:dyDescent="0.2">
      <c r="A165" s="17"/>
      <c r="B165" s="72" t="s">
        <v>1254</v>
      </c>
      <c r="C165" s="55" t="s">
        <v>114</v>
      </c>
      <c r="D165" s="68">
        <v>0</v>
      </c>
      <c r="E165" s="68">
        <v>0</v>
      </c>
      <c r="F165" s="68">
        <v>0</v>
      </c>
      <c r="G165" s="68">
        <v>0</v>
      </c>
      <c r="H165" s="68">
        <v>0</v>
      </c>
      <c r="I165" s="221">
        <f t="shared" si="4"/>
        <v>0</v>
      </c>
    </row>
    <row r="166" spans="1:9" ht="10.5" customHeight="1" x14ac:dyDescent="0.2">
      <c r="A166" s="17"/>
      <c r="B166" s="72" t="s">
        <v>655</v>
      </c>
      <c r="C166" s="55" t="s">
        <v>115</v>
      </c>
      <c r="D166" s="68">
        <v>0</v>
      </c>
      <c r="E166" s="68">
        <v>0</v>
      </c>
      <c r="F166" s="68">
        <v>0</v>
      </c>
      <c r="G166" s="68">
        <v>0</v>
      </c>
      <c r="H166" s="68">
        <v>0</v>
      </c>
      <c r="I166" s="221">
        <f t="shared" si="4"/>
        <v>0</v>
      </c>
    </row>
    <row r="167" spans="1:9" ht="10.5" customHeight="1" x14ac:dyDescent="0.2">
      <c r="A167" s="17"/>
      <c r="B167" s="72" t="s">
        <v>1255</v>
      </c>
      <c r="C167" s="55" t="s">
        <v>118</v>
      </c>
      <c r="D167" s="68">
        <v>0</v>
      </c>
      <c r="E167" s="68">
        <v>0</v>
      </c>
      <c r="F167" s="68">
        <v>0</v>
      </c>
      <c r="G167" s="68">
        <v>0</v>
      </c>
      <c r="H167" s="68">
        <v>0</v>
      </c>
      <c r="I167" s="221">
        <f t="shared" si="4"/>
        <v>0</v>
      </c>
    </row>
    <row r="168" spans="1:9" ht="10.5" customHeight="1" x14ac:dyDescent="0.2">
      <c r="A168" s="17"/>
      <c r="B168" s="72" t="s">
        <v>500</v>
      </c>
      <c r="C168" s="55" t="s">
        <v>123</v>
      </c>
      <c r="D168" s="68">
        <v>0</v>
      </c>
      <c r="E168" s="68">
        <v>0</v>
      </c>
      <c r="F168" s="68">
        <v>0</v>
      </c>
      <c r="G168" s="68">
        <v>0</v>
      </c>
      <c r="H168" s="68">
        <v>0</v>
      </c>
      <c r="I168" s="221">
        <f t="shared" si="4"/>
        <v>0</v>
      </c>
    </row>
    <row r="169" spans="1:9" ht="10.5" customHeight="1" x14ac:dyDescent="0.2">
      <c r="A169" s="17"/>
      <c r="B169" s="72" t="s">
        <v>496</v>
      </c>
      <c r="C169" s="55" t="s">
        <v>125</v>
      </c>
      <c r="D169" s="68">
        <v>0</v>
      </c>
      <c r="E169" s="68">
        <v>0</v>
      </c>
      <c r="F169" s="68">
        <v>0</v>
      </c>
      <c r="G169" s="68">
        <v>0</v>
      </c>
      <c r="H169" s="68">
        <v>0</v>
      </c>
      <c r="I169" s="221">
        <f t="shared" si="4"/>
        <v>0</v>
      </c>
    </row>
    <row r="170" spans="1:9" ht="10.5" customHeight="1" x14ac:dyDescent="0.2">
      <c r="A170" s="17"/>
      <c r="B170" s="72" t="s">
        <v>1256</v>
      </c>
      <c r="C170" s="55" t="s">
        <v>131</v>
      </c>
      <c r="D170" s="68">
        <v>0</v>
      </c>
      <c r="E170" s="68">
        <v>0</v>
      </c>
      <c r="F170" s="68">
        <v>0</v>
      </c>
      <c r="G170" s="68">
        <v>0</v>
      </c>
      <c r="H170" s="68">
        <v>0</v>
      </c>
      <c r="I170" s="221">
        <f t="shared" si="4"/>
        <v>0</v>
      </c>
    </row>
    <row r="171" spans="1:9" ht="10.5" customHeight="1" x14ac:dyDescent="0.2">
      <c r="A171" s="17"/>
      <c r="B171" s="72" t="s">
        <v>127</v>
      </c>
      <c r="C171" s="55" t="s">
        <v>132</v>
      </c>
      <c r="D171" s="68">
        <v>0</v>
      </c>
      <c r="E171" s="68">
        <v>0</v>
      </c>
      <c r="F171" s="68">
        <v>0</v>
      </c>
      <c r="G171" s="68">
        <v>0</v>
      </c>
      <c r="H171" s="68">
        <v>0</v>
      </c>
      <c r="I171" s="221">
        <f t="shared" si="4"/>
        <v>0</v>
      </c>
    </row>
    <row r="172" spans="1:9" ht="10.5" customHeight="1" x14ac:dyDescent="0.2">
      <c r="A172" s="17"/>
      <c r="B172" s="72" t="s">
        <v>128</v>
      </c>
      <c r="C172" s="55" t="s">
        <v>133</v>
      </c>
      <c r="D172" s="68">
        <v>0</v>
      </c>
      <c r="E172" s="68">
        <v>0</v>
      </c>
      <c r="F172" s="68">
        <v>0</v>
      </c>
      <c r="G172" s="68">
        <v>0</v>
      </c>
      <c r="H172" s="68">
        <v>0</v>
      </c>
      <c r="I172" s="221">
        <f t="shared" si="4"/>
        <v>0</v>
      </c>
    </row>
    <row r="173" spans="1:9" ht="10.5" customHeight="1" x14ac:dyDescent="0.2">
      <c r="A173" s="17"/>
      <c r="B173" s="72" t="s">
        <v>129</v>
      </c>
      <c r="C173" s="55" t="s">
        <v>134</v>
      </c>
      <c r="D173" s="68">
        <v>0</v>
      </c>
      <c r="E173" s="68">
        <v>0</v>
      </c>
      <c r="F173" s="68">
        <v>0</v>
      </c>
      <c r="G173" s="68">
        <v>0</v>
      </c>
      <c r="H173" s="68">
        <v>0</v>
      </c>
      <c r="I173" s="221">
        <f t="shared" si="4"/>
        <v>0</v>
      </c>
    </row>
    <row r="174" spans="1:9" ht="10.5" customHeight="1" x14ac:dyDescent="0.2">
      <c r="A174" s="17"/>
      <c r="B174" s="72" t="s">
        <v>130</v>
      </c>
      <c r="C174" s="55" t="s">
        <v>135</v>
      </c>
      <c r="D174" s="68">
        <v>0</v>
      </c>
      <c r="E174" s="68">
        <v>0</v>
      </c>
      <c r="F174" s="68">
        <v>0</v>
      </c>
      <c r="G174" s="68">
        <v>0</v>
      </c>
      <c r="H174" s="68">
        <v>0</v>
      </c>
      <c r="I174" s="221">
        <f t="shared" si="4"/>
        <v>0</v>
      </c>
    </row>
    <row r="175" spans="1:9" ht="10.5" customHeight="1" thickBot="1" x14ac:dyDescent="0.25">
      <c r="A175" s="17"/>
      <c r="B175" s="72" t="s">
        <v>498</v>
      </c>
      <c r="C175" s="55" t="s">
        <v>136</v>
      </c>
      <c r="D175" s="65">
        <v>0</v>
      </c>
      <c r="E175" s="65">
        <v>0</v>
      </c>
      <c r="F175" s="65">
        <v>0</v>
      </c>
      <c r="G175" s="68">
        <v>0</v>
      </c>
      <c r="H175" s="65">
        <v>0</v>
      </c>
      <c r="I175" s="246">
        <f t="shared" si="4"/>
        <v>0</v>
      </c>
    </row>
    <row r="176" spans="1:9" ht="10.5" customHeight="1" thickTop="1" thickBot="1" x14ac:dyDescent="0.25">
      <c r="A176" s="17"/>
      <c r="B176" s="72"/>
      <c r="C176" s="55" t="s">
        <v>510</v>
      </c>
      <c r="D176" s="82">
        <f>SUM(D148:D175)</f>
        <v>0</v>
      </c>
      <c r="E176" s="82">
        <f>SUM(E148:E175)</f>
        <v>0</v>
      </c>
      <c r="F176" s="82">
        <f>SUM(F148:F175)</f>
        <v>0</v>
      </c>
      <c r="G176" s="82">
        <f>SUM(G148:G175)</f>
        <v>0</v>
      </c>
      <c r="H176" s="82">
        <f>SUM(H148:H175)</f>
        <v>0</v>
      </c>
      <c r="I176" s="82">
        <f>SUM(G176+H176)</f>
        <v>0</v>
      </c>
    </row>
    <row r="177" spans="1:9" ht="10.5" customHeight="1" thickTop="1" x14ac:dyDescent="0.2">
      <c r="A177" s="17"/>
      <c r="B177" s="72"/>
      <c r="C177" s="55"/>
      <c r="D177" s="3"/>
      <c r="E177" s="3"/>
      <c r="F177" s="3"/>
      <c r="G177" s="3"/>
      <c r="H177" s="3"/>
      <c r="I177" s="98"/>
    </row>
    <row r="178" spans="1:9" ht="10.5" customHeight="1" x14ac:dyDescent="0.2">
      <c r="A178" s="17" t="s">
        <v>1521</v>
      </c>
      <c r="C178" s="55"/>
      <c r="D178" s="3"/>
      <c r="E178" s="3"/>
      <c r="F178" s="3"/>
      <c r="G178" s="3"/>
    </row>
    <row r="179" spans="1:9" ht="10.199999999999999" x14ac:dyDescent="0.2">
      <c r="B179" s="72" t="s">
        <v>1249</v>
      </c>
      <c r="C179" s="55" t="s">
        <v>177</v>
      </c>
      <c r="D179" s="68">
        <v>0</v>
      </c>
      <c r="E179" s="68">
        <v>0</v>
      </c>
      <c r="F179" s="68">
        <v>0</v>
      </c>
      <c r="G179" s="218">
        <f>SUMIF('Staff Details'!J:J,RIGHT(LEFT($A$2,7),2)&amp;"-"&amp;LEFT(A178,4),'Staff Details'!S:S)</f>
        <v>0</v>
      </c>
      <c r="H179" s="70">
        <v>0</v>
      </c>
      <c r="I179" s="242">
        <f>SUM(G179+H179)</f>
        <v>0</v>
      </c>
    </row>
    <row r="180" spans="1:9" ht="10.199999999999999" x14ac:dyDescent="0.2">
      <c r="B180" s="72" t="s">
        <v>1249</v>
      </c>
      <c r="C180" s="55" t="s">
        <v>400</v>
      </c>
      <c r="D180" s="68">
        <v>0</v>
      </c>
      <c r="E180" s="68">
        <v>0</v>
      </c>
      <c r="F180" s="68">
        <v>0</v>
      </c>
      <c r="G180" s="68">
        <v>0</v>
      </c>
      <c r="H180" s="70">
        <v>0</v>
      </c>
      <c r="I180" s="242">
        <f>SUM(G180+H180)</f>
        <v>0</v>
      </c>
    </row>
    <row r="181" spans="1:9" ht="10.199999999999999" x14ac:dyDescent="0.2">
      <c r="A181" s="55"/>
      <c r="B181" s="72" t="s">
        <v>1250</v>
      </c>
      <c r="C181" s="55" t="s">
        <v>684</v>
      </c>
      <c r="D181" s="68">
        <v>0</v>
      </c>
      <c r="E181" s="68">
        <v>0</v>
      </c>
      <c r="F181" s="68">
        <v>0</v>
      </c>
      <c r="G181" s="219">
        <f>SUMIF('Staff Details'!J:J,RIGHT(LEFT($A$2,7),2)&amp;"-"&amp;LEFT(A178,4),'Staff Details'!AA:AA)</f>
        <v>0</v>
      </c>
      <c r="H181" s="70">
        <v>0</v>
      </c>
      <c r="I181" s="242">
        <f>SUM(G181+H181)</f>
        <v>0</v>
      </c>
    </row>
    <row r="182" spans="1:9" ht="10.199999999999999" x14ac:dyDescent="0.2">
      <c r="A182" s="55"/>
      <c r="B182" s="72" t="s">
        <v>1250</v>
      </c>
      <c r="C182" s="55" t="s">
        <v>401</v>
      </c>
      <c r="D182" s="68">
        <v>0</v>
      </c>
      <c r="E182" s="68">
        <v>0</v>
      </c>
      <c r="F182" s="68">
        <v>0</v>
      </c>
      <c r="G182" s="68">
        <v>0</v>
      </c>
      <c r="H182" s="70">
        <v>0</v>
      </c>
      <c r="I182" s="242">
        <f>SUM(G182+H182)</f>
        <v>0</v>
      </c>
    </row>
    <row r="183" spans="1:9" ht="10.5" customHeight="1" x14ac:dyDescent="0.2">
      <c r="A183" s="17"/>
      <c r="B183" s="72" t="s">
        <v>1251</v>
      </c>
      <c r="C183" s="55" t="s">
        <v>76</v>
      </c>
      <c r="D183" s="68">
        <v>0</v>
      </c>
      <c r="E183" s="68">
        <v>0</v>
      </c>
      <c r="F183" s="68">
        <v>0</v>
      </c>
      <c r="G183" s="68">
        <v>0</v>
      </c>
      <c r="H183" s="68">
        <v>0</v>
      </c>
      <c r="I183" s="221">
        <f t="shared" ref="I183:I206" si="5">SUM(G183+H183)</f>
        <v>0</v>
      </c>
    </row>
    <row r="184" spans="1:9" ht="10.5" customHeight="1" x14ac:dyDescent="0.2">
      <c r="A184" s="17"/>
      <c r="B184" s="72" t="s">
        <v>1252</v>
      </c>
      <c r="C184" s="55" t="s">
        <v>77</v>
      </c>
      <c r="D184" s="68">
        <v>0</v>
      </c>
      <c r="E184" s="68">
        <v>0</v>
      </c>
      <c r="F184" s="68">
        <v>0</v>
      </c>
      <c r="G184" s="68">
        <v>0</v>
      </c>
      <c r="H184" s="68">
        <v>0</v>
      </c>
      <c r="I184" s="221">
        <f t="shared" si="5"/>
        <v>0</v>
      </c>
    </row>
    <row r="185" spans="1:9" ht="10.5" customHeight="1" x14ac:dyDescent="0.2">
      <c r="A185" s="17"/>
      <c r="B185" s="72" t="s">
        <v>78</v>
      </c>
      <c r="C185" s="55" t="s">
        <v>79</v>
      </c>
      <c r="D185" s="68">
        <v>0</v>
      </c>
      <c r="E185" s="68">
        <v>0</v>
      </c>
      <c r="F185" s="68">
        <v>0</v>
      </c>
      <c r="G185" s="68">
        <v>0</v>
      </c>
      <c r="H185" s="68">
        <v>0</v>
      </c>
      <c r="I185" s="221">
        <f t="shared" si="5"/>
        <v>0</v>
      </c>
    </row>
    <row r="186" spans="1:9" ht="10.5" customHeight="1" x14ac:dyDescent="0.2">
      <c r="A186" s="17"/>
      <c r="B186" s="72" t="s">
        <v>80</v>
      </c>
      <c r="C186" s="55" t="s">
        <v>81</v>
      </c>
      <c r="D186" s="68">
        <v>0</v>
      </c>
      <c r="E186" s="68">
        <v>0</v>
      </c>
      <c r="F186" s="68">
        <v>0</v>
      </c>
      <c r="G186" s="68">
        <v>0</v>
      </c>
      <c r="H186" s="68">
        <v>0</v>
      </c>
      <c r="I186" s="221">
        <f t="shared" si="5"/>
        <v>0</v>
      </c>
    </row>
    <row r="187" spans="1:9" ht="10.5" customHeight="1" x14ac:dyDescent="0.2">
      <c r="A187" s="17"/>
      <c r="B187" s="72" t="s">
        <v>1253</v>
      </c>
      <c r="C187" s="55" t="s">
        <v>82</v>
      </c>
      <c r="D187" s="68">
        <v>0</v>
      </c>
      <c r="E187" s="68">
        <v>0</v>
      </c>
      <c r="F187" s="68">
        <v>0</v>
      </c>
      <c r="G187" s="68">
        <v>0</v>
      </c>
      <c r="H187" s="68">
        <v>0</v>
      </c>
      <c r="I187" s="221">
        <f t="shared" si="5"/>
        <v>0</v>
      </c>
    </row>
    <row r="188" spans="1:9" ht="10.5" customHeight="1" x14ac:dyDescent="0.2">
      <c r="A188" s="17"/>
      <c r="B188" s="51" t="s">
        <v>535</v>
      </c>
      <c r="C188" s="1" t="s">
        <v>558</v>
      </c>
      <c r="D188" s="68">
        <v>0</v>
      </c>
      <c r="E188" s="68">
        <v>0</v>
      </c>
      <c r="F188" s="68">
        <v>0</v>
      </c>
      <c r="G188" s="68">
        <v>0</v>
      </c>
      <c r="H188" s="68">
        <v>0</v>
      </c>
      <c r="I188" s="221">
        <f t="shared" si="5"/>
        <v>0</v>
      </c>
    </row>
    <row r="189" spans="1:9" ht="10.5" customHeight="1" x14ac:dyDescent="0.2">
      <c r="A189" s="17"/>
      <c r="B189" s="72" t="s">
        <v>1289</v>
      </c>
      <c r="C189" s="55" t="s">
        <v>648</v>
      </c>
      <c r="D189" s="68">
        <v>0</v>
      </c>
      <c r="E189" s="68">
        <v>0</v>
      </c>
      <c r="F189" s="68">
        <v>0</v>
      </c>
      <c r="G189" s="68">
        <v>0</v>
      </c>
      <c r="H189" s="68">
        <v>0</v>
      </c>
      <c r="I189" s="221">
        <f t="shared" si="5"/>
        <v>0</v>
      </c>
    </row>
    <row r="190" spans="1:9" ht="10.5" customHeight="1" x14ac:dyDescent="0.2">
      <c r="A190" s="17"/>
      <c r="B190" s="72" t="s">
        <v>1290</v>
      </c>
      <c r="C190" s="55" t="s">
        <v>650</v>
      </c>
      <c r="D190" s="68">
        <v>0</v>
      </c>
      <c r="E190" s="68">
        <v>0</v>
      </c>
      <c r="F190" s="68">
        <v>0</v>
      </c>
      <c r="G190" s="68">
        <v>0</v>
      </c>
      <c r="H190" s="68">
        <v>0</v>
      </c>
      <c r="I190" s="221">
        <f t="shared" si="5"/>
        <v>0</v>
      </c>
    </row>
    <row r="191" spans="1:9" ht="10.5" customHeight="1" x14ac:dyDescent="0.2">
      <c r="A191" s="17"/>
      <c r="B191" s="72" t="s">
        <v>651</v>
      </c>
      <c r="C191" s="55" t="s">
        <v>656</v>
      </c>
      <c r="D191" s="68">
        <v>0</v>
      </c>
      <c r="E191" s="68">
        <v>0</v>
      </c>
      <c r="F191" s="68">
        <v>0</v>
      </c>
      <c r="G191" s="68">
        <v>0</v>
      </c>
      <c r="H191" s="68">
        <v>0</v>
      </c>
      <c r="I191" s="221">
        <f t="shared" si="5"/>
        <v>0</v>
      </c>
    </row>
    <row r="192" spans="1:9" ht="10.5" customHeight="1" x14ac:dyDescent="0.2">
      <c r="A192" s="17"/>
      <c r="B192" s="72" t="s">
        <v>652</v>
      </c>
      <c r="C192" s="55" t="s">
        <v>139</v>
      </c>
      <c r="D192" s="68">
        <v>0</v>
      </c>
      <c r="E192" s="68">
        <v>0</v>
      </c>
      <c r="F192" s="68">
        <v>0</v>
      </c>
      <c r="G192" s="68">
        <v>0</v>
      </c>
      <c r="H192" s="68">
        <v>0</v>
      </c>
      <c r="I192" s="221">
        <f t="shared" si="5"/>
        <v>0</v>
      </c>
    </row>
    <row r="193" spans="1:9" ht="10.5" customHeight="1" x14ac:dyDescent="0.2">
      <c r="A193" s="17"/>
      <c r="B193" s="72" t="s">
        <v>653</v>
      </c>
      <c r="C193" s="55" t="s">
        <v>112</v>
      </c>
      <c r="D193" s="68">
        <v>0</v>
      </c>
      <c r="E193" s="68">
        <v>0</v>
      </c>
      <c r="F193" s="68">
        <v>0</v>
      </c>
      <c r="G193" s="68">
        <v>0</v>
      </c>
      <c r="H193" s="68">
        <v>0</v>
      </c>
      <c r="I193" s="221">
        <f t="shared" si="5"/>
        <v>0</v>
      </c>
    </row>
    <row r="194" spans="1:9" ht="10.5" customHeight="1" x14ac:dyDescent="0.2">
      <c r="A194" s="17"/>
      <c r="B194" s="72" t="s">
        <v>654</v>
      </c>
      <c r="C194" s="55" t="s">
        <v>113</v>
      </c>
      <c r="D194" s="68">
        <v>0</v>
      </c>
      <c r="E194" s="68">
        <v>0</v>
      </c>
      <c r="F194" s="68">
        <v>0</v>
      </c>
      <c r="G194" s="68">
        <v>0</v>
      </c>
      <c r="H194" s="68">
        <v>0</v>
      </c>
      <c r="I194" s="221">
        <f t="shared" si="5"/>
        <v>0</v>
      </c>
    </row>
    <row r="195" spans="1:9" ht="10.5" customHeight="1" x14ac:dyDescent="0.2">
      <c r="A195" s="17"/>
      <c r="B195" s="72" t="s">
        <v>280</v>
      </c>
      <c r="C195" s="55" t="s">
        <v>377</v>
      </c>
      <c r="D195" s="68">
        <v>0</v>
      </c>
      <c r="E195" s="68">
        <v>0</v>
      </c>
      <c r="F195" s="68">
        <v>0</v>
      </c>
      <c r="G195" s="68">
        <v>0</v>
      </c>
      <c r="H195" s="68">
        <v>0</v>
      </c>
      <c r="I195" s="221">
        <f t="shared" si="5"/>
        <v>0</v>
      </c>
    </row>
    <row r="196" spans="1:9" ht="10.5" customHeight="1" x14ac:dyDescent="0.2">
      <c r="A196" s="17"/>
      <c r="B196" s="72" t="s">
        <v>1254</v>
      </c>
      <c r="C196" s="55" t="s">
        <v>114</v>
      </c>
      <c r="D196" s="68">
        <v>0</v>
      </c>
      <c r="E196" s="68">
        <v>0</v>
      </c>
      <c r="F196" s="68">
        <v>0</v>
      </c>
      <c r="G196" s="68">
        <v>0</v>
      </c>
      <c r="H196" s="68">
        <v>0</v>
      </c>
      <c r="I196" s="221">
        <f t="shared" si="5"/>
        <v>0</v>
      </c>
    </row>
    <row r="197" spans="1:9" ht="10.5" customHeight="1" x14ac:dyDescent="0.2">
      <c r="A197" s="17"/>
      <c r="B197" s="72" t="s">
        <v>655</v>
      </c>
      <c r="C197" s="55" t="s">
        <v>115</v>
      </c>
      <c r="D197" s="68">
        <v>0</v>
      </c>
      <c r="E197" s="68">
        <v>0</v>
      </c>
      <c r="F197" s="68">
        <v>0</v>
      </c>
      <c r="G197" s="68">
        <v>0</v>
      </c>
      <c r="H197" s="68">
        <v>0</v>
      </c>
      <c r="I197" s="221">
        <f t="shared" si="5"/>
        <v>0</v>
      </c>
    </row>
    <row r="198" spans="1:9" ht="10.5" customHeight="1" x14ac:dyDescent="0.2">
      <c r="A198" s="17"/>
      <c r="B198" s="72" t="s">
        <v>1255</v>
      </c>
      <c r="C198" s="55" t="s">
        <v>118</v>
      </c>
      <c r="D198" s="68">
        <v>0</v>
      </c>
      <c r="E198" s="68">
        <v>0</v>
      </c>
      <c r="F198" s="68">
        <v>0</v>
      </c>
      <c r="G198" s="68">
        <v>0</v>
      </c>
      <c r="H198" s="68">
        <v>0</v>
      </c>
      <c r="I198" s="221">
        <f t="shared" si="5"/>
        <v>0</v>
      </c>
    </row>
    <row r="199" spans="1:9" ht="10.5" customHeight="1" x14ac:dyDescent="0.2">
      <c r="A199" s="17"/>
      <c r="B199" s="72" t="s">
        <v>500</v>
      </c>
      <c r="C199" s="55" t="s">
        <v>123</v>
      </c>
      <c r="D199" s="68">
        <v>0</v>
      </c>
      <c r="E199" s="68">
        <v>0</v>
      </c>
      <c r="F199" s="68">
        <v>0</v>
      </c>
      <c r="G199" s="68">
        <v>0</v>
      </c>
      <c r="H199" s="68">
        <v>0</v>
      </c>
      <c r="I199" s="221">
        <f t="shared" si="5"/>
        <v>0</v>
      </c>
    </row>
    <row r="200" spans="1:9" ht="10.5" customHeight="1" x14ac:dyDescent="0.2">
      <c r="A200" s="17"/>
      <c r="B200" s="72" t="s">
        <v>496</v>
      </c>
      <c r="C200" s="55" t="s">
        <v>125</v>
      </c>
      <c r="D200" s="68">
        <v>0</v>
      </c>
      <c r="E200" s="68">
        <v>0</v>
      </c>
      <c r="F200" s="68">
        <v>0</v>
      </c>
      <c r="G200" s="68">
        <v>0</v>
      </c>
      <c r="H200" s="68">
        <v>0</v>
      </c>
      <c r="I200" s="221">
        <f t="shared" si="5"/>
        <v>0</v>
      </c>
    </row>
    <row r="201" spans="1:9" ht="10.5" customHeight="1" x14ac:dyDescent="0.2">
      <c r="A201" s="17"/>
      <c r="B201" s="72" t="s">
        <v>1256</v>
      </c>
      <c r="C201" s="55" t="s">
        <v>131</v>
      </c>
      <c r="D201" s="68">
        <v>0</v>
      </c>
      <c r="E201" s="68">
        <v>0</v>
      </c>
      <c r="F201" s="68">
        <v>0</v>
      </c>
      <c r="G201" s="68">
        <v>0</v>
      </c>
      <c r="H201" s="68">
        <v>0</v>
      </c>
      <c r="I201" s="221">
        <f t="shared" si="5"/>
        <v>0</v>
      </c>
    </row>
    <row r="202" spans="1:9" ht="10.5" customHeight="1" x14ac:dyDescent="0.2">
      <c r="A202" s="17"/>
      <c r="B202" s="72" t="s">
        <v>127</v>
      </c>
      <c r="C202" s="55" t="s">
        <v>132</v>
      </c>
      <c r="D202" s="68">
        <v>0</v>
      </c>
      <c r="E202" s="68">
        <v>0</v>
      </c>
      <c r="F202" s="68">
        <v>0</v>
      </c>
      <c r="G202" s="68">
        <v>0</v>
      </c>
      <c r="H202" s="68">
        <v>0</v>
      </c>
      <c r="I202" s="221">
        <f t="shared" si="5"/>
        <v>0</v>
      </c>
    </row>
    <row r="203" spans="1:9" ht="10.5" customHeight="1" x14ac:dyDescent="0.2">
      <c r="A203" s="17"/>
      <c r="B203" s="72" t="s">
        <v>128</v>
      </c>
      <c r="C203" s="55" t="s">
        <v>133</v>
      </c>
      <c r="D203" s="68">
        <v>0</v>
      </c>
      <c r="E203" s="68">
        <v>0</v>
      </c>
      <c r="F203" s="68">
        <v>0</v>
      </c>
      <c r="G203" s="68">
        <v>0</v>
      </c>
      <c r="H203" s="68">
        <v>0</v>
      </c>
      <c r="I203" s="221">
        <f t="shared" si="5"/>
        <v>0</v>
      </c>
    </row>
    <row r="204" spans="1:9" ht="10.5" customHeight="1" x14ac:dyDescent="0.2">
      <c r="A204" s="17"/>
      <c r="B204" s="72" t="s">
        <v>129</v>
      </c>
      <c r="C204" s="55" t="s">
        <v>134</v>
      </c>
      <c r="D204" s="68">
        <v>0</v>
      </c>
      <c r="E204" s="68">
        <v>0</v>
      </c>
      <c r="F204" s="68">
        <v>0</v>
      </c>
      <c r="G204" s="68">
        <v>0</v>
      </c>
      <c r="H204" s="68">
        <v>0</v>
      </c>
      <c r="I204" s="221">
        <f t="shared" si="5"/>
        <v>0</v>
      </c>
    </row>
    <row r="205" spans="1:9" ht="10.5" customHeight="1" x14ac:dyDescent="0.2">
      <c r="A205" s="17"/>
      <c r="B205" s="72" t="s">
        <v>130</v>
      </c>
      <c r="C205" s="55" t="s">
        <v>135</v>
      </c>
      <c r="D205" s="68">
        <v>0</v>
      </c>
      <c r="E205" s="68">
        <v>0</v>
      </c>
      <c r="F205" s="68">
        <v>0</v>
      </c>
      <c r="G205" s="68">
        <v>0</v>
      </c>
      <c r="H205" s="68">
        <v>0</v>
      </c>
      <c r="I205" s="221">
        <f t="shared" si="5"/>
        <v>0</v>
      </c>
    </row>
    <row r="206" spans="1:9" ht="10.5" customHeight="1" thickBot="1" x14ac:dyDescent="0.25">
      <c r="A206" s="17"/>
      <c r="B206" s="72" t="s">
        <v>498</v>
      </c>
      <c r="C206" s="55" t="s">
        <v>136</v>
      </c>
      <c r="D206" s="65">
        <v>0</v>
      </c>
      <c r="E206" s="65">
        <v>0</v>
      </c>
      <c r="F206" s="65">
        <v>0</v>
      </c>
      <c r="G206" s="68">
        <v>0</v>
      </c>
      <c r="H206" s="65">
        <v>0</v>
      </c>
      <c r="I206" s="246">
        <f t="shared" si="5"/>
        <v>0</v>
      </c>
    </row>
    <row r="207" spans="1:9" ht="10.5" customHeight="1" thickTop="1" thickBot="1" x14ac:dyDescent="0.25">
      <c r="A207" s="17"/>
      <c r="B207" s="72"/>
      <c r="C207" s="55" t="s">
        <v>510</v>
      </c>
      <c r="D207" s="82">
        <f>SUM(D179:D206)</f>
        <v>0</v>
      </c>
      <c r="E207" s="82">
        <f>SUM(E179:E206)</f>
        <v>0</v>
      </c>
      <c r="F207" s="82">
        <f>SUM(F179:F206)</f>
        <v>0</v>
      </c>
      <c r="G207" s="82">
        <f>SUM(G179:G206)</f>
        <v>0</v>
      </c>
      <c r="H207" s="82">
        <f>SUM(H179:H206)</f>
        <v>0</v>
      </c>
      <c r="I207" s="82">
        <f>SUM(G207+H207)</f>
        <v>0</v>
      </c>
    </row>
    <row r="208" spans="1:9" ht="10.5" customHeight="1" thickTop="1" x14ac:dyDescent="0.2">
      <c r="A208" s="17"/>
      <c r="B208" s="72"/>
      <c r="C208" s="55"/>
      <c r="D208" s="3"/>
      <c r="E208" s="3"/>
      <c r="F208" s="3"/>
      <c r="G208" s="3"/>
      <c r="H208" s="3"/>
      <c r="I208" s="98"/>
    </row>
    <row r="209" spans="1:9" ht="10.5" customHeight="1" x14ac:dyDescent="0.2">
      <c r="A209" s="17" t="s">
        <v>488</v>
      </c>
      <c r="C209" s="55"/>
      <c r="D209" s="3"/>
      <c r="E209" s="3"/>
      <c r="F209" s="3"/>
      <c r="G209" s="3"/>
      <c r="H209" s="3"/>
      <c r="I209" s="98"/>
    </row>
    <row r="210" spans="1:9" ht="10.199999999999999" x14ac:dyDescent="0.2">
      <c r="B210" s="72" t="s">
        <v>1249</v>
      </c>
      <c r="C210" s="55" t="s">
        <v>177</v>
      </c>
      <c r="D210" s="68">
        <v>0</v>
      </c>
      <c r="E210" s="68">
        <v>0</v>
      </c>
      <c r="F210" s="68">
        <v>0</v>
      </c>
      <c r="G210" s="218">
        <f>SUMIF('Staff Details'!J:J,RIGHT(LEFT($A$2,7),2)&amp;"-"&amp;LEFT(A209,4),'Staff Details'!S:S)</f>
        <v>0</v>
      </c>
      <c r="H210" s="70">
        <v>0</v>
      </c>
      <c r="I210" s="242">
        <f>SUM(G210+H210)</f>
        <v>0</v>
      </c>
    </row>
    <row r="211" spans="1:9" ht="10.199999999999999" x14ac:dyDescent="0.2">
      <c r="B211" s="72" t="s">
        <v>1249</v>
      </c>
      <c r="C211" s="55" t="s">
        <v>400</v>
      </c>
      <c r="D211" s="68">
        <v>0</v>
      </c>
      <c r="E211" s="68">
        <v>0</v>
      </c>
      <c r="F211" s="68">
        <v>0</v>
      </c>
      <c r="G211" s="68">
        <v>0</v>
      </c>
      <c r="H211" s="70">
        <v>0</v>
      </c>
      <c r="I211" s="242">
        <f>SUM(G211+H211)</f>
        <v>0</v>
      </c>
    </row>
    <row r="212" spans="1:9" ht="10.199999999999999" x14ac:dyDescent="0.2">
      <c r="A212" s="55"/>
      <c r="B212" s="72" t="s">
        <v>1250</v>
      </c>
      <c r="C212" s="55" t="s">
        <v>684</v>
      </c>
      <c r="D212" s="68">
        <v>0</v>
      </c>
      <c r="E212" s="68">
        <v>0</v>
      </c>
      <c r="F212" s="68">
        <v>0</v>
      </c>
      <c r="G212" s="219">
        <f>SUMIF('Staff Details'!J:J,RIGHT(LEFT($A$2,7),2)&amp;"-"&amp;LEFT(A209,4),'Staff Details'!AA:AA)</f>
        <v>0</v>
      </c>
      <c r="H212" s="70">
        <v>0</v>
      </c>
      <c r="I212" s="242">
        <f>SUM(G212+H212)</f>
        <v>0</v>
      </c>
    </row>
    <row r="213" spans="1:9" ht="10.199999999999999" x14ac:dyDescent="0.2">
      <c r="A213" s="55"/>
      <c r="B213" s="72" t="s">
        <v>1250</v>
      </c>
      <c r="C213" s="55" t="s">
        <v>401</v>
      </c>
      <c r="D213" s="68">
        <v>0</v>
      </c>
      <c r="E213" s="68">
        <v>0</v>
      </c>
      <c r="F213" s="68">
        <v>0</v>
      </c>
      <c r="G213" s="68">
        <v>0</v>
      </c>
      <c r="H213" s="70">
        <v>0</v>
      </c>
      <c r="I213" s="242">
        <f>SUM(G213+H213)</f>
        <v>0</v>
      </c>
    </row>
    <row r="214" spans="1:9" ht="10.5" customHeight="1" x14ac:dyDescent="0.2">
      <c r="A214" s="17"/>
      <c r="B214" s="72" t="s">
        <v>1251</v>
      </c>
      <c r="C214" s="55" t="s">
        <v>76</v>
      </c>
      <c r="D214" s="68">
        <v>0</v>
      </c>
      <c r="E214" s="68">
        <v>0</v>
      </c>
      <c r="F214" s="68">
        <v>0</v>
      </c>
      <c r="G214" s="68">
        <v>0</v>
      </c>
      <c r="H214" s="68">
        <v>0</v>
      </c>
      <c r="I214" s="221">
        <f t="shared" ref="I214:I243" si="6">SUM(G214+H214)</f>
        <v>0</v>
      </c>
    </row>
    <row r="215" spans="1:9" ht="10.5" customHeight="1" x14ac:dyDescent="0.2">
      <c r="A215" s="17"/>
      <c r="B215" s="72" t="s">
        <v>1252</v>
      </c>
      <c r="C215" s="55" t="s">
        <v>77</v>
      </c>
      <c r="D215" s="68">
        <v>0</v>
      </c>
      <c r="E215" s="68">
        <v>0</v>
      </c>
      <c r="F215" s="68">
        <v>0</v>
      </c>
      <c r="G215" s="68">
        <v>0</v>
      </c>
      <c r="H215" s="68">
        <v>0</v>
      </c>
      <c r="I215" s="221">
        <f t="shared" si="6"/>
        <v>0</v>
      </c>
    </row>
    <row r="216" spans="1:9" ht="10.5" customHeight="1" x14ac:dyDescent="0.2">
      <c r="A216" s="17"/>
      <c r="B216" s="72" t="s">
        <v>78</v>
      </c>
      <c r="C216" s="55" t="s">
        <v>79</v>
      </c>
      <c r="D216" s="68">
        <v>0</v>
      </c>
      <c r="E216" s="68">
        <v>0</v>
      </c>
      <c r="F216" s="68">
        <v>0</v>
      </c>
      <c r="G216" s="68">
        <v>0</v>
      </c>
      <c r="H216" s="68">
        <v>0</v>
      </c>
      <c r="I216" s="221">
        <f t="shared" si="6"/>
        <v>0</v>
      </c>
    </row>
    <row r="217" spans="1:9" ht="10.5" customHeight="1" x14ac:dyDescent="0.2">
      <c r="A217" s="17"/>
      <c r="B217" s="72" t="s">
        <v>80</v>
      </c>
      <c r="C217" s="55" t="s">
        <v>81</v>
      </c>
      <c r="D217" s="68">
        <v>0</v>
      </c>
      <c r="E217" s="68">
        <v>0</v>
      </c>
      <c r="F217" s="68">
        <v>0</v>
      </c>
      <c r="G217" s="68">
        <v>0</v>
      </c>
      <c r="H217" s="68">
        <v>0</v>
      </c>
      <c r="I217" s="221">
        <f t="shared" si="6"/>
        <v>0</v>
      </c>
    </row>
    <row r="218" spans="1:9" ht="10.5" customHeight="1" x14ac:dyDescent="0.2">
      <c r="A218" s="17"/>
      <c r="B218" s="72" t="s">
        <v>1253</v>
      </c>
      <c r="C218" s="55" t="s">
        <v>82</v>
      </c>
      <c r="D218" s="68">
        <v>0</v>
      </c>
      <c r="E218" s="68">
        <v>0</v>
      </c>
      <c r="F218" s="68">
        <v>0</v>
      </c>
      <c r="G218" s="68">
        <v>0</v>
      </c>
      <c r="H218" s="68">
        <v>0</v>
      </c>
      <c r="I218" s="221">
        <f t="shared" si="6"/>
        <v>0</v>
      </c>
    </row>
    <row r="219" spans="1:9" ht="10.5" customHeight="1" x14ac:dyDescent="0.2">
      <c r="A219" s="17"/>
      <c r="B219" s="72" t="s">
        <v>83</v>
      </c>
      <c r="C219" s="55" t="s">
        <v>91</v>
      </c>
      <c r="D219" s="68">
        <v>0</v>
      </c>
      <c r="E219" s="68">
        <v>0</v>
      </c>
      <c r="F219" s="68">
        <v>0</v>
      </c>
      <c r="G219" s="68">
        <v>0</v>
      </c>
      <c r="H219" s="68">
        <v>0</v>
      </c>
      <c r="I219" s="221">
        <f t="shared" si="6"/>
        <v>0</v>
      </c>
    </row>
    <row r="220" spans="1:9" ht="10.5" customHeight="1" x14ac:dyDescent="0.2">
      <c r="A220" s="17"/>
      <c r="B220" s="72" t="s">
        <v>84</v>
      </c>
      <c r="C220" s="55" t="s">
        <v>140</v>
      </c>
      <c r="D220" s="68">
        <v>0</v>
      </c>
      <c r="E220" s="68">
        <v>0</v>
      </c>
      <c r="F220" s="68">
        <v>0</v>
      </c>
      <c r="G220" s="68">
        <v>0</v>
      </c>
      <c r="H220" s="68">
        <v>0</v>
      </c>
      <c r="I220" s="221">
        <f t="shared" si="6"/>
        <v>0</v>
      </c>
    </row>
    <row r="221" spans="1:9" ht="10.5" customHeight="1" x14ac:dyDescent="0.2">
      <c r="A221" s="17"/>
      <c r="B221" s="72" t="s">
        <v>85</v>
      </c>
      <c r="C221" s="55" t="s">
        <v>92</v>
      </c>
      <c r="D221" s="68">
        <v>0</v>
      </c>
      <c r="E221" s="68">
        <v>0</v>
      </c>
      <c r="F221" s="68">
        <v>0</v>
      </c>
      <c r="G221" s="68">
        <v>0</v>
      </c>
      <c r="H221" s="68">
        <v>0</v>
      </c>
      <c r="I221" s="221">
        <f t="shared" si="6"/>
        <v>0</v>
      </c>
    </row>
    <row r="222" spans="1:9" ht="10.5" customHeight="1" x14ac:dyDescent="0.2">
      <c r="A222" s="17"/>
      <c r="B222" s="72" t="s">
        <v>86</v>
      </c>
      <c r="C222" s="55" t="s">
        <v>93</v>
      </c>
      <c r="D222" s="68">
        <v>0</v>
      </c>
      <c r="E222" s="68">
        <v>0</v>
      </c>
      <c r="F222" s="68">
        <v>0</v>
      </c>
      <c r="G222" s="68">
        <v>0</v>
      </c>
      <c r="H222" s="68">
        <v>0</v>
      </c>
      <c r="I222" s="221">
        <f t="shared" si="6"/>
        <v>0</v>
      </c>
    </row>
    <row r="223" spans="1:9" ht="10.5" customHeight="1" x14ac:dyDescent="0.2">
      <c r="A223" s="17"/>
      <c r="B223" s="72" t="s">
        <v>87</v>
      </c>
      <c r="C223" s="55" t="s">
        <v>94</v>
      </c>
      <c r="D223" s="68">
        <v>0</v>
      </c>
      <c r="E223" s="68">
        <v>0</v>
      </c>
      <c r="F223" s="68">
        <v>0</v>
      </c>
      <c r="G223" s="68">
        <v>0</v>
      </c>
      <c r="H223" s="68">
        <v>0</v>
      </c>
      <c r="I223" s="221">
        <f t="shared" si="6"/>
        <v>0</v>
      </c>
    </row>
    <row r="224" spans="1:9" ht="10.5" customHeight="1" x14ac:dyDescent="0.2">
      <c r="A224" s="17"/>
      <c r="B224" s="72" t="s">
        <v>88</v>
      </c>
      <c r="C224" s="55" t="s">
        <v>141</v>
      </c>
      <c r="D224" s="68">
        <v>0</v>
      </c>
      <c r="E224" s="68">
        <v>0</v>
      </c>
      <c r="F224" s="68">
        <v>0</v>
      </c>
      <c r="G224" s="68">
        <v>0</v>
      </c>
      <c r="H224" s="68">
        <v>0</v>
      </c>
      <c r="I224" s="221">
        <f t="shared" si="6"/>
        <v>0</v>
      </c>
    </row>
    <row r="225" spans="1:9" ht="10.5" customHeight="1" x14ac:dyDescent="0.2">
      <c r="A225" s="17"/>
      <c r="B225" s="72" t="s">
        <v>89</v>
      </c>
      <c r="C225" s="55" t="s">
        <v>95</v>
      </c>
      <c r="D225" s="68">
        <v>0</v>
      </c>
      <c r="E225" s="68">
        <v>0</v>
      </c>
      <c r="F225" s="68">
        <v>0</v>
      </c>
      <c r="G225" s="68">
        <v>0</v>
      </c>
      <c r="H225" s="68">
        <v>0</v>
      </c>
      <c r="I225" s="221">
        <f t="shared" si="6"/>
        <v>0</v>
      </c>
    </row>
    <row r="226" spans="1:9" ht="10.5" customHeight="1" x14ac:dyDescent="0.2">
      <c r="A226" s="17"/>
      <c r="B226" s="72" t="s">
        <v>90</v>
      </c>
      <c r="C226" s="55" t="s">
        <v>1282</v>
      </c>
      <c r="D226" s="68">
        <v>0</v>
      </c>
      <c r="E226" s="68">
        <v>0</v>
      </c>
      <c r="F226" s="68">
        <v>0</v>
      </c>
      <c r="G226" s="68">
        <v>0</v>
      </c>
      <c r="H226" s="68">
        <v>0</v>
      </c>
      <c r="I226" s="221">
        <f t="shared" si="6"/>
        <v>0</v>
      </c>
    </row>
    <row r="227" spans="1:9" ht="10.5" customHeight="1" x14ac:dyDescent="0.2">
      <c r="A227" s="17"/>
      <c r="B227" s="51" t="s">
        <v>535</v>
      </c>
      <c r="C227" s="1" t="s">
        <v>558</v>
      </c>
      <c r="D227" s="68">
        <v>0</v>
      </c>
      <c r="E227" s="68">
        <v>0</v>
      </c>
      <c r="F227" s="68">
        <v>0</v>
      </c>
      <c r="G227" s="68">
        <v>0</v>
      </c>
      <c r="H227" s="68">
        <v>0</v>
      </c>
      <c r="I227" s="221">
        <f t="shared" si="6"/>
        <v>0</v>
      </c>
    </row>
    <row r="228" spans="1:9" ht="10.5" customHeight="1" x14ac:dyDescent="0.2">
      <c r="A228" s="17"/>
      <c r="B228" s="72" t="s">
        <v>1289</v>
      </c>
      <c r="C228" s="55" t="s">
        <v>648</v>
      </c>
      <c r="D228" s="68">
        <v>0</v>
      </c>
      <c r="E228" s="68">
        <v>0</v>
      </c>
      <c r="F228" s="68">
        <v>0</v>
      </c>
      <c r="G228" s="68">
        <v>0</v>
      </c>
      <c r="H228" s="68">
        <v>0</v>
      </c>
      <c r="I228" s="221">
        <f t="shared" si="6"/>
        <v>0</v>
      </c>
    </row>
    <row r="229" spans="1:9" ht="10.5" customHeight="1" x14ac:dyDescent="0.2">
      <c r="A229" s="17"/>
      <c r="B229" s="72" t="s">
        <v>1290</v>
      </c>
      <c r="C229" s="55" t="s">
        <v>650</v>
      </c>
      <c r="D229" s="68">
        <v>0</v>
      </c>
      <c r="E229" s="68">
        <v>0</v>
      </c>
      <c r="F229" s="68">
        <v>0</v>
      </c>
      <c r="G229" s="68">
        <v>0</v>
      </c>
      <c r="H229" s="68">
        <v>0</v>
      </c>
      <c r="I229" s="221">
        <f t="shared" si="6"/>
        <v>0</v>
      </c>
    </row>
    <row r="230" spans="1:9" ht="10.5" customHeight="1" x14ac:dyDescent="0.2">
      <c r="A230" s="17"/>
      <c r="B230" s="72" t="s">
        <v>651</v>
      </c>
      <c r="C230" s="55" t="s">
        <v>656</v>
      </c>
      <c r="D230" s="68">
        <v>0</v>
      </c>
      <c r="E230" s="68">
        <v>0</v>
      </c>
      <c r="F230" s="68">
        <v>0</v>
      </c>
      <c r="G230" s="68">
        <v>0</v>
      </c>
      <c r="H230" s="68">
        <v>0</v>
      </c>
      <c r="I230" s="221">
        <f t="shared" si="6"/>
        <v>0</v>
      </c>
    </row>
    <row r="231" spans="1:9" ht="10.5" customHeight="1" x14ac:dyDescent="0.2">
      <c r="A231" s="17"/>
      <c r="B231" s="72" t="s">
        <v>652</v>
      </c>
      <c r="C231" s="55" t="s">
        <v>139</v>
      </c>
      <c r="D231" s="68">
        <v>0</v>
      </c>
      <c r="E231" s="68">
        <v>0</v>
      </c>
      <c r="F231" s="68">
        <v>0</v>
      </c>
      <c r="G231" s="68">
        <v>0</v>
      </c>
      <c r="H231" s="68">
        <v>0</v>
      </c>
      <c r="I231" s="221">
        <f t="shared" si="6"/>
        <v>0</v>
      </c>
    </row>
    <row r="232" spans="1:9" ht="10.5" customHeight="1" x14ac:dyDescent="0.2">
      <c r="A232" s="17"/>
      <c r="B232" s="72" t="s">
        <v>653</v>
      </c>
      <c r="C232" s="55" t="s">
        <v>112</v>
      </c>
      <c r="D232" s="68">
        <v>0</v>
      </c>
      <c r="E232" s="68">
        <v>0</v>
      </c>
      <c r="F232" s="68">
        <v>0</v>
      </c>
      <c r="G232" s="68">
        <v>0</v>
      </c>
      <c r="H232" s="68">
        <v>0</v>
      </c>
      <c r="I232" s="221">
        <f t="shared" si="6"/>
        <v>0</v>
      </c>
    </row>
    <row r="233" spans="1:9" ht="10.5" customHeight="1" x14ac:dyDescent="0.2">
      <c r="A233" s="17"/>
      <c r="B233" s="72" t="s">
        <v>654</v>
      </c>
      <c r="C233" s="55" t="s">
        <v>113</v>
      </c>
      <c r="D233" s="68">
        <v>0</v>
      </c>
      <c r="E233" s="68">
        <v>0</v>
      </c>
      <c r="F233" s="68">
        <v>0</v>
      </c>
      <c r="G233" s="68">
        <v>0</v>
      </c>
      <c r="H233" s="68">
        <v>0</v>
      </c>
      <c r="I233" s="221">
        <f t="shared" si="6"/>
        <v>0</v>
      </c>
    </row>
    <row r="234" spans="1:9" ht="10.5" customHeight="1" x14ac:dyDescent="0.2">
      <c r="A234" s="17"/>
      <c r="B234" s="72" t="s">
        <v>1254</v>
      </c>
      <c r="C234" s="55" t="s">
        <v>114</v>
      </c>
      <c r="D234" s="68">
        <v>0</v>
      </c>
      <c r="E234" s="68">
        <v>0</v>
      </c>
      <c r="F234" s="68">
        <v>0</v>
      </c>
      <c r="G234" s="68">
        <v>0</v>
      </c>
      <c r="H234" s="68">
        <v>0</v>
      </c>
      <c r="I234" s="221">
        <f t="shared" si="6"/>
        <v>0</v>
      </c>
    </row>
    <row r="235" spans="1:9" ht="10.5" customHeight="1" x14ac:dyDescent="0.2">
      <c r="A235" s="17"/>
      <c r="B235" s="72" t="s">
        <v>655</v>
      </c>
      <c r="C235" s="55" t="s">
        <v>115</v>
      </c>
      <c r="D235" s="68">
        <v>0</v>
      </c>
      <c r="E235" s="68">
        <v>0</v>
      </c>
      <c r="F235" s="68">
        <v>0</v>
      </c>
      <c r="G235" s="68">
        <v>0</v>
      </c>
      <c r="H235" s="68">
        <v>0</v>
      </c>
      <c r="I235" s="221">
        <f t="shared" si="6"/>
        <v>0</v>
      </c>
    </row>
    <row r="236" spans="1:9" ht="10.5" customHeight="1" x14ac:dyDescent="0.2">
      <c r="A236" s="17"/>
      <c r="B236" s="72" t="s">
        <v>1255</v>
      </c>
      <c r="C236" s="55" t="s">
        <v>118</v>
      </c>
      <c r="D236" s="68">
        <v>0</v>
      </c>
      <c r="E236" s="68">
        <v>0</v>
      </c>
      <c r="F236" s="68">
        <v>0</v>
      </c>
      <c r="G236" s="68">
        <v>0</v>
      </c>
      <c r="H236" s="68">
        <v>0</v>
      </c>
      <c r="I236" s="221">
        <f t="shared" si="6"/>
        <v>0</v>
      </c>
    </row>
    <row r="237" spans="1:9" ht="10.5" customHeight="1" x14ac:dyDescent="0.2">
      <c r="A237" s="17"/>
      <c r="B237" s="72" t="s">
        <v>500</v>
      </c>
      <c r="C237" s="55" t="s">
        <v>123</v>
      </c>
      <c r="D237" s="68">
        <v>0</v>
      </c>
      <c r="E237" s="68">
        <v>0</v>
      </c>
      <c r="F237" s="68">
        <v>0</v>
      </c>
      <c r="G237" s="68">
        <v>0</v>
      </c>
      <c r="H237" s="68">
        <v>0</v>
      </c>
      <c r="I237" s="221">
        <f t="shared" si="6"/>
        <v>0</v>
      </c>
    </row>
    <row r="238" spans="1:9" ht="10.5" customHeight="1" x14ac:dyDescent="0.2">
      <c r="A238" s="17"/>
      <c r="B238" s="72" t="s">
        <v>496</v>
      </c>
      <c r="C238" s="55" t="s">
        <v>125</v>
      </c>
      <c r="D238" s="68">
        <v>0</v>
      </c>
      <c r="E238" s="68">
        <v>0</v>
      </c>
      <c r="F238" s="68">
        <v>0</v>
      </c>
      <c r="G238" s="68">
        <v>0</v>
      </c>
      <c r="H238" s="68">
        <v>0</v>
      </c>
      <c r="I238" s="221">
        <f t="shared" si="6"/>
        <v>0</v>
      </c>
    </row>
    <row r="239" spans="1:9" ht="10.5" customHeight="1" x14ac:dyDescent="0.2">
      <c r="A239" s="17"/>
      <c r="B239" s="72" t="s">
        <v>1256</v>
      </c>
      <c r="C239" s="55" t="s">
        <v>131</v>
      </c>
      <c r="D239" s="68">
        <v>0</v>
      </c>
      <c r="E239" s="68">
        <v>0</v>
      </c>
      <c r="F239" s="68">
        <v>0</v>
      </c>
      <c r="G239" s="68">
        <v>0</v>
      </c>
      <c r="H239" s="68">
        <v>0</v>
      </c>
      <c r="I239" s="221">
        <f t="shared" si="6"/>
        <v>0</v>
      </c>
    </row>
    <row r="240" spans="1:9" ht="10.5" customHeight="1" x14ac:dyDescent="0.2">
      <c r="A240" s="17"/>
      <c r="B240" s="72" t="s">
        <v>127</v>
      </c>
      <c r="C240" s="55" t="s">
        <v>132</v>
      </c>
      <c r="D240" s="68">
        <v>0</v>
      </c>
      <c r="E240" s="68">
        <v>0</v>
      </c>
      <c r="F240" s="68">
        <v>0</v>
      </c>
      <c r="G240" s="68">
        <v>0</v>
      </c>
      <c r="H240" s="68">
        <v>0</v>
      </c>
      <c r="I240" s="221">
        <f t="shared" si="6"/>
        <v>0</v>
      </c>
    </row>
    <row r="241" spans="1:9" ht="10.5" customHeight="1" x14ac:dyDescent="0.2">
      <c r="A241" s="17"/>
      <c r="B241" s="72" t="s">
        <v>128</v>
      </c>
      <c r="C241" s="55" t="s">
        <v>133</v>
      </c>
      <c r="D241" s="68">
        <v>0</v>
      </c>
      <c r="E241" s="68">
        <v>0</v>
      </c>
      <c r="F241" s="68">
        <v>0</v>
      </c>
      <c r="G241" s="68">
        <v>0</v>
      </c>
      <c r="H241" s="68">
        <v>0</v>
      </c>
      <c r="I241" s="221">
        <f t="shared" si="6"/>
        <v>0</v>
      </c>
    </row>
    <row r="242" spans="1:9" ht="10.5" customHeight="1" x14ac:dyDescent="0.2">
      <c r="A242" s="17"/>
      <c r="B242" s="72" t="s">
        <v>129</v>
      </c>
      <c r="C242" s="55" t="s">
        <v>134</v>
      </c>
      <c r="D242" s="68">
        <v>0</v>
      </c>
      <c r="E242" s="68">
        <v>0</v>
      </c>
      <c r="F242" s="68">
        <v>0</v>
      </c>
      <c r="G242" s="68">
        <v>0</v>
      </c>
      <c r="H242" s="68">
        <v>0</v>
      </c>
      <c r="I242" s="221">
        <f t="shared" si="6"/>
        <v>0</v>
      </c>
    </row>
    <row r="243" spans="1:9" ht="10.5" customHeight="1" x14ac:dyDescent="0.2">
      <c r="A243" s="17"/>
      <c r="B243" s="72" t="s">
        <v>130</v>
      </c>
      <c r="C243" s="55" t="s">
        <v>135</v>
      </c>
      <c r="D243" s="68">
        <v>0</v>
      </c>
      <c r="E243" s="68">
        <v>0</v>
      </c>
      <c r="F243" s="68">
        <v>0</v>
      </c>
      <c r="G243" s="68">
        <v>0</v>
      </c>
      <c r="H243" s="68">
        <v>0</v>
      </c>
      <c r="I243" s="221">
        <f t="shared" si="6"/>
        <v>0</v>
      </c>
    </row>
    <row r="244" spans="1:9" ht="10.5" customHeight="1" thickBot="1" x14ac:dyDescent="0.25">
      <c r="A244" s="17"/>
      <c r="B244" s="72" t="s">
        <v>498</v>
      </c>
      <c r="C244" s="55" t="s">
        <v>136</v>
      </c>
      <c r="D244" s="65">
        <v>0</v>
      </c>
      <c r="E244" s="65">
        <v>0</v>
      </c>
      <c r="F244" s="65">
        <v>0</v>
      </c>
      <c r="G244" s="68">
        <v>0</v>
      </c>
      <c r="H244" s="65">
        <v>0</v>
      </c>
      <c r="I244" s="246">
        <f>SUM(G244+H244)</f>
        <v>0</v>
      </c>
    </row>
    <row r="245" spans="1:9" ht="10.5" customHeight="1" thickTop="1" thickBot="1" x14ac:dyDescent="0.25">
      <c r="B245" s="72"/>
      <c r="C245" s="55" t="s">
        <v>489</v>
      </c>
      <c r="D245" s="82">
        <f>SUM(D210:D244)</f>
        <v>0</v>
      </c>
      <c r="E245" s="82">
        <f>SUM(E210:E244)</f>
        <v>0</v>
      </c>
      <c r="F245" s="82">
        <f>SUM(F210:F244)</f>
        <v>0</v>
      </c>
      <c r="G245" s="82">
        <f>SUM(G210:G244)</f>
        <v>0</v>
      </c>
      <c r="H245" s="82">
        <f>SUM(H210:H244)</f>
        <v>0</v>
      </c>
      <c r="I245" s="82">
        <f>SUM(G245+H245)</f>
        <v>0</v>
      </c>
    </row>
    <row r="246" spans="1:9" ht="10.5" customHeight="1" thickTop="1" x14ac:dyDescent="0.2">
      <c r="B246" s="72"/>
      <c r="C246" s="55"/>
      <c r="D246" s="3"/>
      <c r="E246" s="3"/>
      <c r="F246" s="3"/>
      <c r="G246" s="3"/>
    </row>
    <row r="247" spans="1:9" ht="10.5" customHeight="1" x14ac:dyDescent="0.2">
      <c r="A247" s="17" t="s">
        <v>490</v>
      </c>
      <c r="C247" s="55"/>
      <c r="D247" s="3"/>
      <c r="E247" s="3"/>
      <c r="F247" s="3"/>
      <c r="G247" s="3"/>
    </row>
    <row r="248" spans="1:9" ht="10.199999999999999" x14ac:dyDescent="0.2">
      <c r="B248" s="72" t="s">
        <v>1249</v>
      </c>
      <c r="C248" s="55" t="s">
        <v>177</v>
      </c>
      <c r="D248" s="68">
        <v>0</v>
      </c>
      <c r="E248" s="68">
        <v>0</v>
      </c>
      <c r="F248" s="68">
        <v>0</v>
      </c>
      <c r="G248" s="218">
        <f>SUMIF('Staff Details'!J:J,RIGHT(LEFT($A$2,7),2)&amp;"-"&amp;LEFT(A247,4),'Staff Details'!S:S)</f>
        <v>0</v>
      </c>
      <c r="H248" s="70">
        <v>0</v>
      </c>
      <c r="I248" s="242">
        <f>SUM(G248+H248)</f>
        <v>0</v>
      </c>
    </row>
    <row r="249" spans="1:9" ht="10.199999999999999" x14ac:dyDescent="0.2">
      <c r="B249" s="72" t="s">
        <v>1249</v>
      </c>
      <c r="C249" s="55" t="s">
        <v>400</v>
      </c>
      <c r="D249" s="68">
        <v>0</v>
      </c>
      <c r="E249" s="68">
        <v>0</v>
      </c>
      <c r="F249" s="68">
        <v>0</v>
      </c>
      <c r="G249" s="68">
        <v>0</v>
      </c>
      <c r="H249" s="70">
        <v>0</v>
      </c>
      <c r="I249" s="242">
        <f>SUM(G249+H249)</f>
        <v>0</v>
      </c>
    </row>
    <row r="250" spans="1:9" ht="10.199999999999999" x14ac:dyDescent="0.2">
      <c r="A250" s="55"/>
      <c r="B250" s="72" t="s">
        <v>1250</v>
      </c>
      <c r="C250" s="55" t="s">
        <v>684</v>
      </c>
      <c r="D250" s="68">
        <v>0</v>
      </c>
      <c r="E250" s="68">
        <v>0</v>
      </c>
      <c r="F250" s="68">
        <v>0</v>
      </c>
      <c r="G250" s="219">
        <f>SUMIF('Staff Details'!J:J,RIGHT(LEFT($A$2,7),2)&amp;"-"&amp;LEFT(A247,4),'Staff Details'!AA:AA)</f>
        <v>0</v>
      </c>
      <c r="H250" s="70">
        <v>0</v>
      </c>
      <c r="I250" s="242">
        <f>SUM(G250+H250)</f>
        <v>0</v>
      </c>
    </row>
    <row r="251" spans="1:9" ht="10.199999999999999" x14ac:dyDescent="0.2">
      <c r="A251" s="55"/>
      <c r="B251" s="72" t="s">
        <v>1250</v>
      </c>
      <c r="C251" s="55" t="s">
        <v>401</v>
      </c>
      <c r="D251" s="68">
        <v>0</v>
      </c>
      <c r="E251" s="68">
        <v>0</v>
      </c>
      <c r="F251" s="68">
        <v>0</v>
      </c>
      <c r="G251" s="68">
        <v>0</v>
      </c>
      <c r="H251" s="70">
        <v>0</v>
      </c>
      <c r="I251" s="242">
        <f>SUM(G251+H251)</f>
        <v>0</v>
      </c>
    </row>
    <row r="252" spans="1:9" ht="10.5" customHeight="1" x14ac:dyDescent="0.2">
      <c r="A252" s="17"/>
      <c r="B252" s="72" t="s">
        <v>1251</v>
      </c>
      <c r="C252" s="55" t="s">
        <v>76</v>
      </c>
      <c r="D252" s="68">
        <v>0</v>
      </c>
      <c r="E252" s="68">
        <v>0</v>
      </c>
      <c r="F252" s="68">
        <v>0</v>
      </c>
      <c r="G252" s="68">
        <v>0</v>
      </c>
      <c r="H252" s="68">
        <v>0</v>
      </c>
      <c r="I252" s="221">
        <f t="shared" ref="I252:I275" si="7">SUM(G252+H252)</f>
        <v>0</v>
      </c>
    </row>
    <row r="253" spans="1:9" ht="10.5" customHeight="1" x14ac:dyDescent="0.2">
      <c r="A253" s="17"/>
      <c r="B253" s="72" t="s">
        <v>1252</v>
      </c>
      <c r="C253" s="55" t="s">
        <v>77</v>
      </c>
      <c r="D253" s="68">
        <v>0</v>
      </c>
      <c r="E253" s="68">
        <v>0</v>
      </c>
      <c r="F253" s="68">
        <v>0</v>
      </c>
      <c r="G253" s="68">
        <v>0</v>
      </c>
      <c r="H253" s="68">
        <v>0</v>
      </c>
      <c r="I253" s="221">
        <f t="shared" si="7"/>
        <v>0</v>
      </c>
    </row>
    <row r="254" spans="1:9" ht="10.5" customHeight="1" x14ac:dyDescent="0.2">
      <c r="A254" s="17"/>
      <c r="B254" s="72" t="s">
        <v>78</v>
      </c>
      <c r="C254" s="55" t="s">
        <v>79</v>
      </c>
      <c r="D254" s="68">
        <v>0</v>
      </c>
      <c r="E254" s="68">
        <v>0</v>
      </c>
      <c r="F254" s="68">
        <v>0</v>
      </c>
      <c r="G254" s="68">
        <v>0</v>
      </c>
      <c r="H254" s="68">
        <v>0</v>
      </c>
      <c r="I254" s="221">
        <f t="shared" si="7"/>
        <v>0</v>
      </c>
    </row>
    <row r="255" spans="1:9" ht="10.5" customHeight="1" x14ac:dyDescent="0.2">
      <c r="A255" s="17"/>
      <c r="B255" s="72" t="s">
        <v>80</v>
      </c>
      <c r="C255" s="55" t="s">
        <v>81</v>
      </c>
      <c r="D255" s="68">
        <v>0</v>
      </c>
      <c r="E255" s="68">
        <v>0</v>
      </c>
      <c r="F255" s="68">
        <v>0</v>
      </c>
      <c r="G255" s="68">
        <v>0</v>
      </c>
      <c r="H255" s="68">
        <v>0</v>
      </c>
      <c r="I255" s="221">
        <f t="shared" si="7"/>
        <v>0</v>
      </c>
    </row>
    <row r="256" spans="1:9" ht="10.5" customHeight="1" x14ac:dyDescent="0.2">
      <c r="A256" s="17"/>
      <c r="B256" s="72" t="s">
        <v>1253</v>
      </c>
      <c r="C256" s="55" t="s">
        <v>82</v>
      </c>
      <c r="D256" s="68">
        <v>0</v>
      </c>
      <c r="E256" s="68">
        <v>0</v>
      </c>
      <c r="F256" s="68">
        <v>0</v>
      </c>
      <c r="G256" s="68">
        <v>0</v>
      </c>
      <c r="H256" s="68">
        <v>0</v>
      </c>
      <c r="I256" s="221">
        <f t="shared" si="7"/>
        <v>0</v>
      </c>
    </row>
    <row r="257" spans="1:9" ht="10.5" customHeight="1" x14ac:dyDescent="0.2">
      <c r="A257" s="17"/>
      <c r="B257" s="51" t="s">
        <v>535</v>
      </c>
      <c r="C257" s="1" t="s">
        <v>558</v>
      </c>
      <c r="D257" s="68">
        <v>0</v>
      </c>
      <c r="E257" s="68">
        <v>0</v>
      </c>
      <c r="F257" s="68">
        <v>0</v>
      </c>
      <c r="G257" s="68">
        <v>0</v>
      </c>
      <c r="H257" s="68">
        <v>0</v>
      </c>
      <c r="I257" s="221">
        <f t="shared" si="7"/>
        <v>0</v>
      </c>
    </row>
    <row r="258" spans="1:9" ht="10.5" customHeight="1" x14ac:dyDescent="0.2">
      <c r="A258" s="17"/>
      <c r="B258" s="72" t="s">
        <v>1289</v>
      </c>
      <c r="C258" s="55" t="s">
        <v>648</v>
      </c>
      <c r="D258" s="68">
        <v>0</v>
      </c>
      <c r="E258" s="68">
        <v>0</v>
      </c>
      <c r="F258" s="68">
        <v>0</v>
      </c>
      <c r="G258" s="68">
        <v>0</v>
      </c>
      <c r="H258" s="68">
        <v>0</v>
      </c>
      <c r="I258" s="221">
        <f t="shared" si="7"/>
        <v>0</v>
      </c>
    </row>
    <row r="259" spans="1:9" ht="10.5" customHeight="1" x14ac:dyDescent="0.2">
      <c r="A259" s="17"/>
      <c r="B259" s="72" t="s">
        <v>1290</v>
      </c>
      <c r="C259" s="55" t="s">
        <v>650</v>
      </c>
      <c r="D259" s="68">
        <v>0</v>
      </c>
      <c r="E259" s="68">
        <v>0</v>
      </c>
      <c r="F259" s="68">
        <v>0</v>
      </c>
      <c r="G259" s="68">
        <v>0</v>
      </c>
      <c r="H259" s="68">
        <v>0</v>
      </c>
      <c r="I259" s="221">
        <f t="shared" si="7"/>
        <v>0</v>
      </c>
    </row>
    <row r="260" spans="1:9" ht="10.5" customHeight="1" x14ac:dyDescent="0.2">
      <c r="A260" s="17"/>
      <c r="B260" s="72" t="s">
        <v>651</v>
      </c>
      <c r="C260" s="55" t="s">
        <v>656</v>
      </c>
      <c r="D260" s="68">
        <v>0</v>
      </c>
      <c r="E260" s="68">
        <v>0</v>
      </c>
      <c r="F260" s="68">
        <v>0</v>
      </c>
      <c r="G260" s="68">
        <v>0</v>
      </c>
      <c r="H260" s="68">
        <v>0</v>
      </c>
      <c r="I260" s="221">
        <f t="shared" si="7"/>
        <v>0</v>
      </c>
    </row>
    <row r="261" spans="1:9" ht="10.5" customHeight="1" x14ac:dyDescent="0.2">
      <c r="A261" s="17"/>
      <c r="B261" s="72" t="s">
        <v>652</v>
      </c>
      <c r="C261" s="55" t="s">
        <v>139</v>
      </c>
      <c r="D261" s="68">
        <v>0</v>
      </c>
      <c r="E261" s="68">
        <v>0</v>
      </c>
      <c r="F261" s="68">
        <v>0</v>
      </c>
      <c r="G261" s="68">
        <v>0</v>
      </c>
      <c r="H261" s="68">
        <v>0</v>
      </c>
      <c r="I261" s="221">
        <f t="shared" si="7"/>
        <v>0</v>
      </c>
    </row>
    <row r="262" spans="1:9" ht="10.5" customHeight="1" x14ac:dyDescent="0.2">
      <c r="A262" s="17"/>
      <c r="B262" s="72" t="s">
        <v>653</v>
      </c>
      <c r="C262" s="55" t="s">
        <v>112</v>
      </c>
      <c r="D262" s="68">
        <v>0</v>
      </c>
      <c r="E262" s="68">
        <v>0</v>
      </c>
      <c r="F262" s="68">
        <v>0</v>
      </c>
      <c r="G262" s="68">
        <v>0</v>
      </c>
      <c r="H262" s="68">
        <v>0</v>
      </c>
      <c r="I262" s="221">
        <f t="shared" si="7"/>
        <v>0</v>
      </c>
    </row>
    <row r="263" spans="1:9" ht="10.5" customHeight="1" x14ac:dyDescent="0.2">
      <c r="A263" s="17"/>
      <c r="B263" s="72" t="s">
        <v>654</v>
      </c>
      <c r="C263" s="55" t="s">
        <v>113</v>
      </c>
      <c r="D263" s="68">
        <v>0</v>
      </c>
      <c r="E263" s="68">
        <v>0</v>
      </c>
      <c r="F263" s="68">
        <v>0</v>
      </c>
      <c r="G263" s="68">
        <v>0</v>
      </c>
      <c r="H263" s="68">
        <v>0</v>
      </c>
      <c r="I263" s="221">
        <f t="shared" si="7"/>
        <v>0</v>
      </c>
    </row>
    <row r="264" spans="1:9" ht="10.5" customHeight="1" x14ac:dyDescent="0.2">
      <c r="A264" s="17"/>
      <c r="B264" s="72" t="s">
        <v>280</v>
      </c>
      <c r="C264" s="55" t="s">
        <v>377</v>
      </c>
      <c r="D264" s="68">
        <v>0</v>
      </c>
      <c r="E264" s="68">
        <v>0</v>
      </c>
      <c r="F264" s="68">
        <v>0</v>
      </c>
      <c r="G264" s="68">
        <v>0</v>
      </c>
      <c r="H264" s="68">
        <v>0</v>
      </c>
      <c r="I264" s="221">
        <f t="shared" si="7"/>
        <v>0</v>
      </c>
    </row>
    <row r="265" spans="1:9" ht="10.5" customHeight="1" x14ac:dyDescent="0.2">
      <c r="A265" s="17"/>
      <c r="B265" s="72" t="s">
        <v>1254</v>
      </c>
      <c r="C265" s="55" t="s">
        <v>114</v>
      </c>
      <c r="D265" s="68">
        <v>0</v>
      </c>
      <c r="E265" s="68">
        <v>0</v>
      </c>
      <c r="F265" s="68">
        <v>0</v>
      </c>
      <c r="G265" s="68">
        <v>0</v>
      </c>
      <c r="H265" s="68">
        <v>0</v>
      </c>
      <c r="I265" s="221">
        <f t="shared" si="7"/>
        <v>0</v>
      </c>
    </row>
    <row r="266" spans="1:9" ht="10.5" customHeight="1" x14ac:dyDescent="0.2">
      <c r="A266" s="17"/>
      <c r="B266" s="72" t="s">
        <v>655</v>
      </c>
      <c r="C266" s="55" t="s">
        <v>115</v>
      </c>
      <c r="D266" s="68">
        <v>0</v>
      </c>
      <c r="E266" s="68">
        <v>0</v>
      </c>
      <c r="F266" s="68">
        <v>0</v>
      </c>
      <c r="G266" s="68">
        <v>0</v>
      </c>
      <c r="H266" s="68">
        <v>0</v>
      </c>
      <c r="I266" s="221">
        <f t="shared" si="7"/>
        <v>0</v>
      </c>
    </row>
    <row r="267" spans="1:9" ht="10.5" customHeight="1" x14ac:dyDescent="0.2">
      <c r="A267" s="17"/>
      <c r="B267" s="72" t="s">
        <v>1255</v>
      </c>
      <c r="C267" s="55" t="s">
        <v>118</v>
      </c>
      <c r="D267" s="68">
        <v>0</v>
      </c>
      <c r="E267" s="68">
        <v>0</v>
      </c>
      <c r="F267" s="68">
        <v>0</v>
      </c>
      <c r="G267" s="68">
        <v>0</v>
      </c>
      <c r="H267" s="68">
        <v>0</v>
      </c>
      <c r="I267" s="221">
        <f t="shared" si="7"/>
        <v>0</v>
      </c>
    </row>
    <row r="268" spans="1:9" ht="10.5" customHeight="1" x14ac:dyDescent="0.2">
      <c r="A268" s="17"/>
      <c r="B268" s="72" t="s">
        <v>500</v>
      </c>
      <c r="C268" s="55" t="s">
        <v>123</v>
      </c>
      <c r="D268" s="68">
        <v>0</v>
      </c>
      <c r="E268" s="68">
        <v>0</v>
      </c>
      <c r="F268" s="68">
        <v>0</v>
      </c>
      <c r="G268" s="68">
        <v>0</v>
      </c>
      <c r="H268" s="68">
        <v>0</v>
      </c>
      <c r="I268" s="221">
        <f t="shared" si="7"/>
        <v>0</v>
      </c>
    </row>
    <row r="269" spans="1:9" ht="10.5" customHeight="1" x14ac:dyDescent="0.2">
      <c r="A269" s="17"/>
      <c r="B269" s="72" t="s">
        <v>496</v>
      </c>
      <c r="C269" s="55" t="s">
        <v>125</v>
      </c>
      <c r="D269" s="68">
        <v>0</v>
      </c>
      <c r="E269" s="68">
        <v>0</v>
      </c>
      <c r="F269" s="68">
        <v>0</v>
      </c>
      <c r="G269" s="68">
        <v>0</v>
      </c>
      <c r="H269" s="68">
        <v>0</v>
      </c>
      <c r="I269" s="221">
        <f t="shared" si="7"/>
        <v>0</v>
      </c>
    </row>
    <row r="270" spans="1:9" ht="10.5" customHeight="1" x14ac:dyDescent="0.2">
      <c r="A270" s="17"/>
      <c r="B270" s="72" t="s">
        <v>1256</v>
      </c>
      <c r="C270" s="55" t="s">
        <v>131</v>
      </c>
      <c r="D270" s="68">
        <v>0</v>
      </c>
      <c r="E270" s="68">
        <v>0</v>
      </c>
      <c r="F270" s="68">
        <v>0</v>
      </c>
      <c r="G270" s="68">
        <v>0</v>
      </c>
      <c r="H270" s="68">
        <v>0</v>
      </c>
      <c r="I270" s="221">
        <f t="shared" si="7"/>
        <v>0</v>
      </c>
    </row>
    <row r="271" spans="1:9" ht="10.5" customHeight="1" x14ac:dyDescent="0.2">
      <c r="A271" s="17"/>
      <c r="B271" s="72" t="s">
        <v>127</v>
      </c>
      <c r="C271" s="55" t="s">
        <v>132</v>
      </c>
      <c r="D271" s="68">
        <v>0</v>
      </c>
      <c r="E271" s="68">
        <v>0</v>
      </c>
      <c r="F271" s="68">
        <v>0</v>
      </c>
      <c r="G271" s="68">
        <v>0</v>
      </c>
      <c r="H271" s="68">
        <v>0</v>
      </c>
      <c r="I271" s="221">
        <f t="shared" si="7"/>
        <v>0</v>
      </c>
    </row>
    <row r="272" spans="1:9" ht="10.5" customHeight="1" x14ac:dyDescent="0.2">
      <c r="A272" s="17"/>
      <c r="B272" s="72" t="s">
        <v>128</v>
      </c>
      <c r="C272" s="55" t="s">
        <v>133</v>
      </c>
      <c r="D272" s="68">
        <v>0</v>
      </c>
      <c r="E272" s="68">
        <v>0</v>
      </c>
      <c r="F272" s="68">
        <v>0</v>
      </c>
      <c r="G272" s="68">
        <v>0</v>
      </c>
      <c r="H272" s="68">
        <v>0</v>
      </c>
      <c r="I272" s="221">
        <f t="shared" si="7"/>
        <v>0</v>
      </c>
    </row>
    <row r="273" spans="1:9" ht="10.5" customHeight="1" x14ac:dyDescent="0.2">
      <c r="A273" s="17"/>
      <c r="B273" s="72" t="s">
        <v>129</v>
      </c>
      <c r="C273" s="55" t="s">
        <v>134</v>
      </c>
      <c r="D273" s="68">
        <v>0</v>
      </c>
      <c r="E273" s="68">
        <v>0</v>
      </c>
      <c r="F273" s="68">
        <v>0</v>
      </c>
      <c r="G273" s="68">
        <v>0</v>
      </c>
      <c r="H273" s="68">
        <v>0</v>
      </c>
      <c r="I273" s="221">
        <f t="shared" si="7"/>
        <v>0</v>
      </c>
    </row>
    <row r="274" spans="1:9" ht="10.5" customHeight="1" x14ac:dyDescent="0.2">
      <c r="A274" s="17"/>
      <c r="B274" s="72" t="s">
        <v>130</v>
      </c>
      <c r="C274" s="55" t="s">
        <v>135</v>
      </c>
      <c r="D274" s="68">
        <v>0</v>
      </c>
      <c r="E274" s="68">
        <v>0</v>
      </c>
      <c r="F274" s="68">
        <v>0</v>
      </c>
      <c r="G274" s="68">
        <v>0</v>
      </c>
      <c r="H274" s="68">
        <v>0</v>
      </c>
      <c r="I274" s="221">
        <f t="shared" si="7"/>
        <v>0</v>
      </c>
    </row>
    <row r="275" spans="1:9" ht="10.5" customHeight="1" thickBot="1" x14ac:dyDescent="0.25">
      <c r="A275" s="17"/>
      <c r="B275" s="72" t="s">
        <v>498</v>
      </c>
      <c r="C275" s="55" t="s">
        <v>136</v>
      </c>
      <c r="D275" s="65">
        <v>0</v>
      </c>
      <c r="E275" s="65">
        <v>0</v>
      </c>
      <c r="F275" s="65">
        <v>0</v>
      </c>
      <c r="G275" s="68">
        <v>0</v>
      </c>
      <c r="H275" s="110">
        <v>0</v>
      </c>
      <c r="I275" s="247">
        <f t="shared" si="7"/>
        <v>0</v>
      </c>
    </row>
    <row r="276" spans="1:9" ht="10.5" customHeight="1" thickTop="1" thickBot="1" x14ac:dyDescent="0.25">
      <c r="A276" s="17"/>
      <c r="B276" s="72"/>
      <c r="C276" s="55" t="s">
        <v>491</v>
      </c>
      <c r="D276" s="82">
        <f>SUM(D248:D275)</f>
        <v>0</v>
      </c>
      <c r="E276" s="82">
        <f>SUM(E248:E275)</f>
        <v>0</v>
      </c>
      <c r="F276" s="82">
        <f>SUM(F248:F275)</f>
        <v>0</v>
      </c>
      <c r="G276" s="82">
        <f>SUM(G248:G275)</f>
        <v>0</v>
      </c>
      <c r="H276" s="82">
        <f>SUM(H248:H275)</f>
        <v>0</v>
      </c>
      <c r="I276" s="82">
        <f>G276+H276</f>
        <v>0</v>
      </c>
    </row>
    <row r="277" spans="1:9" ht="10.5" customHeight="1" thickTop="1" x14ac:dyDescent="0.2">
      <c r="A277" s="17"/>
      <c r="B277" s="72"/>
      <c r="C277" s="55"/>
      <c r="D277" s="3"/>
      <c r="E277" s="3"/>
      <c r="F277" s="3"/>
      <c r="G277" s="3"/>
      <c r="H277" s="111"/>
      <c r="I277" s="244"/>
    </row>
    <row r="278" spans="1:9" ht="10.5" customHeight="1" x14ac:dyDescent="0.2">
      <c r="A278" s="17" t="s">
        <v>1522</v>
      </c>
      <c r="C278" s="55"/>
      <c r="D278" s="3"/>
      <c r="E278" s="3"/>
      <c r="F278" s="3"/>
      <c r="G278" s="3"/>
    </row>
    <row r="279" spans="1:9" ht="10.199999999999999" x14ac:dyDescent="0.2">
      <c r="B279" s="72" t="s">
        <v>1249</v>
      </c>
      <c r="C279" s="55" t="s">
        <v>177</v>
      </c>
      <c r="D279" s="68">
        <v>0</v>
      </c>
      <c r="E279" s="68">
        <v>0</v>
      </c>
      <c r="F279" s="68">
        <v>0</v>
      </c>
      <c r="G279" s="218">
        <f>SUMIF('Staff Details'!J:J,RIGHT(LEFT($A$2,7),2)&amp;"-"&amp;LEFT(A278,4),'Staff Details'!S:S)</f>
        <v>0</v>
      </c>
      <c r="H279" s="70">
        <v>0</v>
      </c>
      <c r="I279" s="242">
        <f>SUM(G279+H279)</f>
        <v>0</v>
      </c>
    </row>
    <row r="280" spans="1:9" ht="10.199999999999999" x14ac:dyDescent="0.2">
      <c r="B280" s="72" t="s">
        <v>1249</v>
      </c>
      <c r="C280" s="55" t="s">
        <v>400</v>
      </c>
      <c r="D280" s="68">
        <v>0</v>
      </c>
      <c r="E280" s="68">
        <v>0</v>
      </c>
      <c r="F280" s="68">
        <v>0</v>
      </c>
      <c r="G280" s="68">
        <v>0</v>
      </c>
      <c r="H280" s="70">
        <v>0</v>
      </c>
      <c r="I280" s="242">
        <f>SUM(G280+H280)</f>
        <v>0</v>
      </c>
    </row>
    <row r="281" spans="1:9" ht="10.199999999999999" x14ac:dyDescent="0.2">
      <c r="A281" s="55"/>
      <c r="B281" s="72" t="s">
        <v>1250</v>
      </c>
      <c r="C281" s="55" t="s">
        <v>684</v>
      </c>
      <c r="D281" s="68">
        <v>0</v>
      </c>
      <c r="E281" s="68">
        <v>0</v>
      </c>
      <c r="F281" s="68">
        <v>0</v>
      </c>
      <c r="G281" s="219">
        <f>SUMIF('Staff Details'!J:J,RIGHT(LEFT($A$2,7),2)&amp;"-"&amp;LEFT(A278,4),'Staff Details'!AA:AA)</f>
        <v>0</v>
      </c>
      <c r="H281" s="70">
        <v>0</v>
      </c>
      <c r="I281" s="242">
        <f>SUM(G281+H281)</f>
        <v>0</v>
      </c>
    </row>
    <row r="282" spans="1:9" ht="10.199999999999999" x14ac:dyDescent="0.2">
      <c r="A282" s="55"/>
      <c r="B282" s="72" t="s">
        <v>1250</v>
      </c>
      <c r="C282" s="55" t="s">
        <v>401</v>
      </c>
      <c r="D282" s="68">
        <v>0</v>
      </c>
      <c r="E282" s="68">
        <v>0</v>
      </c>
      <c r="F282" s="68">
        <v>0</v>
      </c>
      <c r="G282" s="68">
        <v>0</v>
      </c>
      <c r="H282" s="70">
        <v>0</v>
      </c>
      <c r="I282" s="242">
        <f>SUM(G282+H282)</f>
        <v>0</v>
      </c>
    </row>
    <row r="283" spans="1:9" ht="10.5" customHeight="1" x14ac:dyDescent="0.2">
      <c r="A283" s="17"/>
      <c r="B283" s="72" t="s">
        <v>1251</v>
      </c>
      <c r="C283" s="55" t="s">
        <v>76</v>
      </c>
      <c r="D283" s="68">
        <v>0</v>
      </c>
      <c r="E283" s="68">
        <v>0</v>
      </c>
      <c r="F283" s="68">
        <v>0</v>
      </c>
      <c r="G283" s="68">
        <v>0</v>
      </c>
      <c r="H283" s="68">
        <v>0</v>
      </c>
      <c r="I283" s="221">
        <f t="shared" ref="I283:I306" si="8">SUM(G283+H283)</f>
        <v>0</v>
      </c>
    </row>
    <row r="284" spans="1:9" ht="10.5" customHeight="1" x14ac:dyDescent="0.2">
      <c r="A284" s="17"/>
      <c r="B284" s="72" t="s">
        <v>1252</v>
      </c>
      <c r="C284" s="55" t="s">
        <v>77</v>
      </c>
      <c r="D284" s="68">
        <v>0</v>
      </c>
      <c r="E284" s="68">
        <v>0</v>
      </c>
      <c r="F284" s="68">
        <v>0</v>
      </c>
      <c r="G284" s="68">
        <v>0</v>
      </c>
      <c r="H284" s="68">
        <v>0</v>
      </c>
      <c r="I284" s="221">
        <f t="shared" si="8"/>
        <v>0</v>
      </c>
    </row>
    <row r="285" spans="1:9" ht="10.5" customHeight="1" x14ac:dyDescent="0.2">
      <c r="A285" s="17"/>
      <c r="B285" s="72" t="s">
        <v>78</v>
      </c>
      <c r="C285" s="55" t="s">
        <v>79</v>
      </c>
      <c r="D285" s="68">
        <v>0</v>
      </c>
      <c r="E285" s="68">
        <v>0</v>
      </c>
      <c r="F285" s="68">
        <v>0</v>
      </c>
      <c r="G285" s="68">
        <v>0</v>
      </c>
      <c r="H285" s="68">
        <v>0</v>
      </c>
      <c r="I285" s="221">
        <f t="shared" si="8"/>
        <v>0</v>
      </c>
    </row>
    <row r="286" spans="1:9" ht="10.5" customHeight="1" x14ac:dyDescent="0.2">
      <c r="A286" s="17"/>
      <c r="B286" s="72" t="s">
        <v>80</v>
      </c>
      <c r="C286" s="55" t="s">
        <v>81</v>
      </c>
      <c r="D286" s="68">
        <v>0</v>
      </c>
      <c r="E286" s="68">
        <v>0</v>
      </c>
      <c r="F286" s="68">
        <v>0</v>
      </c>
      <c r="G286" s="68">
        <v>0</v>
      </c>
      <c r="H286" s="68">
        <v>0</v>
      </c>
      <c r="I286" s="221">
        <f t="shared" si="8"/>
        <v>0</v>
      </c>
    </row>
    <row r="287" spans="1:9" ht="10.5" customHeight="1" x14ac:dyDescent="0.2">
      <c r="A287" s="17"/>
      <c r="B287" s="72" t="s">
        <v>1253</v>
      </c>
      <c r="C287" s="55" t="s">
        <v>82</v>
      </c>
      <c r="D287" s="68">
        <v>0</v>
      </c>
      <c r="E287" s="68">
        <v>0</v>
      </c>
      <c r="F287" s="68">
        <v>0</v>
      </c>
      <c r="G287" s="68">
        <v>0</v>
      </c>
      <c r="H287" s="68">
        <v>0</v>
      </c>
      <c r="I287" s="221">
        <f t="shared" si="8"/>
        <v>0</v>
      </c>
    </row>
    <row r="288" spans="1:9" ht="10.5" customHeight="1" x14ac:dyDescent="0.2">
      <c r="A288" s="17"/>
      <c r="B288" s="51" t="s">
        <v>535</v>
      </c>
      <c r="C288" s="1" t="s">
        <v>558</v>
      </c>
      <c r="D288" s="68">
        <v>0</v>
      </c>
      <c r="E288" s="68">
        <v>0</v>
      </c>
      <c r="F288" s="68">
        <v>0</v>
      </c>
      <c r="G288" s="68">
        <v>0</v>
      </c>
      <c r="H288" s="68">
        <v>0</v>
      </c>
      <c r="I288" s="221">
        <f t="shared" si="8"/>
        <v>0</v>
      </c>
    </row>
    <row r="289" spans="1:9" ht="10.5" customHeight="1" x14ac:dyDescent="0.2">
      <c r="A289" s="17"/>
      <c r="B289" s="72" t="s">
        <v>1289</v>
      </c>
      <c r="C289" s="55" t="s">
        <v>648</v>
      </c>
      <c r="D289" s="68">
        <v>0</v>
      </c>
      <c r="E289" s="68">
        <v>0</v>
      </c>
      <c r="F289" s="68">
        <v>0</v>
      </c>
      <c r="G289" s="68">
        <v>0</v>
      </c>
      <c r="H289" s="68">
        <v>0</v>
      </c>
      <c r="I289" s="221">
        <f t="shared" si="8"/>
        <v>0</v>
      </c>
    </row>
    <row r="290" spans="1:9" ht="10.5" customHeight="1" x14ac:dyDescent="0.2">
      <c r="A290" s="17"/>
      <c r="B290" s="72" t="s">
        <v>1290</v>
      </c>
      <c r="C290" s="55" t="s">
        <v>650</v>
      </c>
      <c r="D290" s="68">
        <v>0</v>
      </c>
      <c r="E290" s="68">
        <v>0</v>
      </c>
      <c r="F290" s="68">
        <v>0</v>
      </c>
      <c r="G290" s="68">
        <v>0</v>
      </c>
      <c r="H290" s="68">
        <v>0</v>
      </c>
      <c r="I290" s="221">
        <f t="shared" si="8"/>
        <v>0</v>
      </c>
    </row>
    <row r="291" spans="1:9" ht="10.5" customHeight="1" x14ac:dyDescent="0.2">
      <c r="A291" s="17"/>
      <c r="B291" s="72" t="s">
        <v>651</v>
      </c>
      <c r="C291" s="55" t="s">
        <v>656</v>
      </c>
      <c r="D291" s="68">
        <v>0</v>
      </c>
      <c r="E291" s="68">
        <v>0</v>
      </c>
      <c r="F291" s="68">
        <v>0</v>
      </c>
      <c r="G291" s="68">
        <v>0</v>
      </c>
      <c r="H291" s="68">
        <v>0</v>
      </c>
      <c r="I291" s="221">
        <f t="shared" si="8"/>
        <v>0</v>
      </c>
    </row>
    <row r="292" spans="1:9" ht="10.5" customHeight="1" x14ac:dyDescent="0.2">
      <c r="A292" s="17"/>
      <c r="B292" s="72" t="s">
        <v>652</v>
      </c>
      <c r="C292" s="55" t="s">
        <v>139</v>
      </c>
      <c r="D292" s="68">
        <v>0</v>
      </c>
      <c r="E292" s="68">
        <v>0</v>
      </c>
      <c r="F292" s="68">
        <v>0</v>
      </c>
      <c r="G292" s="68">
        <v>0</v>
      </c>
      <c r="H292" s="68">
        <v>0</v>
      </c>
      <c r="I292" s="221">
        <f t="shared" si="8"/>
        <v>0</v>
      </c>
    </row>
    <row r="293" spans="1:9" ht="10.5" customHeight="1" x14ac:dyDescent="0.2">
      <c r="A293" s="17"/>
      <c r="B293" s="72" t="s">
        <v>653</v>
      </c>
      <c r="C293" s="55" t="s">
        <v>112</v>
      </c>
      <c r="D293" s="68">
        <v>0</v>
      </c>
      <c r="E293" s="68">
        <v>0</v>
      </c>
      <c r="F293" s="68">
        <v>0</v>
      </c>
      <c r="G293" s="68">
        <v>0</v>
      </c>
      <c r="H293" s="68">
        <v>0</v>
      </c>
      <c r="I293" s="221">
        <f t="shared" si="8"/>
        <v>0</v>
      </c>
    </row>
    <row r="294" spans="1:9" ht="10.5" customHeight="1" x14ac:dyDescent="0.2">
      <c r="A294" s="17"/>
      <c r="B294" s="72" t="s">
        <v>654</v>
      </c>
      <c r="C294" s="55" t="s">
        <v>113</v>
      </c>
      <c r="D294" s="68">
        <v>0</v>
      </c>
      <c r="E294" s="68">
        <v>0</v>
      </c>
      <c r="F294" s="68">
        <v>0</v>
      </c>
      <c r="G294" s="68">
        <v>0</v>
      </c>
      <c r="H294" s="68">
        <v>0</v>
      </c>
      <c r="I294" s="221">
        <f t="shared" si="8"/>
        <v>0</v>
      </c>
    </row>
    <row r="295" spans="1:9" ht="10.5" customHeight="1" x14ac:dyDescent="0.2">
      <c r="A295" s="17"/>
      <c r="B295" s="72" t="s">
        <v>280</v>
      </c>
      <c r="C295" s="55" t="s">
        <v>377</v>
      </c>
      <c r="D295" s="68">
        <v>0</v>
      </c>
      <c r="E295" s="68">
        <v>0</v>
      </c>
      <c r="F295" s="68">
        <v>0</v>
      </c>
      <c r="G295" s="68">
        <v>0</v>
      </c>
      <c r="H295" s="68">
        <v>0</v>
      </c>
      <c r="I295" s="221">
        <f t="shared" si="8"/>
        <v>0</v>
      </c>
    </row>
    <row r="296" spans="1:9" ht="10.5" customHeight="1" x14ac:dyDescent="0.2">
      <c r="A296" s="17"/>
      <c r="B296" s="72" t="s">
        <v>1254</v>
      </c>
      <c r="C296" s="55" t="s">
        <v>114</v>
      </c>
      <c r="D296" s="68">
        <v>0</v>
      </c>
      <c r="E296" s="68">
        <v>0</v>
      </c>
      <c r="F296" s="68">
        <v>0</v>
      </c>
      <c r="G296" s="68">
        <v>0</v>
      </c>
      <c r="H296" s="68">
        <v>0</v>
      </c>
      <c r="I296" s="221">
        <f t="shared" si="8"/>
        <v>0</v>
      </c>
    </row>
    <row r="297" spans="1:9" ht="10.5" customHeight="1" x14ac:dyDescent="0.2">
      <c r="A297" s="17"/>
      <c r="B297" s="72" t="s">
        <v>655</v>
      </c>
      <c r="C297" s="55" t="s">
        <v>115</v>
      </c>
      <c r="D297" s="68">
        <v>0</v>
      </c>
      <c r="E297" s="68">
        <v>0</v>
      </c>
      <c r="F297" s="68">
        <v>0</v>
      </c>
      <c r="G297" s="68">
        <v>0</v>
      </c>
      <c r="H297" s="68">
        <v>0</v>
      </c>
      <c r="I297" s="221">
        <f t="shared" si="8"/>
        <v>0</v>
      </c>
    </row>
    <row r="298" spans="1:9" ht="10.5" customHeight="1" x14ac:dyDescent="0.2">
      <c r="A298" s="17"/>
      <c r="B298" s="72" t="s">
        <v>1255</v>
      </c>
      <c r="C298" s="55" t="s">
        <v>118</v>
      </c>
      <c r="D298" s="68">
        <v>0</v>
      </c>
      <c r="E298" s="68">
        <v>0</v>
      </c>
      <c r="F298" s="68">
        <v>0</v>
      </c>
      <c r="G298" s="68">
        <v>0</v>
      </c>
      <c r="H298" s="68">
        <v>0</v>
      </c>
      <c r="I298" s="221">
        <f t="shared" si="8"/>
        <v>0</v>
      </c>
    </row>
    <row r="299" spans="1:9" ht="10.5" customHeight="1" x14ac:dyDescent="0.2">
      <c r="A299" s="17"/>
      <c r="B299" s="72" t="s">
        <v>500</v>
      </c>
      <c r="C299" s="55" t="s">
        <v>123</v>
      </c>
      <c r="D299" s="68">
        <v>0</v>
      </c>
      <c r="E299" s="68">
        <v>0</v>
      </c>
      <c r="F299" s="68">
        <v>0</v>
      </c>
      <c r="G299" s="68">
        <v>0</v>
      </c>
      <c r="H299" s="68">
        <v>0</v>
      </c>
      <c r="I299" s="221">
        <f t="shared" si="8"/>
        <v>0</v>
      </c>
    </row>
    <row r="300" spans="1:9" ht="10.5" customHeight="1" x14ac:dyDescent="0.2">
      <c r="A300" s="17"/>
      <c r="B300" s="72" t="s">
        <v>496</v>
      </c>
      <c r="C300" s="55" t="s">
        <v>125</v>
      </c>
      <c r="D300" s="68">
        <v>0</v>
      </c>
      <c r="E300" s="68">
        <v>0</v>
      </c>
      <c r="F300" s="68">
        <v>0</v>
      </c>
      <c r="G300" s="68">
        <v>0</v>
      </c>
      <c r="H300" s="68">
        <v>0</v>
      </c>
      <c r="I300" s="221">
        <f t="shared" si="8"/>
        <v>0</v>
      </c>
    </row>
    <row r="301" spans="1:9" ht="10.5" customHeight="1" x14ac:dyDescent="0.2">
      <c r="A301" s="17"/>
      <c r="B301" s="72" t="s">
        <v>1256</v>
      </c>
      <c r="C301" s="55" t="s">
        <v>131</v>
      </c>
      <c r="D301" s="68">
        <v>0</v>
      </c>
      <c r="E301" s="68">
        <v>0</v>
      </c>
      <c r="F301" s="68">
        <v>0</v>
      </c>
      <c r="G301" s="68">
        <v>0</v>
      </c>
      <c r="H301" s="68">
        <v>0</v>
      </c>
      <c r="I301" s="221">
        <f t="shared" si="8"/>
        <v>0</v>
      </c>
    </row>
    <row r="302" spans="1:9" ht="10.5" customHeight="1" x14ac:dyDescent="0.2">
      <c r="A302" s="17"/>
      <c r="B302" s="72" t="s">
        <v>127</v>
      </c>
      <c r="C302" s="55" t="s">
        <v>132</v>
      </c>
      <c r="D302" s="68">
        <v>0</v>
      </c>
      <c r="E302" s="68">
        <v>0</v>
      </c>
      <c r="F302" s="68">
        <v>0</v>
      </c>
      <c r="G302" s="68">
        <v>0</v>
      </c>
      <c r="H302" s="68">
        <v>0</v>
      </c>
      <c r="I302" s="221">
        <f t="shared" si="8"/>
        <v>0</v>
      </c>
    </row>
    <row r="303" spans="1:9" ht="10.5" customHeight="1" x14ac:dyDescent="0.2">
      <c r="A303" s="17"/>
      <c r="B303" s="72" t="s">
        <v>128</v>
      </c>
      <c r="C303" s="55" t="s">
        <v>133</v>
      </c>
      <c r="D303" s="68">
        <v>0</v>
      </c>
      <c r="E303" s="68">
        <v>0</v>
      </c>
      <c r="F303" s="68">
        <v>0</v>
      </c>
      <c r="G303" s="68">
        <v>0</v>
      </c>
      <c r="H303" s="68">
        <v>0</v>
      </c>
      <c r="I303" s="221">
        <f t="shared" si="8"/>
        <v>0</v>
      </c>
    </row>
    <row r="304" spans="1:9" ht="10.5" customHeight="1" x14ac:dyDescent="0.2">
      <c r="A304" s="17"/>
      <c r="B304" s="72" t="s">
        <v>129</v>
      </c>
      <c r="C304" s="55" t="s">
        <v>134</v>
      </c>
      <c r="D304" s="68">
        <v>0</v>
      </c>
      <c r="E304" s="68">
        <v>0</v>
      </c>
      <c r="F304" s="68">
        <v>0</v>
      </c>
      <c r="G304" s="68">
        <v>0</v>
      </c>
      <c r="H304" s="68">
        <v>0</v>
      </c>
      <c r="I304" s="221">
        <f t="shared" si="8"/>
        <v>0</v>
      </c>
    </row>
    <row r="305" spans="1:9" ht="10.5" customHeight="1" x14ac:dyDescent="0.2">
      <c r="A305" s="17"/>
      <c r="B305" s="72" t="s">
        <v>130</v>
      </c>
      <c r="C305" s="55" t="s">
        <v>135</v>
      </c>
      <c r="D305" s="68">
        <v>0</v>
      </c>
      <c r="E305" s="68">
        <v>0</v>
      </c>
      <c r="F305" s="68">
        <v>0</v>
      </c>
      <c r="G305" s="68">
        <v>0</v>
      </c>
      <c r="H305" s="68">
        <v>0</v>
      </c>
      <c r="I305" s="221">
        <f t="shared" si="8"/>
        <v>0</v>
      </c>
    </row>
    <row r="306" spans="1:9" ht="10.5" customHeight="1" thickBot="1" x14ac:dyDescent="0.25">
      <c r="A306" s="17"/>
      <c r="B306" s="72" t="s">
        <v>498</v>
      </c>
      <c r="C306" s="55" t="s">
        <v>136</v>
      </c>
      <c r="D306" s="65">
        <v>0</v>
      </c>
      <c r="E306" s="65">
        <v>0</v>
      </c>
      <c r="F306" s="65">
        <v>0</v>
      </c>
      <c r="G306" s="68">
        <v>0</v>
      </c>
      <c r="H306" s="110">
        <v>0</v>
      </c>
      <c r="I306" s="247">
        <f t="shared" si="8"/>
        <v>0</v>
      </c>
    </row>
    <row r="307" spans="1:9" ht="10.5" customHeight="1" thickTop="1" thickBot="1" x14ac:dyDescent="0.25">
      <c r="A307" s="17"/>
      <c r="B307" s="72"/>
      <c r="C307" s="55" t="s">
        <v>491</v>
      </c>
      <c r="D307" s="82">
        <f>SUM(D279:D306)</f>
        <v>0</v>
      </c>
      <c r="E307" s="82">
        <f>SUM(E279:E306)</f>
        <v>0</v>
      </c>
      <c r="F307" s="82">
        <f>SUM(F279:F306)</f>
        <v>0</v>
      </c>
      <c r="G307" s="82">
        <f>SUM(G279:G306)</f>
        <v>0</v>
      </c>
      <c r="H307" s="82">
        <f>SUM(H279:H306)</f>
        <v>0</v>
      </c>
      <c r="I307" s="82">
        <f>G307+H307</f>
        <v>0</v>
      </c>
    </row>
    <row r="308" spans="1:9" ht="10.5" customHeight="1" thickTop="1" x14ac:dyDescent="0.2">
      <c r="A308" s="17"/>
      <c r="B308" s="72"/>
      <c r="C308" s="55"/>
      <c r="D308" s="3"/>
      <c r="E308" s="3"/>
      <c r="F308" s="3"/>
      <c r="G308" s="3"/>
      <c r="H308" s="111"/>
      <c r="I308" s="244"/>
    </row>
    <row r="309" spans="1:9" ht="10.5" customHeight="1" x14ac:dyDescent="0.2">
      <c r="A309" s="17" t="s">
        <v>517</v>
      </c>
      <c r="C309" s="55"/>
      <c r="D309" s="3"/>
      <c r="E309" s="3"/>
      <c r="F309" s="3"/>
      <c r="G309" s="3"/>
      <c r="H309" s="108"/>
      <c r="I309" s="243"/>
    </row>
    <row r="310" spans="1:9" ht="10.199999999999999" x14ac:dyDescent="0.2">
      <c r="B310" s="72" t="s">
        <v>1249</v>
      </c>
      <c r="C310" s="55" t="s">
        <v>177</v>
      </c>
      <c r="D310" s="68">
        <v>0</v>
      </c>
      <c r="E310" s="68">
        <v>0</v>
      </c>
      <c r="F310" s="68">
        <v>0</v>
      </c>
      <c r="G310" s="218">
        <f>SUMIF('Staff Details'!J:J,RIGHT(LEFT($A$2,7),2)&amp;"-"&amp;LEFT(A309,4),'Staff Details'!S:S)</f>
        <v>0</v>
      </c>
      <c r="H310" s="70">
        <v>0</v>
      </c>
      <c r="I310" s="242">
        <f>SUM(G310+H310)</f>
        <v>0</v>
      </c>
    </row>
    <row r="311" spans="1:9" ht="10.199999999999999" x14ac:dyDescent="0.2">
      <c r="B311" s="72" t="s">
        <v>1249</v>
      </c>
      <c r="C311" s="55" t="s">
        <v>400</v>
      </c>
      <c r="D311" s="68">
        <v>0</v>
      </c>
      <c r="E311" s="68">
        <v>0</v>
      </c>
      <c r="F311" s="68">
        <v>0</v>
      </c>
      <c r="G311" s="68">
        <v>0</v>
      </c>
      <c r="H311" s="70">
        <v>0</v>
      </c>
      <c r="I311" s="242">
        <f>SUM(G311+H311)</f>
        <v>0</v>
      </c>
    </row>
    <row r="312" spans="1:9" ht="10.199999999999999" x14ac:dyDescent="0.2">
      <c r="A312" s="55"/>
      <c r="B312" s="72" t="s">
        <v>1250</v>
      </c>
      <c r="C312" s="55" t="s">
        <v>684</v>
      </c>
      <c r="D312" s="68">
        <v>0</v>
      </c>
      <c r="E312" s="68">
        <v>0</v>
      </c>
      <c r="F312" s="68">
        <v>0</v>
      </c>
      <c r="G312" s="219">
        <f>SUMIF('Staff Details'!J:J,RIGHT(LEFT($A$2,7),2)&amp;"-"&amp;LEFT(A309,4),'Staff Details'!AA:AA)</f>
        <v>0</v>
      </c>
      <c r="H312" s="70">
        <v>0</v>
      </c>
      <c r="I312" s="242">
        <f>SUM(G312+H312)</f>
        <v>0</v>
      </c>
    </row>
    <row r="313" spans="1:9" ht="10.199999999999999" x14ac:dyDescent="0.2">
      <c r="A313" s="55"/>
      <c r="B313" s="72" t="s">
        <v>1250</v>
      </c>
      <c r="C313" s="55" t="s">
        <v>401</v>
      </c>
      <c r="D313" s="68">
        <v>0</v>
      </c>
      <c r="E313" s="68">
        <v>0</v>
      </c>
      <c r="F313" s="68">
        <v>0</v>
      </c>
      <c r="G313" s="68">
        <v>0</v>
      </c>
      <c r="H313" s="70">
        <v>0</v>
      </c>
      <c r="I313" s="242">
        <f>SUM(G313+H313)</f>
        <v>0</v>
      </c>
    </row>
    <row r="314" spans="1:9" ht="10.5" customHeight="1" x14ac:dyDescent="0.2">
      <c r="A314" s="17"/>
      <c r="B314" s="72" t="s">
        <v>1251</v>
      </c>
      <c r="C314" s="55" t="s">
        <v>76</v>
      </c>
      <c r="D314" s="68">
        <v>0</v>
      </c>
      <c r="E314" s="68">
        <v>0</v>
      </c>
      <c r="F314" s="68">
        <v>0</v>
      </c>
      <c r="G314" s="68">
        <v>0</v>
      </c>
      <c r="H314" s="68">
        <v>0</v>
      </c>
      <c r="I314" s="221">
        <f t="shared" ref="I314:I337" si="9">SUM(G314+H314)</f>
        <v>0</v>
      </c>
    </row>
    <row r="315" spans="1:9" ht="10.5" customHeight="1" x14ac:dyDescent="0.2">
      <c r="A315" s="17"/>
      <c r="B315" s="72" t="s">
        <v>1252</v>
      </c>
      <c r="C315" s="55" t="s">
        <v>77</v>
      </c>
      <c r="D315" s="68">
        <v>0</v>
      </c>
      <c r="E315" s="68">
        <v>0</v>
      </c>
      <c r="F315" s="68">
        <v>0</v>
      </c>
      <c r="G315" s="68">
        <v>0</v>
      </c>
      <c r="H315" s="68">
        <v>0</v>
      </c>
      <c r="I315" s="221">
        <f t="shared" si="9"/>
        <v>0</v>
      </c>
    </row>
    <row r="316" spans="1:9" ht="10.5" customHeight="1" x14ac:dyDescent="0.2">
      <c r="A316" s="17"/>
      <c r="B316" s="72" t="s">
        <v>78</v>
      </c>
      <c r="C316" s="55" t="s">
        <v>79</v>
      </c>
      <c r="D316" s="68">
        <v>0</v>
      </c>
      <c r="E316" s="68">
        <v>0</v>
      </c>
      <c r="F316" s="68">
        <v>0</v>
      </c>
      <c r="G316" s="68">
        <v>0</v>
      </c>
      <c r="H316" s="68">
        <v>0</v>
      </c>
      <c r="I316" s="221">
        <f t="shared" si="9"/>
        <v>0</v>
      </c>
    </row>
    <row r="317" spans="1:9" ht="10.5" customHeight="1" x14ac:dyDescent="0.2">
      <c r="A317" s="17"/>
      <c r="B317" s="72" t="s">
        <v>80</v>
      </c>
      <c r="C317" s="55" t="s">
        <v>81</v>
      </c>
      <c r="D317" s="68">
        <v>0</v>
      </c>
      <c r="E317" s="68">
        <v>0</v>
      </c>
      <c r="F317" s="68">
        <v>0</v>
      </c>
      <c r="G317" s="68">
        <v>0</v>
      </c>
      <c r="H317" s="68">
        <v>0</v>
      </c>
      <c r="I317" s="221">
        <f t="shared" si="9"/>
        <v>0</v>
      </c>
    </row>
    <row r="318" spans="1:9" ht="10.5" customHeight="1" x14ac:dyDescent="0.2">
      <c r="A318" s="17"/>
      <c r="B318" s="72" t="s">
        <v>1253</v>
      </c>
      <c r="C318" s="55" t="s">
        <v>82</v>
      </c>
      <c r="D318" s="68">
        <v>0</v>
      </c>
      <c r="E318" s="68">
        <v>0</v>
      </c>
      <c r="F318" s="68">
        <v>0</v>
      </c>
      <c r="G318" s="68">
        <v>0</v>
      </c>
      <c r="H318" s="68">
        <v>0</v>
      </c>
      <c r="I318" s="221">
        <f t="shared" si="9"/>
        <v>0</v>
      </c>
    </row>
    <row r="319" spans="1:9" ht="10.5" customHeight="1" x14ac:dyDescent="0.2">
      <c r="A319" s="17"/>
      <c r="B319" s="72" t="s">
        <v>90</v>
      </c>
      <c r="C319" s="55" t="s">
        <v>1282</v>
      </c>
      <c r="D319" s="68">
        <v>0</v>
      </c>
      <c r="E319" s="68">
        <v>0</v>
      </c>
      <c r="F319" s="68">
        <v>0</v>
      </c>
      <c r="G319" s="68">
        <v>0</v>
      </c>
      <c r="H319" s="68">
        <v>0</v>
      </c>
      <c r="I319" s="221">
        <f t="shared" si="9"/>
        <v>0</v>
      </c>
    </row>
    <row r="320" spans="1:9" ht="10.5" customHeight="1" x14ac:dyDescent="0.2">
      <c r="A320" s="17"/>
      <c r="B320" s="72" t="s">
        <v>535</v>
      </c>
      <c r="C320" s="55" t="s">
        <v>558</v>
      </c>
      <c r="D320" s="68">
        <v>0</v>
      </c>
      <c r="E320" s="68">
        <v>0</v>
      </c>
      <c r="F320" s="68">
        <v>0</v>
      </c>
      <c r="G320" s="68">
        <v>0</v>
      </c>
      <c r="H320" s="68">
        <v>0</v>
      </c>
      <c r="I320" s="221">
        <f t="shared" si="9"/>
        <v>0</v>
      </c>
    </row>
    <row r="321" spans="1:9" ht="10.5" customHeight="1" x14ac:dyDescent="0.2">
      <c r="A321" s="17"/>
      <c r="B321" s="72" t="s">
        <v>1289</v>
      </c>
      <c r="C321" s="55" t="s">
        <v>648</v>
      </c>
      <c r="D321" s="68">
        <v>0</v>
      </c>
      <c r="E321" s="68">
        <v>0</v>
      </c>
      <c r="F321" s="68">
        <v>0</v>
      </c>
      <c r="G321" s="68">
        <v>0</v>
      </c>
      <c r="H321" s="68">
        <v>0</v>
      </c>
      <c r="I321" s="221">
        <f t="shared" si="9"/>
        <v>0</v>
      </c>
    </row>
    <row r="322" spans="1:9" ht="10.5" customHeight="1" x14ac:dyDescent="0.2">
      <c r="A322" s="17"/>
      <c r="B322" s="72" t="s">
        <v>1290</v>
      </c>
      <c r="C322" s="55" t="s">
        <v>650</v>
      </c>
      <c r="D322" s="68">
        <v>0</v>
      </c>
      <c r="E322" s="68">
        <v>0</v>
      </c>
      <c r="F322" s="68">
        <v>0</v>
      </c>
      <c r="G322" s="68">
        <v>0</v>
      </c>
      <c r="H322" s="68">
        <v>0</v>
      </c>
      <c r="I322" s="221">
        <f t="shared" si="9"/>
        <v>0</v>
      </c>
    </row>
    <row r="323" spans="1:9" ht="10.5" customHeight="1" x14ac:dyDescent="0.2">
      <c r="A323" s="17"/>
      <c r="B323" s="72" t="s">
        <v>651</v>
      </c>
      <c r="C323" s="55" t="s">
        <v>656</v>
      </c>
      <c r="D323" s="68">
        <v>0</v>
      </c>
      <c r="E323" s="68">
        <v>0</v>
      </c>
      <c r="F323" s="68">
        <v>0</v>
      </c>
      <c r="G323" s="68">
        <v>0</v>
      </c>
      <c r="H323" s="68">
        <v>0</v>
      </c>
      <c r="I323" s="221">
        <f t="shared" si="9"/>
        <v>0</v>
      </c>
    </row>
    <row r="324" spans="1:9" ht="10.5" customHeight="1" x14ac:dyDescent="0.2">
      <c r="A324" s="17"/>
      <c r="B324" s="72" t="s">
        <v>652</v>
      </c>
      <c r="C324" s="55" t="s">
        <v>139</v>
      </c>
      <c r="D324" s="68">
        <v>0</v>
      </c>
      <c r="E324" s="68">
        <v>0</v>
      </c>
      <c r="F324" s="68">
        <v>0</v>
      </c>
      <c r="G324" s="68">
        <v>0</v>
      </c>
      <c r="H324" s="68">
        <v>0</v>
      </c>
      <c r="I324" s="221">
        <f t="shared" si="9"/>
        <v>0</v>
      </c>
    </row>
    <row r="325" spans="1:9" ht="10.5" customHeight="1" x14ac:dyDescent="0.2">
      <c r="A325" s="17"/>
      <c r="B325" s="72" t="s">
        <v>653</v>
      </c>
      <c r="C325" s="55" t="s">
        <v>112</v>
      </c>
      <c r="D325" s="68">
        <v>0</v>
      </c>
      <c r="E325" s="68">
        <v>0</v>
      </c>
      <c r="F325" s="68">
        <v>0</v>
      </c>
      <c r="G325" s="68">
        <v>0</v>
      </c>
      <c r="H325" s="68">
        <v>0</v>
      </c>
      <c r="I325" s="221">
        <f t="shared" si="9"/>
        <v>0</v>
      </c>
    </row>
    <row r="326" spans="1:9" ht="10.5" customHeight="1" x14ac:dyDescent="0.2">
      <c r="A326" s="17"/>
      <c r="B326" s="72" t="s">
        <v>654</v>
      </c>
      <c r="C326" s="55" t="s">
        <v>113</v>
      </c>
      <c r="D326" s="68">
        <v>0</v>
      </c>
      <c r="E326" s="68">
        <v>0</v>
      </c>
      <c r="F326" s="68">
        <v>0</v>
      </c>
      <c r="G326" s="68">
        <v>0</v>
      </c>
      <c r="H326" s="68">
        <v>0</v>
      </c>
      <c r="I326" s="221">
        <f t="shared" si="9"/>
        <v>0</v>
      </c>
    </row>
    <row r="327" spans="1:9" ht="10.5" customHeight="1" x14ac:dyDescent="0.2">
      <c r="A327" s="17"/>
      <c r="B327" s="72" t="s">
        <v>1254</v>
      </c>
      <c r="C327" s="55" t="s">
        <v>114</v>
      </c>
      <c r="D327" s="68">
        <v>0</v>
      </c>
      <c r="E327" s="68">
        <v>0</v>
      </c>
      <c r="F327" s="68">
        <v>0</v>
      </c>
      <c r="G327" s="68">
        <v>0</v>
      </c>
      <c r="H327" s="68">
        <v>0</v>
      </c>
      <c r="I327" s="221">
        <f t="shared" si="9"/>
        <v>0</v>
      </c>
    </row>
    <row r="328" spans="1:9" ht="10.5" customHeight="1" x14ac:dyDescent="0.2">
      <c r="A328" s="17"/>
      <c r="B328" s="72" t="s">
        <v>655</v>
      </c>
      <c r="C328" s="55" t="s">
        <v>115</v>
      </c>
      <c r="D328" s="68">
        <v>0</v>
      </c>
      <c r="E328" s="68">
        <v>0</v>
      </c>
      <c r="F328" s="68">
        <v>0</v>
      </c>
      <c r="G328" s="68">
        <v>0</v>
      </c>
      <c r="H328" s="68">
        <v>0</v>
      </c>
      <c r="I328" s="221">
        <f t="shared" si="9"/>
        <v>0</v>
      </c>
    </row>
    <row r="329" spans="1:9" ht="10.5" customHeight="1" x14ac:dyDescent="0.2">
      <c r="A329" s="17"/>
      <c r="B329" s="72" t="s">
        <v>1255</v>
      </c>
      <c r="C329" s="55" t="s">
        <v>118</v>
      </c>
      <c r="D329" s="68">
        <v>0</v>
      </c>
      <c r="E329" s="68">
        <v>0</v>
      </c>
      <c r="F329" s="68">
        <v>0</v>
      </c>
      <c r="G329" s="68">
        <v>0</v>
      </c>
      <c r="H329" s="68">
        <v>0</v>
      </c>
      <c r="I329" s="221">
        <f t="shared" si="9"/>
        <v>0</v>
      </c>
    </row>
    <row r="330" spans="1:9" ht="10.5" customHeight="1" x14ac:dyDescent="0.2">
      <c r="A330" s="17"/>
      <c r="B330" s="72" t="s">
        <v>500</v>
      </c>
      <c r="C330" s="55" t="s">
        <v>123</v>
      </c>
      <c r="D330" s="68">
        <v>0</v>
      </c>
      <c r="E330" s="68">
        <v>0</v>
      </c>
      <c r="F330" s="68">
        <v>0</v>
      </c>
      <c r="G330" s="68">
        <v>0</v>
      </c>
      <c r="H330" s="68">
        <v>0</v>
      </c>
      <c r="I330" s="221">
        <f t="shared" si="9"/>
        <v>0</v>
      </c>
    </row>
    <row r="331" spans="1:9" ht="10.5" customHeight="1" x14ac:dyDescent="0.2">
      <c r="A331" s="17"/>
      <c r="B331" s="72" t="s">
        <v>151</v>
      </c>
      <c r="C331" s="55" t="s">
        <v>124</v>
      </c>
      <c r="D331" s="68">
        <v>0</v>
      </c>
      <c r="E331" s="68">
        <v>0</v>
      </c>
      <c r="F331" s="68">
        <v>0</v>
      </c>
      <c r="G331" s="68">
        <v>0</v>
      </c>
      <c r="H331" s="68">
        <v>0</v>
      </c>
      <c r="I331" s="221">
        <f t="shared" si="9"/>
        <v>0</v>
      </c>
    </row>
    <row r="332" spans="1:9" ht="10.5" customHeight="1" x14ac:dyDescent="0.2">
      <c r="A332" s="17"/>
      <c r="B332" s="72" t="s">
        <v>496</v>
      </c>
      <c r="C332" s="55" t="s">
        <v>125</v>
      </c>
      <c r="D332" s="68">
        <v>0</v>
      </c>
      <c r="E332" s="68">
        <v>0</v>
      </c>
      <c r="F332" s="68">
        <v>0</v>
      </c>
      <c r="G332" s="68">
        <v>0</v>
      </c>
      <c r="H332" s="68">
        <v>0</v>
      </c>
      <c r="I332" s="221">
        <f t="shared" si="9"/>
        <v>0</v>
      </c>
    </row>
    <row r="333" spans="1:9" ht="10.5" customHeight="1" x14ac:dyDescent="0.2">
      <c r="A333" s="17"/>
      <c r="B333" s="72" t="s">
        <v>1256</v>
      </c>
      <c r="C333" s="55" t="s">
        <v>131</v>
      </c>
      <c r="D333" s="68">
        <v>0</v>
      </c>
      <c r="E333" s="68">
        <v>0</v>
      </c>
      <c r="F333" s="68">
        <v>0</v>
      </c>
      <c r="G333" s="68">
        <v>0</v>
      </c>
      <c r="H333" s="68">
        <v>0</v>
      </c>
      <c r="I333" s="221">
        <f t="shared" si="9"/>
        <v>0</v>
      </c>
    </row>
    <row r="334" spans="1:9" ht="10.5" customHeight="1" x14ac:dyDescent="0.2">
      <c r="A334" s="17"/>
      <c r="B334" s="72" t="s">
        <v>127</v>
      </c>
      <c r="C334" s="55" t="s">
        <v>132</v>
      </c>
      <c r="D334" s="68">
        <v>0</v>
      </c>
      <c r="E334" s="68">
        <v>0</v>
      </c>
      <c r="F334" s="68">
        <v>0</v>
      </c>
      <c r="G334" s="68">
        <v>0</v>
      </c>
      <c r="H334" s="68">
        <v>0</v>
      </c>
      <c r="I334" s="221">
        <f t="shared" si="9"/>
        <v>0</v>
      </c>
    </row>
    <row r="335" spans="1:9" ht="10.5" customHeight="1" x14ac:dyDescent="0.2">
      <c r="A335" s="17"/>
      <c r="B335" s="72" t="s">
        <v>128</v>
      </c>
      <c r="C335" s="55" t="s">
        <v>133</v>
      </c>
      <c r="D335" s="68">
        <v>0</v>
      </c>
      <c r="E335" s="68">
        <v>0</v>
      </c>
      <c r="F335" s="68">
        <v>0</v>
      </c>
      <c r="G335" s="68">
        <v>0</v>
      </c>
      <c r="H335" s="68">
        <v>0</v>
      </c>
      <c r="I335" s="221">
        <f t="shared" si="9"/>
        <v>0</v>
      </c>
    </row>
    <row r="336" spans="1:9" ht="10.5" customHeight="1" x14ac:dyDescent="0.2">
      <c r="A336" s="17"/>
      <c r="B336" s="72" t="s">
        <v>129</v>
      </c>
      <c r="C336" s="55" t="s">
        <v>134</v>
      </c>
      <c r="D336" s="68">
        <v>0</v>
      </c>
      <c r="E336" s="68">
        <v>0</v>
      </c>
      <c r="F336" s="68">
        <v>0</v>
      </c>
      <c r="G336" s="68">
        <v>0</v>
      </c>
      <c r="H336" s="68">
        <v>0</v>
      </c>
      <c r="I336" s="221">
        <f t="shared" si="9"/>
        <v>0</v>
      </c>
    </row>
    <row r="337" spans="1:9" ht="10.5" customHeight="1" x14ac:dyDescent="0.2">
      <c r="A337" s="17"/>
      <c r="B337" s="72" t="s">
        <v>130</v>
      </c>
      <c r="C337" s="55" t="s">
        <v>135</v>
      </c>
      <c r="D337" s="68">
        <v>0</v>
      </c>
      <c r="E337" s="68">
        <v>0</v>
      </c>
      <c r="F337" s="68">
        <v>0</v>
      </c>
      <c r="G337" s="68">
        <v>0</v>
      </c>
      <c r="H337" s="68">
        <v>0</v>
      </c>
      <c r="I337" s="221">
        <f t="shared" si="9"/>
        <v>0</v>
      </c>
    </row>
    <row r="338" spans="1:9" ht="10.5" customHeight="1" thickBot="1" x14ac:dyDescent="0.25">
      <c r="A338" s="17"/>
      <c r="B338" s="72" t="s">
        <v>498</v>
      </c>
      <c r="C338" s="55" t="s">
        <v>136</v>
      </c>
      <c r="D338" s="65">
        <v>0</v>
      </c>
      <c r="E338" s="65">
        <v>0</v>
      </c>
      <c r="F338" s="65">
        <v>0</v>
      </c>
      <c r="G338" s="68">
        <v>0</v>
      </c>
      <c r="H338" s="65">
        <v>0</v>
      </c>
      <c r="I338" s="246">
        <f>SUM(G338+H338)</f>
        <v>0</v>
      </c>
    </row>
    <row r="339" spans="1:9" ht="10.5" customHeight="1" thickTop="1" thickBot="1" x14ac:dyDescent="0.25">
      <c r="A339" s="17"/>
      <c r="B339" s="72"/>
      <c r="C339" s="55" t="s">
        <v>518</v>
      </c>
      <c r="D339" s="82">
        <f>SUM(D310:D338)</f>
        <v>0</v>
      </c>
      <c r="E339" s="82">
        <f>SUM(E310:E338)</f>
        <v>0</v>
      </c>
      <c r="F339" s="82">
        <f>SUM(F310:F338)</f>
        <v>0</v>
      </c>
      <c r="G339" s="82">
        <f>SUM(G310:G338)</f>
        <v>0</v>
      </c>
      <c r="H339" s="82">
        <f>SUM(H310:H338)</f>
        <v>0</v>
      </c>
      <c r="I339" s="82">
        <f>G339+H339</f>
        <v>0</v>
      </c>
    </row>
    <row r="340" spans="1:9" ht="10.5" customHeight="1" thickTop="1" x14ac:dyDescent="0.2">
      <c r="A340" s="17"/>
      <c r="B340" s="72"/>
      <c r="C340" s="55"/>
      <c r="D340" s="3"/>
      <c r="E340" s="3"/>
      <c r="F340" s="3"/>
      <c r="G340" s="3"/>
    </row>
    <row r="341" spans="1:9" ht="10.5" customHeight="1" x14ac:dyDescent="0.2">
      <c r="A341" s="17" t="s">
        <v>519</v>
      </c>
      <c r="C341" s="55"/>
      <c r="D341" s="3"/>
      <c r="E341" s="3"/>
      <c r="F341" s="3"/>
      <c r="G341" s="3"/>
    </row>
    <row r="342" spans="1:9" ht="10.199999999999999" x14ac:dyDescent="0.2">
      <c r="B342" s="72" t="s">
        <v>1249</v>
      </c>
      <c r="C342" s="55" t="s">
        <v>177</v>
      </c>
      <c r="D342" s="68">
        <v>0</v>
      </c>
      <c r="E342" s="68">
        <v>0</v>
      </c>
      <c r="F342" s="68">
        <v>0</v>
      </c>
      <c r="G342" s="218">
        <f>SUMIF('Staff Details'!J:J,RIGHT(LEFT($A$2,7),2)&amp;"-"&amp;LEFT(A341,4),'Staff Details'!S:S)</f>
        <v>0</v>
      </c>
      <c r="H342" s="70">
        <v>0</v>
      </c>
      <c r="I342" s="242">
        <f>SUM(G342+H342)</f>
        <v>0</v>
      </c>
    </row>
    <row r="343" spans="1:9" ht="10.199999999999999" x14ac:dyDescent="0.2">
      <c r="B343" s="72" t="s">
        <v>1249</v>
      </c>
      <c r="C343" s="55" t="s">
        <v>400</v>
      </c>
      <c r="D343" s="68">
        <v>0</v>
      </c>
      <c r="E343" s="68">
        <v>0</v>
      </c>
      <c r="F343" s="68">
        <v>0</v>
      </c>
      <c r="G343" s="68">
        <v>0</v>
      </c>
      <c r="H343" s="70">
        <v>0</v>
      </c>
      <c r="I343" s="242">
        <f>SUM(G343+H343)</f>
        <v>0</v>
      </c>
    </row>
    <row r="344" spans="1:9" ht="10.199999999999999" x14ac:dyDescent="0.2">
      <c r="A344" s="55"/>
      <c r="B344" s="72" t="s">
        <v>1250</v>
      </c>
      <c r="C344" s="55" t="s">
        <v>684</v>
      </c>
      <c r="D344" s="68">
        <v>0</v>
      </c>
      <c r="E344" s="68">
        <v>0</v>
      </c>
      <c r="F344" s="68">
        <v>0</v>
      </c>
      <c r="G344" s="219">
        <f>SUMIF('Staff Details'!J:J,RIGHT(LEFT($A$2,7),2)&amp;"-"&amp;LEFT(A341,4),'Staff Details'!AA:AA)</f>
        <v>0</v>
      </c>
      <c r="H344" s="70">
        <v>0</v>
      </c>
      <c r="I344" s="242">
        <f>SUM(G344+H344)</f>
        <v>0</v>
      </c>
    </row>
    <row r="345" spans="1:9" ht="10.199999999999999" x14ac:dyDescent="0.2">
      <c r="A345" s="55"/>
      <c r="B345" s="72" t="s">
        <v>1250</v>
      </c>
      <c r="C345" s="55" t="s">
        <v>401</v>
      </c>
      <c r="D345" s="68">
        <v>0</v>
      </c>
      <c r="E345" s="68">
        <v>0</v>
      </c>
      <c r="F345" s="68">
        <v>0</v>
      </c>
      <c r="G345" s="68">
        <v>0</v>
      </c>
      <c r="H345" s="70">
        <v>0</v>
      </c>
      <c r="I345" s="242">
        <f>SUM(G345+H345)</f>
        <v>0</v>
      </c>
    </row>
    <row r="346" spans="1:9" ht="10.5" customHeight="1" x14ac:dyDescent="0.2">
      <c r="A346" s="17"/>
      <c r="B346" s="72" t="s">
        <v>1251</v>
      </c>
      <c r="C346" s="55" t="s">
        <v>76</v>
      </c>
      <c r="D346" s="68">
        <v>0</v>
      </c>
      <c r="E346" s="68">
        <v>0</v>
      </c>
      <c r="F346" s="68">
        <v>0</v>
      </c>
      <c r="G346" s="68">
        <v>0</v>
      </c>
      <c r="H346" s="68">
        <v>0</v>
      </c>
      <c r="I346" s="221">
        <f t="shared" ref="I346:I376" si="10">SUM(G346+H346)</f>
        <v>0</v>
      </c>
    </row>
    <row r="347" spans="1:9" ht="10.5" customHeight="1" x14ac:dyDescent="0.2">
      <c r="A347" s="17"/>
      <c r="B347" s="72" t="s">
        <v>1252</v>
      </c>
      <c r="C347" s="55" t="s">
        <v>77</v>
      </c>
      <c r="D347" s="68">
        <v>0</v>
      </c>
      <c r="E347" s="68">
        <v>0</v>
      </c>
      <c r="F347" s="68">
        <v>0</v>
      </c>
      <c r="G347" s="68">
        <v>0</v>
      </c>
      <c r="H347" s="68">
        <v>0</v>
      </c>
      <c r="I347" s="221">
        <f t="shared" si="10"/>
        <v>0</v>
      </c>
    </row>
    <row r="348" spans="1:9" ht="10.5" customHeight="1" x14ac:dyDescent="0.2">
      <c r="A348" s="17"/>
      <c r="B348" s="72" t="s">
        <v>78</v>
      </c>
      <c r="C348" s="55" t="s">
        <v>79</v>
      </c>
      <c r="D348" s="68">
        <v>0</v>
      </c>
      <c r="E348" s="68">
        <v>0</v>
      </c>
      <c r="F348" s="68">
        <v>0</v>
      </c>
      <c r="G348" s="68">
        <v>0</v>
      </c>
      <c r="H348" s="68">
        <v>0</v>
      </c>
      <c r="I348" s="221">
        <f t="shared" si="10"/>
        <v>0</v>
      </c>
    </row>
    <row r="349" spans="1:9" ht="10.5" customHeight="1" x14ac:dyDescent="0.2">
      <c r="A349" s="17"/>
      <c r="B349" s="72" t="s">
        <v>80</v>
      </c>
      <c r="C349" s="55" t="s">
        <v>81</v>
      </c>
      <c r="D349" s="68">
        <v>0</v>
      </c>
      <c r="E349" s="68">
        <v>0</v>
      </c>
      <c r="F349" s="68">
        <v>0</v>
      </c>
      <c r="G349" s="68">
        <v>0</v>
      </c>
      <c r="H349" s="68">
        <v>0</v>
      </c>
      <c r="I349" s="221">
        <f t="shared" si="10"/>
        <v>0</v>
      </c>
    </row>
    <row r="350" spans="1:9" ht="10.5" customHeight="1" x14ac:dyDescent="0.2">
      <c r="A350" s="17"/>
      <c r="B350" s="72" t="s">
        <v>1253</v>
      </c>
      <c r="C350" s="55" t="s">
        <v>82</v>
      </c>
      <c r="D350" s="68">
        <v>0</v>
      </c>
      <c r="E350" s="68">
        <v>0</v>
      </c>
      <c r="F350" s="68">
        <v>0</v>
      </c>
      <c r="G350" s="68">
        <v>0</v>
      </c>
      <c r="H350" s="68">
        <v>0</v>
      </c>
      <c r="I350" s="221">
        <f t="shared" si="10"/>
        <v>0</v>
      </c>
    </row>
    <row r="351" spans="1:9" ht="10.5" customHeight="1" x14ac:dyDescent="0.2">
      <c r="A351" s="17"/>
      <c r="B351" s="72" t="s">
        <v>83</v>
      </c>
      <c r="C351" s="55" t="s">
        <v>91</v>
      </c>
      <c r="D351" s="68">
        <v>0</v>
      </c>
      <c r="E351" s="68">
        <v>0</v>
      </c>
      <c r="F351" s="68">
        <v>0</v>
      </c>
      <c r="G351" s="68">
        <v>0</v>
      </c>
      <c r="H351" s="68">
        <v>0</v>
      </c>
      <c r="I351" s="221">
        <f t="shared" si="10"/>
        <v>0</v>
      </c>
    </row>
    <row r="352" spans="1:9" ht="10.5" customHeight="1" x14ac:dyDescent="0.2">
      <c r="A352" s="17"/>
      <c r="B352" s="72" t="s">
        <v>84</v>
      </c>
      <c r="C352" s="55" t="s">
        <v>140</v>
      </c>
      <c r="D352" s="68">
        <v>0</v>
      </c>
      <c r="E352" s="68">
        <v>0</v>
      </c>
      <c r="F352" s="68">
        <v>0</v>
      </c>
      <c r="G352" s="68">
        <v>0</v>
      </c>
      <c r="H352" s="68">
        <v>0</v>
      </c>
      <c r="I352" s="221">
        <f t="shared" si="10"/>
        <v>0</v>
      </c>
    </row>
    <row r="353" spans="1:9" ht="10.5" customHeight="1" x14ac:dyDescent="0.2">
      <c r="A353" s="17"/>
      <c r="B353" s="72" t="s">
        <v>85</v>
      </c>
      <c r="C353" s="55" t="s">
        <v>92</v>
      </c>
      <c r="D353" s="68">
        <v>0</v>
      </c>
      <c r="E353" s="68">
        <v>0</v>
      </c>
      <c r="F353" s="68">
        <v>0</v>
      </c>
      <c r="G353" s="68">
        <v>0</v>
      </c>
      <c r="H353" s="68">
        <v>0</v>
      </c>
      <c r="I353" s="221">
        <f t="shared" si="10"/>
        <v>0</v>
      </c>
    </row>
    <row r="354" spans="1:9" ht="10.5" customHeight="1" x14ac:dyDescent="0.2">
      <c r="A354" s="17"/>
      <c r="B354" s="72" t="s">
        <v>86</v>
      </c>
      <c r="C354" s="55" t="s">
        <v>93</v>
      </c>
      <c r="D354" s="68">
        <v>0</v>
      </c>
      <c r="E354" s="68">
        <v>0</v>
      </c>
      <c r="F354" s="68">
        <v>0</v>
      </c>
      <c r="G354" s="68">
        <v>0</v>
      </c>
      <c r="H354" s="68">
        <v>0</v>
      </c>
      <c r="I354" s="221">
        <f t="shared" si="10"/>
        <v>0</v>
      </c>
    </row>
    <row r="355" spans="1:9" ht="10.5" customHeight="1" x14ac:dyDescent="0.2">
      <c r="A355" s="17"/>
      <c r="B355" s="72" t="s">
        <v>87</v>
      </c>
      <c r="C355" s="55" t="s">
        <v>94</v>
      </c>
      <c r="D355" s="68">
        <v>0</v>
      </c>
      <c r="E355" s="68">
        <v>0</v>
      </c>
      <c r="F355" s="68">
        <v>0</v>
      </c>
      <c r="G355" s="68">
        <v>0</v>
      </c>
      <c r="H355" s="68">
        <v>0</v>
      </c>
      <c r="I355" s="221">
        <f t="shared" si="10"/>
        <v>0</v>
      </c>
    </row>
    <row r="356" spans="1:9" ht="10.5" customHeight="1" x14ac:dyDescent="0.2">
      <c r="A356" s="17"/>
      <c r="B356" s="72" t="s">
        <v>88</v>
      </c>
      <c r="C356" s="55" t="s">
        <v>141</v>
      </c>
      <c r="D356" s="68">
        <v>0</v>
      </c>
      <c r="E356" s="68">
        <v>0</v>
      </c>
      <c r="F356" s="68">
        <v>0</v>
      </c>
      <c r="G356" s="68">
        <v>0</v>
      </c>
      <c r="H356" s="68">
        <v>0</v>
      </c>
      <c r="I356" s="221">
        <f t="shared" si="10"/>
        <v>0</v>
      </c>
    </row>
    <row r="357" spans="1:9" ht="10.5" customHeight="1" x14ac:dyDescent="0.2">
      <c r="A357" s="17"/>
      <c r="B357" s="72" t="s">
        <v>89</v>
      </c>
      <c r="C357" s="55" t="s">
        <v>95</v>
      </c>
      <c r="D357" s="68">
        <v>0</v>
      </c>
      <c r="E357" s="68">
        <v>0</v>
      </c>
      <c r="F357" s="68">
        <v>0</v>
      </c>
      <c r="G357" s="68">
        <v>0</v>
      </c>
      <c r="H357" s="68">
        <v>0</v>
      </c>
      <c r="I357" s="221">
        <f t="shared" si="10"/>
        <v>0</v>
      </c>
    </row>
    <row r="358" spans="1:9" ht="10.5" customHeight="1" x14ac:dyDescent="0.2">
      <c r="A358" s="17"/>
      <c r="B358" s="72" t="s">
        <v>90</v>
      </c>
      <c r="C358" s="55" t="s">
        <v>1282</v>
      </c>
      <c r="D358" s="68">
        <v>0</v>
      </c>
      <c r="E358" s="68">
        <v>0</v>
      </c>
      <c r="F358" s="68">
        <v>0</v>
      </c>
      <c r="G358" s="68">
        <v>0</v>
      </c>
      <c r="H358" s="68">
        <v>0</v>
      </c>
      <c r="I358" s="221">
        <f t="shared" si="10"/>
        <v>0</v>
      </c>
    </row>
    <row r="359" spans="1:9" ht="10.5" customHeight="1" x14ac:dyDescent="0.2">
      <c r="A359" s="17"/>
      <c r="B359" s="72" t="s">
        <v>535</v>
      </c>
      <c r="C359" s="55" t="s">
        <v>558</v>
      </c>
      <c r="D359" s="68">
        <v>0</v>
      </c>
      <c r="E359" s="68">
        <v>0</v>
      </c>
      <c r="F359" s="68">
        <v>0</v>
      </c>
      <c r="G359" s="68">
        <v>0</v>
      </c>
      <c r="H359" s="68">
        <v>0</v>
      </c>
      <c r="I359" s="221">
        <f t="shared" si="10"/>
        <v>0</v>
      </c>
    </row>
    <row r="360" spans="1:9" ht="10.5" customHeight="1" x14ac:dyDescent="0.2">
      <c r="A360" s="17"/>
      <c r="B360" s="72" t="s">
        <v>1289</v>
      </c>
      <c r="C360" s="55" t="s">
        <v>648</v>
      </c>
      <c r="D360" s="68">
        <v>0</v>
      </c>
      <c r="E360" s="68">
        <v>0</v>
      </c>
      <c r="F360" s="68">
        <v>0</v>
      </c>
      <c r="G360" s="68">
        <v>0</v>
      </c>
      <c r="H360" s="68">
        <v>0</v>
      </c>
      <c r="I360" s="221">
        <f t="shared" si="10"/>
        <v>0</v>
      </c>
    </row>
    <row r="361" spans="1:9" ht="10.5" customHeight="1" x14ac:dyDescent="0.2">
      <c r="A361" s="17"/>
      <c r="B361" s="72" t="s">
        <v>1290</v>
      </c>
      <c r="C361" s="55" t="s">
        <v>650</v>
      </c>
      <c r="D361" s="68">
        <v>0</v>
      </c>
      <c r="E361" s="68">
        <v>0</v>
      </c>
      <c r="F361" s="68">
        <v>0</v>
      </c>
      <c r="G361" s="68">
        <v>0</v>
      </c>
      <c r="H361" s="68">
        <v>0</v>
      </c>
      <c r="I361" s="221">
        <f t="shared" si="10"/>
        <v>0</v>
      </c>
    </row>
    <row r="362" spans="1:9" ht="10.5" customHeight="1" x14ac:dyDescent="0.2">
      <c r="A362" s="17"/>
      <c r="B362" s="72" t="s">
        <v>651</v>
      </c>
      <c r="C362" s="55" t="s">
        <v>656</v>
      </c>
      <c r="D362" s="68">
        <v>0</v>
      </c>
      <c r="E362" s="68">
        <v>0</v>
      </c>
      <c r="F362" s="68">
        <v>0</v>
      </c>
      <c r="G362" s="68">
        <v>0</v>
      </c>
      <c r="H362" s="68">
        <v>0</v>
      </c>
      <c r="I362" s="221">
        <f t="shared" si="10"/>
        <v>0</v>
      </c>
    </row>
    <row r="363" spans="1:9" ht="10.5" customHeight="1" x14ac:dyDescent="0.2">
      <c r="A363" s="17"/>
      <c r="B363" s="72" t="s">
        <v>652</v>
      </c>
      <c r="C363" s="55" t="s">
        <v>139</v>
      </c>
      <c r="D363" s="68">
        <v>0</v>
      </c>
      <c r="E363" s="68">
        <v>0</v>
      </c>
      <c r="F363" s="68">
        <v>0</v>
      </c>
      <c r="G363" s="68">
        <v>0</v>
      </c>
      <c r="H363" s="68">
        <v>0</v>
      </c>
      <c r="I363" s="221">
        <f t="shared" si="10"/>
        <v>0</v>
      </c>
    </row>
    <row r="364" spans="1:9" ht="10.5" customHeight="1" x14ac:dyDescent="0.2">
      <c r="A364" s="17"/>
      <c r="B364" s="72" t="s">
        <v>653</v>
      </c>
      <c r="C364" s="55" t="s">
        <v>112</v>
      </c>
      <c r="D364" s="68">
        <v>0</v>
      </c>
      <c r="E364" s="68">
        <v>0</v>
      </c>
      <c r="F364" s="68">
        <v>0</v>
      </c>
      <c r="G364" s="68">
        <v>0</v>
      </c>
      <c r="H364" s="68">
        <v>0</v>
      </c>
      <c r="I364" s="221">
        <f t="shared" si="10"/>
        <v>0</v>
      </c>
    </row>
    <row r="365" spans="1:9" ht="10.5" customHeight="1" x14ac:dyDescent="0.2">
      <c r="A365" s="17"/>
      <c r="B365" s="72" t="s">
        <v>654</v>
      </c>
      <c r="C365" s="55" t="s">
        <v>113</v>
      </c>
      <c r="D365" s="68">
        <v>0</v>
      </c>
      <c r="E365" s="68">
        <v>0</v>
      </c>
      <c r="F365" s="68">
        <v>0</v>
      </c>
      <c r="G365" s="68">
        <v>0</v>
      </c>
      <c r="H365" s="68">
        <v>0</v>
      </c>
      <c r="I365" s="221">
        <f t="shared" si="10"/>
        <v>0</v>
      </c>
    </row>
    <row r="366" spans="1:9" ht="10.5" customHeight="1" x14ac:dyDescent="0.2">
      <c r="A366" s="17"/>
      <c r="B366" s="72" t="s">
        <v>1254</v>
      </c>
      <c r="C366" s="55" t="s">
        <v>114</v>
      </c>
      <c r="D366" s="68">
        <v>0</v>
      </c>
      <c r="E366" s="68">
        <v>0</v>
      </c>
      <c r="F366" s="68">
        <v>0</v>
      </c>
      <c r="G366" s="68">
        <v>0</v>
      </c>
      <c r="H366" s="68">
        <v>0</v>
      </c>
      <c r="I366" s="221">
        <f t="shared" si="10"/>
        <v>0</v>
      </c>
    </row>
    <row r="367" spans="1:9" ht="10.5" customHeight="1" x14ac:dyDescent="0.2">
      <c r="A367" s="17"/>
      <c r="B367" s="72" t="s">
        <v>655</v>
      </c>
      <c r="C367" s="55" t="s">
        <v>115</v>
      </c>
      <c r="D367" s="68">
        <v>0</v>
      </c>
      <c r="E367" s="68">
        <v>0</v>
      </c>
      <c r="F367" s="68">
        <v>0</v>
      </c>
      <c r="G367" s="68">
        <v>0</v>
      </c>
      <c r="H367" s="68">
        <v>0</v>
      </c>
      <c r="I367" s="221">
        <f t="shared" si="10"/>
        <v>0</v>
      </c>
    </row>
    <row r="368" spans="1:9" ht="10.5" customHeight="1" x14ac:dyDescent="0.2">
      <c r="A368" s="17"/>
      <c r="B368" s="72" t="s">
        <v>1255</v>
      </c>
      <c r="C368" s="55" t="s">
        <v>118</v>
      </c>
      <c r="D368" s="68">
        <v>0</v>
      </c>
      <c r="E368" s="68">
        <v>0</v>
      </c>
      <c r="F368" s="68">
        <v>0</v>
      </c>
      <c r="G368" s="68">
        <v>0</v>
      </c>
      <c r="H368" s="68">
        <v>0</v>
      </c>
      <c r="I368" s="221">
        <f t="shared" si="10"/>
        <v>0</v>
      </c>
    </row>
    <row r="369" spans="1:9" ht="10.5" customHeight="1" x14ac:dyDescent="0.2">
      <c r="A369" s="17"/>
      <c r="B369" s="72" t="s">
        <v>500</v>
      </c>
      <c r="C369" s="55" t="s">
        <v>123</v>
      </c>
      <c r="D369" s="68">
        <v>0</v>
      </c>
      <c r="E369" s="68">
        <v>0</v>
      </c>
      <c r="F369" s="68">
        <v>0</v>
      </c>
      <c r="G369" s="68">
        <v>0</v>
      </c>
      <c r="H369" s="68">
        <v>0</v>
      </c>
      <c r="I369" s="221">
        <f t="shared" si="10"/>
        <v>0</v>
      </c>
    </row>
    <row r="370" spans="1:9" ht="10.5" customHeight="1" x14ac:dyDescent="0.2">
      <c r="A370" s="17"/>
      <c r="B370" s="72" t="s">
        <v>151</v>
      </c>
      <c r="C370" s="55" t="s">
        <v>124</v>
      </c>
      <c r="D370" s="68">
        <v>0</v>
      </c>
      <c r="E370" s="68">
        <v>0</v>
      </c>
      <c r="F370" s="68">
        <v>0</v>
      </c>
      <c r="G370" s="68">
        <v>0</v>
      </c>
      <c r="H370" s="68">
        <v>0</v>
      </c>
      <c r="I370" s="221">
        <f t="shared" si="10"/>
        <v>0</v>
      </c>
    </row>
    <row r="371" spans="1:9" ht="10.5" customHeight="1" x14ac:dyDescent="0.2">
      <c r="A371" s="17"/>
      <c r="B371" s="72" t="s">
        <v>496</v>
      </c>
      <c r="C371" s="55" t="s">
        <v>125</v>
      </c>
      <c r="D371" s="68">
        <v>0</v>
      </c>
      <c r="E371" s="68">
        <v>0</v>
      </c>
      <c r="F371" s="68">
        <v>0</v>
      </c>
      <c r="G371" s="68">
        <v>0</v>
      </c>
      <c r="H371" s="68">
        <v>0</v>
      </c>
      <c r="I371" s="221">
        <f t="shared" si="10"/>
        <v>0</v>
      </c>
    </row>
    <row r="372" spans="1:9" ht="10.5" customHeight="1" x14ac:dyDescent="0.2">
      <c r="A372" s="17"/>
      <c r="B372" s="72" t="s">
        <v>1256</v>
      </c>
      <c r="C372" s="55" t="s">
        <v>131</v>
      </c>
      <c r="D372" s="68">
        <v>0</v>
      </c>
      <c r="E372" s="68">
        <v>0</v>
      </c>
      <c r="F372" s="68">
        <v>0</v>
      </c>
      <c r="G372" s="68">
        <v>0</v>
      </c>
      <c r="H372" s="68">
        <v>0</v>
      </c>
      <c r="I372" s="221">
        <f t="shared" si="10"/>
        <v>0</v>
      </c>
    </row>
    <row r="373" spans="1:9" ht="10.5" customHeight="1" x14ac:dyDescent="0.2">
      <c r="A373" s="17"/>
      <c r="B373" s="72" t="s">
        <v>127</v>
      </c>
      <c r="C373" s="55" t="s">
        <v>132</v>
      </c>
      <c r="D373" s="68">
        <v>0</v>
      </c>
      <c r="E373" s="68">
        <v>0</v>
      </c>
      <c r="F373" s="68">
        <v>0</v>
      </c>
      <c r="G373" s="68">
        <v>0</v>
      </c>
      <c r="H373" s="68">
        <v>0</v>
      </c>
      <c r="I373" s="221">
        <f t="shared" si="10"/>
        <v>0</v>
      </c>
    </row>
    <row r="374" spans="1:9" ht="10.5" customHeight="1" x14ac:dyDescent="0.2">
      <c r="A374" s="17"/>
      <c r="B374" s="72" t="s">
        <v>128</v>
      </c>
      <c r="C374" s="55" t="s">
        <v>133</v>
      </c>
      <c r="D374" s="68">
        <v>0</v>
      </c>
      <c r="E374" s="68">
        <v>0</v>
      </c>
      <c r="F374" s="68">
        <v>0</v>
      </c>
      <c r="G374" s="68">
        <v>0</v>
      </c>
      <c r="H374" s="68">
        <v>0</v>
      </c>
      <c r="I374" s="221">
        <f t="shared" si="10"/>
        <v>0</v>
      </c>
    </row>
    <row r="375" spans="1:9" ht="10.5" customHeight="1" x14ac:dyDescent="0.2">
      <c r="A375" s="17"/>
      <c r="B375" s="72" t="s">
        <v>129</v>
      </c>
      <c r="C375" s="55" t="s">
        <v>134</v>
      </c>
      <c r="D375" s="68">
        <v>0</v>
      </c>
      <c r="E375" s="68">
        <v>0</v>
      </c>
      <c r="F375" s="68">
        <v>0</v>
      </c>
      <c r="G375" s="68">
        <v>0</v>
      </c>
      <c r="H375" s="68">
        <v>0</v>
      </c>
      <c r="I375" s="221">
        <f t="shared" si="10"/>
        <v>0</v>
      </c>
    </row>
    <row r="376" spans="1:9" ht="10.5" customHeight="1" x14ac:dyDescent="0.2">
      <c r="A376" s="17"/>
      <c r="B376" s="72" t="s">
        <v>130</v>
      </c>
      <c r="C376" s="55" t="s">
        <v>135</v>
      </c>
      <c r="D376" s="68">
        <v>0</v>
      </c>
      <c r="E376" s="68">
        <v>0</v>
      </c>
      <c r="F376" s="68">
        <v>0</v>
      </c>
      <c r="G376" s="68">
        <v>0</v>
      </c>
      <c r="H376" s="68">
        <v>0</v>
      </c>
      <c r="I376" s="221">
        <f t="shared" si="10"/>
        <v>0</v>
      </c>
    </row>
    <row r="377" spans="1:9" ht="10.5" customHeight="1" thickBot="1" x14ac:dyDescent="0.25">
      <c r="A377" s="17"/>
      <c r="B377" s="72" t="s">
        <v>498</v>
      </c>
      <c r="C377" s="55" t="s">
        <v>136</v>
      </c>
      <c r="D377" s="65">
        <v>0</v>
      </c>
      <c r="E377" s="65">
        <v>0</v>
      </c>
      <c r="F377" s="65">
        <v>0</v>
      </c>
      <c r="G377" s="68">
        <v>0</v>
      </c>
      <c r="H377" s="65">
        <v>0</v>
      </c>
      <c r="I377" s="246">
        <f>SUM(G377+H377)</f>
        <v>0</v>
      </c>
    </row>
    <row r="378" spans="1:9" ht="10.5" customHeight="1" thickTop="1" thickBot="1" x14ac:dyDescent="0.25">
      <c r="A378" s="17"/>
      <c r="B378" s="72"/>
      <c r="C378" s="55" t="s">
        <v>520</v>
      </c>
      <c r="D378" s="82">
        <f>SUM(D342:D377)</f>
        <v>0</v>
      </c>
      <c r="E378" s="82">
        <f>SUM(E342:E377)</f>
        <v>0</v>
      </c>
      <c r="F378" s="82">
        <f>SUM(F342:F377)</f>
        <v>0</v>
      </c>
      <c r="G378" s="82">
        <f>SUM(G342:G377)</f>
        <v>0</v>
      </c>
      <c r="H378" s="82">
        <f>SUM(H342:H377)</f>
        <v>0</v>
      </c>
      <c r="I378" s="82">
        <f>G378+H378</f>
        <v>0</v>
      </c>
    </row>
    <row r="379" spans="1:9" ht="10.5" customHeight="1" thickTop="1" x14ac:dyDescent="0.2">
      <c r="A379" s="17"/>
      <c r="B379" s="72"/>
      <c r="C379" s="55"/>
      <c r="D379" s="3"/>
      <c r="E379" s="3"/>
      <c r="F379" s="3"/>
      <c r="G379" s="3"/>
    </row>
    <row r="380" spans="1:9" ht="10.5" customHeight="1" x14ac:dyDescent="0.2">
      <c r="A380" s="17" t="s">
        <v>521</v>
      </c>
      <c r="C380" s="55"/>
      <c r="D380" s="3"/>
      <c r="E380" s="3"/>
      <c r="F380" s="3"/>
      <c r="G380" s="3"/>
    </row>
    <row r="381" spans="1:9" ht="10.199999999999999" x14ac:dyDescent="0.2">
      <c r="B381" s="72" t="s">
        <v>1249</v>
      </c>
      <c r="C381" s="55" t="s">
        <v>177</v>
      </c>
      <c r="D381" s="68">
        <v>0</v>
      </c>
      <c r="E381" s="68">
        <v>0</v>
      </c>
      <c r="F381" s="68">
        <v>0</v>
      </c>
      <c r="G381" s="218">
        <f>SUMIF('Staff Details'!J:J,RIGHT(LEFT($A$2,7),2)&amp;"-"&amp;LEFT(A380,4),'Staff Details'!S:S)</f>
        <v>0</v>
      </c>
      <c r="H381" s="70">
        <v>0</v>
      </c>
      <c r="I381" s="242">
        <f>SUM(G381+H381)</f>
        <v>0</v>
      </c>
    </row>
    <row r="382" spans="1:9" ht="10.199999999999999" x14ac:dyDescent="0.2">
      <c r="B382" s="72" t="s">
        <v>1249</v>
      </c>
      <c r="C382" s="55" t="s">
        <v>400</v>
      </c>
      <c r="D382" s="68">
        <v>0</v>
      </c>
      <c r="E382" s="68">
        <v>0</v>
      </c>
      <c r="F382" s="68">
        <v>0</v>
      </c>
      <c r="G382" s="68">
        <v>0</v>
      </c>
      <c r="H382" s="70">
        <v>0</v>
      </c>
      <c r="I382" s="242">
        <f>SUM(G382+H382)</f>
        <v>0</v>
      </c>
    </row>
    <row r="383" spans="1:9" ht="10.199999999999999" x14ac:dyDescent="0.2">
      <c r="A383" s="55"/>
      <c r="B383" s="72" t="s">
        <v>1250</v>
      </c>
      <c r="C383" s="55" t="s">
        <v>684</v>
      </c>
      <c r="D383" s="68">
        <v>0</v>
      </c>
      <c r="E383" s="68">
        <v>0</v>
      </c>
      <c r="F383" s="68">
        <v>0</v>
      </c>
      <c r="G383" s="219">
        <f>SUMIF('Staff Details'!J:J,RIGHT(LEFT($A$2,7),2)&amp;"-"&amp;LEFT(A380,4),'Staff Details'!AA:AA)</f>
        <v>0</v>
      </c>
      <c r="H383" s="70">
        <v>0</v>
      </c>
      <c r="I383" s="242">
        <f>SUM(G383+H383)</f>
        <v>0</v>
      </c>
    </row>
    <row r="384" spans="1:9" ht="10.199999999999999" x14ac:dyDescent="0.2">
      <c r="A384" s="55"/>
      <c r="B384" s="72" t="s">
        <v>1250</v>
      </c>
      <c r="C384" s="55" t="s">
        <v>401</v>
      </c>
      <c r="D384" s="68">
        <v>0</v>
      </c>
      <c r="E384" s="68">
        <v>0</v>
      </c>
      <c r="F384" s="68">
        <v>0</v>
      </c>
      <c r="G384" s="68">
        <v>0</v>
      </c>
      <c r="H384" s="70">
        <v>0</v>
      </c>
      <c r="I384" s="242">
        <f>SUM(G384+H384)</f>
        <v>0</v>
      </c>
    </row>
    <row r="385" spans="1:9" ht="10.5" customHeight="1" x14ac:dyDescent="0.2">
      <c r="A385" s="17"/>
      <c r="B385" s="72" t="s">
        <v>1251</v>
      </c>
      <c r="C385" s="55" t="s">
        <v>76</v>
      </c>
      <c r="D385" s="68">
        <v>0</v>
      </c>
      <c r="E385" s="68">
        <v>0</v>
      </c>
      <c r="F385" s="68">
        <v>0</v>
      </c>
      <c r="G385" s="68">
        <v>0</v>
      </c>
      <c r="H385" s="108">
        <v>0</v>
      </c>
      <c r="I385" s="245">
        <f t="shared" ref="I385:I408" si="11">SUM(G385+H385)</f>
        <v>0</v>
      </c>
    </row>
    <row r="386" spans="1:9" ht="10.5" customHeight="1" x14ac:dyDescent="0.2">
      <c r="A386" s="17"/>
      <c r="B386" s="72" t="s">
        <v>1252</v>
      </c>
      <c r="C386" s="55" t="s">
        <v>77</v>
      </c>
      <c r="D386" s="68">
        <v>0</v>
      </c>
      <c r="E386" s="68">
        <v>0</v>
      </c>
      <c r="F386" s="68">
        <v>0</v>
      </c>
      <c r="G386" s="68">
        <v>0</v>
      </c>
      <c r="H386" s="108">
        <v>0</v>
      </c>
      <c r="I386" s="245">
        <f t="shared" si="11"/>
        <v>0</v>
      </c>
    </row>
    <row r="387" spans="1:9" ht="10.5" customHeight="1" x14ac:dyDescent="0.2">
      <c r="A387" s="17"/>
      <c r="B387" s="72" t="s">
        <v>78</v>
      </c>
      <c r="C387" s="55" t="s">
        <v>79</v>
      </c>
      <c r="D387" s="68">
        <v>0</v>
      </c>
      <c r="E387" s="68">
        <v>0</v>
      </c>
      <c r="F387" s="68">
        <v>0</v>
      </c>
      <c r="G387" s="68">
        <v>0</v>
      </c>
      <c r="H387" s="108">
        <v>0</v>
      </c>
      <c r="I387" s="245">
        <f t="shared" si="11"/>
        <v>0</v>
      </c>
    </row>
    <row r="388" spans="1:9" ht="10.5" customHeight="1" x14ac:dyDescent="0.2">
      <c r="A388" s="17"/>
      <c r="B388" s="72" t="s">
        <v>80</v>
      </c>
      <c r="C388" s="55" t="s">
        <v>81</v>
      </c>
      <c r="D388" s="68">
        <v>0</v>
      </c>
      <c r="E388" s="68">
        <v>0</v>
      </c>
      <c r="F388" s="68">
        <v>0</v>
      </c>
      <c r="G388" s="68">
        <v>0</v>
      </c>
      <c r="H388" s="108">
        <v>0</v>
      </c>
      <c r="I388" s="245">
        <f t="shared" si="11"/>
        <v>0</v>
      </c>
    </row>
    <row r="389" spans="1:9" ht="10.5" customHeight="1" x14ac:dyDescent="0.2">
      <c r="A389" s="17"/>
      <c r="B389" s="72" t="s">
        <v>1253</v>
      </c>
      <c r="C389" s="55" t="s">
        <v>82</v>
      </c>
      <c r="D389" s="68">
        <v>0</v>
      </c>
      <c r="E389" s="68">
        <v>0</v>
      </c>
      <c r="F389" s="68">
        <v>0</v>
      </c>
      <c r="G389" s="68">
        <v>0</v>
      </c>
      <c r="H389" s="108">
        <v>0</v>
      </c>
      <c r="I389" s="245">
        <f t="shared" si="11"/>
        <v>0</v>
      </c>
    </row>
    <row r="390" spans="1:9" ht="10.5" customHeight="1" x14ac:dyDescent="0.2">
      <c r="A390" s="17"/>
      <c r="B390" s="72" t="s">
        <v>535</v>
      </c>
      <c r="C390" s="55" t="s">
        <v>558</v>
      </c>
      <c r="D390" s="68">
        <v>0</v>
      </c>
      <c r="E390" s="68">
        <v>0</v>
      </c>
      <c r="F390" s="68">
        <v>0</v>
      </c>
      <c r="G390" s="68">
        <v>0</v>
      </c>
      <c r="H390" s="108">
        <v>0</v>
      </c>
      <c r="I390" s="245">
        <f t="shared" si="11"/>
        <v>0</v>
      </c>
    </row>
    <row r="391" spans="1:9" ht="10.5" customHeight="1" x14ac:dyDescent="0.2">
      <c r="A391" s="17"/>
      <c r="B391" s="72" t="s">
        <v>1289</v>
      </c>
      <c r="C391" s="55" t="s">
        <v>648</v>
      </c>
      <c r="D391" s="68">
        <v>0</v>
      </c>
      <c r="E391" s="68">
        <v>0</v>
      </c>
      <c r="F391" s="68">
        <v>0</v>
      </c>
      <c r="G391" s="68">
        <v>0</v>
      </c>
      <c r="H391" s="108">
        <v>0</v>
      </c>
      <c r="I391" s="245">
        <f t="shared" si="11"/>
        <v>0</v>
      </c>
    </row>
    <row r="392" spans="1:9" ht="10.5" customHeight="1" x14ac:dyDescent="0.2">
      <c r="A392" s="17"/>
      <c r="B392" s="72" t="s">
        <v>1290</v>
      </c>
      <c r="C392" s="55" t="s">
        <v>650</v>
      </c>
      <c r="D392" s="68">
        <v>0</v>
      </c>
      <c r="E392" s="68">
        <v>0</v>
      </c>
      <c r="F392" s="68">
        <v>0</v>
      </c>
      <c r="G392" s="68">
        <v>0</v>
      </c>
      <c r="H392" s="108">
        <v>0</v>
      </c>
      <c r="I392" s="245">
        <f t="shared" si="11"/>
        <v>0</v>
      </c>
    </row>
    <row r="393" spans="1:9" ht="10.5" customHeight="1" x14ac:dyDescent="0.2">
      <c r="A393" s="17"/>
      <c r="B393" s="72" t="s">
        <v>651</v>
      </c>
      <c r="C393" s="55" t="s">
        <v>656</v>
      </c>
      <c r="D393" s="68">
        <v>0</v>
      </c>
      <c r="E393" s="68">
        <v>0</v>
      </c>
      <c r="F393" s="68">
        <v>0</v>
      </c>
      <c r="G393" s="68">
        <v>0</v>
      </c>
      <c r="H393" s="108">
        <v>0</v>
      </c>
      <c r="I393" s="245">
        <f t="shared" si="11"/>
        <v>0</v>
      </c>
    </row>
    <row r="394" spans="1:9" ht="10.5" customHeight="1" x14ac:dyDescent="0.2">
      <c r="A394" s="17"/>
      <c r="B394" s="72" t="s">
        <v>652</v>
      </c>
      <c r="C394" s="55" t="s">
        <v>139</v>
      </c>
      <c r="D394" s="68">
        <v>0</v>
      </c>
      <c r="E394" s="68">
        <v>0</v>
      </c>
      <c r="F394" s="68">
        <v>0</v>
      </c>
      <c r="G394" s="68">
        <v>0</v>
      </c>
      <c r="H394" s="108">
        <v>0</v>
      </c>
      <c r="I394" s="245">
        <f t="shared" si="11"/>
        <v>0</v>
      </c>
    </row>
    <row r="395" spans="1:9" ht="10.5" customHeight="1" x14ac:dyDescent="0.2">
      <c r="A395" s="17"/>
      <c r="B395" s="72" t="s">
        <v>653</v>
      </c>
      <c r="C395" s="55" t="s">
        <v>112</v>
      </c>
      <c r="D395" s="68">
        <v>0</v>
      </c>
      <c r="E395" s="68">
        <v>0</v>
      </c>
      <c r="F395" s="68">
        <v>0</v>
      </c>
      <c r="G395" s="68">
        <v>0</v>
      </c>
      <c r="H395" s="108">
        <v>0</v>
      </c>
      <c r="I395" s="245">
        <f t="shared" si="11"/>
        <v>0</v>
      </c>
    </row>
    <row r="396" spans="1:9" ht="10.5" customHeight="1" x14ac:dyDescent="0.2">
      <c r="A396" s="17"/>
      <c r="B396" s="72" t="s">
        <v>654</v>
      </c>
      <c r="C396" s="55" t="s">
        <v>113</v>
      </c>
      <c r="D396" s="68">
        <v>0</v>
      </c>
      <c r="E396" s="68">
        <v>0</v>
      </c>
      <c r="F396" s="68">
        <v>0</v>
      </c>
      <c r="G396" s="68">
        <v>0</v>
      </c>
      <c r="H396" s="108">
        <v>0</v>
      </c>
      <c r="I396" s="245">
        <f t="shared" si="11"/>
        <v>0</v>
      </c>
    </row>
    <row r="397" spans="1:9" ht="10.5" customHeight="1" x14ac:dyDescent="0.2">
      <c r="A397" s="17"/>
      <c r="B397" s="72" t="s">
        <v>280</v>
      </c>
      <c r="C397" s="55" t="s">
        <v>377</v>
      </c>
      <c r="D397" s="68">
        <v>0</v>
      </c>
      <c r="E397" s="68">
        <v>0</v>
      </c>
      <c r="F397" s="68">
        <v>0</v>
      </c>
      <c r="G397" s="68">
        <v>0</v>
      </c>
      <c r="H397" s="108">
        <v>0</v>
      </c>
      <c r="I397" s="245">
        <f t="shared" si="11"/>
        <v>0</v>
      </c>
    </row>
    <row r="398" spans="1:9" ht="10.5" customHeight="1" x14ac:dyDescent="0.2">
      <c r="A398" s="17"/>
      <c r="B398" s="72" t="s">
        <v>1254</v>
      </c>
      <c r="C398" s="55" t="s">
        <v>114</v>
      </c>
      <c r="D398" s="68">
        <v>0</v>
      </c>
      <c r="E398" s="68">
        <v>0</v>
      </c>
      <c r="F398" s="68">
        <v>0</v>
      </c>
      <c r="G398" s="68">
        <v>0</v>
      </c>
      <c r="H398" s="108">
        <v>0</v>
      </c>
      <c r="I398" s="245">
        <f t="shared" si="11"/>
        <v>0</v>
      </c>
    </row>
    <row r="399" spans="1:9" ht="10.5" customHeight="1" x14ac:dyDescent="0.2">
      <c r="A399" s="17"/>
      <c r="B399" s="72" t="s">
        <v>655</v>
      </c>
      <c r="C399" s="55" t="s">
        <v>115</v>
      </c>
      <c r="D399" s="68">
        <v>0</v>
      </c>
      <c r="E399" s="68">
        <v>0</v>
      </c>
      <c r="F399" s="68">
        <v>0</v>
      </c>
      <c r="G399" s="68">
        <v>0</v>
      </c>
      <c r="H399" s="108">
        <v>0</v>
      </c>
      <c r="I399" s="245">
        <f t="shared" si="11"/>
        <v>0</v>
      </c>
    </row>
    <row r="400" spans="1:9" ht="10.5" customHeight="1" x14ac:dyDescent="0.2">
      <c r="A400" s="17"/>
      <c r="B400" s="72" t="s">
        <v>1255</v>
      </c>
      <c r="C400" s="55" t="s">
        <v>118</v>
      </c>
      <c r="D400" s="68">
        <v>0</v>
      </c>
      <c r="E400" s="68">
        <v>0</v>
      </c>
      <c r="F400" s="68">
        <v>0</v>
      </c>
      <c r="G400" s="68">
        <v>0</v>
      </c>
      <c r="H400" s="108">
        <v>0</v>
      </c>
      <c r="I400" s="245">
        <f t="shared" si="11"/>
        <v>0</v>
      </c>
    </row>
    <row r="401" spans="1:9" ht="10.5" customHeight="1" x14ac:dyDescent="0.2">
      <c r="A401" s="17"/>
      <c r="B401" s="72" t="s">
        <v>500</v>
      </c>
      <c r="C401" s="55" t="s">
        <v>123</v>
      </c>
      <c r="D401" s="68">
        <v>0</v>
      </c>
      <c r="E401" s="68">
        <v>0</v>
      </c>
      <c r="F401" s="68">
        <v>0</v>
      </c>
      <c r="G401" s="68">
        <v>0</v>
      </c>
      <c r="H401" s="108">
        <v>0</v>
      </c>
      <c r="I401" s="245">
        <f t="shared" si="11"/>
        <v>0</v>
      </c>
    </row>
    <row r="402" spans="1:9" ht="10.5" customHeight="1" x14ac:dyDescent="0.2">
      <c r="A402" s="17"/>
      <c r="B402" s="72" t="s">
        <v>496</v>
      </c>
      <c r="C402" s="55" t="s">
        <v>125</v>
      </c>
      <c r="D402" s="68">
        <v>0</v>
      </c>
      <c r="E402" s="68">
        <v>0</v>
      </c>
      <c r="F402" s="68">
        <v>0</v>
      </c>
      <c r="G402" s="68">
        <v>0</v>
      </c>
      <c r="H402" s="108">
        <v>0</v>
      </c>
      <c r="I402" s="245">
        <f t="shared" si="11"/>
        <v>0</v>
      </c>
    </row>
    <row r="403" spans="1:9" ht="10.5" customHeight="1" x14ac:dyDescent="0.2">
      <c r="A403" s="17"/>
      <c r="B403" s="72" t="s">
        <v>1256</v>
      </c>
      <c r="C403" s="55" t="s">
        <v>131</v>
      </c>
      <c r="D403" s="68">
        <v>0</v>
      </c>
      <c r="E403" s="68">
        <v>0</v>
      </c>
      <c r="F403" s="68">
        <v>0</v>
      </c>
      <c r="G403" s="68">
        <v>0</v>
      </c>
      <c r="H403" s="108">
        <v>0</v>
      </c>
      <c r="I403" s="245">
        <f t="shared" si="11"/>
        <v>0</v>
      </c>
    </row>
    <row r="404" spans="1:9" ht="10.5" customHeight="1" x14ac:dyDescent="0.2">
      <c r="A404" s="17"/>
      <c r="B404" s="72" t="s">
        <v>127</v>
      </c>
      <c r="C404" s="55" t="s">
        <v>132</v>
      </c>
      <c r="D404" s="68">
        <v>0</v>
      </c>
      <c r="E404" s="68">
        <v>0</v>
      </c>
      <c r="F404" s="68">
        <v>0</v>
      </c>
      <c r="G404" s="68">
        <v>0</v>
      </c>
      <c r="H404" s="108">
        <v>0</v>
      </c>
      <c r="I404" s="245">
        <f t="shared" si="11"/>
        <v>0</v>
      </c>
    </row>
    <row r="405" spans="1:9" ht="10.5" customHeight="1" x14ac:dyDescent="0.2">
      <c r="A405" s="17"/>
      <c r="B405" s="72" t="s">
        <v>128</v>
      </c>
      <c r="C405" s="55" t="s">
        <v>133</v>
      </c>
      <c r="D405" s="68">
        <v>0</v>
      </c>
      <c r="E405" s="68">
        <v>0</v>
      </c>
      <c r="F405" s="68">
        <v>0</v>
      </c>
      <c r="G405" s="68">
        <v>0</v>
      </c>
      <c r="H405" s="108">
        <v>0</v>
      </c>
      <c r="I405" s="245">
        <f t="shared" si="11"/>
        <v>0</v>
      </c>
    </row>
    <row r="406" spans="1:9" ht="10.5" customHeight="1" x14ac:dyDescent="0.2">
      <c r="A406" s="17"/>
      <c r="B406" s="72" t="s">
        <v>129</v>
      </c>
      <c r="C406" s="55" t="s">
        <v>134</v>
      </c>
      <c r="D406" s="68">
        <v>0</v>
      </c>
      <c r="E406" s="68">
        <v>0</v>
      </c>
      <c r="F406" s="68">
        <v>0</v>
      </c>
      <c r="G406" s="68">
        <v>0</v>
      </c>
      <c r="H406" s="108">
        <v>0</v>
      </c>
      <c r="I406" s="245">
        <f t="shared" si="11"/>
        <v>0</v>
      </c>
    </row>
    <row r="407" spans="1:9" ht="10.5" customHeight="1" x14ac:dyDescent="0.2">
      <c r="A407" s="17"/>
      <c r="B407" s="72" t="s">
        <v>130</v>
      </c>
      <c r="C407" s="55" t="s">
        <v>135</v>
      </c>
      <c r="D407" s="68">
        <v>0</v>
      </c>
      <c r="E407" s="68">
        <v>0</v>
      </c>
      <c r="F407" s="68">
        <v>0</v>
      </c>
      <c r="G407" s="68">
        <v>0</v>
      </c>
      <c r="H407" s="108">
        <v>0</v>
      </c>
      <c r="I407" s="245">
        <f t="shared" si="11"/>
        <v>0</v>
      </c>
    </row>
    <row r="408" spans="1:9" ht="10.5" customHeight="1" thickBot="1" x14ac:dyDescent="0.25">
      <c r="A408" s="17"/>
      <c r="B408" s="72" t="s">
        <v>498</v>
      </c>
      <c r="C408" s="55" t="s">
        <v>136</v>
      </c>
      <c r="D408" s="65">
        <v>0</v>
      </c>
      <c r="E408" s="65">
        <v>0</v>
      </c>
      <c r="F408" s="65">
        <v>0</v>
      </c>
      <c r="G408" s="65">
        <v>0</v>
      </c>
      <c r="H408" s="108">
        <v>0</v>
      </c>
      <c r="I408" s="245">
        <f t="shared" si="11"/>
        <v>0</v>
      </c>
    </row>
    <row r="409" spans="1:9" ht="10.5" customHeight="1" thickTop="1" thickBot="1" x14ac:dyDescent="0.25">
      <c r="A409" s="17"/>
      <c r="B409" s="72"/>
      <c r="C409" s="55" t="s">
        <v>522</v>
      </c>
      <c r="D409" s="82">
        <f>SUM(D381:D408)</f>
        <v>0</v>
      </c>
      <c r="E409" s="82">
        <f>SUM(E381:E408)</f>
        <v>0</v>
      </c>
      <c r="F409" s="82">
        <f>SUM(F381:F408)</f>
        <v>0</v>
      </c>
      <c r="G409" s="82">
        <f>SUM(G381:G408)</f>
        <v>0</v>
      </c>
      <c r="H409" s="82">
        <f>SUM(H381:H408)</f>
        <v>0</v>
      </c>
      <c r="I409" s="82">
        <f>G409+H409</f>
        <v>0</v>
      </c>
    </row>
    <row r="410" spans="1:9" ht="10.5" customHeight="1" thickTop="1" x14ac:dyDescent="0.2">
      <c r="A410" s="17"/>
      <c r="B410" s="72"/>
      <c r="C410" s="55"/>
      <c r="D410" s="3"/>
      <c r="E410" s="3"/>
      <c r="F410" s="3"/>
      <c r="G410" s="3"/>
      <c r="H410" s="94"/>
    </row>
    <row r="411" spans="1:9" ht="10.5" customHeight="1" x14ac:dyDescent="0.2">
      <c r="A411" s="17" t="s">
        <v>1523</v>
      </c>
      <c r="C411" s="55"/>
      <c r="D411" s="3"/>
      <c r="E411" s="3"/>
      <c r="F411" s="3"/>
      <c r="G411" s="3"/>
    </row>
    <row r="412" spans="1:9" ht="10.199999999999999" x14ac:dyDescent="0.2">
      <c r="B412" s="72" t="s">
        <v>1249</v>
      </c>
      <c r="C412" s="55" t="s">
        <v>177</v>
      </c>
      <c r="D412" s="68">
        <v>0</v>
      </c>
      <c r="E412" s="68">
        <v>0</v>
      </c>
      <c r="F412" s="68">
        <v>0</v>
      </c>
      <c r="G412" s="218">
        <f>SUMIF('Staff Details'!J:J,RIGHT(LEFT($A$2,7),2)&amp;"-"&amp;LEFT(A411,4),'Staff Details'!S:S)</f>
        <v>0</v>
      </c>
      <c r="H412" s="70">
        <v>0</v>
      </c>
      <c r="I412" s="242">
        <f>SUM(G412+H412)</f>
        <v>0</v>
      </c>
    </row>
    <row r="413" spans="1:9" ht="10.199999999999999" x14ac:dyDescent="0.2">
      <c r="B413" s="72" t="s">
        <v>1249</v>
      </c>
      <c r="C413" s="55" t="s">
        <v>400</v>
      </c>
      <c r="D413" s="68">
        <v>0</v>
      </c>
      <c r="E413" s="68">
        <v>0</v>
      </c>
      <c r="F413" s="68">
        <v>0</v>
      </c>
      <c r="G413" s="68">
        <v>0</v>
      </c>
      <c r="H413" s="70">
        <v>0</v>
      </c>
      <c r="I413" s="242">
        <f>SUM(G413+H413)</f>
        <v>0</v>
      </c>
    </row>
    <row r="414" spans="1:9" ht="10.199999999999999" x14ac:dyDescent="0.2">
      <c r="A414" s="55"/>
      <c r="B414" s="72" t="s">
        <v>1250</v>
      </c>
      <c r="C414" s="55" t="s">
        <v>684</v>
      </c>
      <c r="D414" s="68">
        <v>0</v>
      </c>
      <c r="E414" s="68">
        <v>0</v>
      </c>
      <c r="F414" s="68">
        <v>0</v>
      </c>
      <c r="G414" s="219">
        <f>SUMIF('Staff Details'!J:J,RIGHT(LEFT($A$2,7),2)&amp;"-"&amp;LEFT(A411,4),'Staff Details'!AA:AA)</f>
        <v>0</v>
      </c>
      <c r="H414" s="70">
        <v>0</v>
      </c>
      <c r="I414" s="242">
        <f>SUM(G414+H414)</f>
        <v>0</v>
      </c>
    </row>
    <row r="415" spans="1:9" ht="10.199999999999999" x14ac:dyDescent="0.2">
      <c r="A415" s="55"/>
      <c r="B415" s="72" t="s">
        <v>1250</v>
      </c>
      <c r="C415" s="55" t="s">
        <v>401</v>
      </c>
      <c r="D415" s="68">
        <v>0</v>
      </c>
      <c r="E415" s="68">
        <v>0</v>
      </c>
      <c r="F415" s="68">
        <v>0</v>
      </c>
      <c r="G415" s="68">
        <v>0</v>
      </c>
      <c r="H415" s="70">
        <v>0</v>
      </c>
      <c r="I415" s="242">
        <f>SUM(G415+H415)</f>
        <v>0</v>
      </c>
    </row>
    <row r="416" spans="1:9" ht="10.5" customHeight="1" x14ac:dyDescent="0.2">
      <c r="A416" s="17"/>
      <c r="B416" s="72" t="s">
        <v>1251</v>
      </c>
      <c r="C416" s="55" t="s">
        <v>76</v>
      </c>
      <c r="D416" s="68">
        <v>0</v>
      </c>
      <c r="E416" s="68">
        <v>0</v>
      </c>
      <c r="F416" s="68">
        <v>0</v>
      </c>
      <c r="G416" s="68">
        <v>0</v>
      </c>
      <c r="H416" s="108">
        <v>0</v>
      </c>
      <c r="I416" s="245">
        <f t="shared" ref="I416:I439" si="12">SUM(G416+H416)</f>
        <v>0</v>
      </c>
    </row>
    <row r="417" spans="1:9" ht="10.5" customHeight="1" x14ac:dyDescent="0.2">
      <c r="A417" s="17"/>
      <c r="B417" s="72" t="s">
        <v>1252</v>
      </c>
      <c r="C417" s="55" t="s">
        <v>77</v>
      </c>
      <c r="D417" s="68">
        <v>0</v>
      </c>
      <c r="E417" s="68">
        <v>0</v>
      </c>
      <c r="F417" s="68">
        <v>0</v>
      </c>
      <c r="G417" s="68">
        <v>0</v>
      </c>
      <c r="H417" s="108">
        <v>0</v>
      </c>
      <c r="I417" s="245">
        <f t="shared" si="12"/>
        <v>0</v>
      </c>
    </row>
    <row r="418" spans="1:9" ht="10.5" customHeight="1" x14ac:dyDescent="0.2">
      <c r="A418" s="17"/>
      <c r="B418" s="72" t="s">
        <v>78</v>
      </c>
      <c r="C418" s="55" t="s">
        <v>79</v>
      </c>
      <c r="D418" s="68">
        <v>0</v>
      </c>
      <c r="E418" s="68">
        <v>0</v>
      </c>
      <c r="F418" s="68">
        <v>0</v>
      </c>
      <c r="G418" s="68">
        <v>0</v>
      </c>
      <c r="H418" s="108">
        <v>0</v>
      </c>
      <c r="I418" s="245">
        <f t="shared" si="12"/>
        <v>0</v>
      </c>
    </row>
    <row r="419" spans="1:9" ht="10.5" customHeight="1" x14ac:dyDescent="0.2">
      <c r="A419" s="17"/>
      <c r="B419" s="72" t="s">
        <v>80</v>
      </c>
      <c r="C419" s="55" t="s">
        <v>81</v>
      </c>
      <c r="D419" s="68">
        <v>0</v>
      </c>
      <c r="E419" s="68">
        <v>0</v>
      </c>
      <c r="F419" s="68">
        <v>0</v>
      </c>
      <c r="G419" s="68">
        <v>0</v>
      </c>
      <c r="H419" s="108">
        <v>0</v>
      </c>
      <c r="I419" s="245">
        <f t="shared" si="12"/>
        <v>0</v>
      </c>
    </row>
    <row r="420" spans="1:9" ht="10.5" customHeight="1" x14ac:dyDescent="0.2">
      <c r="A420" s="17"/>
      <c r="B420" s="72" t="s">
        <v>1253</v>
      </c>
      <c r="C420" s="55" t="s">
        <v>82</v>
      </c>
      <c r="D420" s="68">
        <v>0</v>
      </c>
      <c r="E420" s="68">
        <v>0</v>
      </c>
      <c r="F420" s="68">
        <v>0</v>
      </c>
      <c r="G420" s="68">
        <v>0</v>
      </c>
      <c r="H420" s="108">
        <v>0</v>
      </c>
      <c r="I420" s="245">
        <f t="shared" si="12"/>
        <v>0</v>
      </c>
    </row>
    <row r="421" spans="1:9" ht="10.5" customHeight="1" x14ac:dyDescent="0.2">
      <c r="A421" s="17"/>
      <c r="B421" s="72" t="s">
        <v>535</v>
      </c>
      <c r="C421" s="55" t="s">
        <v>558</v>
      </c>
      <c r="D421" s="68">
        <v>0</v>
      </c>
      <c r="E421" s="68">
        <v>0</v>
      </c>
      <c r="F421" s="68">
        <v>0</v>
      </c>
      <c r="G421" s="68">
        <v>0</v>
      </c>
      <c r="H421" s="108">
        <v>0</v>
      </c>
      <c r="I421" s="245">
        <f t="shared" si="12"/>
        <v>0</v>
      </c>
    </row>
    <row r="422" spans="1:9" ht="10.5" customHeight="1" x14ac:dyDescent="0.2">
      <c r="A422" s="17"/>
      <c r="B422" s="72" t="s">
        <v>1289</v>
      </c>
      <c r="C422" s="55" t="s">
        <v>648</v>
      </c>
      <c r="D422" s="68">
        <v>0</v>
      </c>
      <c r="E422" s="68">
        <v>0</v>
      </c>
      <c r="F422" s="68">
        <v>0</v>
      </c>
      <c r="G422" s="68">
        <v>0</v>
      </c>
      <c r="H422" s="108">
        <v>0</v>
      </c>
      <c r="I422" s="245">
        <f t="shared" si="12"/>
        <v>0</v>
      </c>
    </row>
    <row r="423" spans="1:9" ht="10.5" customHeight="1" x14ac:dyDescent="0.2">
      <c r="A423" s="17"/>
      <c r="B423" s="72" t="s">
        <v>1290</v>
      </c>
      <c r="C423" s="55" t="s">
        <v>650</v>
      </c>
      <c r="D423" s="68">
        <v>0</v>
      </c>
      <c r="E423" s="68">
        <v>0</v>
      </c>
      <c r="F423" s="68">
        <v>0</v>
      </c>
      <c r="G423" s="68">
        <v>0</v>
      </c>
      <c r="H423" s="108">
        <v>0</v>
      </c>
      <c r="I423" s="245">
        <f t="shared" si="12"/>
        <v>0</v>
      </c>
    </row>
    <row r="424" spans="1:9" ht="10.5" customHeight="1" x14ac:dyDescent="0.2">
      <c r="A424" s="17"/>
      <c r="B424" s="72" t="s">
        <v>651</v>
      </c>
      <c r="C424" s="55" t="s">
        <v>656</v>
      </c>
      <c r="D424" s="68">
        <v>0</v>
      </c>
      <c r="E424" s="68">
        <v>0</v>
      </c>
      <c r="F424" s="68">
        <v>0</v>
      </c>
      <c r="G424" s="68">
        <v>0</v>
      </c>
      <c r="H424" s="108">
        <v>0</v>
      </c>
      <c r="I424" s="245">
        <f t="shared" si="12"/>
        <v>0</v>
      </c>
    </row>
    <row r="425" spans="1:9" ht="10.5" customHeight="1" x14ac:dyDescent="0.2">
      <c r="A425" s="17"/>
      <c r="B425" s="72" t="s">
        <v>652</v>
      </c>
      <c r="C425" s="55" t="s">
        <v>139</v>
      </c>
      <c r="D425" s="68">
        <v>0</v>
      </c>
      <c r="E425" s="68">
        <v>0</v>
      </c>
      <c r="F425" s="68">
        <v>0</v>
      </c>
      <c r="G425" s="68">
        <v>0</v>
      </c>
      <c r="H425" s="108">
        <v>0</v>
      </c>
      <c r="I425" s="245">
        <f t="shared" si="12"/>
        <v>0</v>
      </c>
    </row>
    <row r="426" spans="1:9" ht="10.5" customHeight="1" x14ac:dyDescent="0.2">
      <c r="A426" s="17"/>
      <c r="B426" s="72" t="s">
        <v>653</v>
      </c>
      <c r="C426" s="55" t="s">
        <v>112</v>
      </c>
      <c r="D426" s="68">
        <v>0</v>
      </c>
      <c r="E426" s="68">
        <v>0</v>
      </c>
      <c r="F426" s="68">
        <v>0</v>
      </c>
      <c r="G426" s="68">
        <v>0</v>
      </c>
      <c r="H426" s="108">
        <v>0</v>
      </c>
      <c r="I426" s="245">
        <f t="shared" si="12"/>
        <v>0</v>
      </c>
    </row>
    <row r="427" spans="1:9" ht="10.5" customHeight="1" x14ac:dyDescent="0.2">
      <c r="A427" s="17"/>
      <c r="B427" s="72" t="s">
        <v>654</v>
      </c>
      <c r="C427" s="55" t="s">
        <v>113</v>
      </c>
      <c r="D427" s="68">
        <v>0</v>
      </c>
      <c r="E427" s="68">
        <v>0</v>
      </c>
      <c r="F427" s="68">
        <v>0</v>
      </c>
      <c r="G427" s="68">
        <v>0</v>
      </c>
      <c r="H427" s="108">
        <v>0</v>
      </c>
      <c r="I427" s="245">
        <f t="shared" si="12"/>
        <v>0</v>
      </c>
    </row>
    <row r="428" spans="1:9" ht="10.5" customHeight="1" x14ac:dyDescent="0.2">
      <c r="A428" s="17"/>
      <c r="B428" s="72" t="s">
        <v>280</v>
      </c>
      <c r="C428" s="55" t="s">
        <v>377</v>
      </c>
      <c r="D428" s="68">
        <v>0</v>
      </c>
      <c r="E428" s="68">
        <v>0</v>
      </c>
      <c r="F428" s="68">
        <v>0</v>
      </c>
      <c r="G428" s="68">
        <v>0</v>
      </c>
      <c r="H428" s="108">
        <v>0</v>
      </c>
      <c r="I428" s="245">
        <f t="shared" si="12"/>
        <v>0</v>
      </c>
    </row>
    <row r="429" spans="1:9" ht="10.5" customHeight="1" x14ac:dyDescent="0.2">
      <c r="A429" s="17"/>
      <c r="B429" s="72" t="s">
        <v>1254</v>
      </c>
      <c r="C429" s="55" t="s">
        <v>114</v>
      </c>
      <c r="D429" s="68">
        <v>0</v>
      </c>
      <c r="E429" s="68">
        <v>0</v>
      </c>
      <c r="F429" s="68">
        <v>0</v>
      </c>
      <c r="G429" s="68">
        <v>0</v>
      </c>
      <c r="H429" s="108">
        <v>0</v>
      </c>
      <c r="I429" s="245">
        <f t="shared" si="12"/>
        <v>0</v>
      </c>
    </row>
    <row r="430" spans="1:9" ht="10.5" customHeight="1" x14ac:dyDescent="0.2">
      <c r="A430" s="17"/>
      <c r="B430" s="72" t="s">
        <v>655</v>
      </c>
      <c r="C430" s="55" t="s">
        <v>115</v>
      </c>
      <c r="D430" s="68">
        <v>0</v>
      </c>
      <c r="E430" s="68">
        <v>0</v>
      </c>
      <c r="F430" s="68">
        <v>0</v>
      </c>
      <c r="G430" s="68">
        <v>0</v>
      </c>
      <c r="H430" s="108">
        <v>0</v>
      </c>
      <c r="I430" s="245">
        <f t="shared" si="12"/>
        <v>0</v>
      </c>
    </row>
    <row r="431" spans="1:9" ht="10.5" customHeight="1" x14ac:dyDescent="0.2">
      <c r="A431" s="17"/>
      <c r="B431" s="72" t="s">
        <v>1255</v>
      </c>
      <c r="C431" s="55" t="s">
        <v>118</v>
      </c>
      <c r="D431" s="68">
        <v>0</v>
      </c>
      <c r="E431" s="68">
        <v>0</v>
      </c>
      <c r="F431" s="68">
        <v>0</v>
      </c>
      <c r="G431" s="68">
        <v>0</v>
      </c>
      <c r="H431" s="108">
        <v>0</v>
      </c>
      <c r="I431" s="245">
        <f t="shared" si="12"/>
        <v>0</v>
      </c>
    </row>
    <row r="432" spans="1:9" ht="10.5" customHeight="1" x14ac:dyDescent="0.2">
      <c r="A432" s="17"/>
      <c r="B432" s="72" t="s">
        <v>500</v>
      </c>
      <c r="C432" s="55" t="s">
        <v>123</v>
      </c>
      <c r="D432" s="68">
        <v>0</v>
      </c>
      <c r="E432" s="68">
        <v>0</v>
      </c>
      <c r="F432" s="68">
        <v>0</v>
      </c>
      <c r="G432" s="68">
        <v>0</v>
      </c>
      <c r="H432" s="108">
        <v>0</v>
      </c>
      <c r="I432" s="245">
        <f t="shared" si="12"/>
        <v>0</v>
      </c>
    </row>
    <row r="433" spans="1:9" ht="10.5" customHeight="1" x14ac:dyDescent="0.2">
      <c r="A433" s="17"/>
      <c r="B433" s="72" t="s">
        <v>496</v>
      </c>
      <c r="C433" s="55" t="s">
        <v>125</v>
      </c>
      <c r="D433" s="68">
        <v>0</v>
      </c>
      <c r="E433" s="68">
        <v>0</v>
      </c>
      <c r="F433" s="68">
        <v>0</v>
      </c>
      <c r="G433" s="68">
        <v>0</v>
      </c>
      <c r="H433" s="108">
        <v>0</v>
      </c>
      <c r="I433" s="245">
        <f t="shared" si="12"/>
        <v>0</v>
      </c>
    </row>
    <row r="434" spans="1:9" ht="10.5" customHeight="1" x14ac:dyDescent="0.2">
      <c r="A434" s="17"/>
      <c r="B434" s="72" t="s">
        <v>1256</v>
      </c>
      <c r="C434" s="55" t="s">
        <v>131</v>
      </c>
      <c r="D434" s="68">
        <v>0</v>
      </c>
      <c r="E434" s="68">
        <v>0</v>
      </c>
      <c r="F434" s="68">
        <v>0</v>
      </c>
      <c r="G434" s="68">
        <v>0</v>
      </c>
      <c r="H434" s="108">
        <v>0</v>
      </c>
      <c r="I434" s="245">
        <f t="shared" si="12"/>
        <v>0</v>
      </c>
    </row>
    <row r="435" spans="1:9" ht="10.5" customHeight="1" x14ac:dyDescent="0.2">
      <c r="A435" s="17"/>
      <c r="B435" s="72" t="s">
        <v>127</v>
      </c>
      <c r="C435" s="55" t="s">
        <v>132</v>
      </c>
      <c r="D435" s="68">
        <v>0</v>
      </c>
      <c r="E435" s="68">
        <v>0</v>
      </c>
      <c r="F435" s="68">
        <v>0</v>
      </c>
      <c r="G435" s="68">
        <v>0</v>
      </c>
      <c r="H435" s="108">
        <v>0</v>
      </c>
      <c r="I435" s="245">
        <f t="shared" si="12"/>
        <v>0</v>
      </c>
    </row>
    <row r="436" spans="1:9" ht="10.5" customHeight="1" x14ac:dyDescent="0.2">
      <c r="A436" s="17"/>
      <c r="B436" s="72" t="s">
        <v>128</v>
      </c>
      <c r="C436" s="55" t="s">
        <v>133</v>
      </c>
      <c r="D436" s="68">
        <v>0</v>
      </c>
      <c r="E436" s="68">
        <v>0</v>
      </c>
      <c r="F436" s="68">
        <v>0</v>
      </c>
      <c r="G436" s="68">
        <v>0</v>
      </c>
      <c r="H436" s="108">
        <v>0</v>
      </c>
      <c r="I436" s="245">
        <f t="shared" si="12"/>
        <v>0</v>
      </c>
    </row>
    <row r="437" spans="1:9" ht="10.5" customHeight="1" x14ac:dyDescent="0.2">
      <c r="A437" s="17"/>
      <c r="B437" s="72" t="s">
        <v>129</v>
      </c>
      <c r="C437" s="55" t="s">
        <v>134</v>
      </c>
      <c r="D437" s="68">
        <v>0</v>
      </c>
      <c r="E437" s="68">
        <v>0</v>
      </c>
      <c r="F437" s="68">
        <v>0</v>
      </c>
      <c r="G437" s="68">
        <v>0</v>
      </c>
      <c r="H437" s="108">
        <v>0</v>
      </c>
      <c r="I437" s="245">
        <f t="shared" si="12"/>
        <v>0</v>
      </c>
    </row>
    <row r="438" spans="1:9" ht="10.5" customHeight="1" x14ac:dyDescent="0.2">
      <c r="A438" s="17"/>
      <c r="B438" s="72" t="s">
        <v>130</v>
      </c>
      <c r="C438" s="55" t="s">
        <v>135</v>
      </c>
      <c r="D438" s="68">
        <v>0</v>
      </c>
      <c r="E438" s="68">
        <v>0</v>
      </c>
      <c r="F438" s="68">
        <v>0</v>
      </c>
      <c r="G438" s="68">
        <v>0</v>
      </c>
      <c r="H438" s="108">
        <v>0</v>
      </c>
      <c r="I438" s="245">
        <f t="shared" si="12"/>
        <v>0</v>
      </c>
    </row>
    <row r="439" spans="1:9" ht="10.5" customHeight="1" thickBot="1" x14ac:dyDescent="0.25">
      <c r="A439" s="17"/>
      <c r="B439" s="72" t="s">
        <v>498</v>
      </c>
      <c r="C439" s="55" t="s">
        <v>136</v>
      </c>
      <c r="D439" s="65">
        <v>0</v>
      </c>
      <c r="E439" s="65">
        <v>0</v>
      </c>
      <c r="F439" s="65">
        <v>0</v>
      </c>
      <c r="G439" s="65">
        <v>0</v>
      </c>
      <c r="H439" s="108">
        <v>0</v>
      </c>
      <c r="I439" s="245">
        <f t="shared" si="12"/>
        <v>0</v>
      </c>
    </row>
    <row r="440" spans="1:9" ht="10.5" customHeight="1" thickTop="1" thickBot="1" x14ac:dyDescent="0.25">
      <c r="A440" s="17"/>
      <c r="B440" s="72"/>
      <c r="C440" s="55" t="s">
        <v>522</v>
      </c>
      <c r="D440" s="82">
        <f>SUM(D412:D439)</f>
        <v>0</v>
      </c>
      <c r="E440" s="82">
        <f>SUM(E412:E439)</f>
        <v>0</v>
      </c>
      <c r="F440" s="82">
        <f>SUM(F412:F439)</f>
        <v>0</v>
      </c>
      <c r="G440" s="82">
        <f>SUM(G412:G439)</f>
        <v>0</v>
      </c>
      <c r="H440" s="82">
        <f>SUM(H412:H439)</f>
        <v>0</v>
      </c>
      <c r="I440" s="82">
        <f>G440+H440</f>
        <v>0</v>
      </c>
    </row>
    <row r="441" spans="1:9" ht="10.5" customHeight="1" thickTop="1" x14ac:dyDescent="0.2">
      <c r="A441" s="17"/>
      <c r="B441" s="72"/>
      <c r="C441" s="55"/>
      <c r="D441" s="3"/>
      <c r="E441" s="3"/>
      <c r="F441" s="3"/>
      <c r="G441" s="3"/>
      <c r="H441" s="94"/>
    </row>
    <row r="442" spans="1:9" ht="10.5" customHeight="1" x14ac:dyDescent="0.2">
      <c r="A442" s="17" t="s">
        <v>523</v>
      </c>
      <c r="C442" s="55"/>
      <c r="D442" s="3"/>
      <c r="E442" s="3"/>
      <c r="F442" s="3"/>
      <c r="G442" s="3"/>
    </row>
    <row r="443" spans="1:9" ht="10.199999999999999" x14ac:dyDescent="0.2">
      <c r="B443" s="72" t="s">
        <v>1249</v>
      </c>
      <c r="C443" s="55" t="s">
        <v>177</v>
      </c>
      <c r="D443" s="68">
        <v>0</v>
      </c>
      <c r="E443" s="68">
        <v>0</v>
      </c>
      <c r="F443" s="68">
        <v>0</v>
      </c>
      <c r="G443" s="218">
        <f>SUMIF('Staff Details'!J:J,RIGHT(LEFT($A$2,7),2)&amp;"-"&amp;LEFT(A442,4),'Staff Details'!S:S)</f>
        <v>0</v>
      </c>
      <c r="H443" s="70">
        <v>0</v>
      </c>
      <c r="I443" s="242">
        <f>SUM(G443+H443)</f>
        <v>0</v>
      </c>
    </row>
    <row r="444" spans="1:9" ht="10.199999999999999" x14ac:dyDescent="0.2">
      <c r="B444" s="72" t="s">
        <v>1249</v>
      </c>
      <c r="C444" s="55" t="s">
        <v>400</v>
      </c>
      <c r="D444" s="68">
        <v>0</v>
      </c>
      <c r="E444" s="68">
        <v>0</v>
      </c>
      <c r="F444" s="68">
        <v>0</v>
      </c>
      <c r="G444" s="68">
        <v>0</v>
      </c>
      <c r="H444" s="70">
        <v>0</v>
      </c>
      <c r="I444" s="242">
        <f>SUM(G444+H444)</f>
        <v>0</v>
      </c>
    </row>
    <row r="445" spans="1:9" ht="10.199999999999999" x14ac:dyDescent="0.2">
      <c r="A445" s="55"/>
      <c r="B445" s="72" t="s">
        <v>1250</v>
      </c>
      <c r="C445" s="55" t="s">
        <v>684</v>
      </c>
      <c r="D445" s="68">
        <v>0</v>
      </c>
      <c r="E445" s="68">
        <v>0</v>
      </c>
      <c r="F445" s="68">
        <v>0</v>
      </c>
      <c r="G445" s="219">
        <f>SUMIF('Staff Details'!J:J,RIGHT(LEFT($A$2,7),2)&amp;"-"&amp;LEFT(A442,4),'Staff Details'!AA:AA)</f>
        <v>0</v>
      </c>
      <c r="H445" s="70">
        <v>0</v>
      </c>
      <c r="I445" s="242">
        <f>SUM(G445+H445)</f>
        <v>0</v>
      </c>
    </row>
    <row r="446" spans="1:9" ht="10.199999999999999" x14ac:dyDescent="0.2">
      <c r="A446" s="55"/>
      <c r="B446" s="72" t="s">
        <v>1250</v>
      </c>
      <c r="C446" s="55" t="s">
        <v>401</v>
      </c>
      <c r="D446" s="68">
        <v>0</v>
      </c>
      <c r="E446" s="68">
        <v>0</v>
      </c>
      <c r="F446" s="68">
        <v>0</v>
      </c>
      <c r="G446" s="68">
        <v>0</v>
      </c>
      <c r="H446" s="70">
        <v>0</v>
      </c>
      <c r="I446" s="242">
        <f>SUM(G446+H446)</f>
        <v>0</v>
      </c>
    </row>
    <row r="447" spans="1:9" ht="10.5" customHeight="1" x14ac:dyDescent="0.2">
      <c r="A447" s="17"/>
      <c r="B447" s="72" t="s">
        <v>1251</v>
      </c>
      <c r="C447" s="55" t="s">
        <v>76</v>
      </c>
      <c r="D447" s="68">
        <v>0</v>
      </c>
      <c r="E447" s="68">
        <v>0</v>
      </c>
      <c r="F447" s="68">
        <v>0</v>
      </c>
      <c r="G447" s="68">
        <v>0</v>
      </c>
      <c r="H447" s="108">
        <v>0</v>
      </c>
      <c r="I447" s="245">
        <f t="shared" ref="I447:I469" si="13">SUM(G447+H447)</f>
        <v>0</v>
      </c>
    </row>
    <row r="448" spans="1:9" ht="10.5" customHeight="1" x14ac:dyDescent="0.2">
      <c r="A448" s="17"/>
      <c r="B448" s="72" t="s">
        <v>1252</v>
      </c>
      <c r="C448" s="55" t="s">
        <v>77</v>
      </c>
      <c r="D448" s="68">
        <v>0</v>
      </c>
      <c r="E448" s="68">
        <v>0</v>
      </c>
      <c r="F448" s="68">
        <v>0</v>
      </c>
      <c r="G448" s="68">
        <v>0</v>
      </c>
      <c r="H448" s="108">
        <v>0</v>
      </c>
      <c r="I448" s="245">
        <f t="shared" si="13"/>
        <v>0</v>
      </c>
    </row>
    <row r="449" spans="1:9" ht="10.5" customHeight="1" x14ac:dyDescent="0.2">
      <c r="A449" s="17"/>
      <c r="B449" s="72" t="s">
        <v>78</v>
      </c>
      <c r="C449" s="55" t="s">
        <v>79</v>
      </c>
      <c r="D449" s="68">
        <v>0</v>
      </c>
      <c r="E449" s="68">
        <v>0</v>
      </c>
      <c r="F449" s="68">
        <v>0</v>
      </c>
      <c r="G449" s="68">
        <v>0</v>
      </c>
      <c r="H449" s="108">
        <v>0</v>
      </c>
      <c r="I449" s="245">
        <f t="shared" si="13"/>
        <v>0</v>
      </c>
    </row>
    <row r="450" spans="1:9" ht="10.5" customHeight="1" x14ac:dyDescent="0.2">
      <c r="A450" s="17"/>
      <c r="B450" s="72" t="s">
        <v>80</v>
      </c>
      <c r="C450" s="55" t="s">
        <v>81</v>
      </c>
      <c r="D450" s="68">
        <v>0</v>
      </c>
      <c r="E450" s="68">
        <v>0</v>
      </c>
      <c r="F450" s="68">
        <v>0</v>
      </c>
      <c r="G450" s="68">
        <v>0</v>
      </c>
      <c r="H450" s="108">
        <v>0</v>
      </c>
      <c r="I450" s="245">
        <f t="shared" si="13"/>
        <v>0</v>
      </c>
    </row>
    <row r="451" spans="1:9" ht="10.5" customHeight="1" x14ac:dyDescent="0.2">
      <c r="A451" s="17"/>
      <c r="B451" s="72" t="s">
        <v>1253</v>
      </c>
      <c r="C451" s="55" t="s">
        <v>82</v>
      </c>
      <c r="D451" s="68">
        <v>0</v>
      </c>
      <c r="E451" s="68">
        <v>0</v>
      </c>
      <c r="F451" s="68">
        <v>0</v>
      </c>
      <c r="G451" s="68">
        <v>0</v>
      </c>
      <c r="H451" s="108">
        <v>0</v>
      </c>
      <c r="I451" s="245">
        <f t="shared" si="13"/>
        <v>0</v>
      </c>
    </row>
    <row r="452" spans="1:9" ht="10.5" customHeight="1" x14ac:dyDescent="0.2">
      <c r="A452" s="17"/>
      <c r="B452" s="51" t="s">
        <v>535</v>
      </c>
      <c r="C452" s="1" t="s">
        <v>558</v>
      </c>
      <c r="D452" s="68">
        <v>0</v>
      </c>
      <c r="E452" s="68">
        <v>0</v>
      </c>
      <c r="F452" s="68">
        <v>0</v>
      </c>
      <c r="G452" s="68">
        <v>0</v>
      </c>
      <c r="H452" s="108">
        <v>0</v>
      </c>
      <c r="I452" s="245">
        <f t="shared" si="13"/>
        <v>0</v>
      </c>
    </row>
    <row r="453" spans="1:9" ht="10.5" customHeight="1" x14ac:dyDescent="0.2">
      <c r="A453" s="17"/>
      <c r="B453" s="72" t="s">
        <v>1289</v>
      </c>
      <c r="C453" s="55" t="s">
        <v>648</v>
      </c>
      <c r="D453" s="68">
        <v>0</v>
      </c>
      <c r="E453" s="68">
        <v>0</v>
      </c>
      <c r="F453" s="68">
        <v>0</v>
      </c>
      <c r="G453" s="68">
        <v>0</v>
      </c>
      <c r="H453" s="108">
        <v>0</v>
      </c>
      <c r="I453" s="245">
        <f t="shared" si="13"/>
        <v>0</v>
      </c>
    </row>
    <row r="454" spans="1:9" ht="10.5" customHeight="1" x14ac:dyDescent="0.2">
      <c r="A454" s="17"/>
      <c r="B454" s="72" t="s">
        <v>1290</v>
      </c>
      <c r="C454" s="55" t="s">
        <v>650</v>
      </c>
      <c r="D454" s="68">
        <v>0</v>
      </c>
      <c r="E454" s="68">
        <v>0</v>
      </c>
      <c r="F454" s="68">
        <v>0</v>
      </c>
      <c r="G454" s="68">
        <v>0</v>
      </c>
      <c r="H454" s="108">
        <v>0</v>
      </c>
      <c r="I454" s="245">
        <f t="shared" si="13"/>
        <v>0</v>
      </c>
    </row>
    <row r="455" spans="1:9" ht="10.5" customHeight="1" x14ac:dyDescent="0.2">
      <c r="A455" s="17"/>
      <c r="B455" s="72" t="s">
        <v>651</v>
      </c>
      <c r="C455" s="55" t="s">
        <v>656</v>
      </c>
      <c r="D455" s="68">
        <v>0</v>
      </c>
      <c r="E455" s="68">
        <v>0</v>
      </c>
      <c r="F455" s="68">
        <v>0</v>
      </c>
      <c r="G455" s="68">
        <v>0</v>
      </c>
      <c r="H455" s="108">
        <v>0</v>
      </c>
      <c r="I455" s="245">
        <f t="shared" si="13"/>
        <v>0</v>
      </c>
    </row>
    <row r="456" spans="1:9" ht="10.5" customHeight="1" x14ac:dyDescent="0.2">
      <c r="A456" s="17"/>
      <c r="B456" s="72" t="s">
        <v>652</v>
      </c>
      <c r="C456" s="55" t="s">
        <v>139</v>
      </c>
      <c r="D456" s="68">
        <v>0</v>
      </c>
      <c r="E456" s="68">
        <v>0</v>
      </c>
      <c r="F456" s="68">
        <v>0</v>
      </c>
      <c r="G456" s="68">
        <v>0</v>
      </c>
      <c r="H456" s="108">
        <v>0</v>
      </c>
      <c r="I456" s="245">
        <f t="shared" si="13"/>
        <v>0</v>
      </c>
    </row>
    <row r="457" spans="1:9" ht="10.5" customHeight="1" x14ac:dyDescent="0.2">
      <c r="A457" s="17"/>
      <c r="B457" s="72" t="s">
        <v>653</v>
      </c>
      <c r="C457" s="55" t="s">
        <v>112</v>
      </c>
      <c r="D457" s="68">
        <v>0</v>
      </c>
      <c r="E457" s="68">
        <v>0</v>
      </c>
      <c r="F457" s="68">
        <v>0</v>
      </c>
      <c r="G457" s="68">
        <v>0</v>
      </c>
      <c r="H457" s="108">
        <v>0</v>
      </c>
      <c r="I457" s="245">
        <f t="shared" si="13"/>
        <v>0</v>
      </c>
    </row>
    <row r="458" spans="1:9" ht="10.5" customHeight="1" x14ac:dyDescent="0.2">
      <c r="A458" s="17"/>
      <c r="B458" s="72" t="s">
        <v>654</v>
      </c>
      <c r="C458" s="55" t="s">
        <v>113</v>
      </c>
      <c r="D458" s="68">
        <v>0</v>
      </c>
      <c r="E458" s="68">
        <v>0</v>
      </c>
      <c r="F458" s="68">
        <v>0</v>
      </c>
      <c r="G458" s="68">
        <v>0</v>
      </c>
      <c r="H458" s="108">
        <v>0</v>
      </c>
      <c r="I458" s="245">
        <f t="shared" si="13"/>
        <v>0</v>
      </c>
    </row>
    <row r="459" spans="1:9" ht="10.5" customHeight="1" x14ac:dyDescent="0.2">
      <c r="A459" s="17"/>
      <c r="B459" s="72" t="s">
        <v>1254</v>
      </c>
      <c r="C459" s="55" t="s">
        <v>114</v>
      </c>
      <c r="D459" s="68">
        <v>0</v>
      </c>
      <c r="E459" s="68">
        <v>0</v>
      </c>
      <c r="F459" s="68">
        <v>0</v>
      </c>
      <c r="G459" s="68">
        <v>0</v>
      </c>
      <c r="H459" s="108">
        <v>0</v>
      </c>
      <c r="I459" s="245">
        <f t="shared" si="13"/>
        <v>0</v>
      </c>
    </row>
    <row r="460" spans="1:9" ht="10.5" customHeight="1" x14ac:dyDescent="0.2">
      <c r="A460" s="17"/>
      <c r="B460" s="72" t="s">
        <v>655</v>
      </c>
      <c r="C460" s="55" t="s">
        <v>115</v>
      </c>
      <c r="D460" s="68">
        <v>0</v>
      </c>
      <c r="E460" s="68">
        <v>0</v>
      </c>
      <c r="F460" s="68">
        <v>0</v>
      </c>
      <c r="G460" s="68">
        <v>0</v>
      </c>
      <c r="H460" s="108">
        <v>0</v>
      </c>
      <c r="I460" s="245">
        <f t="shared" si="13"/>
        <v>0</v>
      </c>
    </row>
    <row r="461" spans="1:9" ht="10.5" customHeight="1" x14ac:dyDescent="0.2">
      <c r="A461" s="17"/>
      <c r="B461" s="72" t="s">
        <v>1255</v>
      </c>
      <c r="C461" s="55" t="s">
        <v>118</v>
      </c>
      <c r="D461" s="68">
        <v>0</v>
      </c>
      <c r="E461" s="68">
        <v>0</v>
      </c>
      <c r="F461" s="68">
        <v>0</v>
      </c>
      <c r="G461" s="68">
        <v>0</v>
      </c>
      <c r="H461" s="108">
        <v>0</v>
      </c>
      <c r="I461" s="245">
        <f t="shared" si="13"/>
        <v>0</v>
      </c>
    </row>
    <row r="462" spans="1:9" ht="10.5" customHeight="1" x14ac:dyDescent="0.2">
      <c r="A462" s="17"/>
      <c r="B462" s="72" t="s">
        <v>500</v>
      </c>
      <c r="C462" s="55" t="s">
        <v>123</v>
      </c>
      <c r="D462" s="68">
        <v>0</v>
      </c>
      <c r="E462" s="68">
        <v>0</v>
      </c>
      <c r="F462" s="68">
        <v>0</v>
      </c>
      <c r="G462" s="68">
        <v>0</v>
      </c>
      <c r="H462" s="108">
        <v>0</v>
      </c>
      <c r="I462" s="245">
        <f t="shared" si="13"/>
        <v>0</v>
      </c>
    </row>
    <row r="463" spans="1:9" ht="10.5" customHeight="1" x14ac:dyDescent="0.2">
      <c r="A463" s="17"/>
      <c r="B463" s="72" t="s">
        <v>496</v>
      </c>
      <c r="C463" s="55" t="s">
        <v>125</v>
      </c>
      <c r="D463" s="68">
        <v>0</v>
      </c>
      <c r="E463" s="68">
        <v>0</v>
      </c>
      <c r="F463" s="68">
        <v>0</v>
      </c>
      <c r="G463" s="68">
        <v>0</v>
      </c>
      <c r="H463" s="108">
        <v>0</v>
      </c>
      <c r="I463" s="245">
        <f t="shared" si="13"/>
        <v>0</v>
      </c>
    </row>
    <row r="464" spans="1:9" ht="10.5" customHeight="1" x14ac:dyDescent="0.2">
      <c r="A464" s="17"/>
      <c r="B464" s="72" t="s">
        <v>1256</v>
      </c>
      <c r="C464" s="55" t="s">
        <v>131</v>
      </c>
      <c r="D464" s="68">
        <v>0</v>
      </c>
      <c r="E464" s="68">
        <v>0</v>
      </c>
      <c r="F464" s="68">
        <v>0</v>
      </c>
      <c r="G464" s="68">
        <v>0</v>
      </c>
      <c r="H464" s="108">
        <v>0</v>
      </c>
      <c r="I464" s="245">
        <f t="shared" si="13"/>
        <v>0</v>
      </c>
    </row>
    <row r="465" spans="1:9" ht="10.5" customHeight="1" x14ac:dyDescent="0.2">
      <c r="A465" s="17"/>
      <c r="B465" s="72" t="s">
        <v>127</v>
      </c>
      <c r="C465" s="55" t="s">
        <v>132</v>
      </c>
      <c r="D465" s="68">
        <v>0</v>
      </c>
      <c r="E465" s="68">
        <v>0</v>
      </c>
      <c r="F465" s="68">
        <v>0</v>
      </c>
      <c r="G465" s="68">
        <v>0</v>
      </c>
      <c r="H465" s="108">
        <v>0</v>
      </c>
      <c r="I465" s="245">
        <f t="shared" si="13"/>
        <v>0</v>
      </c>
    </row>
    <row r="466" spans="1:9" ht="10.5" customHeight="1" x14ac:dyDescent="0.2">
      <c r="A466" s="17"/>
      <c r="B466" s="72" t="s">
        <v>128</v>
      </c>
      <c r="C466" s="55" t="s">
        <v>133</v>
      </c>
      <c r="D466" s="68">
        <v>0</v>
      </c>
      <c r="E466" s="68">
        <v>0</v>
      </c>
      <c r="F466" s="68">
        <v>0</v>
      </c>
      <c r="G466" s="68">
        <v>0</v>
      </c>
      <c r="H466" s="108">
        <v>0</v>
      </c>
      <c r="I466" s="245">
        <f t="shared" si="13"/>
        <v>0</v>
      </c>
    </row>
    <row r="467" spans="1:9" ht="10.5" customHeight="1" x14ac:dyDescent="0.2">
      <c r="A467" s="17"/>
      <c r="B467" s="72" t="s">
        <v>129</v>
      </c>
      <c r="C467" s="55" t="s">
        <v>134</v>
      </c>
      <c r="D467" s="68">
        <v>0</v>
      </c>
      <c r="E467" s="68">
        <v>0</v>
      </c>
      <c r="F467" s="68">
        <v>0</v>
      </c>
      <c r="G467" s="68">
        <v>0</v>
      </c>
      <c r="H467" s="108">
        <v>0</v>
      </c>
      <c r="I467" s="245">
        <f t="shared" si="13"/>
        <v>0</v>
      </c>
    </row>
    <row r="468" spans="1:9" ht="10.5" customHeight="1" x14ac:dyDescent="0.2">
      <c r="A468" s="17"/>
      <c r="B468" s="72" t="s">
        <v>130</v>
      </c>
      <c r="C468" s="55" t="s">
        <v>135</v>
      </c>
      <c r="D468" s="68">
        <v>0</v>
      </c>
      <c r="E468" s="68">
        <v>0</v>
      </c>
      <c r="F468" s="68">
        <v>0</v>
      </c>
      <c r="G468" s="68">
        <v>0</v>
      </c>
      <c r="H468" s="108">
        <v>0</v>
      </c>
      <c r="I468" s="245">
        <f t="shared" si="13"/>
        <v>0</v>
      </c>
    </row>
    <row r="469" spans="1:9" ht="10.5" customHeight="1" thickBot="1" x14ac:dyDescent="0.25">
      <c r="A469" s="17"/>
      <c r="B469" s="72" t="s">
        <v>498</v>
      </c>
      <c r="C469" s="55" t="s">
        <v>136</v>
      </c>
      <c r="D469" s="65">
        <v>0</v>
      </c>
      <c r="E469" s="65">
        <v>0</v>
      </c>
      <c r="F469" s="65">
        <v>0</v>
      </c>
      <c r="G469" s="65">
        <v>0</v>
      </c>
      <c r="H469" s="108">
        <v>0</v>
      </c>
      <c r="I469" s="245">
        <f t="shared" si="13"/>
        <v>0</v>
      </c>
    </row>
    <row r="470" spans="1:9" ht="10.5" customHeight="1" thickTop="1" thickBot="1" x14ac:dyDescent="0.25">
      <c r="A470" s="17"/>
      <c r="B470" s="72"/>
      <c r="C470" s="55" t="s">
        <v>524</v>
      </c>
      <c r="D470" s="82">
        <f>SUM(D443:D469)</f>
        <v>0</v>
      </c>
      <c r="E470" s="82">
        <f>SUM(E443:E469)</f>
        <v>0</v>
      </c>
      <c r="F470" s="82">
        <f>SUM(F443:F469)</f>
        <v>0</v>
      </c>
      <c r="G470" s="82">
        <f>SUM(G443:G469)</f>
        <v>0</v>
      </c>
      <c r="H470" s="82">
        <f>SUM(H443:H469)</f>
        <v>0</v>
      </c>
      <c r="I470" s="82">
        <f>G470+H470</f>
        <v>0</v>
      </c>
    </row>
    <row r="471" spans="1:9" ht="10.5" customHeight="1" thickTop="1" x14ac:dyDescent="0.2">
      <c r="A471" s="17"/>
      <c r="B471" s="72"/>
      <c r="C471" s="55"/>
      <c r="D471" s="3"/>
      <c r="E471" s="3"/>
      <c r="F471" s="3"/>
      <c r="G471" s="3"/>
      <c r="H471" s="3"/>
      <c r="I471" s="98"/>
    </row>
    <row r="472" spans="1:9" ht="10.5" customHeight="1" x14ac:dyDescent="0.2">
      <c r="A472" s="17" t="s">
        <v>525</v>
      </c>
      <c r="C472" s="55"/>
      <c r="D472" s="3"/>
      <c r="E472" s="3"/>
      <c r="F472" s="3"/>
      <c r="G472" s="3"/>
      <c r="H472" s="94"/>
    </row>
    <row r="473" spans="1:9" ht="10.199999999999999" x14ac:dyDescent="0.2">
      <c r="B473" s="72" t="s">
        <v>1249</v>
      </c>
      <c r="C473" s="55" t="s">
        <v>177</v>
      </c>
      <c r="D473" s="68">
        <v>0</v>
      </c>
      <c r="E473" s="68">
        <v>0</v>
      </c>
      <c r="F473" s="68">
        <v>0</v>
      </c>
      <c r="G473" s="218">
        <f>SUMIF('Staff Details'!J:J,RIGHT(LEFT($A$2,7),2)&amp;"-"&amp;LEFT(A472,4),'Staff Details'!S:S)</f>
        <v>0</v>
      </c>
      <c r="H473" s="70">
        <v>0</v>
      </c>
      <c r="I473" s="242">
        <f>SUM(G473+H473)</f>
        <v>0</v>
      </c>
    </row>
    <row r="474" spans="1:9" ht="10.199999999999999" x14ac:dyDescent="0.2">
      <c r="B474" s="72" t="s">
        <v>1249</v>
      </c>
      <c r="C474" s="55" t="s">
        <v>400</v>
      </c>
      <c r="D474" s="68">
        <v>0</v>
      </c>
      <c r="E474" s="68">
        <v>0</v>
      </c>
      <c r="F474" s="68">
        <v>0</v>
      </c>
      <c r="G474" s="68">
        <v>0</v>
      </c>
      <c r="H474" s="70">
        <v>0</v>
      </c>
      <c r="I474" s="242">
        <f>SUM(G474+H474)</f>
        <v>0</v>
      </c>
    </row>
    <row r="475" spans="1:9" ht="10.199999999999999" x14ac:dyDescent="0.2">
      <c r="A475" s="55"/>
      <c r="B475" s="72" t="s">
        <v>1250</v>
      </c>
      <c r="C475" s="55" t="s">
        <v>684</v>
      </c>
      <c r="D475" s="68">
        <v>0</v>
      </c>
      <c r="E475" s="68">
        <v>0</v>
      </c>
      <c r="F475" s="68">
        <v>0</v>
      </c>
      <c r="G475" s="219">
        <f>SUMIF('Staff Details'!J:J,RIGHT(LEFT($A$2,7),2)&amp;"-"&amp;LEFT(A472,4),'Staff Details'!AA:AA)</f>
        <v>0</v>
      </c>
      <c r="H475" s="70">
        <v>0</v>
      </c>
      <c r="I475" s="242">
        <f>SUM(G475+H475)</f>
        <v>0</v>
      </c>
    </row>
    <row r="476" spans="1:9" ht="10.199999999999999" x14ac:dyDescent="0.2">
      <c r="A476" s="55"/>
      <c r="B476" s="72" t="s">
        <v>1250</v>
      </c>
      <c r="C476" s="55" t="s">
        <v>401</v>
      </c>
      <c r="D476" s="68">
        <v>0</v>
      </c>
      <c r="E476" s="68">
        <v>0</v>
      </c>
      <c r="F476" s="68">
        <v>0</v>
      </c>
      <c r="G476" s="68">
        <v>0</v>
      </c>
      <c r="H476" s="70">
        <v>0</v>
      </c>
      <c r="I476" s="242">
        <f>SUM(G476+H476)</f>
        <v>0</v>
      </c>
    </row>
    <row r="477" spans="1:9" ht="10.5" customHeight="1" x14ac:dyDescent="0.2">
      <c r="A477" s="17"/>
      <c r="B477" s="72" t="s">
        <v>1251</v>
      </c>
      <c r="C477" s="55" t="s">
        <v>76</v>
      </c>
      <c r="D477" s="68">
        <v>0</v>
      </c>
      <c r="E477" s="68">
        <v>0</v>
      </c>
      <c r="F477" s="68">
        <v>0</v>
      </c>
      <c r="G477" s="68">
        <v>0</v>
      </c>
      <c r="H477" s="68">
        <v>0</v>
      </c>
      <c r="I477" s="221">
        <f t="shared" ref="I477:I499" si="14">SUM(G477+H477)</f>
        <v>0</v>
      </c>
    </row>
    <row r="478" spans="1:9" ht="10.5" customHeight="1" x14ac:dyDescent="0.2">
      <c r="A478" s="17"/>
      <c r="B478" s="72" t="s">
        <v>1252</v>
      </c>
      <c r="C478" s="55" t="s">
        <v>77</v>
      </c>
      <c r="D478" s="68">
        <v>0</v>
      </c>
      <c r="E478" s="68">
        <v>0</v>
      </c>
      <c r="F478" s="68">
        <v>0</v>
      </c>
      <c r="G478" s="68">
        <v>0</v>
      </c>
      <c r="H478" s="68">
        <v>0</v>
      </c>
      <c r="I478" s="221">
        <f t="shared" si="14"/>
        <v>0</v>
      </c>
    </row>
    <row r="479" spans="1:9" ht="10.5" customHeight="1" x14ac:dyDescent="0.2">
      <c r="A479" s="17"/>
      <c r="B479" s="72" t="s">
        <v>78</v>
      </c>
      <c r="C479" s="55" t="s">
        <v>79</v>
      </c>
      <c r="D479" s="68">
        <v>0</v>
      </c>
      <c r="E479" s="68">
        <v>0</v>
      </c>
      <c r="F479" s="68">
        <v>0</v>
      </c>
      <c r="G479" s="68">
        <v>0</v>
      </c>
      <c r="H479" s="68">
        <v>0</v>
      </c>
      <c r="I479" s="221">
        <f t="shared" si="14"/>
        <v>0</v>
      </c>
    </row>
    <row r="480" spans="1:9" ht="10.5" customHeight="1" x14ac:dyDescent="0.2">
      <c r="A480" s="17"/>
      <c r="B480" s="72" t="s">
        <v>80</v>
      </c>
      <c r="C480" s="55" t="s">
        <v>81</v>
      </c>
      <c r="D480" s="68">
        <v>0</v>
      </c>
      <c r="E480" s="68">
        <v>0</v>
      </c>
      <c r="F480" s="68">
        <v>0</v>
      </c>
      <c r="G480" s="68">
        <v>0</v>
      </c>
      <c r="H480" s="68">
        <v>0</v>
      </c>
      <c r="I480" s="221">
        <f t="shared" si="14"/>
        <v>0</v>
      </c>
    </row>
    <row r="481" spans="1:9" ht="10.5" customHeight="1" x14ac:dyDescent="0.2">
      <c r="A481" s="17"/>
      <c r="B481" s="72" t="s">
        <v>1253</v>
      </c>
      <c r="C481" s="55" t="s">
        <v>82</v>
      </c>
      <c r="D481" s="68">
        <v>0</v>
      </c>
      <c r="E481" s="68">
        <v>0</v>
      </c>
      <c r="F481" s="68">
        <v>0</v>
      </c>
      <c r="G481" s="68">
        <v>0</v>
      </c>
      <c r="H481" s="68">
        <v>0</v>
      </c>
      <c r="I481" s="221">
        <f t="shared" si="14"/>
        <v>0</v>
      </c>
    </row>
    <row r="482" spans="1:9" ht="10.5" customHeight="1" x14ac:dyDescent="0.2">
      <c r="A482" s="17"/>
      <c r="B482" s="51" t="s">
        <v>535</v>
      </c>
      <c r="C482" s="1" t="s">
        <v>558</v>
      </c>
      <c r="D482" s="68">
        <v>0</v>
      </c>
      <c r="E482" s="68">
        <v>0</v>
      </c>
      <c r="F482" s="68">
        <v>0</v>
      </c>
      <c r="G482" s="68">
        <v>0</v>
      </c>
      <c r="H482" s="68">
        <v>0</v>
      </c>
      <c r="I482" s="221">
        <f t="shared" si="14"/>
        <v>0</v>
      </c>
    </row>
    <row r="483" spans="1:9" ht="10.5" customHeight="1" x14ac:dyDescent="0.2">
      <c r="A483" s="17"/>
      <c r="B483" s="72" t="s">
        <v>1289</v>
      </c>
      <c r="C483" s="55" t="s">
        <v>648</v>
      </c>
      <c r="D483" s="68">
        <v>0</v>
      </c>
      <c r="E483" s="68">
        <v>0</v>
      </c>
      <c r="F483" s="68">
        <v>0</v>
      </c>
      <c r="G483" s="68">
        <v>0</v>
      </c>
      <c r="H483" s="68">
        <v>0</v>
      </c>
      <c r="I483" s="221">
        <f t="shared" si="14"/>
        <v>0</v>
      </c>
    </row>
    <row r="484" spans="1:9" ht="10.5" customHeight="1" x14ac:dyDescent="0.2">
      <c r="A484" s="17"/>
      <c r="B484" s="72" t="s">
        <v>1290</v>
      </c>
      <c r="C484" s="55" t="s">
        <v>650</v>
      </c>
      <c r="D484" s="68">
        <v>0</v>
      </c>
      <c r="E484" s="68">
        <v>0</v>
      </c>
      <c r="F484" s="68">
        <v>0</v>
      </c>
      <c r="G484" s="68">
        <v>0</v>
      </c>
      <c r="H484" s="68">
        <v>0</v>
      </c>
      <c r="I484" s="221">
        <f t="shared" si="14"/>
        <v>0</v>
      </c>
    </row>
    <row r="485" spans="1:9" ht="10.5" customHeight="1" x14ac:dyDescent="0.2">
      <c r="A485" s="17"/>
      <c r="B485" s="72" t="s">
        <v>651</v>
      </c>
      <c r="C485" s="55" t="s">
        <v>656</v>
      </c>
      <c r="D485" s="68">
        <v>0</v>
      </c>
      <c r="E485" s="68">
        <v>0</v>
      </c>
      <c r="F485" s="68">
        <v>0</v>
      </c>
      <c r="G485" s="68">
        <v>0</v>
      </c>
      <c r="H485" s="68">
        <v>0</v>
      </c>
      <c r="I485" s="221">
        <f t="shared" si="14"/>
        <v>0</v>
      </c>
    </row>
    <row r="486" spans="1:9" ht="10.5" customHeight="1" x14ac:dyDescent="0.2">
      <c r="A486" s="17"/>
      <c r="B486" s="72" t="s">
        <v>652</v>
      </c>
      <c r="C486" s="55" t="s">
        <v>139</v>
      </c>
      <c r="D486" s="68">
        <v>0</v>
      </c>
      <c r="E486" s="68">
        <v>0</v>
      </c>
      <c r="F486" s="68">
        <v>0</v>
      </c>
      <c r="G486" s="68">
        <v>0</v>
      </c>
      <c r="H486" s="68">
        <v>0</v>
      </c>
      <c r="I486" s="221">
        <f t="shared" si="14"/>
        <v>0</v>
      </c>
    </row>
    <row r="487" spans="1:9" ht="10.5" customHeight="1" x14ac:dyDescent="0.2">
      <c r="A487" s="17"/>
      <c r="B487" s="72" t="s">
        <v>653</v>
      </c>
      <c r="C487" s="55" t="s">
        <v>112</v>
      </c>
      <c r="D487" s="68">
        <v>0</v>
      </c>
      <c r="E487" s="68">
        <v>0</v>
      </c>
      <c r="F487" s="68">
        <v>0</v>
      </c>
      <c r="G487" s="68">
        <v>0</v>
      </c>
      <c r="H487" s="68">
        <v>0</v>
      </c>
      <c r="I487" s="221">
        <f t="shared" si="14"/>
        <v>0</v>
      </c>
    </row>
    <row r="488" spans="1:9" ht="10.5" customHeight="1" x14ac:dyDescent="0.2">
      <c r="A488" s="17"/>
      <c r="B488" s="72" t="s">
        <v>654</v>
      </c>
      <c r="C488" s="55" t="s">
        <v>113</v>
      </c>
      <c r="D488" s="68">
        <v>0</v>
      </c>
      <c r="E488" s="68">
        <v>0</v>
      </c>
      <c r="F488" s="68">
        <v>0</v>
      </c>
      <c r="G488" s="68">
        <v>0</v>
      </c>
      <c r="H488" s="68">
        <v>0</v>
      </c>
      <c r="I488" s="221">
        <f t="shared" si="14"/>
        <v>0</v>
      </c>
    </row>
    <row r="489" spans="1:9" ht="10.5" customHeight="1" x14ac:dyDescent="0.2">
      <c r="A489" s="17"/>
      <c r="B489" s="72" t="s">
        <v>1254</v>
      </c>
      <c r="C489" s="55" t="s">
        <v>114</v>
      </c>
      <c r="D489" s="68">
        <v>0</v>
      </c>
      <c r="E489" s="68">
        <v>0</v>
      </c>
      <c r="F489" s="68">
        <v>0</v>
      </c>
      <c r="G489" s="68">
        <v>0</v>
      </c>
      <c r="H489" s="68">
        <v>0</v>
      </c>
      <c r="I489" s="221">
        <f t="shared" si="14"/>
        <v>0</v>
      </c>
    </row>
    <row r="490" spans="1:9" ht="10.5" customHeight="1" x14ac:dyDescent="0.2">
      <c r="A490" s="17"/>
      <c r="B490" s="72" t="s">
        <v>526</v>
      </c>
      <c r="C490" s="55" t="s">
        <v>1066</v>
      </c>
      <c r="D490" s="68">
        <v>0</v>
      </c>
      <c r="E490" s="68">
        <v>0</v>
      </c>
      <c r="F490" s="68">
        <v>0</v>
      </c>
      <c r="G490" s="68">
        <v>0</v>
      </c>
      <c r="H490" s="68">
        <v>0</v>
      </c>
      <c r="I490" s="221">
        <f t="shared" si="14"/>
        <v>0</v>
      </c>
    </row>
    <row r="491" spans="1:9" ht="10.5" customHeight="1" x14ac:dyDescent="0.2">
      <c r="A491" s="17"/>
      <c r="B491" s="72" t="s">
        <v>655</v>
      </c>
      <c r="C491" s="55" t="s">
        <v>115</v>
      </c>
      <c r="D491" s="68">
        <v>0</v>
      </c>
      <c r="E491" s="68">
        <v>0</v>
      </c>
      <c r="F491" s="68">
        <v>0</v>
      </c>
      <c r="G491" s="68">
        <v>0</v>
      </c>
      <c r="H491" s="68">
        <v>0</v>
      </c>
      <c r="I491" s="221">
        <f t="shared" si="14"/>
        <v>0</v>
      </c>
    </row>
    <row r="492" spans="1:9" ht="10.5" customHeight="1" x14ac:dyDescent="0.2">
      <c r="A492" s="17"/>
      <c r="B492" s="72" t="s">
        <v>1255</v>
      </c>
      <c r="C492" s="55" t="s">
        <v>118</v>
      </c>
      <c r="D492" s="68">
        <v>0</v>
      </c>
      <c r="E492" s="68">
        <v>0</v>
      </c>
      <c r="F492" s="68">
        <v>0</v>
      </c>
      <c r="G492" s="68">
        <v>0</v>
      </c>
      <c r="H492" s="68">
        <v>0</v>
      </c>
      <c r="I492" s="221">
        <f t="shared" si="14"/>
        <v>0</v>
      </c>
    </row>
    <row r="493" spans="1:9" ht="10.5" customHeight="1" x14ac:dyDescent="0.2">
      <c r="A493" s="17"/>
      <c r="B493" s="72" t="s">
        <v>500</v>
      </c>
      <c r="C493" s="55" t="s">
        <v>123</v>
      </c>
      <c r="D493" s="68">
        <v>0</v>
      </c>
      <c r="E493" s="68">
        <v>0</v>
      </c>
      <c r="F493" s="68">
        <v>0</v>
      </c>
      <c r="G493" s="68">
        <v>0</v>
      </c>
      <c r="H493" s="68">
        <v>0</v>
      </c>
      <c r="I493" s="221">
        <f t="shared" si="14"/>
        <v>0</v>
      </c>
    </row>
    <row r="494" spans="1:9" ht="10.5" customHeight="1" x14ac:dyDescent="0.2">
      <c r="A494" s="17"/>
      <c r="B494" s="72" t="s">
        <v>496</v>
      </c>
      <c r="C494" s="55" t="s">
        <v>125</v>
      </c>
      <c r="D494" s="68">
        <v>0</v>
      </c>
      <c r="E494" s="68">
        <v>0</v>
      </c>
      <c r="F494" s="68">
        <v>0</v>
      </c>
      <c r="G494" s="68">
        <v>0</v>
      </c>
      <c r="H494" s="68">
        <v>0</v>
      </c>
      <c r="I494" s="221">
        <f t="shared" si="14"/>
        <v>0</v>
      </c>
    </row>
    <row r="495" spans="1:9" ht="10.5" customHeight="1" x14ac:dyDescent="0.2">
      <c r="A495" s="17"/>
      <c r="B495" s="72" t="s">
        <v>1256</v>
      </c>
      <c r="C495" s="55" t="s">
        <v>131</v>
      </c>
      <c r="D495" s="68">
        <v>0</v>
      </c>
      <c r="E495" s="68">
        <v>0</v>
      </c>
      <c r="F495" s="68">
        <v>0</v>
      </c>
      <c r="G495" s="68">
        <v>0</v>
      </c>
      <c r="H495" s="68">
        <v>0</v>
      </c>
      <c r="I495" s="221">
        <f t="shared" si="14"/>
        <v>0</v>
      </c>
    </row>
    <row r="496" spans="1:9" ht="10.5" customHeight="1" x14ac:dyDescent="0.2">
      <c r="A496" s="17"/>
      <c r="B496" s="72" t="s">
        <v>127</v>
      </c>
      <c r="C496" s="55" t="s">
        <v>132</v>
      </c>
      <c r="D496" s="68">
        <v>0</v>
      </c>
      <c r="E496" s="68">
        <v>0</v>
      </c>
      <c r="F496" s="68">
        <v>0</v>
      </c>
      <c r="G496" s="68">
        <v>0</v>
      </c>
      <c r="H496" s="68">
        <v>0</v>
      </c>
      <c r="I496" s="221">
        <f t="shared" si="14"/>
        <v>0</v>
      </c>
    </row>
    <row r="497" spans="1:9" ht="10.5" customHeight="1" x14ac:dyDescent="0.2">
      <c r="A497" s="17"/>
      <c r="B497" s="72" t="s">
        <v>128</v>
      </c>
      <c r="C497" s="55" t="s">
        <v>133</v>
      </c>
      <c r="D497" s="68">
        <v>0</v>
      </c>
      <c r="E497" s="68">
        <v>0</v>
      </c>
      <c r="F497" s="68">
        <v>0</v>
      </c>
      <c r="G497" s="68">
        <v>0</v>
      </c>
      <c r="H497" s="68">
        <v>0</v>
      </c>
      <c r="I497" s="221">
        <f t="shared" si="14"/>
        <v>0</v>
      </c>
    </row>
    <row r="498" spans="1:9" ht="10.5" customHeight="1" x14ac:dyDescent="0.2">
      <c r="A498" s="17"/>
      <c r="B498" s="72" t="s">
        <v>129</v>
      </c>
      <c r="C498" s="55" t="s">
        <v>134</v>
      </c>
      <c r="D498" s="68">
        <v>0</v>
      </c>
      <c r="E498" s="68">
        <v>0</v>
      </c>
      <c r="F498" s="68">
        <v>0</v>
      </c>
      <c r="G498" s="68">
        <v>0</v>
      </c>
      <c r="H498" s="68">
        <v>0</v>
      </c>
      <c r="I498" s="221">
        <f t="shared" si="14"/>
        <v>0</v>
      </c>
    </row>
    <row r="499" spans="1:9" ht="10.5" customHeight="1" x14ac:dyDescent="0.2">
      <c r="A499" s="17"/>
      <c r="B499" s="72" t="s">
        <v>130</v>
      </c>
      <c r="C499" s="55" t="s">
        <v>135</v>
      </c>
      <c r="D499" s="68">
        <v>0</v>
      </c>
      <c r="E499" s="68">
        <v>0</v>
      </c>
      <c r="F499" s="68">
        <v>0</v>
      </c>
      <c r="G499" s="68">
        <v>0</v>
      </c>
      <c r="H499" s="68">
        <v>0</v>
      </c>
      <c r="I499" s="221">
        <f t="shared" si="14"/>
        <v>0</v>
      </c>
    </row>
    <row r="500" spans="1:9" ht="10.5" customHeight="1" thickBot="1" x14ac:dyDescent="0.25">
      <c r="A500" s="17"/>
      <c r="B500" s="72" t="s">
        <v>498</v>
      </c>
      <c r="C500" s="55" t="s">
        <v>136</v>
      </c>
      <c r="D500" s="65">
        <v>0</v>
      </c>
      <c r="E500" s="65">
        <v>0</v>
      </c>
      <c r="F500" s="65">
        <v>0</v>
      </c>
      <c r="G500" s="108">
        <v>0</v>
      </c>
      <c r="H500" s="65">
        <v>0</v>
      </c>
      <c r="I500" s="246">
        <f>SUM(G500+H500)</f>
        <v>0</v>
      </c>
    </row>
    <row r="501" spans="1:9" ht="10.5" customHeight="1" thickTop="1" thickBot="1" x14ac:dyDescent="0.25">
      <c r="A501" s="17"/>
      <c r="B501" s="72"/>
      <c r="C501" s="55" t="s">
        <v>527</v>
      </c>
      <c r="D501" s="82">
        <f>SUM(D473:D500)</f>
        <v>0</v>
      </c>
      <c r="E501" s="82">
        <f>SUM(E473:E500)</f>
        <v>0</v>
      </c>
      <c r="F501" s="82">
        <f>SUM(F473:F500)</f>
        <v>0</v>
      </c>
      <c r="G501" s="82">
        <f>SUM(G473:G500)</f>
        <v>0</v>
      </c>
      <c r="H501" s="82">
        <f>SUM(H473:H500)</f>
        <v>0</v>
      </c>
      <c r="I501" s="82">
        <f>G501+H501</f>
        <v>0</v>
      </c>
    </row>
    <row r="502" spans="1:9" ht="10.5" customHeight="1" thickTop="1" x14ac:dyDescent="0.2">
      <c r="A502" s="17"/>
      <c r="B502" s="72"/>
      <c r="C502" s="55"/>
      <c r="D502" s="3"/>
      <c r="E502" s="3"/>
      <c r="F502" s="3"/>
      <c r="G502" s="3"/>
    </row>
    <row r="503" spans="1:9" ht="10.5" customHeight="1" x14ac:dyDescent="0.2">
      <c r="A503" s="17" t="s">
        <v>215</v>
      </c>
      <c r="C503" s="55"/>
      <c r="D503" s="3"/>
      <c r="E503" s="3"/>
      <c r="F503" s="3"/>
      <c r="G503" s="3"/>
    </row>
    <row r="504" spans="1:9" ht="10.199999999999999" x14ac:dyDescent="0.2">
      <c r="B504" s="72" t="s">
        <v>1249</v>
      </c>
      <c r="C504" s="55" t="s">
        <v>177</v>
      </c>
      <c r="D504" s="68">
        <v>0</v>
      </c>
      <c r="E504" s="68">
        <v>0</v>
      </c>
      <c r="F504" s="68">
        <v>0</v>
      </c>
      <c r="G504" s="218">
        <f>SUMIF('Staff Details'!J:J,RIGHT(LEFT($A$2,7),2)&amp;"-"&amp;LEFT(A503,4),'Staff Details'!S:S)</f>
        <v>0</v>
      </c>
      <c r="H504" s="70">
        <v>0</v>
      </c>
      <c r="I504" s="242">
        <f>SUM(G504+H504)</f>
        <v>0</v>
      </c>
    </row>
    <row r="505" spans="1:9" ht="10.199999999999999" x14ac:dyDescent="0.2">
      <c r="B505" s="72" t="s">
        <v>1249</v>
      </c>
      <c r="C505" s="55" t="s">
        <v>400</v>
      </c>
      <c r="D505" s="68">
        <v>0</v>
      </c>
      <c r="E505" s="68">
        <v>0</v>
      </c>
      <c r="F505" s="68">
        <v>0</v>
      </c>
      <c r="G505" s="68">
        <v>0</v>
      </c>
      <c r="H505" s="70">
        <v>0</v>
      </c>
      <c r="I505" s="242">
        <f>SUM(G505+H505)</f>
        <v>0</v>
      </c>
    </row>
    <row r="506" spans="1:9" ht="10.199999999999999" x14ac:dyDescent="0.2">
      <c r="A506" s="55"/>
      <c r="B506" s="72" t="s">
        <v>1250</v>
      </c>
      <c r="C506" s="55" t="s">
        <v>684</v>
      </c>
      <c r="D506" s="68">
        <v>0</v>
      </c>
      <c r="E506" s="68">
        <v>0</v>
      </c>
      <c r="F506" s="68">
        <v>0</v>
      </c>
      <c r="G506" s="219">
        <f>SUMIF('Staff Details'!J:J,RIGHT(LEFT($A$2,7),2)&amp;"-"&amp;LEFT(A503,4),'Staff Details'!AA:AA)</f>
        <v>0</v>
      </c>
      <c r="H506" s="70">
        <v>0</v>
      </c>
      <c r="I506" s="242">
        <f>SUM(G506+H506)</f>
        <v>0</v>
      </c>
    </row>
    <row r="507" spans="1:9" ht="10.199999999999999" x14ac:dyDescent="0.2">
      <c r="A507" s="55"/>
      <c r="B507" s="72" t="s">
        <v>1250</v>
      </c>
      <c r="C507" s="55" t="s">
        <v>401</v>
      </c>
      <c r="D507" s="68">
        <v>0</v>
      </c>
      <c r="E507" s="68">
        <v>0</v>
      </c>
      <c r="F507" s="68">
        <v>0</v>
      </c>
      <c r="G507" s="68">
        <v>0</v>
      </c>
      <c r="H507" s="70">
        <v>0</v>
      </c>
      <c r="I507" s="242">
        <f>SUM(G507+H507)</f>
        <v>0</v>
      </c>
    </row>
    <row r="508" spans="1:9" ht="10.5" customHeight="1" x14ac:dyDescent="0.2">
      <c r="A508" s="17"/>
      <c r="B508" s="72" t="s">
        <v>1251</v>
      </c>
      <c r="C508" s="55" t="s">
        <v>76</v>
      </c>
      <c r="D508" s="68">
        <v>0</v>
      </c>
      <c r="E508" s="68">
        <v>0</v>
      </c>
      <c r="F508" s="68">
        <v>0</v>
      </c>
      <c r="G508" s="68">
        <v>0</v>
      </c>
      <c r="H508" s="108">
        <v>0</v>
      </c>
      <c r="I508" s="245">
        <f t="shared" ref="I508:I523" si="15">SUM(G508+H508)</f>
        <v>0</v>
      </c>
    </row>
    <row r="509" spans="1:9" ht="10.5" customHeight="1" x14ac:dyDescent="0.2">
      <c r="A509" s="17"/>
      <c r="B509" s="72" t="s">
        <v>1252</v>
      </c>
      <c r="C509" s="55" t="s">
        <v>77</v>
      </c>
      <c r="D509" s="68">
        <v>0</v>
      </c>
      <c r="E509" s="68">
        <v>0</v>
      </c>
      <c r="F509" s="68">
        <v>0</v>
      </c>
      <c r="G509" s="68">
        <v>0</v>
      </c>
      <c r="H509" s="108">
        <v>0</v>
      </c>
      <c r="I509" s="245">
        <f t="shared" si="15"/>
        <v>0</v>
      </c>
    </row>
    <row r="510" spans="1:9" ht="10.5" customHeight="1" x14ac:dyDescent="0.2">
      <c r="A510" s="17"/>
      <c r="B510" s="72" t="s">
        <v>78</v>
      </c>
      <c r="C510" s="55" t="s">
        <v>79</v>
      </c>
      <c r="D510" s="68">
        <v>0</v>
      </c>
      <c r="E510" s="68">
        <v>0</v>
      </c>
      <c r="F510" s="68">
        <v>0</v>
      </c>
      <c r="G510" s="68">
        <v>0</v>
      </c>
      <c r="H510" s="108">
        <v>0</v>
      </c>
      <c r="I510" s="245">
        <f t="shared" si="15"/>
        <v>0</v>
      </c>
    </row>
    <row r="511" spans="1:9" ht="10.5" customHeight="1" x14ac:dyDescent="0.2">
      <c r="A511" s="17"/>
      <c r="B511" s="72" t="s">
        <v>80</v>
      </c>
      <c r="C511" s="55" t="s">
        <v>81</v>
      </c>
      <c r="D511" s="68">
        <v>0</v>
      </c>
      <c r="E511" s="68">
        <v>0</v>
      </c>
      <c r="F511" s="68">
        <v>0</v>
      </c>
      <c r="G511" s="68">
        <v>0</v>
      </c>
      <c r="H511" s="108">
        <v>0</v>
      </c>
      <c r="I511" s="245">
        <f t="shared" si="15"/>
        <v>0</v>
      </c>
    </row>
    <row r="512" spans="1:9" ht="10.5" customHeight="1" x14ac:dyDescent="0.2">
      <c r="A512" s="17"/>
      <c r="B512" s="72" t="s">
        <v>1253</v>
      </c>
      <c r="C512" s="55" t="s">
        <v>82</v>
      </c>
      <c r="D512" s="68">
        <v>0</v>
      </c>
      <c r="E512" s="68">
        <v>0</v>
      </c>
      <c r="F512" s="68">
        <v>0</v>
      </c>
      <c r="G512" s="68">
        <v>0</v>
      </c>
      <c r="H512" s="108">
        <v>0</v>
      </c>
      <c r="I512" s="245">
        <f t="shared" si="15"/>
        <v>0</v>
      </c>
    </row>
    <row r="513" spans="1:9" ht="10.5" customHeight="1" x14ac:dyDescent="0.2">
      <c r="A513" s="17"/>
      <c r="B513" s="51" t="s">
        <v>535</v>
      </c>
      <c r="C513" s="1" t="s">
        <v>558</v>
      </c>
      <c r="D513" s="68">
        <v>0</v>
      </c>
      <c r="E513" s="68">
        <v>0</v>
      </c>
      <c r="F513" s="68">
        <v>0</v>
      </c>
      <c r="G513" s="68">
        <v>0</v>
      </c>
      <c r="H513" s="108">
        <v>0</v>
      </c>
      <c r="I513" s="245">
        <f t="shared" si="15"/>
        <v>0</v>
      </c>
    </row>
    <row r="514" spans="1:9" ht="10.5" customHeight="1" x14ac:dyDescent="0.2">
      <c r="A514" s="17"/>
      <c r="B514" s="72" t="s">
        <v>1290</v>
      </c>
      <c r="C514" s="55" t="s">
        <v>650</v>
      </c>
      <c r="D514" s="68">
        <v>0</v>
      </c>
      <c r="E514" s="68">
        <v>0</v>
      </c>
      <c r="F514" s="68">
        <v>0</v>
      </c>
      <c r="G514" s="68">
        <v>0</v>
      </c>
      <c r="H514" s="108">
        <v>0</v>
      </c>
      <c r="I514" s="245">
        <f t="shared" si="15"/>
        <v>0</v>
      </c>
    </row>
    <row r="515" spans="1:9" ht="10.5" customHeight="1" x14ac:dyDescent="0.2">
      <c r="A515" s="17"/>
      <c r="B515" s="72" t="s">
        <v>1254</v>
      </c>
      <c r="C515" s="55" t="s">
        <v>114</v>
      </c>
      <c r="D515" s="68">
        <v>0</v>
      </c>
      <c r="E515" s="68">
        <v>0</v>
      </c>
      <c r="F515" s="68">
        <v>0</v>
      </c>
      <c r="G515" s="68">
        <v>0</v>
      </c>
      <c r="H515" s="108">
        <v>0</v>
      </c>
      <c r="I515" s="245">
        <f t="shared" si="15"/>
        <v>0</v>
      </c>
    </row>
    <row r="516" spans="1:9" ht="10.5" customHeight="1" x14ac:dyDescent="0.2">
      <c r="A516" s="17"/>
      <c r="B516" s="72" t="s">
        <v>655</v>
      </c>
      <c r="C516" s="55" t="s">
        <v>115</v>
      </c>
      <c r="D516" s="68">
        <v>0</v>
      </c>
      <c r="E516" s="68">
        <v>0</v>
      </c>
      <c r="F516" s="68">
        <v>0</v>
      </c>
      <c r="G516" s="68">
        <v>0</v>
      </c>
      <c r="H516" s="108">
        <v>0</v>
      </c>
      <c r="I516" s="245">
        <f t="shared" si="15"/>
        <v>0</v>
      </c>
    </row>
    <row r="517" spans="1:9" ht="10.5" customHeight="1" x14ac:dyDescent="0.2">
      <c r="A517" s="17"/>
      <c r="B517" s="72" t="s">
        <v>1255</v>
      </c>
      <c r="C517" s="55" t="s">
        <v>118</v>
      </c>
      <c r="D517" s="68">
        <v>0</v>
      </c>
      <c r="E517" s="68">
        <v>0</v>
      </c>
      <c r="F517" s="68">
        <v>0</v>
      </c>
      <c r="G517" s="68">
        <v>0</v>
      </c>
      <c r="H517" s="108">
        <v>0</v>
      </c>
      <c r="I517" s="245">
        <f t="shared" si="15"/>
        <v>0</v>
      </c>
    </row>
    <row r="518" spans="1:9" ht="10.5" customHeight="1" x14ac:dyDescent="0.2">
      <c r="A518" s="17"/>
      <c r="B518" s="72" t="s">
        <v>500</v>
      </c>
      <c r="C518" s="55" t="s">
        <v>123</v>
      </c>
      <c r="D518" s="68">
        <v>0</v>
      </c>
      <c r="E518" s="68">
        <v>0</v>
      </c>
      <c r="F518" s="68">
        <v>0</v>
      </c>
      <c r="G518" s="68">
        <v>0</v>
      </c>
      <c r="H518" s="108">
        <v>0</v>
      </c>
      <c r="I518" s="245">
        <f t="shared" si="15"/>
        <v>0</v>
      </c>
    </row>
    <row r="519" spans="1:9" ht="10.5" customHeight="1" x14ac:dyDescent="0.2">
      <c r="A519" s="17"/>
      <c r="B519" s="72" t="s">
        <v>496</v>
      </c>
      <c r="C519" s="55" t="s">
        <v>125</v>
      </c>
      <c r="D519" s="68">
        <v>0</v>
      </c>
      <c r="E519" s="68">
        <v>0</v>
      </c>
      <c r="F519" s="68">
        <v>0</v>
      </c>
      <c r="G519" s="68">
        <v>0</v>
      </c>
      <c r="H519" s="108">
        <v>0</v>
      </c>
      <c r="I519" s="245">
        <f t="shared" si="15"/>
        <v>0</v>
      </c>
    </row>
    <row r="520" spans="1:9" ht="10.5" customHeight="1" x14ac:dyDescent="0.2">
      <c r="A520" s="17"/>
      <c r="B520" s="72" t="s">
        <v>1256</v>
      </c>
      <c r="C520" s="55" t="s">
        <v>131</v>
      </c>
      <c r="D520" s="68">
        <v>0</v>
      </c>
      <c r="E520" s="68">
        <v>0</v>
      </c>
      <c r="F520" s="68">
        <v>0</v>
      </c>
      <c r="G520" s="68">
        <v>0</v>
      </c>
      <c r="H520" s="108">
        <v>0</v>
      </c>
      <c r="I520" s="245">
        <f t="shared" si="15"/>
        <v>0</v>
      </c>
    </row>
    <row r="521" spans="1:9" ht="10.5" customHeight="1" x14ac:dyDescent="0.2">
      <c r="A521" s="17"/>
      <c r="B521" s="72" t="s">
        <v>127</v>
      </c>
      <c r="C521" s="55" t="s">
        <v>132</v>
      </c>
      <c r="D521" s="68">
        <v>0</v>
      </c>
      <c r="E521" s="68">
        <v>0</v>
      </c>
      <c r="F521" s="68">
        <v>0</v>
      </c>
      <c r="G521" s="68">
        <v>0</v>
      </c>
      <c r="H521" s="108">
        <v>0</v>
      </c>
      <c r="I521" s="245">
        <f t="shared" si="15"/>
        <v>0</v>
      </c>
    </row>
    <row r="522" spans="1:9" ht="10.5" customHeight="1" x14ac:dyDescent="0.2">
      <c r="A522" s="17"/>
      <c r="B522" s="72" t="s">
        <v>128</v>
      </c>
      <c r="C522" s="55" t="s">
        <v>133</v>
      </c>
      <c r="D522" s="68">
        <v>0</v>
      </c>
      <c r="E522" s="68">
        <v>0</v>
      </c>
      <c r="F522" s="68">
        <v>0</v>
      </c>
      <c r="G522" s="68">
        <v>0</v>
      </c>
      <c r="H522" s="108">
        <v>0</v>
      </c>
      <c r="I522" s="245">
        <f t="shared" si="15"/>
        <v>0</v>
      </c>
    </row>
    <row r="523" spans="1:9" ht="10.5" customHeight="1" thickBot="1" x14ac:dyDescent="0.25">
      <c r="A523" s="17"/>
      <c r="B523" s="72" t="s">
        <v>129</v>
      </c>
      <c r="C523" s="55" t="s">
        <v>134</v>
      </c>
      <c r="D523" s="68">
        <v>0</v>
      </c>
      <c r="E523" s="68">
        <v>0</v>
      </c>
      <c r="F523" s="68">
        <v>0</v>
      </c>
      <c r="G523" s="68">
        <v>0</v>
      </c>
      <c r="H523" s="108">
        <v>0</v>
      </c>
      <c r="I523" s="245">
        <f t="shared" si="15"/>
        <v>0</v>
      </c>
    </row>
    <row r="524" spans="1:9" ht="10.5" customHeight="1" thickTop="1" thickBot="1" x14ac:dyDescent="0.25">
      <c r="A524" s="17"/>
      <c r="B524" s="72"/>
      <c r="C524" s="55" t="s">
        <v>278</v>
      </c>
      <c r="D524" s="82">
        <f>SUM(D504:D523)</f>
        <v>0</v>
      </c>
      <c r="E524" s="82">
        <f>SUM(E504:E523)</f>
        <v>0</v>
      </c>
      <c r="F524" s="82">
        <f>SUM(F504:F523)</f>
        <v>0</v>
      </c>
      <c r="G524" s="82">
        <f>SUM(G504:G523)</f>
        <v>0</v>
      </c>
      <c r="H524" s="82">
        <f>SUM(H504:H523)</f>
        <v>0</v>
      </c>
      <c r="I524" s="82">
        <f>G524+H524</f>
        <v>0</v>
      </c>
    </row>
    <row r="525" spans="1:9" ht="10.5" customHeight="1" thickTop="1" x14ac:dyDescent="0.2">
      <c r="A525" s="17"/>
      <c r="B525" s="72"/>
      <c r="C525" s="55"/>
      <c r="D525" s="3"/>
      <c r="E525" s="3"/>
      <c r="F525" s="3"/>
      <c r="G525" s="3"/>
    </row>
    <row r="526" spans="1:9" ht="10.5" customHeight="1" x14ac:dyDescent="0.2">
      <c r="A526" s="17" t="s">
        <v>214</v>
      </c>
      <c r="C526" s="55"/>
      <c r="D526" s="3"/>
      <c r="E526" s="3"/>
      <c r="F526" s="3"/>
      <c r="G526" s="3"/>
    </row>
    <row r="527" spans="1:9" ht="10.199999999999999" x14ac:dyDescent="0.2">
      <c r="B527" s="72" t="s">
        <v>1249</v>
      </c>
      <c r="C527" s="55" t="s">
        <v>177</v>
      </c>
      <c r="D527" s="68">
        <v>0</v>
      </c>
      <c r="E527" s="68">
        <v>0</v>
      </c>
      <c r="F527" s="68">
        <v>0</v>
      </c>
      <c r="G527" s="218">
        <f>SUMIF('Staff Details'!J:J,RIGHT(LEFT($A$2,7),2)&amp;"-"&amp;LEFT(A526,4),'Staff Details'!S:S)</f>
        <v>0</v>
      </c>
      <c r="H527" s="70">
        <v>0</v>
      </c>
      <c r="I527" s="242">
        <f>SUM(G527+H527)</f>
        <v>0</v>
      </c>
    </row>
    <row r="528" spans="1:9" ht="10.199999999999999" x14ac:dyDescent="0.2">
      <c r="B528" s="72" t="s">
        <v>1249</v>
      </c>
      <c r="C528" s="55" t="s">
        <v>400</v>
      </c>
      <c r="D528" s="68">
        <v>0</v>
      </c>
      <c r="E528" s="68">
        <v>0</v>
      </c>
      <c r="F528" s="68">
        <v>0</v>
      </c>
      <c r="G528" s="68">
        <v>0</v>
      </c>
      <c r="H528" s="70">
        <v>0</v>
      </c>
      <c r="I528" s="242">
        <f>SUM(G528+H528)</f>
        <v>0</v>
      </c>
    </row>
    <row r="529" spans="1:9" ht="10.199999999999999" x14ac:dyDescent="0.2">
      <c r="A529" s="55"/>
      <c r="B529" s="72" t="s">
        <v>1250</v>
      </c>
      <c r="C529" s="55" t="s">
        <v>684</v>
      </c>
      <c r="D529" s="68">
        <v>0</v>
      </c>
      <c r="E529" s="68">
        <v>0</v>
      </c>
      <c r="F529" s="68">
        <v>0</v>
      </c>
      <c r="G529" s="219">
        <f>SUMIF('Staff Details'!J:J,RIGHT(LEFT($A$2,7),2)&amp;"-"&amp;LEFT(A526,4),'Staff Details'!AA:AA)</f>
        <v>0</v>
      </c>
      <c r="H529" s="70">
        <v>0</v>
      </c>
      <c r="I529" s="242">
        <f>SUM(G529+H529)</f>
        <v>0</v>
      </c>
    </row>
    <row r="530" spans="1:9" ht="10.199999999999999" x14ac:dyDescent="0.2">
      <c r="A530" s="55"/>
      <c r="B530" s="72" t="s">
        <v>1250</v>
      </c>
      <c r="C530" s="55" t="s">
        <v>401</v>
      </c>
      <c r="D530" s="68">
        <v>0</v>
      </c>
      <c r="E530" s="68">
        <v>0</v>
      </c>
      <c r="F530" s="68">
        <v>0</v>
      </c>
      <c r="G530" s="68">
        <v>0</v>
      </c>
      <c r="H530" s="70">
        <v>0</v>
      </c>
      <c r="I530" s="242">
        <f>SUM(G530+H530)</f>
        <v>0</v>
      </c>
    </row>
    <row r="531" spans="1:9" ht="10.5" customHeight="1" x14ac:dyDescent="0.2">
      <c r="A531" s="17"/>
      <c r="B531" s="72" t="s">
        <v>1251</v>
      </c>
      <c r="C531" s="55" t="s">
        <v>76</v>
      </c>
      <c r="D531" s="68">
        <v>0</v>
      </c>
      <c r="E531" s="68">
        <v>0</v>
      </c>
      <c r="F531" s="68">
        <v>0</v>
      </c>
      <c r="G531" s="68">
        <v>0</v>
      </c>
      <c r="H531" s="108">
        <v>0</v>
      </c>
      <c r="I531" s="245">
        <f t="shared" ref="I531:I546" si="16">SUM(G531+H531)</f>
        <v>0</v>
      </c>
    </row>
    <row r="532" spans="1:9" ht="10.5" customHeight="1" x14ac:dyDescent="0.2">
      <c r="A532" s="17"/>
      <c r="B532" s="72" t="s">
        <v>1252</v>
      </c>
      <c r="C532" s="55" t="s">
        <v>77</v>
      </c>
      <c r="D532" s="68">
        <v>0</v>
      </c>
      <c r="E532" s="68">
        <v>0</v>
      </c>
      <c r="F532" s="68">
        <v>0</v>
      </c>
      <c r="G532" s="68">
        <v>0</v>
      </c>
      <c r="H532" s="108">
        <v>0</v>
      </c>
      <c r="I532" s="245">
        <f t="shared" si="16"/>
        <v>0</v>
      </c>
    </row>
    <row r="533" spans="1:9" ht="10.5" customHeight="1" x14ac:dyDescent="0.2">
      <c r="A533" s="17"/>
      <c r="B533" s="72" t="s">
        <v>78</v>
      </c>
      <c r="C533" s="55" t="s">
        <v>79</v>
      </c>
      <c r="D533" s="68">
        <v>0</v>
      </c>
      <c r="E533" s="68">
        <v>0</v>
      </c>
      <c r="F533" s="68">
        <v>0</v>
      </c>
      <c r="G533" s="68">
        <v>0</v>
      </c>
      <c r="H533" s="108">
        <v>0</v>
      </c>
      <c r="I533" s="245">
        <f t="shared" si="16"/>
        <v>0</v>
      </c>
    </row>
    <row r="534" spans="1:9" ht="10.5" customHeight="1" x14ac:dyDescent="0.2">
      <c r="A534" s="17"/>
      <c r="B534" s="72" t="s">
        <v>80</v>
      </c>
      <c r="C534" s="55" t="s">
        <v>81</v>
      </c>
      <c r="D534" s="68">
        <v>0</v>
      </c>
      <c r="E534" s="68">
        <v>0</v>
      </c>
      <c r="F534" s="68">
        <v>0</v>
      </c>
      <c r="G534" s="68">
        <v>0</v>
      </c>
      <c r="H534" s="108">
        <v>0</v>
      </c>
      <c r="I534" s="245">
        <f t="shared" si="16"/>
        <v>0</v>
      </c>
    </row>
    <row r="535" spans="1:9" ht="10.5" customHeight="1" x14ac:dyDescent="0.2">
      <c r="A535" s="17"/>
      <c r="B535" s="72" t="s">
        <v>1253</v>
      </c>
      <c r="C535" s="55" t="s">
        <v>82</v>
      </c>
      <c r="D535" s="68">
        <v>0</v>
      </c>
      <c r="E535" s="68">
        <v>0</v>
      </c>
      <c r="F535" s="68">
        <v>0</v>
      </c>
      <c r="G535" s="68">
        <v>0</v>
      </c>
      <c r="H535" s="108">
        <v>0</v>
      </c>
      <c r="I535" s="245">
        <f t="shared" si="16"/>
        <v>0</v>
      </c>
    </row>
    <row r="536" spans="1:9" ht="10.5" customHeight="1" x14ac:dyDescent="0.2">
      <c r="A536" s="17"/>
      <c r="B536" s="51" t="s">
        <v>535</v>
      </c>
      <c r="C536" s="1" t="s">
        <v>558</v>
      </c>
      <c r="D536" s="68">
        <v>0</v>
      </c>
      <c r="E536" s="68">
        <v>0</v>
      </c>
      <c r="F536" s="68">
        <v>0</v>
      </c>
      <c r="G536" s="68">
        <v>0</v>
      </c>
      <c r="H536" s="108">
        <v>0</v>
      </c>
      <c r="I536" s="245">
        <f t="shared" si="16"/>
        <v>0</v>
      </c>
    </row>
    <row r="537" spans="1:9" ht="10.5" customHeight="1" x14ac:dyDescent="0.2">
      <c r="A537" s="17"/>
      <c r="B537" s="72" t="s">
        <v>1290</v>
      </c>
      <c r="C537" s="55" t="s">
        <v>650</v>
      </c>
      <c r="D537" s="68">
        <v>0</v>
      </c>
      <c r="E537" s="68">
        <v>0</v>
      </c>
      <c r="F537" s="68">
        <v>0</v>
      </c>
      <c r="G537" s="68">
        <v>0</v>
      </c>
      <c r="H537" s="108">
        <v>0</v>
      </c>
      <c r="I537" s="245">
        <f t="shared" si="16"/>
        <v>0</v>
      </c>
    </row>
    <row r="538" spans="1:9" ht="10.5" customHeight="1" x14ac:dyDescent="0.2">
      <c r="A538" s="17"/>
      <c r="B538" s="72" t="s">
        <v>1254</v>
      </c>
      <c r="C538" s="55" t="s">
        <v>114</v>
      </c>
      <c r="D538" s="68">
        <v>0</v>
      </c>
      <c r="E538" s="68">
        <v>0</v>
      </c>
      <c r="F538" s="68">
        <v>0</v>
      </c>
      <c r="G538" s="68">
        <v>0</v>
      </c>
      <c r="H538" s="108">
        <v>0</v>
      </c>
      <c r="I538" s="245">
        <f t="shared" si="16"/>
        <v>0</v>
      </c>
    </row>
    <row r="539" spans="1:9" ht="10.5" customHeight="1" x14ac:dyDescent="0.2">
      <c r="A539" s="17"/>
      <c r="B539" s="72" t="s">
        <v>655</v>
      </c>
      <c r="C539" s="55" t="s">
        <v>115</v>
      </c>
      <c r="D539" s="68">
        <v>0</v>
      </c>
      <c r="E539" s="68">
        <v>0</v>
      </c>
      <c r="F539" s="68">
        <v>0</v>
      </c>
      <c r="G539" s="68">
        <v>0</v>
      </c>
      <c r="H539" s="108">
        <v>0</v>
      </c>
      <c r="I539" s="245">
        <f t="shared" si="16"/>
        <v>0</v>
      </c>
    </row>
    <row r="540" spans="1:9" ht="10.5" customHeight="1" x14ac:dyDescent="0.2">
      <c r="A540" s="17"/>
      <c r="B540" s="72" t="s">
        <v>1255</v>
      </c>
      <c r="C540" s="55" t="s">
        <v>118</v>
      </c>
      <c r="D540" s="68">
        <v>0</v>
      </c>
      <c r="E540" s="68">
        <v>0</v>
      </c>
      <c r="F540" s="68">
        <v>0</v>
      </c>
      <c r="G540" s="68">
        <v>0</v>
      </c>
      <c r="H540" s="108">
        <v>0</v>
      </c>
      <c r="I540" s="245">
        <f t="shared" si="16"/>
        <v>0</v>
      </c>
    </row>
    <row r="541" spans="1:9" ht="10.5" customHeight="1" x14ac:dyDescent="0.2">
      <c r="A541" s="17"/>
      <c r="B541" s="72" t="s">
        <v>500</v>
      </c>
      <c r="C541" s="55" t="s">
        <v>123</v>
      </c>
      <c r="D541" s="68">
        <v>0</v>
      </c>
      <c r="E541" s="68">
        <v>0</v>
      </c>
      <c r="F541" s="68">
        <v>0</v>
      </c>
      <c r="G541" s="68">
        <v>0</v>
      </c>
      <c r="H541" s="108">
        <v>0</v>
      </c>
      <c r="I541" s="245">
        <f t="shared" si="16"/>
        <v>0</v>
      </c>
    </row>
    <row r="542" spans="1:9" ht="10.5" customHeight="1" x14ac:dyDescent="0.2">
      <c r="A542" s="17"/>
      <c r="B542" s="72" t="s">
        <v>496</v>
      </c>
      <c r="C542" s="55" t="s">
        <v>125</v>
      </c>
      <c r="D542" s="68">
        <v>0</v>
      </c>
      <c r="E542" s="68">
        <v>0</v>
      </c>
      <c r="F542" s="68">
        <v>0</v>
      </c>
      <c r="G542" s="68">
        <v>0</v>
      </c>
      <c r="H542" s="108">
        <v>0</v>
      </c>
      <c r="I542" s="245">
        <f t="shared" si="16"/>
        <v>0</v>
      </c>
    </row>
    <row r="543" spans="1:9" ht="10.5" customHeight="1" x14ac:dyDescent="0.2">
      <c r="A543" s="17"/>
      <c r="B543" s="72" t="s">
        <v>1256</v>
      </c>
      <c r="C543" s="55" t="s">
        <v>131</v>
      </c>
      <c r="D543" s="68">
        <v>0</v>
      </c>
      <c r="E543" s="68">
        <v>0</v>
      </c>
      <c r="F543" s="68">
        <v>0</v>
      </c>
      <c r="G543" s="68">
        <v>0</v>
      </c>
      <c r="H543" s="108">
        <v>0</v>
      </c>
      <c r="I543" s="245">
        <f t="shared" si="16"/>
        <v>0</v>
      </c>
    </row>
    <row r="544" spans="1:9" ht="10.5" customHeight="1" x14ac:dyDescent="0.2">
      <c r="A544" s="17"/>
      <c r="B544" s="72" t="s">
        <v>127</v>
      </c>
      <c r="C544" s="55" t="s">
        <v>132</v>
      </c>
      <c r="D544" s="68">
        <v>0</v>
      </c>
      <c r="E544" s="68">
        <v>0</v>
      </c>
      <c r="F544" s="68">
        <v>0</v>
      </c>
      <c r="G544" s="68">
        <v>0</v>
      </c>
      <c r="H544" s="108">
        <v>0</v>
      </c>
      <c r="I544" s="245">
        <f t="shared" si="16"/>
        <v>0</v>
      </c>
    </row>
    <row r="545" spans="1:9" ht="10.5" customHeight="1" x14ac:dyDescent="0.2">
      <c r="A545" s="17"/>
      <c r="B545" s="72" t="s">
        <v>128</v>
      </c>
      <c r="C545" s="55" t="s">
        <v>133</v>
      </c>
      <c r="D545" s="68">
        <v>0</v>
      </c>
      <c r="E545" s="68">
        <v>0</v>
      </c>
      <c r="F545" s="68">
        <v>0</v>
      </c>
      <c r="G545" s="68">
        <v>0</v>
      </c>
      <c r="H545" s="108">
        <v>0</v>
      </c>
      <c r="I545" s="245">
        <f t="shared" si="16"/>
        <v>0</v>
      </c>
    </row>
    <row r="546" spans="1:9" ht="10.5" customHeight="1" thickBot="1" x14ac:dyDescent="0.25">
      <c r="A546" s="17"/>
      <c r="B546" s="72" t="s">
        <v>129</v>
      </c>
      <c r="C546" s="55" t="s">
        <v>134</v>
      </c>
      <c r="D546" s="68">
        <v>0</v>
      </c>
      <c r="E546" s="68">
        <v>0</v>
      </c>
      <c r="F546" s="68">
        <v>0</v>
      </c>
      <c r="G546" s="68">
        <v>0</v>
      </c>
      <c r="H546" s="108">
        <v>0</v>
      </c>
      <c r="I546" s="245">
        <f t="shared" si="16"/>
        <v>0</v>
      </c>
    </row>
    <row r="547" spans="1:9" ht="10.5" customHeight="1" thickTop="1" thickBot="1" x14ac:dyDescent="0.25">
      <c r="A547" s="17"/>
      <c r="B547" s="72"/>
      <c r="C547" s="55" t="s">
        <v>279</v>
      </c>
      <c r="D547" s="82">
        <f>SUM(D527:D546)</f>
        <v>0</v>
      </c>
      <c r="E547" s="82">
        <f>SUM(E527:E546)</f>
        <v>0</v>
      </c>
      <c r="F547" s="82">
        <f>SUM(F527:F546)</f>
        <v>0</v>
      </c>
      <c r="G547" s="82">
        <f>SUM(G527:G546)</f>
        <v>0</v>
      </c>
      <c r="H547" s="82">
        <f>SUM(H527:H546)</f>
        <v>0</v>
      </c>
      <c r="I547" s="82">
        <f>G547+H547</f>
        <v>0</v>
      </c>
    </row>
    <row r="548" spans="1:9" ht="10.5" customHeight="1" thickTop="1" x14ac:dyDescent="0.2">
      <c r="A548" s="17"/>
      <c r="B548" s="72"/>
      <c r="C548" s="55"/>
      <c r="D548" s="3"/>
      <c r="E548" s="3"/>
      <c r="F548" s="3"/>
      <c r="G548" s="3"/>
    </row>
    <row r="549" spans="1:9" ht="10.5" customHeight="1" x14ac:dyDescent="0.2">
      <c r="A549" s="17" t="s">
        <v>528</v>
      </c>
      <c r="C549" s="55"/>
      <c r="D549" s="3"/>
      <c r="E549" s="3"/>
      <c r="F549" s="3"/>
      <c r="G549" s="3"/>
    </row>
    <row r="550" spans="1:9" ht="10.199999999999999" x14ac:dyDescent="0.2">
      <c r="B550" s="72" t="s">
        <v>1249</v>
      </c>
      <c r="C550" s="55" t="s">
        <v>177</v>
      </c>
      <c r="D550" s="68">
        <v>0</v>
      </c>
      <c r="E550" s="68">
        <v>0</v>
      </c>
      <c r="F550" s="68">
        <v>0</v>
      </c>
      <c r="G550" s="218">
        <f>SUMIF('Staff Details'!J:J,RIGHT(LEFT($A$2,7),2)&amp;"-"&amp;LEFT(A549,4),'Staff Details'!S:S)</f>
        <v>0</v>
      </c>
      <c r="H550" s="70">
        <v>0</v>
      </c>
      <c r="I550" s="242">
        <f>SUM(G550+H550)</f>
        <v>0</v>
      </c>
    </row>
    <row r="551" spans="1:9" ht="10.199999999999999" x14ac:dyDescent="0.2">
      <c r="B551" s="72" t="s">
        <v>1249</v>
      </c>
      <c r="C551" s="55" t="s">
        <v>400</v>
      </c>
      <c r="D551" s="68">
        <v>0</v>
      </c>
      <c r="E551" s="68">
        <v>0</v>
      </c>
      <c r="F551" s="68">
        <v>0</v>
      </c>
      <c r="G551" s="68">
        <v>0</v>
      </c>
      <c r="H551" s="70">
        <v>0</v>
      </c>
      <c r="I551" s="242">
        <f>SUM(G551+H551)</f>
        <v>0</v>
      </c>
    </row>
    <row r="552" spans="1:9" ht="10.199999999999999" x14ac:dyDescent="0.2">
      <c r="A552" s="55"/>
      <c r="B552" s="72" t="s">
        <v>1250</v>
      </c>
      <c r="C552" s="55" t="s">
        <v>684</v>
      </c>
      <c r="D552" s="68">
        <v>0</v>
      </c>
      <c r="E552" s="68">
        <v>0</v>
      </c>
      <c r="F552" s="68">
        <v>0</v>
      </c>
      <c r="G552" s="219">
        <f>SUMIF('Staff Details'!J:J,RIGHT(LEFT($A$2,7),2)&amp;"-"&amp;LEFT(A549,4),'Staff Details'!AA:AA)</f>
        <v>0</v>
      </c>
      <c r="H552" s="70">
        <v>0</v>
      </c>
      <c r="I552" s="242">
        <f>SUM(G552+H552)</f>
        <v>0</v>
      </c>
    </row>
    <row r="553" spans="1:9" ht="10.199999999999999" x14ac:dyDescent="0.2">
      <c r="A553" s="55"/>
      <c r="B553" s="72" t="s">
        <v>1250</v>
      </c>
      <c r="C553" s="55" t="s">
        <v>401</v>
      </c>
      <c r="D553" s="68">
        <v>0</v>
      </c>
      <c r="E553" s="68">
        <v>0</v>
      </c>
      <c r="F553" s="68">
        <v>0</v>
      </c>
      <c r="G553" s="68">
        <v>0</v>
      </c>
      <c r="H553" s="70">
        <v>0</v>
      </c>
      <c r="I553" s="242">
        <f>SUM(G553+H553)</f>
        <v>0</v>
      </c>
    </row>
    <row r="554" spans="1:9" ht="10.5" customHeight="1" x14ac:dyDescent="0.2">
      <c r="A554" s="17"/>
      <c r="B554" s="72" t="s">
        <v>1251</v>
      </c>
      <c r="C554" s="55" t="s">
        <v>76</v>
      </c>
      <c r="D554" s="68">
        <v>0</v>
      </c>
      <c r="E554" s="68">
        <v>0</v>
      </c>
      <c r="F554" s="68">
        <v>0</v>
      </c>
      <c r="G554" s="68">
        <v>0</v>
      </c>
      <c r="H554" s="108">
        <v>0</v>
      </c>
      <c r="I554" s="245">
        <f t="shared" ref="I554:I577" si="17">SUM(G554+H554)</f>
        <v>0</v>
      </c>
    </row>
    <row r="555" spans="1:9" ht="10.5" customHeight="1" x14ac:dyDescent="0.2">
      <c r="A555" s="17"/>
      <c r="B555" s="72" t="s">
        <v>1252</v>
      </c>
      <c r="C555" s="55" t="s">
        <v>77</v>
      </c>
      <c r="D555" s="68">
        <v>0</v>
      </c>
      <c r="E555" s="68">
        <v>0</v>
      </c>
      <c r="F555" s="68">
        <v>0</v>
      </c>
      <c r="G555" s="68">
        <v>0</v>
      </c>
      <c r="H555" s="108">
        <v>0</v>
      </c>
      <c r="I555" s="245">
        <f t="shared" si="17"/>
        <v>0</v>
      </c>
    </row>
    <row r="556" spans="1:9" ht="10.5" customHeight="1" x14ac:dyDescent="0.2">
      <c r="A556" s="17"/>
      <c r="B556" s="72" t="s">
        <v>78</v>
      </c>
      <c r="C556" s="55" t="s">
        <v>79</v>
      </c>
      <c r="D556" s="68">
        <v>0</v>
      </c>
      <c r="E556" s="68">
        <v>0</v>
      </c>
      <c r="F556" s="68">
        <v>0</v>
      </c>
      <c r="G556" s="68">
        <v>0</v>
      </c>
      <c r="H556" s="108">
        <v>0</v>
      </c>
      <c r="I556" s="245">
        <f t="shared" si="17"/>
        <v>0</v>
      </c>
    </row>
    <row r="557" spans="1:9" ht="10.5" customHeight="1" x14ac:dyDescent="0.2">
      <c r="A557" s="17"/>
      <c r="B557" s="72" t="s">
        <v>80</v>
      </c>
      <c r="C557" s="55" t="s">
        <v>81</v>
      </c>
      <c r="D557" s="68">
        <v>0</v>
      </c>
      <c r="E557" s="68">
        <v>0</v>
      </c>
      <c r="F557" s="68">
        <v>0</v>
      </c>
      <c r="G557" s="68">
        <v>0</v>
      </c>
      <c r="H557" s="108">
        <v>0</v>
      </c>
      <c r="I557" s="245">
        <f t="shared" si="17"/>
        <v>0</v>
      </c>
    </row>
    <row r="558" spans="1:9" ht="10.5" customHeight="1" x14ac:dyDescent="0.2">
      <c r="A558" s="17"/>
      <c r="B558" s="72" t="s">
        <v>1253</v>
      </c>
      <c r="C558" s="55" t="s">
        <v>82</v>
      </c>
      <c r="D558" s="68">
        <v>0</v>
      </c>
      <c r="E558" s="68">
        <v>0</v>
      </c>
      <c r="F558" s="68">
        <v>0</v>
      </c>
      <c r="G558" s="68">
        <v>0</v>
      </c>
      <c r="H558" s="108">
        <v>0</v>
      </c>
      <c r="I558" s="245">
        <f t="shared" si="17"/>
        <v>0</v>
      </c>
    </row>
    <row r="559" spans="1:9" ht="10.5" customHeight="1" x14ac:dyDescent="0.2">
      <c r="A559" s="17"/>
      <c r="B559" s="51" t="s">
        <v>535</v>
      </c>
      <c r="C559" s="1" t="s">
        <v>558</v>
      </c>
      <c r="D559" s="68">
        <v>0</v>
      </c>
      <c r="E559" s="68">
        <v>0</v>
      </c>
      <c r="F559" s="68">
        <v>0</v>
      </c>
      <c r="G559" s="68">
        <v>0</v>
      </c>
      <c r="H559" s="108">
        <v>0</v>
      </c>
      <c r="I559" s="245">
        <f t="shared" si="17"/>
        <v>0</v>
      </c>
    </row>
    <row r="560" spans="1:9" ht="10.5" customHeight="1" x14ac:dyDescent="0.2">
      <c r="A560" s="17"/>
      <c r="B560" s="72" t="s">
        <v>1289</v>
      </c>
      <c r="C560" s="55" t="s">
        <v>648</v>
      </c>
      <c r="D560" s="68">
        <v>0</v>
      </c>
      <c r="E560" s="68">
        <v>0</v>
      </c>
      <c r="F560" s="68">
        <v>0</v>
      </c>
      <c r="G560" s="68">
        <v>0</v>
      </c>
      <c r="H560" s="108">
        <v>0</v>
      </c>
      <c r="I560" s="245">
        <f t="shared" si="17"/>
        <v>0</v>
      </c>
    </row>
    <row r="561" spans="1:9" ht="10.5" customHeight="1" x14ac:dyDescent="0.2">
      <c r="B561" s="72" t="s">
        <v>1290</v>
      </c>
      <c r="C561" s="55" t="s">
        <v>650</v>
      </c>
      <c r="D561" s="68">
        <v>0</v>
      </c>
      <c r="E561" s="68">
        <v>0</v>
      </c>
      <c r="F561" s="68">
        <v>0</v>
      </c>
      <c r="G561" s="68">
        <v>0</v>
      </c>
      <c r="H561" s="108">
        <v>0</v>
      </c>
      <c r="I561" s="245">
        <f t="shared" si="17"/>
        <v>0</v>
      </c>
    </row>
    <row r="562" spans="1:9" ht="10.5" customHeight="1" x14ac:dyDescent="0.2">
      <c r="B562" s="72" t="s">
        <v>651</v>
      </c>
      <c r="C562" s="55" t="s">
        <v>656</v>
      </c>
      <c r="D562" s="68">
        <v>0</v>
      </c>
      <c r="E562" s="68">
        <v>0</v>
      </c>
      <c r="F562" s="68">
        <v>0</v>
      </c>
      <c r="G562" s="68">
        <v>0</v>
      </c>
      <c r="H562" s="108">
        <v>0</v>
      </c>
      <c r="I562" s="245">
        <f t="shared" si="17"/>
        <v>0</v>
      </c>
    </row>
    <row r="563" spans="1:9" ht="10.5" customHeight="1" x14ac:dyDescent="0.2">
      <c r="B563" s="72" t="s">
        <v>652</v>
      </c>
      <c r="C563" s="55" t="s">
        <v>139</v>
      </c>
      <c r="D563" s="68">
        <v>0</v>
      </c>
      <c r="E563" s="68">
        <v>0</v>
      </c>
      <c r="F563" s="68">
        <v>0</v>
      </c>
      <c r="G563" s="68">
        <v>0</v>
      </c>
      <c r="H563" s="108">
        <v>0</v>
      </c>
      <c r="I563" s="245">
        <f t="shared" si="17"/>
        <v>0</v>
      </c>
    </row>
    <row r="564" spans="1:9" ht="10.5" customHeight="1" x14ac:dyDescent="0.2">
      <c r="B564" s="72" t="s">
        <v>653</v>
      </c>
      <c r="C564" s="55" t="s">
        <v>112</v>
      </c>
      <c r="D564" s="68">
        <v>0</v>
      </c>
      <c r="E564" s="68">
        <v>0</v>
      </c>
      <c r="F564" s="68">
        <v>0</v>
      </c>
      <c r="G564" s="68">
        <v>0</v>
      </c>
      <c r="H564" s="108">
        <v>0</v>
      </c>
      <c r="I564" s="245">
        <f t="shared" si="17"/>
        <v>0</v>
      </c>
    </row>
    <row r="565" spans="1:9" ht="10.5" customHeight="1" x14ac:dyDescent="0.2">
      <c r="A565" s="17"/>
      <c r="B565" s="72" t="s">
        <v>654</v>
      </c>
      <c r="C565" s="55" t="s">
        <v>113</v>
      </c>
      <c r="D565" s="68">
        <v>0</v>
      </c>
      <c r="E565" s="68">
        <v>0</v>
      </c>
      <c r="F565" s="68">
        <v>0</v>
      </c>
      <c r="G565" s="68">
        <v>0</v>
      </c>
      <c r="H565" s="108">
        <v>0</v>
      </c>
      <c r="I565" s="245">
        <f t="shared" si="17"/>
        <v>0</v>
      </c>
    </row>
    <row r="566" spans="1:9" ht="10.5" customHeight="1" x14ac:dyDescent="0.2">
      <c r="A566" s="17"/>
      <c r="B566" s="72" t="s">
        <v>1254</v>
      </c>
      <c r="C566" s="55" t="s">
        <v>114</v>
      </c>
      <c r="D566" s="68">
        <v>0</v>
      </c>
      <c r="E566" s="68">
        <v>0</v>
      </c>
      <c r="F566" s="68">
        <v>0</v>
      </c>
      <c r="G566" s="68">
        <v>0</v>
      </c>
      <c r="H566" s="108">
        <v>0</v>
      </c>
      <c r="I566" s="245">
        <f t="shared" si="17"/>
        <v>0</v>
      </c>
    </row>
    <row r="567" spans="1:9" ht="10.5" customHeight="1" x14ac:dyDescent="0.2">
      <c r="A567" s="17"/>
      <c r="B567" s="72" t="s">
        <v>655</v>
      </c>
      <c r="C567" s="55" t="s">
        <v>115</v>
      </c>
      <c r="D567" s="68">
        <v>0</v>
      </c>
      <c r="E567" s="68">
        <v>0</v>
      </c>
      <c r="F567" s="68">
        <v>0</v>
      </c>
      <c r="G567" s="68">
        <v>0</v>
      </c>
      <c r="H567" s="108">
        <v>0</v>
      </c>
      <c r="I567" s="245">
        <f t="shared" si="17"/>
        <v>0</v>
      </c>
    </row>
    <row r="568" spans="1:9" ht="10.5" customHeight="1" x14ac:dyDescent="0.2">
      <c r="A568" s="17"/>
      <c r="B568" s="72" t="s">
        <v>1255</v>
      </c>
      <c r="C568" s="55" t="s">
        <v>118</v>
      </c>
      <c r="D568" s="68">
        <v>0</v>
      </c>
      <c r="E568" s="68">
        <v>0</v>
      </c>
      <c r="F568" s="68">
        <v>0</v>
      </c>
      <c r="G568" s="68">
        <v>0</v>
      </c>
      <c r="H568" s="108">
        <v>0</v>
      </c>
      <c r="I568" s="245">
        <f t="shared" si="17"/>
        <v>0</v>
      </c>
    </row>
    <row r="569" spans="1:9" ht="10.5" customHeight="1" x14ac:dyDescent="0.2">
      <c r="A569" s="17"/>
      <c r="B569" s="72" t="s">
        <v>500</v>
      </c>
      <c r="C569" s="55" t="s">
        <v>123</v>
      </c>
      <c r="D569" s="68">
        <v>0</v>
      </c>
      <c r="E569" s="68">
        <v>0</v>
      </c>
      <c r="F569" s="68">
        <v>0</v>
      </c>
      <c r="G569" s="68">
        <v>0</v>
      </c>
      <c r="H569" s="108">
        <v>0</v>
      </c>
      <c r="I569" s="245">
        <f t="shared" si="17"/>
        <v>0</v>
      </c>
    </row>
    <row r="570" spans="1:9" ht="10.5" customHeight="1" x14ac:dyDescent="0.2">
      <c r="A570" s="17"/>
      <c r="B570" s="72" t="s">
        <v>151</v>
      </c>
      <c r="C570" s="55" t="s">
        <v>124</v>
      </c>
      <c r="D570" s="68">
        <v>0</v>
      </c>
      <c r="E570" s="68">
        <v>0</v>
      </c>
      <c r="F570" s="68">
        <v>0</v>
      </c>
      <c r="G570" s="68">
        <v>0</v>
      </c>
      <c r="H570" s="108">
        <v>0</v>
      </c>
      <c r="I570" s="245">
        <f t="shared" si="17"/>
        <v>0</v>
      </c>
    </row>
    <row r="571" spans="1:9" ht="10.5" customHeight="1" x14ac:dyDescent="0.2">
      <c r="A571" s="17"/>
      <c r="B571" s="72" t="s">
        <v>496</v>
      </c>
      <c r="C571" s="55" t="s">
        <v>125</v>
      </c>
      <c r="D571" s="68">
        <v>0</v>
      </c>
      <c r="E571" s="68">
        <v>0</v>
      </c>
      <c r="F571" s="68">
        <v>0</v>
      </c>
      <c r="G571" s="68">
        <v>0</v>
      </c>
      <c r="H571" s="108">
        <v>0</v>
      </c>
      <c r="I571" s="245">
        <f t="shared" si="17"/>
        <v>0</v>
      </c>
    </row>
    <row r="572" spans="1:9" ht="10.5" customHeight="1" x14ac:dyDescent="0.2">
      <c r="A572" s="17"/>
      <c r="B572" s="72" t="s">
        <v>1256</v>
      </c>
      <c r="C572" s="55" t="s">
        <v>131</v>
      </c>
      <c r="D572" s="68">
        <v>0</v>
      </c>
      <c r="E572" s="68">
        <v>0</v>
      </c>
      <c r="F572" s="68">
        <v>0</v>
      </c>
      <c r="G572" s="68">
        <v>0</v>
      </c>
      <c r="H572" s="108">
        <v>0</v>
      </c>
      <c r="I572" s="245">
        <f t="shared" si="17"/>
        <v>0</v>
      </c>
    </row>
    <row r="573" spans="1:9" ht="10.5" customHeight="1" x14ac:dyDescent="0.2">
      <c r="A573" s="17"/>
      <c r="B573" s="72" t="s">
        <v>127</v>
      </c>
      <c r="C573" s="55" t="s">
        <v>132</v>
      </c>
      <c r="D573" s="68">
        <v>0</v>
      </c>
      <c r="E573" s="68">
        <v>0</v>
      </c>
      <c r="F573" s="68">
        <v>0</v>
      </c>
      <c r="G573" s="68">
        <v>0</v>
      </c>
      <c r="H573" s="108">
        <v>0</v>
      </c>
      <c r="I573" s="245">
        <f t="shared" si="17"/>
        <v>0</v>
      </c>
    </row>
    <row r="574" spans="1:9" ht="10.5" customHeight="1" x14ac:dyDescent="0.2">
      <c r="A574" s="17"/>
      <c r="B574" s="72" t="s">
        <v>128</v>
      </c>
      <c r="C574" s="55" t="s">
        <v>133</v>
      </c>
      <c r="D574" s="68">
        <v>0</v>
      </c>
      <c r="E574" s="68">
        <v>0</v>
      </c>
      <c r="F574" s="68">
        <v>0</v>
      </c>
      <c r="G574" s="68">
        <v>0</v>
      </c>
      <c r="H574" s="108">
        <v>0</v>
      </c>
      <c r="I574" s="245">
        <f t="shared" si="17"/>
        <v>0</v>
      </c>
    </row>
    <row r="575" spans="1:9" ht="10.5" customHeight="1" x14ac:dyDescent="0.2">
      <c r="A575" s="17"/>
      <c r="B575" s="72" t="s">
        <v>129</v>
      </c>
      <c r="C575" s="55" t="s">
        <v>134</v>
      </c>
      <c r="D575" s="68">
        <v>0</v>
      </c>
      <c r="E575" s="68">
        <v>0</v>
      </c>
      <c r="F575" s="68">
        <v>0</v>
      </c>
      <c r="G575" s="68">
        <v>0</v>
      </c>
      <c r="H575" s="108">
        <v>0</v>
      </c>
      <c r="I575" s="245">
        <f t="shared" si="17"/>
        <v>0</v>
      </c>
    </row>
    <row r="576" spans="1:9" ht="10.5" customHeight="1" x14ac:dyDescent="0.2">
      <c r="A576" s="17"/>
      <c r="B576" s="72" t="s">
        <v>130</v>
      </c>
      <c r="C576" s="55" t="s">
        <v>135</v>
      </c>
      <c r="D576" s="68">
        <v>0</v>
      </c>
      <c r="E576" s="68">
        <v>0</v>
      </c>
      <c r="F576" s="68">
        <v>0</v>
      </c>
      <c r="G576" s="68">
        <v>0</v>
      </c>
      <c r="H576" s="108">
        <v>0</v>
      </c>
      <c r="I576" s="245">
        <f t="shared" si="17"/>
        <v>0</v>
      </c>
    </row>
    <row r="577" spans="1:9" ht="10.5" customHeight="1" thickBot="1" x14ac:dyDescent="0.25">
      <c r="A577" s="17"/>
      <c r="B577" s="72" t="s">
        <v>498</v>
      </c>
      <c r="C577" s="55" t="s">
        <v>136</v>
      </c>
      <c r="D577" s="65">
        <v>0</v>
      </c>
      <c r="E577" s="65">
        <v>0</v>
      </c>
      <c r="F577" s="65">
        <v>0</v>
      </c>
      <c r="G577" s="65">
        <v>0</v>
      </c>
      <c r="H577" s="108">
        <v>0</v>
      </c>
      <c r="I577" s="245">
        <f t="shared" si="17"/>
        <v>0</v>
      </c>
    </row>
    <row r="578" spans="1:9" ht="10.5" customHeight="1" thickTop="1" thickBot="1" x14ac:dyDescent="0.25">
      <c r="A578" s="17"/>
      <c r="B578" s="72"/>
      <c r="C578" s="55" t="s">
        <v>529</v>
      </c>
      <c r="D578" s="82">
        <f>SUM(D550:D577)</f>
        <v>0</v>
      </c>
      <c r="E578" s="82">
        <f>SUM(E550:E577)</f>
        <v>0</v>
      </c>
      <c r="F578" s="82">
        <f>SUM(F550:F577)</f>
        <v>0</v>
      </c>
      <c r="G578" s="82">
        <f>SUM(G550:G577)</f>
        <v>0</v>
      </c>
      <c r="H578" s="82">
        <f>SUM(H550:H577)</f>
        <v>0</v>
      </c>
      <c r="I578" s="82">
        <f>G578+H578</f>
        <v>0</v>
      </c>
    </row>
    <row r="579" spans="1:9" ht="10.5" customHeight="1" thickTop="1" x14ac:dyDescent="0.2">
      <c r="A579" s="17"/>
      <c r="B579" s="72"/>
      <c r="C579" s="55"/>
      <c r="D579" s="3"/>
      <c r="E579" s="3"/>
      <c r="F579" s="3"/>
      <c r="G579" s="3"/>
    </row>
    <row r="580" spans="1:9" ht="10.5" customHeight="1" x14ac:dyDescent="0.2">
      <c r="A580" s="17" t="s">
        <v>530</v>
      </c>
      <c r="C580" s="55"/>
      <c r="D580" s="3"/>
      <c r="E580" s="3"/>
      <c r="F580" s="3"/>
      <c r="G580" s="3"/>
    </row>
    <row r="581" spans="1:9" ht="10.199999999999999" x14ac:dyDescent="0.2">
      <c r="B581" s="72" t="s">
        <v>1249</v>
      </c>
      <c r="C581" s="55" t="s">
        <v>177</v>
      </c>
      <c r="D581" s="68">
        <v>0</v>
      </c>
      <c r="E581" s="68">
        <v>0</v>
      </c>
      <c r="F581" s="68">
        <v>0</v>
      </c>
      <c r="G581" s="218">
        <f>SUMIF('Staff Details'!J:J,RIGHT(LEFT($A$2,7),2)&amp;"-"&amp;LEFT(A580,4),'Staff Details'!S:S)</f>
        <v>0</v>
      </c>
      <c r="H581" s="70">
        <v>0</v>
      </c>
      <c r="I581" s="242">
        <f>SUM(G581+H581)</f>
        <v>0</v>
      </c>
    </row>
    <row r="582" spans="1:9" ht="10.199999999999999" x14ac:dyDescent="0.2">
      <c r="B582" s="72" t="s">
        <v>1249</v>
      </c>
      <c r="C582" s="55" t="s">
        <v>400</v>
      </c>
      <c r="D582" s="68">
        <v>0</v>
      </c>
      <c r="E582" s="68">
        <v>0</v>
      </c>
      <c r="F582" s="68">
        <v>0</v>
      </c>
      <c r="G582" s="68">
        <v>0</v>
      </c>
      <c r="H582" s="70">
        <v>0</v>
      </c>
      <c r="I582" s="242">
        <f>SUM(G582+H582)</f>
        <v>0</v>
      </c>
    </row>
    <row r="583" spans="1:9" ht="10.199999999999999" x14ac:dyDescent="0.2">
      <c r="A583" s="55"/>
      <c r="B583" s="72" t="s">
        <v>1250</v>
      </c>
      <c r="C583" s="55" t="s">
        <v>684</v>
      </c>
      <c r="D583" s="68">
        <v>0</v>
      </c>
      <c r="E583" s="68">
        <v>0</v>
      </c>
      <c r="F583" s="68">
        <v>0</v>
      </c>
      <c r="G583" s="219">
        <f>SUMIF('Staff Details'!J:J,RIGHT(LEFT($A$2,7),2)&amp;"-"&amp;LEFT(A580,4),'Staff Details'!AA:AA)</f>
        <v>0</v>
      </c>
      <c r="H583" s="70">
        <v>0</v>
      </c>
      <c r="I583" s="242">
        <f>SUM(G583+H583)</f>
        <v>0</v>
      </c>
    </row>
    <row r="584" spans="1:9" ht="10.199999999999999" x14ac:dyDescent="0.2">
      <c r="A584" s="55"/>
      <c r="B584" s="72" t="s">
        <v>1250</v>
      </c>
      <c r="C584" s="55" t="s">
        <v>401</v>
      </c>
      <c r="D584" s="68">
        <v>0</v>
      </c>
      <c r="E584" s="68">
        <v>0</v>
      </c>
      <c r="F584" s="68">
        <v>0</v>
      </c>
      <c r="G584" s="68">
        <v>0</v>
      </c>
      <c r="H584" s="70">
        <v>0</v>
      </c>
      <c r="I584" s="242">
        <f>SUM(G584+H584)</f>
        <v>0</v>
      </c>
    </row>
    <row r="585" spans="1:9" ht="10.5" customHeight="1" x14ac:dyDescent="0.2">
      <c r="B585" s="72" t="s">
        <v>1251</v>
      </c>
      <c r="C585" s="55" t="s">
        <v>76</v>
      </c>
      <c r="D585" s="68">
        <v>0</v>
      </c>
      <c r="E585" s="68">
        <v>0</v>
      </c>
      <c r="F585" s="68">
        <v>0</v>
      </c>
      <c r="G585" s="68">
        <v>0</v>
      </c>
      <c r="H585" s="108">
        <v>0</v>
      </c>
      <c r="I585" s="245">
        <f t="shared" ref="I585:I608" si="18">SUM(G585+H585)</f>
        <v>0</v>
      </c>
    </row>
    <row r="586" spans="1:9" ht="10.5" customHeight="1" x14ac:dyDescent="0.2">
      <c r="B586" s="72" t="s">
        <v>1252</v>
      </c>
      <c r="C586" s="55" t="s">
        <v>77</v>
      </c>
      <c r="D586" s="68">
        <v>0</v>
      </c>
      <c r="E586" s="68">
        <v>0</v>
      </c>
      <c r="F586" s="68">
        <v>0</v>
      </c>
      <c r="G586" s="68">
        <v>0</v>
      </c>
      <c r="H586" s="108">
        <v>0</v>
      </c>
      <c r="I586" s="245">
        <f t="shared" si="18"/>
        <v>0</v>
      </c>
    </row>
    <row r="587" spans="1:9" ht="10.5" customHeight="1" x14ac:dyDescent="0.2">
      <c r="B587" s="72" t="s">
        <v>78</v>
      </c>
      <c r="C587" s="55" t="s">
        <v>79</v>
      </c>
      <c r="D587" s="68">
        <v>0</v>
      </c>
      <c r="E587" s="68">
        <v>0</v>
      </c>
      <c r="F587" s="68">
        <v>0</v>
      </c>
      <c r="G587" s="68">
        <v>0</v>
      </c>
      <c r="H587" s="108">
        <v>0</v>
      </c>
      <c r="I587" s="245">
        <f t="shared" si="18"/>
        <v>0</v>
      </c>
    </row>
    <row r="588" spans="1:9" ht="10.5" customHeight="1" x14ac:dyDescent="0.2">
      <c r="B588" s="72" t="s">
        <v>80</v>
      </c>
      <c r="C588" s="55" t="s">
        <v>81</v>
      </c>
      <c r="D588" s="68">
        <v>0</v>
      </c>
      <c r="E588" s="68">
        <v>0</v>
      </c>
      <c r="F588" s="68">
        <v>0</v>
      </c>
      <c r="G588" s="68">
        <v>0</v>
      </c>
      <c r="H588" s="108">
        <v>0</v>
      </c>
      <c r="I588" s="245">
        <f t="shared" si="18"/>
        <v>0</v>
      </c>
    </row>
    <row r="589" spans="1:9" ht="10.5" customHeight="1" x14ac:dyDescent="0.2">
      <c r="B589" s="72" t="s">
        <v>1253</v>
      </c>
      <c r="C589" s="55" t="s">
        <v>82</v>
      </c>
      <c r="D589" s="68">
        <v>0</v>
      </c>
      <c r="E589" s="68">
        <v>0</v>
      </c>
      <c r="F589" s="68">
        <v>0</v>
      </c>
      <c r="G589" s="68">
        <v>0</v>
      </c>
      <c r="H589" s="108">
        <v>0</v>
      </c>
      <c r="I589" s="245">
        <f t="shared" si="18"/>
        <v>0</v>
      </c>
    </row>
    <row r="590" spans="1:9" ht="10.5" customHeight="1" x14ac:dyDescent="0.2">
      <c r="B590" s="72" t="s">
        <v>85</v>
      </c>
      <c r="C590" s="55" t="s">
        <v>92</v>
      </c>
      <c r="D590" s="68">
        <v>0</v>
      </c>
      <c r="E590" s="68">
        <v>0</v>
      </c>
      <c r="F590" s="68">
        <v>0</v>
      </c>
      <c r="G590" s="68">
        <v>0</v>
      </c>
      <c r="H590" s="108">
        <v>0</v>
      </c>
      <c r="I590" s="245">
        <f t="shared" si="18"/>
        <v>0</v>
      </c>
    </row>
    <row r="591" spans="1:9" ht="10.5" customHeight="1" x14ac:dyDescent="0.2">
      <c r="B591" s="51" t="s">
        <v>535</v>
      </c>
      <c r="C591" s="1" t="s">
        <v>558</v>
      </c>
      <c r="D591" s="68">
        <v>0</v>
      </c>
      <c r="E591" s="68">
        <v>0</v>
      </c>
      <c r="F591" s="68">
        <v>0</v>
      </c>
      <c r="G591" s="68">
        <v>0</v>
      </c>
      <c r="H591" s="108">
        <v>0</v>
      </c>
      <c r="I591" s="245">
        <f t="shared" si="18"/>
        <v>0</v>
      </c>
    </row>
    <row r="592" spans="1:9" ht="10.5" customHeight="1" x14ac:dyDescent="0.2">
      <c r="B592" s="72" t="s">
        <v>1289</v>
      </c>
      <c r="C592" s="55" t="s">
        <v>648</v>
      </c>
      <c r="D592" s="68">
        <v>0</v>
      </c>
      <c r="E592" s="68">
        <v>0</v>
      </c>
      <c r="F592" s="68">
        <v>0</v>
      </c>
      <c r="G592" s="68">
        <v>0</v>
      </c>
      <c r="H592" s="108">
        <v>0</v>
      </c>
      <c r="I592" s="245">
        <f t="shared" si="18"/>
        <v>0</v>
      </c>
    </row>
    <row r="593" spans="2:9" ht="10.5" customHeight="1" x14ac:dyDescent="0.2">
      <c r="B593" s="72" t="s">
        <v>1290</v>
      </c>
      <c r="C593" s="55" t="s">
        <v>650</v>
      </c>
      <c r="D593" s="68">
        <v>0</v>
      </c>
      <c r="E593" s="68">
        <v>0</v>
      </c>
      <c r="F593" s="68">
        <v>0</v>
      </c>
      <c r="G593" s="68">
        <v>0</v>
      </c>
      <c r="H593" s="108">
        <v>0</v>
      </c>
      <c r="I593" s="245">
        <f t="shared" si="18"/>
        <v>0</v>
      </c>
    </row>
    <row r="594" spans="2:9" ht="10.5" customHeight="1" x14ac:dyDescent="0.2">
      <c r="B594" s="72" t="s">
        <v>651</v>
      </c>
      <c r="C594" s="55" t="s">
        <v>656</v>
      </c>
      <c r="D594" s="68">
        <v>0</v>
      </c>
      <c r="E594" s="68">
        <v>0</v>
      </c>
      <c r="F594" s="68">
        <v>0</v>
      </c>
      <c r="G594" s="68">
        <v>0</v>
      </c>
      <c r="H594" s="108">
        <v>0</v>
      </c>
      <c r="I594" s="245">
        <f t="shared" si="18"/>
        <v>0</v>
      </c>
    </row>
    <row r="595" spans="2:9" ht="10.5" customHeight="1" x14ac:dyDescent="0.2">
      <c r="B595" s="72" t="s">
        <v>652</v>
      </c>
      <c r="C595" s="55" t="s">
        <v>139</v>
      </c>
      <c r="D595" s="68">
        <v>0</v>
      </c>
      <c r="E595" s="68">
        <v>0</v>
      </c>
      <c r="F595" s="68">
        <v>0</v>
      </c>
      <c r="G595" s="68">
        <v>0</v>
      </c>
      <c r="H595" s="108">
        <v>0</v>
      </c>
      <c r="I595" s="245">
        <f t="shared" si="18"/>
        <v>0</v>
      </c>
    </row>
    <row r="596" spans="2:9" ht="10.5" customHeight="1" x14ac:dyDescent="0.2">
      <c r="B596" s="72" t="s">
        <v>653</v>
      </c>
      <c r="C596" s="55" t="s">
        <v>112</v>
      </c>
      <c r="D596" s="68">
        <v>0</v>
      </c>
      <c r="E596" s="68">
        <v>0</v>
      </c>
      <c r="F596" s="68">
        <v>0</v>
      </c>
      <c r="G596" s="68">
        <v>0</v>
      </c>
      <c r="H596" s="108">
        <v>0</v>
      </c>
      <c r="I596" s="245">
        <f t="shared" si="18"/>
        <v>0</v>
      </c>
    </row>
    <row r="597" spans="2:9" ht="10.5" customHeight="1" x14ac:dyDescent="0.2">
      <c r="B597" s="72" t="s">
        <v>654</v>
      </c>
      <c r="C597" s="55" t="s">
        <v>113</v>
      </c>
      <c r="D597" s="68">
        <v>0</v>
      </c>
      <c r="E597" s="68">
        <v>0</v>
      </c>
      <c r="F597" s="68">
        <v>0</v>
      </c>
      <c r="G597" s="68">
        <v>0</v>
      </c>
      <c r="H597" s="108">
        <v>0</v>
      </c>
      <c r="I597" s="245">
        <f t="shared" si="18"/>
        <v>0</v>
      </c>
    </row>
    <row r="598" spans="2:9" ht="10.5" customHeight="1" x14ac:dyDescent="0.2">
      <c r="B598" s="72" t="s">
        <v>1254</v>
      </c>
      <c r="C598" s="55" t="s">
        <v>114</v>
      </c>
      <c r="D598" s="68">
        <v>0</v>
      </c>
      <c r="E598" s="68">
        <v>0</v>
      </c>
      <c r="F598" s="68">
        <v>0</v>
      </c>
      <c r="G598" s="68">
        <v>0</v>
      </c>
      <c r="H598" s="108">
        <v>0</v>
      </c>
      <c r="I598" s="245">
        <f t="shared" si="18"/>
        <v>0</v>
      </c>
    </row>
    <row r="599" spans="2:9" ht="10.5" customHeight="1" x14ac:dyDescent="0.2">
      <c r="B599" s="72" t="s">
        <v>655</v>
      </c>
      <c r="C599" s="55" t="s">
        <v>115</v>
      </c>
      <c r="D599" s="68">
        <v>0</v>
      </c>
      <c r="E599" s="68">
        <v>0</v>
      </c>
      <c r="F599" s="68">
        <v>0</v>
      </c>
      <c r="G599" s="68">
        <v>0</v>
      </c>
      <c r="H599" s="108">
        <v>0</v>
      </c>
      <c r="I599" s="245">
        <f t="shared" si="18"/>
        <v>0</v>
      </c>
    </row>
    <row r="600" spans="2:9" ht="10.5" customHeight="1" x14ac:dyDescent="0.2">
      <c r="B600" s="72" t="s">
        <v>1255</v>
      </c>
      <c r="C600" s="55" t="s">
        <v>118</v>
      </c>
      <c r="D600" s="68">
        <v>0</v>
      </c>
      <c r="E600" s="68">
        <v>0</v>
      </c>
      <c r="F600" s="68">
        <v>0</v>
      </c>
      <c r="G600" s="68">
        <v>0</v>
      </c>
      <c r="H600" s="108">
        <v>0</v>
      </c>
      <c r="I600" s="245">
        <f t="shared" si="18"/>
        <v>0</v>
      </c>
    </row>
    <row r="601" spans="2:9" ht="10.5" customHeight="1" x14ac:dyDescent="0.2">
      <c r="B601" s="72" t="s">
        <v>500</v>
      </c>
      <c r="C601" s="55" t="s">
        <v>123</v>
      </c>
      <c r="D601" s="68">
        <v>0</v>
      </c>
      <c r="E601" s="68">
        <v>0</v>
      </c>
      <c r="F601" s="68">
        <v>0</v>
      </c>
      <c r="G601" s="68">
        <v>0</v>
      </c>
      <c r="H601" s="108">
        <v>0</v>
      </c>
      <c r="I601" s="245">
        <f t="shared" si="18"/>
        <v>0</v>
      </c>
    </row>
    <row r="602" spans="2:9" ht="10.5" customHeight="1" x14ac:dyDescent="0.2">
      <c r="B602" s="72" t="s">
        <v>496</v>
      </c>
      <c r="C602" s="55" t="s">
        <v>125</v>
      </c>
      <c r="D602" s="68">
        <v>0</v>
      </c>
      <c r="E602" s="68">
        <v>0</v>
      </c>
      <c r="F602" s="68">
        <v>0</v>
      </c>
      <c r="G602" s="68">
        <v>0</v>
      </c>
      <c r="H602" s="108">
        <v>0</v>
      </c>
      <c r="I602" s="245">
        <f t="shared" si="18"/>
        <v>0</v>
      </c>
    </row>
    <row r="603" spans="2:9" ht="10.5" customHeight="1" x14ac:dyDescent="0.2">
      <c r="B603" s="72" t="s">
        <v>1256</v>
      </c>
      <c r="C603" s="55" t="s">
        <v>131</v>
      </c>
      <c r="D603" s="68">
        <v>0</v>
      </c>
      <c r="E603" s="68">
        <v>0</v>
      </c>
      <c r="F603" s="68">
        <v>0</v>
      </c>
      <c r="G603" s="68">
        <v>0</v>
      </c>
      <c r="H603" s="108">
        <v>0</v>
      </c>
      <c r="I603" s="245">
        <f t="shared" si="18"/>
        <v>0</v>
      </c>
    </row>
    <row r="604" spans="2:9" ht="10.5" customHeight="1" x14ac:dyDescent="0.2">
      <c r="B604" s="72" t="s">
        <v>127</v>
      </c>
      <c r="C604" s="55" t="s">
        <v>132</v>
      </c>
      <c r="D604" s="68">
        <v>0</v>
      </c>
      <c r="E604" s="68">
        <v>0</v>
      </c>
      <c r="F604" s="68">
        <v>0</v>
      </c>
      <c r="G604" s="68">
        <v>0</v>
      </c>
      <c r="H604" s="108">
        <v>0</v>
      </c>
      <c r="I604" s="245">
        <f t="shared" si="18"/>
        <v>0</v>
      </c>
    </row>
    <row r="605" spans="2:9" ht="10.5" customHeight="1" x14ac:dyDescent="0.2">
      <c r="B605" s="72" t="s">
        <v>128</v>
      </c>
      <c r="C605" s="55" t="s">
        <v>133</v>
      </c>
      <c r="D605" s="68">
        <v>0</v>
      </c>
      <c r="E605" s="68">
        <v>0</v>
      </c>
      <c r="F605" s="68">
        <v>0</v>
      </c>
      <c r="G605" s="68">
        <v>0</v>
      </c>
      <c r="H605" s="108">
        <v>0</v>
      </c>
      <c r="I605" s="245">
        <f t="shared" si="18"/>
        <v>0</v>
      </c>
    </row>
    <row r="606" spans="2:9" ht="10.5" customHeight="1" x14ac:dyDescent="0.2">
      <c r="B606" s="72" t="s">
        <v>129</v>
      </c>
      <c r="C606" s="55" t="s">
        <v>134</v>
      </c>
      <c r="D606" s="68">
        <v>0</v>
      </c>
      <c r="E606" s="68">
        <v>0</v>
      </c>
      <c r="F606" s="68">
        <v>0</v>
      </c>
      <c r="G606" s="68">
        <v>0</v>
      </c>
      <c r="H606" s="108">
        <v>0</v>
      </c>
      <c r="I606" s="245">
        <f t="shared" si="18"/>
        <v>0</v>
      </c>
    </row>
    <row r="607" spans="2:9" ht="10.5" customHeight="1" x14ac:dyDescent="0.2">
      <c r="B607" s="72" t="s">
        <v>130</v>
      </c>
      <c r="C607" s="55" t="s">
        <v>135</v>
      </c>
      <c r="D607" s="68">
        <v>0</v>
      </c>
      <c r="E607" s="68">
        <v>0</v>
      </c>
      <c r="F607" s="68">
        <v>0</v>
      </c>
      <c r="G607" s="68">
        <v>0</v>
      </c>
      <c r="H607" s="108">
        <v>0</v>
      </c>
      <c r="I607" s="245">
        <f t="shared" si="18"/>
        <v>0</v>
      </c>
    </row>
    <row r="608" spans="2:9" ht="10.5" customHeight="1" thickBot="1" x14ac:dyDescent="0.25">
      <c r="B608" s="72" t="s">
        <v>498</v>
      </c>
      <c r="C608" s="55" t="s">
        <v>136</v>
      </c>
      <c r="D608" s="65">
        <v>0</v>
      </c>
      <c r="E608" s="65">
        <v>0</v>
      </c>
      <c r="F608" s="65">
        <v>0</v>
      </c>
      <c r="G608" s="65">
        <v>0</v>
      </c>
      <c r="H608" s="108">
        <v>0</v>
      </c>
      <c r="I608" s="245">
        <f t="shared" si="18"/>
        <v>0</v>
      </c>
    </row>
    <row r="609" spans="1:9" ht="10.5" customHeight="1" thickTop="1" thickBot="1" x14ac:dyDescent="0.25">
      <c r="B609" s="72"/>
      <c r="C609" s="55" t="s">
        <v>531</v>
      </c>
      <c r="D609" s="82">
        <f>SUM(D581:D608)</f>
        <v>0</v>
      </c>
      <c r="E609" s="82">
        <f>SUM(E581:E608)</f>
        <v>0</v>
      </c>
      <c r="F609" s="82">
        <f>SUM(F581:F608)</f>
        <v>0</v>
      </c>
      <c r="G609" s="82">
        <f>SUM(G581:G608)</f>
        <v>0</v>
      </c>
      <c r="H609" s="82">
        <f>SUM(H581:H608)</f>
        <v>0</v>
      </c>
      <c r="I609" s="82">
        <f>G609+H609</f>
        <v>0</v>
      </c>
    </row>
    <row r="610" spans="1:9" ht="10.5" customHeight="1" thickTop="1" x14ac:dyDescent="0.2">
      <c r="B610" s="72"/>
      <c r="C610" s="55"/>
      <c r="D610" s="3"/>
      <c r="E610" s="3"/>
      <c r="F610" s="3"/>
      <c r="G610" s="3"/>
    </row>
    <row r="611" spans="1:9" ht="10.5" customHeight="1" x14ac:dyDescent="0.2">
      <c r="A611" s="17" t="s">
        <v>532</v>
      </c>
      <c r="C611" s="55"/>
      <c r="D611" s="3"/>
      <c r="E611" s="3"/>
      <c r="F611" s="3"/>
      <c r="G611" s="3"/>
    </row>
    <row r="612" spans="1:9" ht="10.199999999999999" x14ac:dyDescent="0.2">
      <c r="B612" s="72" t="s">
        <v>1249</v>
      </c>
      <c r="C612" s="55" t="s">
        <v>177</v>
      </c>
      <c r="D612" s="68">
        <v>0</v>
      </c>
      <c r="E612" s="68">
        <v>0</v>
      </c>
      <c r="F612" s="68">
        <v>0</v>
      </c>
      <c r="G612" s="218">
        <f>SUMIF('Staff Details'!J:J,RIGHT(LEFT($A$2,7),2)&amp;"-"&amp;LEFT(A611,4),'Staff Details'!S:S)</f>
        <v>0</v>
      </c>
      <c r="H612" s="70">
        <v>0</v>
      </c>
      <c r="I612" s="242">
        <f>SUM(G612+H612)</f>
        <v>0</v>
      </c>
    </row>
    <row r="613" spans="1:9" ht="10.199999999999999" x14ac:dyDescent="0.2">
      <c r="B613" s="72" t="s">
        <v>1249</v>
      </c>
      <c r="C613" s="55" t="s">
        <v>400</v>
      </c>
      <c r="D613" s="68">
        <v>0</v>
      </c>
      <c r="E613" s="68">
        <v>0</v>
      </c>
      <c r="F613" s="68">
        <v>0</v>
      </c>
      <c r="G613" s="68">
        <v>0</v>
      </c>
      <c r="H613" s="70">
        <v>0</v>
      </c>
      <c r="I613" s="242">
        <f>SUM(G613+H613)</f>
        <v>0</v>
      </c>
    </row>
    <row r="614" spans="1:9" ht="10.199999999999999" x14ac:dyDescent="0.2">
      <c r="A614" s="55"/>
      <c r="B614" s="72" t="s">
        <v>1250</v>
      </c>
      <c r="C614" s="55" t="s">
        <v>684</v>
      </c>
      <c r="D614" s="68">
        <v>0</v>
      </c>
      <c r="E614" s="68">
        <v>0</v>
      </c>
      <c r="F614" s="68">
        <v>0</v>
      </c>
      <c r="G614" s="219">
        <f>SUMIF('Staff Details'!J:J,RIGHT(LEFT($A$2,7),2)&amp;"-"&amp;LEFT(A611,4),'Staff Details'!AA:AA)</f>
        <v>0</v>
      </c>
      <c r="H614" s="70">
        <v>0</v>
      </c>
      <c r="I614" s="242">
        <f>SUM(G614+H614)</f>
        <v>0</v>
      </c>
    </row>
    <row r="615" spans="1:9" ht="10.199999999999999" x14ac:dyDescent="0.2">
      <c r="A615" s="55"/>
      <c r="B615" s="72" t="s">
        <v>1250</v>
      </c>
      <c r="C615" s="55" t="s">
        <v>401</v>
      </c>
      <c r="D615" s="68">
        <v>0</v>
      </c>
      <c r="E615" s="68">
        <v>0</v>
      </c>
      <c r="F615" s="68">
        <v>0</v>
      </c>
      <c r="G615" s="68">
        <v>0</v>
      </c>
      <c r="H615" s="70">
        <v>0</v>
      </c>
      <c r="I615" s="242">
        <f>SUM(G615+H615)</f>
        <v>0</v>
      </c>
    </row>
    <row r="616" spans="1:9" ht="10.5" customHeight="1" x14ac:dyDescent="0.2">
      <c r="B616" s="72" t="s">
        <v>1251</v>
      </c>
      <c r="C616" s="55" t="s">
        <v>76</v>
      </c>
      <c r="D616" s="68">
        <v>0</v>
      </c>
      <c r="E616" s="68">
        <v>0</v>
      </c>
      <c r="F616" s="68">
        <v>0</v>
      </c>
      <c r="G616" s="68">
        <v>0</v>
      </c>
      <c r="H616" s="108">
        <v>0</v>
      </c>
      <c r="I616" s="245">
        <f t="shared" ref="I616:I641" si="19">SUM(G616+H616)</f>
        <v>0</v>
      </c>
    </row>
    <row r="617" spans="1:9" ht="10.5" customHeight="1" x14ac:dyDescent="0.2">
      <c r="B617" s="72" t="s">
        <v>1252</v>
      </c>
      <c r="C617" s="55" t="s">
        <v>77</v>
      </c>
      <c r="D617" s="68">
        <v>0</v>
      </c>
      <c r="E617" s="68">
        <v>0</v>
      </c>
      <c r="F617" s="68">
        <v>0</v>
      </c>
      <c r="G617" s="68">
        <v>0</v>
      </c>
      <c r="H617" s="108">
        <v>0</v>
      </c>
      <c r="I617" s="245">
        <f t="shared" si="19"/>
        <v>0</v>
      </c>
    </row>
    <row r="618" spans="1:9" ht="10.5" customHeight="1" x14ac:dyDescent="0.2">
      <c r="B618" s="72" t="s">
        <v>78</v>
      </c>
      <c r="C618" s="55" t="s">
        <v>79</v>
      </c>
      <c r="D618" s="68">
        <v>0</v>
      </c>
      <c r="E618" s="68">
        <v>0</v>
      </c>
      <c r="F618" s="68">
        <v>0</v>
      </c>
      <c r="G618" s="68">
        <v>0</v>
      </c>
      <c r="H618" s="108">
        <v>0</v>
      </c>
      <c r="I618" s="245">
        <f t="shared" si="19"/>
        <v>0</v>
      </c>
    </row>
    <row r="619" spans="1:9" ht="10.5" customHeight="1" x14ac:dyDescent="0.2">
      <c r="B619" s="72" t="s">
        <v>80</v>
      </c>
      <c r="C619" s="55" t="s">
        <v>81</v>
      </c>
      <c r="D619" s="68">
        <v>0</v>
      </c>
      <c r="E619" s="68">
        <v>0</v>
      </c>
      <c r="F619" s="68">
        <v>0</v>
      </c>
      <c r="G619" s="68">
        <v>0</v>
      </c>
      <c r="H619" s="108">
        <v>0</v>
      </c>
      <c r="I619" s="245">
        <f t="shared" si="19"/>
        <v>0</v>
      </c>
    </row>
    <row r="620" spans="1:9" ht="10.5" customHeight="1" x14ac:dyDescent="0.2">
      <c r="B620" s="72" t="s">
        <v>1253</v>
      </c>
      <c r="C620" s="55" t="s">
        <v>82</v>
      </c>
      <c r="D620" s="68">
        <v>0</v>
      </c>
      <c r="E620" s="68">
        <v>0</v>
      </c>
      <c r="F620" s="68">
        <v>0</v>
      </c>
      <c r="G620" s="68">
        <v>0</v>
      </c>
      <c r="H620" s="108">
        <v>0</v>
      </c>
      <c r="I620" s="245">
        <f t="shared" si="19"/>
        <v>0</v>
      </c>
    </row>
    <row r="621" spans="1:9" ht="10.5" customHeight="1" x14ac:dyDescent="0.2">
      <c r="B621" s="51" t="s">
        <v>535</v>
      </c>
      <c r="C621" s="1" t="s">
        <v>558</v>
      </c>
      <c r="D621" s="68">
        <v>0</v>
      </c>
      <c r="E621" s="68">
        <v>0</v>
      </c>
      <c r="F621" s="68">
        <v>0</v>
      </c>
      <c r="G621" s="68">
        <v>0</v>
      </c>
      <c r="H621" s="108">
        <v>0</v>
      </c>
      <c r="I621" s="245">
        <f t="shared" si="19"/>
        <v>0</v>
      </c>
    </row>
    <row r="622" spans="1:9" ht="10.5" customHeight="1" x14ac:dyDescent="0.2">
      <c r="B622" s="72" t="s">
        <v>1290</v>
      </c>
      <c r="C622" s="55" t="s">
        <v>650</v>
      </c>
      <c r="D622" s="68">
        <v>0</v>
      </c>
      <c r="E622" s="68">
        <v>0</v>
      </c>
      <c r="F622" s="68">
        <v>0</v>
      </c>
      <c r="G622" s="68">
        <v>0</v>
      </c>
      <c r="H622" s="108">
        <v>0</v>
      </c>
      <c r="I622" s="245">
        <f t="shared" si="19"/>
        <v>0</v>
      </c>
    </row>
    <row r="623" spans="1:9" ht="10.5" customHeight="1" x14ac:dyDescent="0.2">
      <c r="B623" s="72" t="s">
        <v>651</v>
      </c>
      <c r="C623" s="55" t="s">
        <v>656</v>
      </c>
      <c r="D623" s="68">
        <v>0</v>
      </c>
      <c r="E623" s="68">
        <v>0</v>
      </c>
      <c r="F623" s="68">
        <v>0</v>
      </c>
      <c r="G623" s="68">
        <v>0</v>
      </c>
      <c r="H623" s="108">
        <v>0</v>
      </c>
      <c r="I623" s="245">
        <f t="shared" si="19"/>
        <v>0</v>
      </c>
    </row>
    <row r="624" spans="1:9" ht="10.5" customHeight="1" x14ac:dyDescent="0.2">
      <c r="B624" s="72" t="s">
        <v>652</v>
      </c>
      <c r="C624" s="55" t="s">
        <v>139</v>
      </c>
      <c r="D624" s="68">
        <v>0</v>
      </c>
      <c r="E624" s="68">
        <v>0</v>
      </c>
      <c r="F624" s="68">
        <v>0</v>
      </c>
      <c r="G624" s="68">
        <v>0</v>
      </c>
      <c r="H624" s="108">
        <v>0</v>
      </c>
      <c r="I624" s="245">
        <f t="shared" si="19"/>
        <v>0</v>
      </c>
    </row>
    <row r="625" spans="2:9" ht="10.5" customHeight="1" x14ac:dyDescent="0.2">
      <c r="B625" s="72" t="s">
        <v>653</v>
      </c>
      <c r="C625" s="55" t="s">
        <v>112</v>
      </c>
      <c r="D625" s="68">
        <v>0</v>
      </c>
      <c r="E625" s="68">
        <v>0</v>
      </c>
      <c r="F625" s="68">
        <v>0</v>
      </c>
      <c r="G625" s="68">
        <v>0</v>
      </c>
      <c r="H625" s="108">
        <v>0</v>
      </c>
      <c r="I625" s="245">
        <f t="shared" si="19"/>
        <v>0</v>
      </c>
    </row>
    <row r="626" spans="2:9" ht="10.5" customHeight="1" x14ac:dyDescent="0.2">
      <c r="B626" s="72" t="s">
        <v>654</v>
      </c>
      <c r="C626" s="55" t="s">
        <v>113</v>
      </c>
      <c r="D626" s="68">
        <v>0</v>
      </c>
      <c r="E626" s="68">
        <v>0</v>
      </c>
      <c r="F626" s="68">
        <v>0</v>
      </c>
      <c r="G626" s="68">
        <v>0</v>
      </c>
      <c r="H626" s="108">
        <v>0</v>
      </c>
      <c r="I626" s="245">
        <f t="shared" si="19"/>
        <v>0</v>
      </c>
    </row>
    <row r="627" spans="2:9" ht="10.5" customHeight="1" x14ac:dyDescent="0.2">
      <c r="B627" s="72" t="s">
        <v>1254</v>
      </c>
      <c r="C627" s="55" t="s">
        <v>114</v>
      </c>
      <c r="D627" s="68">
        <v>0</v>
      </c>
      <c r="E627" s="68">
        <v>0</v>
      </c>
      <c r="F627" s="68">
        <v>0</v>
      </c>
      <c r="G627" s="68">
        <v>0</v>
      </c>
      <c r="H627" s="108">
        <v>0</v>
      </c>
      <c r="I627" s="245">
        <f t="shared" si="19"/>
        <v>0</v>
      </c>
    </row>
    <row r="628" spans="2:9" ht="10.5" customHeight="1" x14ac:dyDescent="0.2">
      <c r="B628" s="72" t="s">
        <v>655</v>
      </c>
      <c r="C628" s="55" t="s">
        <v>115</v>
      </c>
      <c r="D628" s="68">
        <v>0</v>
      </c>
      <c r="E628" s="68">
        <v>0</v>
      </c>
      <c r="F628" s="68">
        <v>0</v>
      </c>
      <c r="G628" s="68">
        <v>0</v>
      </c>
      <c r="H628" s="108">
        <v>0</v>
      </c>
      <c r="I628" s="245">
        <f t="shared" si="19"/>
        <v>0</v>
      </c>
    </row>
    <row r="629" spans="2:9" ht="10.5" customHeight="1" x14ac:dyDescent="0.2">
      <c r="B629" s="72" t="s">
        <v>1255</v>
      </c>
      <c r="C629" s="55" t="s">
        <v>118</v>
      </c>
      <c r="D629" s="68">
        <v>0</v>
      </c>
      <c r="E629" s="68">
        <v>0</v>
      </c>
      <c r="F629" s="68">
        <v>0</v>
      </c>
      <c r="G629" s="68">
        <v>0</v>
      </c>
      <c r="H629" s="108">
        <v>0</v>
      </c>
      <c r="I629" s="245">
        <f t="shared" si="19"/>
        <v>0</v>
      </c>
    </row>
    <row r="630" spans="2:9" ht="10.5" customHeight="1" x14ac:dyDescent="0.2">
      <c r="B630" s="72" t="s">
        <v>149</v>
      </c>
      <c r="C630" s="55" t="s">
        <v>119</v>
      </c>
      <c r="D630" s="68">
        <v>0</v>
      </c>
      <c r="E630" s="68">
        <v>0</v>
      </c>
      <c r="F630" s="68">
        <v>0</v>
      </c>
      <c r="G630" s="68">
        <v>0</v>
      </c>
      <c r="H630" s="108">
        <v>0</v>
      </c>
      <c r="I630" s="245">
        <f t="shared" si="19"/>
        <v>0</v>
      </c>
    </row>
    <row r="631" spans="2:9" ht="10.5" customHeight="1" x14ac:dyDescent="0.2">
      <c r="B631" s="72" t="s">
        <v>150</v>
      </c>
      <c r="C631" s="55" t="s">
        <v>120</v>
      </c>
      <c r="D631" s="68">
        <v>0</v>
      </c>
      <c r="E631" s="68">
        <v>0</v>
      </c>
      <c r="F631" s="68">
        <v>0</v>
      </c>
      <c r="G631" s="68">
        <v>0</v>
      </c>
      <c r="H631" s="108">
        <v>0</v>
      </c>
      <c r="I631" s="245">
        <f t="shared" si="19"/>
        <v>0</v>
      </c>
    </row>
    <row r="632" spans="2:9" ht="10.5" customHeight="1" x14ac:dyDescent="0.2">
      <c r="B632" s="72" t="s">
        <v>116</v>
      </c>
      <c r="C632" s="55" t="s">
        <v>378</v>
      </c>
      <c r="D632" s="68">
        <v>0</v>
      </c>
      <c r="E632" s="68">
        <v>0</v>
      </c>
      <c r="F632" s="68">
        <v>0</v>
      </c>
      <c r="G632" s="68">
        <v>0</v>
      </c>
      <c r="H632" s="108">
        <v>0</v>
      </c>
      <c r="I632" s="245">
        <f t="shared" si="19"/>
        <v>0</v>
      </c>
    </row>
    <row r="633" spans="2:9" ht="10.5" customHeight="1" x14ac:dyDescent="0.2">
      <c r="B633" s="72" t="s">
        <v>117</v>
      </c>
      <c r="C633" s="55" t="s">
        <v>379</v>
      </c>
      <c r="D633" s="68">
        <v>0</v>
      </c>
      <c r="E633" s="68">
        <v>0</v>
      </c>
      <c r="F633" s="68">
        <v>0</v>
      </c>
      <c r="G633" s="68">
        <v>0</v>
      </c>
      <c r="H633" s="108">
        <v>0</v>
      </c>
      <c r="I633" s="245">
        <f t="shared" si="19"/>
        <v>0</v>
      </c>
    </row>
    <row r="634" spans="2:9" ht="10.5" customHeight="1" x14ac:dyDescent="0.2">
      <c r="B634" s="72" t="s">
        <v>380</v>
      </c>
      <c r="C634" s="55" t="s">
        <v>382</v>
      </c>
      <c r="D634" s="68">
        <v>0</v>
      </c>
      <c r="E634" s="68">
        <v>0</v>
      </c>
      <c r="F634" s="68">
        <v>0</v>
      </c>
      <c r="G634" s="68">
        <v>0</v>
      </c>
      <c r="H634" s="108">
        <v>0</v>
      </c>
      <c r="I634" s="245">
        <f t="shared" si="19"/>
        <v>0</v>
      </c>
    </row>
    <row r="635" spans="2:9" ht="10.5" customHeight="1" x14ac:dyDescent="0.2">
      <c r="B635" s="72" t="s">
        <v>500</v>
      </c>
      <c r="C635" s="55" t="s">
        <v>123</v>
      </c>
      <c r="D635" s="68">
        <v>0</v>
      </c>
      <c r="E635" s="68">
        <v>0</v>
      </c>
      <c r="F635" s="68">
        <v>0</v>
      </c>
      <c r="G635" s="68">
        <v>0</v>
      </c>
      <c r="H635" s="108">
        <v>0</v>
      </c>
      <c r="I635" s="245">
        <f t="shared" si="19"/>
        <v>0</v>
      </c>
    </row>
    <row r="636" spans="2:9" ht="10.5" customHeight="1" x14ac:dyDescent="0.2">
      <c r="B636" s="72" t="s">
        <v>151</v>
      </c>
      <c r="C636" s="55" t="s">
        <v>124</v>
      </c>
      <c r="D636" s="68">
        <v>0</v>
      </c>
      <c r="E636" s="68">
        <v>0</v>
      </c>
      <c r="F636" s="68">
        <v>0</v>
      </c>
      <c r="G636" s="68">
        <v>0</v>
      </c>
      <c r="H636" s="108">
        <v>0</v>
      </c>
      <c r="I636" s="245">
        <f t="shared" si="19"/>
        <v>0</v>
      </c>
    </row>
    <row r="637" spans="2:9" ht="10.5" customHeight="1" x14ac:dyDescent="0.2">
      <c r="B637" s="72" t="s">
        <v>496</v>
      </c>
      <c r="C637" s="55" t="s">
        <v>125</v>
      </c>
      <c r="D637" s="68">
        <v>0</v>
      </c>
      <c r="E637" s="68">
        <v>0</v>
      </c>
      <c r="F637" s="68">
        <v>0</v>
      </c>
      <c r="G637" s="68">
        <v>0</v>
      </c>
      <c r="H637" s="108">
        <v>0</v>
      </c>
      <c r="I637" s="245">
        <f t="shared" si="19"/>
        <v>0</v>
      </c>
    </row>
    <row r="638" spans="2:9" ht="10.5" customHeight="1" x14ac:dyDescent="0.2">
      <c r="B638" s="72" t="s">
        <v>1256</v>
      </c>
      <c r="C638" s="55" t="s">
        <v>131</v>
      </c>
      <c r="D638" s="68">
        <v>0</v>
      </c>
      <c r="E638" s="68">
        <v>0</v>
      </c>
      <c r="F638" s="68">
        <v>0</v>
      </c>
      <c r="G638" s="68">
        <v>0</v>
      </c>
      <c r="H638" s="108">
        <v>0</v>
      </c>
      <c r="I638" s="245">
        <f t="shared" si="19"/>
        <v>0</v>
      </c>
    </row>
    <row r="639" spans="2:9" ht="10.5" customHeight="1" x14ac:dyDescent="0.2">
      <c r="B639" s="72" t="s">
        <v>127</v>
      </c>
      <c r="C639" s="55" t="s">
        <v>132</v>
      </c>
      <c r="D639" s="68">
        <v>0</v>
      </c>
      <c r="E639" s="68">
        <v>0</v>
      </c>
      <c r="F639" s="68">
        <v>0</v>
      </c>
      <c r="G639" s="68">
        <v>0</v>
      </c>
      <c r="H639" s="108">
        <v>0</v>
      </c>
      <c r="I639" s="245">
        <f t="shared" si="19"/>
        <v>0</v>
      </c>
    </row>
    <row r="640" spans="2:9" ht="10.5" customHeight="1" x14ac:dyDescent="0.2">
      <c r="B640" s="72" t="s">
        <v>128</v>
      </c>
      <c r="C640" s="55" t="s">
        <v>133</v>
      </c>
      <c r="D640" s="68">
        <v>0</v>
      </c>
      <c r="E640" s="68">
        <v>0</v>
      </c>
      <c r="F640" s="68">
        <v>0</v>
      </c>
      <c r="G640" s="68">
        <v>0</v>
      </c>
      <c r="H640" s="108">
        <v>0</v>
      </c>
      <c r="I640" s="245">
        <f t="shared" si="19"/>
        <v>0</v>
      </c>
    </row>
    <row r="641" spans="1:9" ht="10.5" customHeight="1" thickBot="1" x14ac:dyDescent="0.25">
      <c r="B641" s="72" t="s">
        <v>129</v>
      </c>
      <c r="C641" s="55" t="s">
        <v>134</v>
      </c>
      <c r="D641" s="68">
        <v>0</v>
      </c>
      <c r="E641" s="68">
        <v>0</v>
      </c>
      <c r="F641" s="68">
        <v>0</v>
      </c>
      <c r="G641" s="68">
        <v>0</v>
      </c>
      <c r="H641" s="108">
        <v>0</v>
      </c>
      <c r="I641" s="243">
        <f t="shared" si="19"/>
        <v>0</v>
      </c>
    </row>
    <row r="642" spans="1:9" ht="10.5" customHeight="1" thickTop="1" thickBot="1" x14ac:dyDescent="0.25">
      <c r="B642" s="72"/>
      <c r="C642" s="55" t="s">
        <v>533</v>
      </c>
      <c r="D642" s="82">
        <f>SUM(D612:D641)</f>
        <v>0</v>
      </c>
      <c r="E642" s="82">
        <f>SUM(E612:E641)</f>
        <v>0</v>
      </c>
      <c r="F642" s="82">
        <f>SUM(F612:F641)</f>
        <v>0</v>
      </c>
      <c r="G642" s="82">
        <f>SUM(G612:G641)</f>
        <v>0</v>
      </c>
      <c r="H642" s="82">
        <f>SUM(H612:H641)</f>
        <v>0</v>
      </c>
      <c r="I642" s="82">
        <f>G642+H642</f>
        <v>0</v>
      </c>
    </row>
    <row r="643" spans="1:9" ht="10.5" customHeight="1" thickTop="1" thickBot="1" x14ac:dyDescent="0.25">
      <c r="B643" s="55"/>
      <c r="C643" s="55"/>
      <c r="D643" s="3"/>
      <c r="E643" s="3"/>
      <c r="F643" s="3"/>
      <c r="G643" s="3"/>
    </row>
    <row r="644" spans="1:9" ht="10.5" customHeight="1" thickTop="1" thickBot="1" x14ac:dyDescent="0.25">
      <c r="B644" s="55" t="s">
        <v>1178</v>
      </c>
      <c r="D644" s="82">
        <f>D40+D77+D114+D145+D176+D207+D245+D276+D307+D339+D378+D409+D440+D470+D501+D524+D547+D578+D609+D642</f>
        <v>0</v>
      </c>
      <c r="E644" s="82">
        <f>E40+E77+E114+E145+E176+E207+E245+E276+E307+E339+E378+E409+E440+E470+E501+E524+E547+E578+E609+E642</f>
        <v>0</v>
      </c>
      <c r="F644" s="82">
        <f>F40+F77+F114+F145+F176+F207+F245+F276+F307+F339+F378+F409+F440+F470+F501+F524+F547+F578+F609+F642</f>
        <v>0</v>
      </c>
      <c r="G644" s="82">
        <f>G40+G77+G114+G145+G176+G207+G245+G276+G307+G339+G378+G409+G440+G470+G501+G524+G547+G578+G609+G642</f>
        <v>0</v>
      </c>
      <c r="H644" s="82">
        <f>H40+H77+H114+H145+H176+H207+H245+H276+H307+H339+H378+H409+H440+H470+H501+H524+H547+H578+H609+H642</f>
        <v>0</v>
      </c>
      <c r="I644" s="82">
        <f>G644+H644</f>
        <v>0</v>
      </c>
    </row>
    <row r="645" spans="1:9" ht="10.5" customHeight="1" thickTop="1" thickBot="1" x14ac:dyDescent="0.25"/>
    <row r="646" spans="1:9" ht="10.5" customHeight="1" thickTop="1" thickBot="1" x14ac:dyDescent="0.25">
      <c r="B646" s="17" t="s">
        <v>203</v>
      </c>
      <c r="D646" s="82">
        <f>GenFundExp!D1069+GenFundExp2!D644</f>
        <v>0</v>
      </c>
      <c r="E646" s="82">
        <f>GenFundExp!E1069+GenFundExp2!E644</f>
        <v>0</v>
      </c>
      <c r="F646" s="82">
        <f>GenFundExp!F1069+GenFundExp2!F644</f>
        <v>0</v>
      </c>
      <c r="G646" s="82">
        <f>GenFundExp!G1069+GenFundExp2!G644</f>
        <v>0</v>
      </c>
      <c r="H646" s="82">
        <f>GenFundExp!H1069+GenFundExp2!H644</f>
        <v>0</v>
      </c>
      <c r="I646" s="82">
        <f>G646+H646</f>
        <v>0</v>
      </c>
    </row>
    <row r="647" spans="1:9" ht="10.5" customHeight="1" thickTop="1" x14ac:dyDescent="0.2"/>
    <row r="648" spans="1:9" ht="10.5" customHeight="1" x14ac:dyDescent="0.2">
      <c r="A648" s="20" t="s">
        <v>323</v>
      </c>
    </row>
    <row r="649" spans="1:9" ht="10.5" customHeight="1" x14ac:dyDescent="0.2">
      <c r="A649" s="17" t="s">
        <v>583</v>
      </c>
      <c r="D649" s="68">
        <v>0</v>
      </c>
      <c r="E649" s="68">
        <v>0</v>
      </c>
      <c r="F649" s="68">
        <v>0</v>
      </c>
      <c r="G649" s="68">
        <v>0</v>
      </c>
      <c r="H649" s="108">
        <v>0</v>
      </c>
      <c r="I649" s="245">
        <f>SUM(G649+H649)</f>
        <v>0</v>
      </c>
    </row>
    <row r="650" spans="1:9" ht="10.5" customHeight="1" x14ac:dyDescent="0.2">
      <c r="A650" s="17" t="s">
        <v>577</v>
      </c>
      <c r="C650" s="55"/>
    </row>
    <row r="651" spans="1:9" ht="10.5" customHeight="1" x14ac:dyDescent="0.2">
      <c r="B651" s="78" t="s">
        <v>351</v>
      </c>
      <c r="C651" s="55" t="s">
        <v>331</v>
      </c>
      <c r="D651" s="68">
        <v>0</v>
      </c>
      <c r="E651" s="68">
        <v>0</v>
      </c>
      <c r="F651" s="68">
        <v>0</v>
      </c>
      <c r="G651" s="68">
        <v>0</v>
      </c>
      <c r="H651" s="108">
        <v>0</v>
      </c>
      <c r="I651" s="245">
        <f>SUM(G651+H651)</f>
        <v>0</v>
      </c>
    </row>
    <row r="652" spans="1:9" ht="10.5" customHeight="1" x14ac:dyDescent="0.2">
      <c r="B652" s="78" t="s">
        <v>350</v>
      </c>
      <c r="C652" s="55" t="s">
        <v>332</v>
      </c>
      <c r="D652" s="79">
        <v>0</v>
      </c>
      <c r="E652" s="79">
        <v>0</v>
      </c>
      <c r="F652" s="79">
        <v>0</v>
      </c>
      <c r="G652" s="79">
        <v>0</v>
      </c>
      <c r="H652" s="108">
        <v>0</v>
      </c>
      <c r="I652" s="245">
        <f>SUM(G652+H652)</f>
        <v>0</v>
      </c>
    </row>
    <row r="653" spans="1:9" ht="10.5" customHeight="1" x14ac:dyDescent="0.2">
      <c r="A653" s="7" t="s">
        <v>635</v>
      </c>
      <c r="B653" s="78"/>
      <c r="C653" s="55"/>
      <c r="D653" s="79"/>
      <c r="E653" s="79"/>
      <c r="F653" s="79"/>
      <c r="G653" s="79"/>
      <c r="H653" s="108"/>
      <c r="I653" s="245"/>
    </row>
    <row r="654" spans="1:9" ht="10.5" customHeight="1" thickBot="1" x14ac:dyDescent="0.25">
      <c r="B654" s="78"/>
      <c r="C654" s="285" t="s">
        <v>636</v>
      </c>
      <c r="D654" s="287">
        <f>+GenFundREV!D115+GenFundREV!D119+GenFundREV!D120</f>
        <v>0</v>
      </c>
      <c r="E654" s="287">
        <f>+GenFundREV!E115+GenFundREV!E119+GenFundREV!E120</f>
        <v>0</v>
      </c>
      <c r="F654" s="287">
        <f>+GenFundREV!F115+GenFundREV!F119+GenFundREV!F120</f>
        <v>0</v>
      </c>
      <c r="G654" s="287">
        <f>+GenFundREV!G115+GenFundREV!G119+GenFundREV!G120</f>
        <v>0</v>
      </c>
      <c r="H654" s="287">
        <f>+GenFundREV!H115+GenFundREV!H119+GenFundREV!H120</f>
        <v>0</v>
      </c>
      <c r="I654" s="287">
        <f>+GenFundREV!I115+GenFundREV!I119+GenFundREV!I120</f>
        <v>0</v>
      </c>
    </row>
    <row r="655" spans="1:9" ht="10.5" customHeight="1" thickTop="1" thickBot="1" x14ac:dyDescent="0.25">
      <c r="A655" s="17"/>
      <c r="C655" s="55" t="s">
        <v>990</v>
      </c>
      <c r="D655" s="84">
        <f>SUM(D649:D654)</f>
        <v>0</v>
      </c>
      <c r="E655" s="84">
        <f>SUM(E649:E654)</f>
        <v>0</v>
      </c>
      <c r="F655" s="84">
        <f>SUM(F649:F654)</f>
        <v>0</v>
      </c>
      <c r="G655" s="84">
        <f>SUM(G649:G654)</f>
        <v>0</v>
      </c>
      <c r="H655" s="84">
        <f>SUM(H649:H654)</f>
        <v>0</v>
      </c>
      <c r="I655" s="84">
        <f>G655+H655</f>
        <v>0</v>
      </c>
    </row>
    <row r="656" spans="1:9" ht="10.5" customHeight="1" thickTop="1" thickBot="1" x14ac:dyDescent="0.25">
      <c r="A656" s="17"/>
      <c r="C656" s="55"/>
      <c r="D656" s="3"/>
      <c r="E656" s="3"/>
      <c r="F656" s="3"/>
      <c r="G656" s="3"/>
    </row>
    <row r="657" spans="1:9" ht="10.5" customHeight="1" thickTop="1" thickBot="1" x14ac:dyDescent="0.25">
      <c r="B657" s="17" t="s">
        <v>578</v>
      </c>
      <c r="D657" s="84">
        <f>D646+D655</f>
        <v>0</v>
      </c>
      <c r="E657" s="84">
        <f>E646+E655</f>
        <v>0</v>
      </c>
      <c r="F657" s="84">
        <f>F646+F655</f>
        <v>0</v>
      </c>
      <c r="G657" s="84">
        <f>G646+G655</f>
        <v>0</v>
      </c>
      <c r="H657" s="84">
        <f>H646+H655</f>
        <v>0</v>
      </c>
      <c r="I657" s="84">
        <f>G657+H657</f>
        <v>0</v>
      </c>
    </row>
    <row r="658" spans="1:9" ht="10.5" customHeight="1" thickTop="1" x14ac:dyDescent="0.2"/>
    <row r="659" spans="1:9" ht="10.5" customHeight="1" x14ac:dyDescent="0.2">
      <c r="A659" s="74" t="s">
        <v>70</v>
      </c>
      <c r="C659" s="100" t="s">
        <v>584</v>
      </c>
    </row>
    <row r="660" spans="1:9" ht="10.5" customHeight="1" x14ac:dyDescent="0.2">
      <c r="A660" s="73" t="s">
        <v>1198</v>
      </c>
      <c r="B660" t="s">
        <v>1478</v>
      </c>
      <c r="C660" s="55" t="s">
        <v>1192</v>
      </c>
      <c r="D660" s="21">
        <v>0</v>
      </c>
      <c r="E660" s="21">
        <v>0</v>
      </c>
      <c r="F660" s="21">
        <v>0</v>
      </c>
      <c r="G660" s="21">
        <v>0</v>
      </c>
      <c r="H660" s="108">
        <v>0</v>
      </c>
      <c r="I660" s="245">
        <f t="shared" ref="I660:I665" si="20">SUM(G660+H660)</f>
        <v>0</v>
      </c>
    </row>
    <row r="661" spans="1:9" ht="10.5" customHeight="1" x14ac:dyDescent="0.2">
      <c r="A661" s="344" t="s">
        <v>1317</v>
      </c>
      <c r="B661" t="s">
        <v>1478</v>
      </c>
      <c r="C661" s="55" t="s">
        <v>1193</v>
      </c>
      <c r="D661" s="21">
        <v>0</v>
      </c>
      <c r="E661" s="21">
        <v>0</v>
      </c>
      <c r="F661" s="21">
        <v>0</v>
      </c>
      <c r="G661" s="21">
        <v>0</v>
      </c>
      <c r="H661" s="108">
        <v>0</v>
      </c>
      <c r="I661" s="245">
        <f t="shared" si="20"/>
        <v>0</v>
      </c>
    </row>
    <row r="662" spans="1:9" ht="10.5" customHeight="1" x14ac:dyDescent="0.2">
      <c r="A662" s="73">
        <v>9323</v>
      </c>
      <c r="B662" s="77" t="s">
        <v>1478</v>
      </c>
      <c r="C662" s="55" t="s">
        <v>675</v>
      </c>
      <c r="D662" s="21">
        <v>0</v>
      </c>
      <c r="E662" s="21">
        <v>0</v>
      </c>
      <c r="F662" s="21">
        <v>0</v>
      </c>
      <c r="G662" s="21">
        <v>0</v>
      </c>
      <c r="H662" s="108">
        <v>0</v>
      </c>
      <c r="I662" s="245">
        <f t="shared" si="20"/>
        <v>0</v>
      </c>
    </row>
    <row r="663" spans="1:9" ht="10.5" customHeight="1" x14ac:dyDescent="0.2">
      <c r="A663" s="344" t="s">
        <v>1316</v>
      </c>
      <c r="B663" t="s">
        <v>1478</v>
      </c>
      <c r="C663" s="55" t="s">
        <v>1194</v>
      </c>
      <c r="D663" s="21">
        <v>0</v>
      </c>
      <c r="E663" s="21">
        <v>0</v>
      </c>
      <c r="F663" s="21">
        <v>0</v>
      </c>
      <c r="G663" s="21">
        <v>0</v>
      </c>
      <c r="H663" s="108">
        <v>0</v>
      </c>
      <c r="I663" s="245">
        <f t="shared" si="20"/>
        <v>0</v>
      </c>
    </row>
    <row r="664" spans="1:9" ht="10.5" customHeight="1" x14ac:dyDescent="0.2">
      <c r="A664" s="343" t="s">
        <v>1314</v>
      </c>
      <c r="B664" t="s">
        <v>1478</v>
      </c>
      <c r="C664" s="1" t="s">
        <v>1315</v>
      </c>
      <c r="D664" s="21">
        <v>0</v>
      </c>
      <c r="E664" s="21">
        <v>0</v>
      </c>
      <c r="F664" s="21">
        <v>0</v>
      </c>
      <c r="G664" s="21">
        <v>0</v>
      </c>
      <c r="H664" s="108">
        <v>0</v>
      </c>
      <c r="I664" s="245">
        <f t="shared" si="20"/>
        <v>0</v>
      </c>
    </row>
    <row r="665" spans="1:9" ht="10.5" customHeight="1" thickBot="1" x14ac:dyDescent="0.25">
      <c r="A665" s="73" t="s">
        <v>1202</v>
      </c>
      <c r="B665" s="77" t="s">
        <v>1478</v>
      </c>
      <c r="C665" s="55" t="s">
        <v>1196</v>
      </c>
      <c r="D665" s="70">
        <v>0</v>
      </c>
      <c r="E665" s="70">
        <v>0</v>
      </c>
      <c r="F665" s="70">
        <v>0</v>
      </c>
      <c r="G665" s="70">
        <v>0</v>
      </c>
      <c r="H665" s="108">
        <v>0</v>
      </c>
      <c r="I665" s="245">
        <f t="shared" si="20"/>
        <v>0</v>
      </c>
    </row>
    <row r="666" spans="1:9" ht="10.5" customHeight="1" thickTop="1" thickBot="1" x14ac:dyDescent="0.25">
      <c r="A666" s="69"/>
      <c r="C666" s="55" t="s">
        <v>573</v>
      </c>
      <c r="D666" s="82">
        <f>SUM(D660:D665)</f>
        <v>0</v>
      </c>
      <c r="E666" s="82">
        <f>SUM(E660:E665)</f>
        <v>0</v>
      </c>
      <c r="F666" s="82">
        <f>SUM(F660:F665)</f>
        <v>0</v>
      </c>
      <c r="G666" s="82">
        <f>SUM(G660:G665)</f>
        <v>0</v>
      </c>
      <c r="H666" s="82">
        <f>SUM(H660:H665)</f>
        <v>0</v>
      </c>
      <c r="I666" s="82">
        <f>G666+H666</f>
        <v>0</v>
      </c>
    </row>
    <row r="667" spans="1:9" ht="10.5" customHeight="1" thickTop="1" thickBot="1" x14ac:dyDescent="0.25">
      <c r="A667" s="69"/>
      <c r="C667" s="55"/>
      <c r="H667" s="3"/>
      <c r="I667" s="98"/>
    </row>
    <row r="668" spans="1:9" ht="10.5" customHeight="1" thickBot="1" x14ac:dyDescent="0.25">
      <c r="B668" s="17" t="s">
        <v>572</v>
      </c>
      <c r="D668" s="83">
        <f>D657+D666</f>
        <v>0</v>
      </c>
      <c r="E668" s="83">
        <f>E657+E666</f>
        <v>0</v>
      </c>
      <c r="F668" s="83">
        <f>F657+F666</f>
        <v>0</v>
      </c>
      <c r="G668" s="83">
        <f>G657+G666</f>
        <v>0</v>
      </c>
      <c r="H668" s="83">
        <f>H657+H666</f>
        <v>0</v>
      </c>
      <c r="I668" s="83">
        <f>G668+H668</f>
        <v>0</v>
      </c>
    </row>
    <row r="669" spans="1:9" ht="10.5" customHeight="1" x14ac:dyDescent="0.2">
      <c r="A669" s="69"/>
      <c r="C669" s="55" t="s">
        <v>574</v>
      </c>
      <c r="H669" s="3"/>
      <c r="I669" s="98"/>
    </row>
    <row r="670" spans="1:9" ht="10.5" customHeight="1" x14ac:dyDescent="0.2">
      <c r="A670" s="69"/>
      <c r="C670" s="55"/>
      <c r="H670" s="3"/>
      <c r="I670" s="98"/>
    </row>
    <row r="671" spans="1:9" ht="10.5" customHeight="1" x14ac:dyDescent="0.2">
      <c r="C671" s="100" t="s">
        <v>1613</v>
      </c>
      <c r="H671" s="3"/>
      <c r="I671" s="98"/>
    </row>
    <row r="672" spans="1:9" ht="10.199999999999999" x14ac:dyDescent="0.2">
      <c r="A672" s="89" t="s">
        <v>1202</v>
      </c>
      <c r="B672" s="77" t="s">
        <v>1546</v>
      </c>
      <c r="C672" s="93" t="s">
        <v>1545</v>
      </c>
      <c r="D672" s="21">
        <v>0</v>
      </c>
      <c r="E672" s="21">
        <v>0</v>
      </c>
      <c r="F672" s="21">
        <v>0</v>
      </c>
      <c r="G672" s="21">
        <v>0</v>
      </c>
      <c r="H672" s="21">
        <v>0</v>
      </c>
      <c r="I672" s="240">
        <f>G672+H672</f>
        <v>0</v>
      </c>
    </row>
    <row r="673" spans="1:9" ht="10.199999999999999" x14ac:dyDescent="0.2">
      <c r="A673" s="89" t="s">
        <v>1608</v>
      </c>
      <c r="B673" s="77" t="s">
        <v>1548</v>
      </c>
      <c r="C673" s="93" t="s">
        <v>1547</v>
      </c>
      <c r="D673" s="21">
        <v>0</v>
      </c>
      <c r="E673" s="21">
        <v>0</v>
      </c>
      <c r="F673" s="21">
        <v>0</v>
      </c>
      <c r="G673" s="21">
        <v>0</v>
      </c>
      <c r="H673" s="21">
        <v>0</v>
      </c>
      <c r="I673" s="240">
        <f t="shared" ref="I673:I686" si="21">G673+H673</f>
        <v>0</v>
      </c>
    </row>
    <row r="674" spans="1:9" ht="10.199999999999999" x14ac:dyDescent="0.2">
      <c r="A674" s="89" t="s">
        <v>1317</v>
      </c>
      <c r="B674" s="77" t="s">
        <v>1550</v>
      </c>
      <c r="C674" s="93" t="s">
        <v>1549</v>
      </c>
      <c r="D674" s="21">
        <v>0</v>
      </c>
      <c r="E674" s="21">
        <v>0</v>
      </c>
      <c r="F674" s="21">
        <v>0</v>
      </c>
      <c r="G674" s="21">
        <v>0</v>
      </c>
      <c r="H674" s="21">
        <v>0</v>
      </c>
      <c r="I674" s="240">
        <f t="shared" si="21"/>
        <v>0</v>
      </c>
    </row>
    <row r="675" spans="1:9" ht="10.199999999999999" x14ac:dyDescent="0.2">
      <c r="A675" s="89" t="s">
        <v>1316</v>
      </c>
      <c r="B675" s="77" t="s">
        <v>1552</v>
      </c>
      <c r="C675" s="93" t="s">
        <v>1551</v>
      </c>
      <c r="D675" s="21">
        <v>0</v>
      </c>
      <c r="E675" s="21">
        <v>0</v>
      </c>
      <c r="F675" s="21">
        <v>0</v>
      </c>
      <c r="G675" s="21">
        <v>0</v>
      </c>
      <c r="H675" s="21">
        <v>0</v>
      </c>
      <c r="I675" s="240">
        <f t="shared" si="21"/>
        <v>0</v>
      </c>
    </row>
    <row r="676" spans="1:9" ht="10.199999999999999" x14ac:dyDescent="0.2">
      <c r="A676" s="89" t="s">
        <v>1609</v>
      </c>
      <c r="B676" s="77" t="s">
        <v>1554</v>
      </c>
      <c r="C676" s="93" t="s">
        <v>1553</v>
      </c>
      <c r="D676" s="21">
        <v>0</v>
      </c>
      <c r="E676" s="21">
        <v>0</v>
      </c>
      <c r="F676" s="21">
        <v>0</v>
      </c>
      <c r="G676" s="21">
        <v>0</v>
      </c>
      <c r="H676" s="21">
        <v>0</v>
      </c>
      <c r="I676" s="240">
        <f t="shared" si="21"/>
        <v>0</v>
      </c>
    </row>
    <row r="677" spans="1:9" ht="10.199999999999999" x14ac:dyDescent="0.2">
      <c r="A677" s="89" t="s">
        <v>1610</v>
      </c>
      <c r="B677" s="77" t="s">
        <v>1556</v>
      </c>
      <c r="C677" s="93" t="s">
        <v>1555</v>
      </c>
      <c r="D677" s="21">
        <v>0</v>
      </c>
      <c r="E677" s="21">
        <v>0</v>
      </c>
      <c r="F677" s="21">
        <v>0</v>
      </c>
      <c r="G677" s="21">
        <v>0</v>
      </c>
      <c r="H677" s="21">
        <v>0</v>
      </c>
      <c r="I677" s="240">
        <f t="shared" si="21"/>
        <v>0</v>
      </c>
    </row>
    <row r="678" spans="1:9" ht="10.199999999999999" x14ac:dyDescent="0.2">
      <c r="A678" s="89" t="s">
        <v>1611</v>
      </c>
      <c r="B678" s="77" t="s">
        <v>1558</v>
      </c>
      <c r="C678" s="93" t="s">
        <v>1557</v>
      </c>
      <c r="D678" s="21">
        <v>0</v>
      </c>
      <c r="E678" s="21">
        <v>0</v>
      </c>
      <c r="F678" s="21">
        <v>0</v>
      </c>
      <c r="G678" s="21">
        <v>0</v>
      </c>
      <c r="H678" s="21">
        <v>0</v>
      </c>
      <c r="I678" s="240">
        <f t="shared" si="21"/>
        <v>0</v>
      </c>
    </row>
    <row r="679" spans="1:9" ht="10.199999999999999" x14ac:dyDescent="0.2">
      <c r="A679" s="89" t="s">
        <v>1612</v>
      </c>
      <c r="B679" s="77" t="s">
        <v>1560</v>
      </c>
      <c r="C679" s="93" t="s">
        <v>1559</v>
      </c>
      <c r="D679" s="21">
        <v>0</v>
      </c>
      <c r="E679" s="21">
        <v>0</v>
      </c>
      <c r="F679" s="21">
        <v>0</v>
      </c>
      <c r="G679" s="21">
        <v>0</v>
      </c>
      <c r="H679" s="21">
        <v>0</v>
      </c>
      <c r="I679" s="240">
        <f t="shared" si="21"/>
        <v>0</v>
      </c>
    </row>
    <row r="680" spans="1:9" ht="10.199999999999999" x14ac:dyDescent="0.2">
      <c r="A680" s="89" t="s">
        <v>1202</v>
      </c>
      <c r="B680" s="77" t="s">
        <v>1562</v>
      </c>
      <c r="C680" s="93" t="s">
        <v>1561</v>
      </c>
      <c r="D680" s="21">
        <v>0</v>
      </c>
      <c r="E680" s="21">
        <v>0</v>
      </c>
      <c r="F680" s="21">
        <v>0</v>
      </c>
      <c r="G680" s="21">
        <v>0</v>
      </c>
      <c r="H680" s="21">
        <v>0</v>
      </c>
      <c r="I680" s="240">
        <f t="shared" si="21"/>
        <v>0</v>
      </c>
    </row>
    <row r="681" spans="1:9" ht="10.199999999999999" x14ac:dyDescent="0.2">
      <c r="A681" s="89" t="s">
        <v>499</v>
      </c>
      <c r="B681" s="77" t="s">
        <v>1562</v>
      </c>
      <c r="C681" s="93" t="s">
        <v>1563</v>
      </c>
      <c r="D681" s="21">
        <v>0</v>
      </c>
      <c r="E681" s="21">
        <v>0</v>
      </c>
      <c r="F681" s="21">
        <v>0</v>
      </c>
      <c r="G681" s="21">
        <v>0</v>
      </c>
      <c r="H681" s="21">
        <v>0</v>
      </c>
      <c r="I681" s="240">
        <f t="shared" si="21"/>
        <v>0</v>
      </c>
    </row>
    <row r="682" spans="1:9" ht="10.199999999999999" x14ac:dyDescent="0.2">
      <c r="A682" s="89" t="s">
        <v>1202</v>
      </c>
      <c r="B682" s="77" t="s">
        <v>1565</v>
      </c>
      <c r="C682" s="93" t="s">
        <v>1564</v>
      </c>
      <c r="D682" s="21">
        <v>0</v>
      </c>
      <c r="E682" s="21">
        <v>0</v>
      </c>
      <c r="F682" s="21">
        <v>0</v>
      </c>
      <c r="G682" s="21">
        <v>0</v>
      </c>
      <c r="H682" s="21">
        <v>0</v>
      </c>
      <c r="I682" s="240">
        <f t="shared" si="21"/>
        <v>0</v>
      </c>
    </row>
    <row r="683" spans="1:9" ht="10.199999999999999" x14ac:dyDescent="0.2">
      <c r="A683" s="89" t="s">
        <v>1202</v>
      </c>
      <c r="B683" s="77" t="s">
        <v>1567</v>
      </c>
      <c r="C683" s="93" t="s">
        <v>1566</v>
      </c>
      <c r="D683" s="21">
        <v>0</v>
      </c>
      <c r="E683" s="21">
        <v>0</v>
      </c>
      <c r="F683" s="21">
        <v>0</v>
      </c>
      <c r="G683" s="21">
        <v>0</v>
      </c>
      <c r="H683" s="21">
        <v>0</v>
      </c>
      <c r="I683" s="240">
        <f t="shared" si="21"/>
        <v>0</v>
      </c>
    </row>
    <row r="684" spans="1:9" ht="10.199999999999999" x14ac:dyDescent="0.2">
      <c r="A684" s="89" t="s">
        <v>1202</v>
      </c>
      <c r="B684" s="77" t="s">
        <v>1569</v>
      </c>
      <c r="C684" s="93" t="s">
        <v>1568</v>
      </c>
      <c r="D684" s="21">
        <v>0</v>
      </c>
      <c r="E684" s="21">
        <v>0</v>
      </c>
      <c r="F684" s="21">
        <v>0</v>
      </c>
      <c r="G684" s="21">
        <v>0</v>
      </c>
      <c r="H684" s="21">
        <v>0</v>
      </c>
      <c r="I684" s="240">
        <f t="shared" si="21"/>
        <v>0</v>
      </c>
    </row>
    <row r="685" spans="1:9" ht="10.199999999999999" x14ac:dyDescent="0.2">
      <c r="A685" s="89" t="s">
        <v>1202</v>
      </c>
      <c r="B685" s="77" t="s">
        <v>1571</v>
      </c>
      <c r="C685" s="93" t="s">
        <v>1570</v>
      </c>
      <c r="D685" s="21">
        <v>0</v>
      </c>
      <c r="E685" s="21">
        <v>0</v>
      </c>
      <c r="F685" s="21">
        <v>0</v>
      </c>
      <c r="G685" s="21">
        <v>0</v>
      </c>
      <c r="H685" s="21">
        <v>0</v>
      </c>
      <c r="I685" s="240">
        <f t="shared" si="21"/>
        <v>0</v>
      </c>
    </row>
    <row r="686" spans="1:9" ht="10.199999999999999" x14ac:dyDescent="0.2">
      <c r="A686" s="89" t="s">
        <v>1202</v>
      </c>
      <c r="B686" s="77" t="s">
        <v>1573</v>
      </c>
      <c r="C686" s="93" t="s">
        <v>1572</v>
      </c>
      <c r="D686" s="21">
        <v>0</v>
      </c>
      <c r="E686" s="21">
        <v>0</v>
      </c>
      <c r="F686" s="21">
        <v>0</v>
      </c>
      <c r="G686" s="21">
        <v>0</v>
      </c>
      <c r="H686" s="21">
        <v>0</v>
      </c>
      <c r="I686" s="240">
        <f t="shared" si="21"/>
        <v>0</v>
      </c>
    </row>
    <row r="687" spans="1:9" ht="10.8" thickBot="1" x14ac:dyDescent="0.25">
      <c r="A687" s="78"/>
      <c r="C687" s="93"/>
      <c r="D687" s="3"/>
      <c r="E687" s="3"/>
      <c r="F687" s="3"/>
      <c r="G687" s="3"/>
      <c r="H687" s="3"/>
    </row>
    <row r="688" spans="1:9" ht="10.5" customHeight="1" thickBot="1" x14ac:dyDescent="0.25">
      <c r="B688" s="17" t="s">
        <v>579</v>
      </c>
      <c r="D688" s="101">
        <f t="shared" ref="D688:I688" si="22">D668+SUM(D672:D687)</f>
        <v>0</v>
      </c>
      <c r="E688" s="101">
        <f t="shared" si="22"/>
        <v>0</v>
      </c>
      <c r="F688" s="101">
        <f t="shared" si="22"/>
        <v>0</v>
      </c>
      <c r="G688" s="101">
        <f t="shared" si="22"/>
        <v>0</v>
      </c>
      <c r="H688" s="101">
        <f t="shared" si="22"/>
        <v>0</v>
      </c>
      <c r="I688" s="101">
        <f t="shared" si="22"/>
        <v>0</v>
      </c>
    </row>
    <row r="689" spans="3:9" ht="10.5" customHeight="1" thickBot="1" x14ac:dyDescent="0.25">
      <c r="C689" s="55"/>
      <c r="H689" s="3"/>
      <c r="I689" s="98"/>
    </row>
    <row r="690" spans="3:9" ht="10.5" customHeight="1" thickTop="1" thickBot="1" x14ac:dyDescent="0.25">
      <c r="C690" s="55" t="s">
        <v>575</v>
      </c>
      <c r="D690" s="84">
        <f>GenFundREV!D112</f>
        <v>0</v>
      </c>
      <c r="E690" s="84">
        <f>GenFundREV!E112</f>
        <v>0</v>
      </c>
      <c r="F690" s="84">
        <f>GenFundREV!F112</f>
        <v>0</v>
      </c>
      <c r="G690" s="84">
        <f>GenFundREV!G112</f>
        <v>0</v>
      </c>
      <c r="H690" s="84">
        <f>GenFundREV!H112</f>
        <v>0</v>
      </c>
      <c r="I690" s="84">
        <f>G690+H690</f>
        <v>0</v>
      </c>
    </row>
    <row r="691" spans="3:9" ht="10.5" customHeight="1" thickTop="1" x14ac:dyDescent="0.2">
      <c r="D691" s="98"/>
      <c r="E691" s="98"/>
      <c r="F691" s="98"/>
      <c r="G691" s="98"/>
    </row>
    <row r="692" spans="3:9" ht="10.5" customHeight="1" x14ac:dyDescent="0.2">
      <c r="C692" s="55" t="s">
        <v>576</v>
      </c>
      <c r="D692" s="77">
        <f>D688-D690</f>
        <v>0</v>
      </c>
      <c r="E692" s="77">
        <f>E688-E690</f>
        <v>0</v>
      </c>
      <c r="F692" s="77">
        <f>F688-F690</f>
        <v>0</v>
      </c>
      <c r="G692" s="77">
        <f>G688-G690</f>
        <v>0</v>
      </c>
      <c r="H692" s="77">
        <f>H688-H690</f>
        <v>0</v>
      </c>
      <c r="I692" s="77">
        <f>G692+H692</f>
        <v>0</v>
      </c>
    </row>
  </sheetData>
  <sheetProtection password="CB03" sheet="1" objects="1" scenarios="1" formatCells="0" formatColumns="0" formatRows="0"/>
  <phoneticPr fontId="12" type="noConversion"/>
  <printOptions horizontalCentered="1"/>
  <pageMargins left="0.25" right="0.25" top="0.5" bottom="0.75" header="0.5" footer="0.5"/>
  <pageSetup scale="90" firstPageNumber="19" fitToHeight="0" orientation="landscape" r:id="rId1"/>
  <headerFooter alignWithMargins="0">
    <oddFooter>&amp;CPage &amp;P of &amp;N&amp;R&amp;D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75</vt:i4>
      </vt:variant>
    </vt:vector>
  </HeadingPairs>
  <TitlesOfParts>
    <vt:vector size="122" baseType="lpstr">
      <vt:lpstr>General Instructions</vt:lpstr>
      <vt:lpstr>CDE-18 Error Report</vt:lpstr>
      <vt:lpstr>Page 1 - FY2025-26</vt:lpstr>
      <vt:lpstr>Salary Schedule</vt:lpstr>
      <vt:lpstr>Linked Program Codes</vt:lpstr>
      <vt:lpstr>Staff Details</vt:lpstr>
      <vt:lpstr>GenFundREV</vt:lpstr>
      <vt:lpstr>GenFundExp</vt:lpstr>
      <vt:lpstr>GenFundExp2</vt:lpstr>
      <vt:lpstr>CharterFundRev</vt:lpstr>
      <vt:lpstr>CharterFundExp</vt:lpstr>
      <vt:lpstr>CharterFundExp2</vt:lpstr>
      <vt:lpstr>InsResv</vt:lpstr>
      <vt:lpstr>CPP Fund</vt:lpstr>
      <vt:lpstr>FoodServiceSRF</vt:lpstr>
      <vt:lpstr>Grants</vt:lpstr>
      <vt:lpstr>GovGrants</vt:lpstr>
      <vt:lpstr>SCCTMSpRev</vt:lpstr>
      <vt:lpstr>PupActiv</vt:lpstr>
      <vt:lpstr>FullDayKOverride</vt:lpstr>
      <vt:lpstr>Transp</vt:lpstr>
      <vt:lpstr>OthSpecRev</vt:lpstr>
      <vt:lpstr>BondRedm</vt:lpstr>
      <vt:lpstr>COPDebt</vt:lpstr>
      <vt:lpstr>BuildFund</vt:lpstr>
      <vt:lpstr>SpecBuild</vt:lpstr>
      <vt:lpstr>CapResCapPrj</vt:lpstr>
      <vt:lpstr>SCCTMCapRes</vt:lpstr>
      <vt:lpstr>OtherEnterprise</vt:lpstr>
      <vt:lpstr>RiskRelated</vt:lpstr>
      <vt:lpstr>OtherInternal</vt:lpstr>
      <vt:lpstr>PupilActCustodial</vt:lpstr>
      <vt:lpstr>Trust&amp;Custodial</vt:lpstr>
      <vt:lpstr>Foundation Fund</vt:lpstr>
      <vt:lpstr>Arbitrage</vt:lpstr>
      <vt:lpstr>AppropRes</vt:lpstr>
      <vt:lpstr>UseofBFBRes</vt:lpstr>
      <vt:lpstr>SupplementalBudget</vt:lpstr>
      <vt:lpstr>Tabor Spending Limitations</vt:lpstr>
      <vt:lpstr>Tabor Property Tax Limitation</vt:lpstr>
      <vt:lpstr>Budget Summary Worksheet</vt:lpstr>
      <vt:lpstr>Budget Summaries 1</vt:lpstr>
      <vt:lpstr>Budget Summaries 2</vt:lpstr>
      <vt:lpstr>Budget Summaries 3</vt:lpstr>
      <vt:lpstr>Budget Summaries 4</vt:lpstr>
      <vt:lpstr>Budget Summaries 5</vt:lpstr>
      <vt:lpstr>Uniform Budget Summary</vt:lpstr>
      <vt:lpstr>AllowFundHlook</vt:lpstr>
      <vt:lpstr>AllowProg</vt:lpstr>
      <vt:lpstr>Budget_Date</vt:lpstr>
      <vt:lpstr>Budget_Type</vt:lpstr>
      <vt:lpstr>CertBen</vt:lpstr>
      <vt:lpstr>CertFund</vt:lpstr>
      <vt:lpstr>CertGrant</vt:lpstr>
      <vt:lpstr>CertObj</vt:lpstr>
      <vt:lpstr>CertProg</vt:lpstr>
      <vt:lpstr>CertSalary</vt:lpstr>
      <vt:lpstr>District_Code</vt:lpstr>
      <vt:lpstr>District_Name</vt:lpstr>
      <vt:lpstr>EdLevel</vt:lpstr>
      <vt:lpstr>Fund22Grants</vt:lpstr>
      <vt:lpstr>AppropRes!Print_Area</vt:lpstr>
      <vt:lpstr>BondRedm!Print_Area</vt:lpstr>
      <vt:lpstr>BuildFund!Print_Area</vt:lpstr>
      <vt:lpstr>CapResCapPrj!Print_Area</vt:lpstr>
      <vt:lpstr>CharterFundExp!Print_Area</vt:lpstr>
      <vt:lpstr>CharterFundExp2!Print_Area</vt:lpstr>
      <vt:lpstr>COPDebt!Print_Area</vt:lpstr>
      <vt:lpstr>'Foundation Fund'!Print_Area</vt:lpstr>
      <vt:lpstr>FullDayKOverride!Print_Area</vt:lpstr>
      <vt:lpstr>GenFundExp!Print_Area</vt:lpstr>
      <vt:lpstr>GenFundExp2!Print_Area</vt:lpstr>
      <vt:lpstr>Grants!Print_Area</vt:lpstr>
      <vt:lpstr>InsResv!Print_Area</vt:lpstr>
      <vt:lpstr>OtherEnterprise!Print_Area</vt:lpstr>
      <vt:lpstr>OtherInternal!Print_Area</vt:lpstr>
      <vt:lpstr>OthSpecRev!Print_Area</vt:lpstr>
      <vt:lpstr>PupActiv!Print_Area</vt:lpstr>
      <vt:lpstr>PupilActCustodial!Print_Area</vt:lpstr>
      <vt:lpstr>RiskRelated!Print_Area</vt:lpstr>
      <vt:lpstr>SCCTMCapRes!Print_Area</vt:lpstr>
      <vt:lpstr>SCCTMSpRev!Print_Area</vt:lpstr>
      <vt:lpstr>SpecBuild!Print_Area</vt:lpstr>
      <vt:lpstr>SupplementalBudget!Print_Area</vt:lpstr>
      <vt:lpstr>'Tabor Spending Limitations'!Print_Area</vt:lpstr>
      <vt:lpstr>Transp!Print_Area</vt:lpstr>
      <vt:lpstr>'Trust&amp;Custodial'!Print_Area</vt:lpstr>
      <vt:lpstr>UseofBFBRes!Print_Area</vt:lpstr>
      <vt:lpstr>BondRedm!Print_Titles</vt:lpstr>
      <vt:lpstr>BuildFund!Print_Titles</vt:lpstr>
      <vt:lpstr>CapResCapPrj!Print_Titles</vt:lpstr>
      <vt:lpstr>'CDE-18 Error Report'!Print_Titles</vt:lpstr>
      <vt:lpstr>CharterFundExp!Print_Titles</vt:lpstr>
      <vt:lpstr>CharterFundExp2!Print_Titles</vt:lpstr>
      <vt:lpstr>CharterFundRev!Print_Titles</vt:lpstr>
      <vt:lpstr>COPDebt!Print_Titles</vt:lpstr>
      <vt:lpstr>'CPP Fund'!Print_Titles</vt:lpstr>
      <vt:lpstr>FoodServiceSRF!Print_Titles</vt:lpstr>
      <vt:lpstr>'Foundation Fund'!Print_Titles</vt:lpstr>
      <vt:lpstr>FullDayKOverride!Print_Titles</vt:lpstr>
      <vt:lpstr>GenFundExp!Print_Titles</vt:lpstr>
      <vt:lpstr>GenFundExp2!Print_Titles</vt:lpstr>
      <vt:lpstr>GenFundREV!Print_Titles</vt:lpstr>
      <vt:lpstr>GovGrants!Print_Titles</vt:lpstr>
      <vt:lpstr>Grants!Print_Titles</vt:lpstr>
      <vt:lpstr>InsResv!Print_Titles</vt:lpstr>
      <vt:lpstr>OtherEnterprise!Print_Titles</vt:lpstr>
      <vt:lpstr>OtherInternal!Print_Titles</vt:lpstr>
      <vt:lpstr>OthSpecRev!Print_Titles</vt:lpstr>
      <vt:lpstr>PupActiv!Print_Titles</vt:lpstr>
      <vt:lpstr>PupilActCustodial!Print_Titles</vt:lpstr>
      <vt:lpstr>RiskRelated!Print_Titles</vt:lpstr>
      <vt:lpstr>SCCTMCapRes!Print_Titles</vt:lpstr>
      <vt:lpstr>SCCTMSpRev!Print_Titles</vt:lpstr>
      <vt:lpstr>SpecBuild!Print_Titles</vt:lpstr>
      <vt:lpstr>Transp!Print_Titles</vt:lpstr>
      <vt:lpstr>'Trust&amp;Custodial'!Print_Titles</vt:lpstr>
      <vt:lpstr>'Uniform Budget Summary'!Print_Titles</vt:lpstr>
      <vt:lpstr>Programs</vt:lpstr>
      <vt:lpstr>Pupil_Count</vt:lpstr>
      <vt:lpstr>SalarySchedule</vt:lpstr>
      <vt:lpstr>ServiceYears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CDE-18 1999</dc:title>
  <dc:creator>Adam Williams</dc:creator>
  <cp:lastModifiedBy>Lucero, Yolanda</cp:lastModifiedBy>
  <cp:lastPrinted>2019-03-18T22:22:22Z</cp:lastPrinted>
  <dcterms:created xsi:type="dcterms:W3CDTF">2000-04-11T18:35:43Z</dcterms:created>
  <dcterms:modified xsi:type="dcterms:W3CDTF">2025-05-23T15:29:35Z</dcterms:modified>
</cp:coreProperties>
</file>