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"/>
    </mc:Choice>
  </mc:AlternateContent>
  <xr:revisionPtr revIDLastSave="0" documentId="13_ncr:1_{E0F42D5B-3B99-4F3B-B5AE-24BD64860B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2" i="1" l="1"/>
  <c r="M455" i="1" l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O485" i="1" s="1"/>
  <c r="M486" i="1"/>
  <c r="M487" i="1"/>
  <c r="M488" i="1"/>
  <c r="M489" i="1"/>
  <c r="M490" i="1"/>
  <c r="M491" i="1"/>
  <c r="M492" i="1"/>
  <c r="M493" i="1"/>
  <c r="M494" i="1"/>
  <c r="M495" i="1"/>
  <c r="M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54" i="1"/>
  <c r="O455" i="1"/>
  <c r="O464" i="1"/>
  <c r="O476" i="1"/>
  <c r="O488" i="1"/>
  <c r="H498" i="1"/>
  <c r="N497" i="1"/>
  <c r="L497" i="1"/>
  <c r="H497" i="1"/>
  <c r="G497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O479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O467" i="1"/>
  <c r="J467" i="1"/>
  <c r="J466" i="1"/>
  <c r="J465" i="1"/>
  <c r="J464" i="1"/>
  <c r="J463" i="1"/>
  <c r="O463" i="1" s="1"/>
  <c r="J462" i="1"/>
  <c r="J461" i="1"/>
  <c r="J460" i="1"/>
  <c r="J459" i="1"/>
  <c r="J458" i="1"/>
  <c r="J457" i="1"/>
  <c r="J456" i="1"/>
  <c r="J455" i="1"/>
  <c r="J497" i="1" s="1"/>
  <c r="J454" i="1"/>
  <c r="J439" i="1"/>
  <c r="K439" i="1" s="1"/>
  <c r="J418" i="1"/>
  <c r="M418" i="1" s="1"/>
  <c r="J406" i="1"/>
  <c r="M406" i="1" s="1"/>
  <c r="J404" i="1"/>
  <c r="M404" i="1" s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4" i="1"/>
  <c r="M445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O457" i="1" l="1"/>
  <c r="O473" i="1"/>
  <c r="O460" i="1"/>
  <c r="O461" i="1"/>
  <c r="O472" i="1"/>
  <c r="O494" i="1"/>
  <c r="O470" i="1"/>
  <c r="O458" i="1"/>
  <c r="O484" i="1"/>
  <c r="O482" i="1"/>
  <c r="O469" i="1"/>
  <c r="O481" i="1"/>
  <c r="O493" i="1"/>
  <c r="O491" i="1"/>
  <c r="O475" i="1"/>
  <c r="O487" i="1"/>
  <c r="O466" i="1"/>
  <c r="O478" i="1"/>
  <c r="O490" i="1"/>
  <c r="O474" i="1"/>
  <c r="O492" i="1"/>
  <c r="O480" i="1"/>
  <c r="O459" i="1"/>
  <c r="M497" i="1"/>
  <c r="M498" i="1" s="1"/>
  <c r="O454" i="1"/>
  <c r="O456" i="1"/>
  <c r="O462" i="1"/>
  <c r="O468" i="1"/>
  <c r="O471" i="1"/>
  <c r="O477" i="1"/>
  <c r="O483" i="1"/>
  <c r="O486" i="1"/>
  <c r="O489" i="1"/>
  <c r="O495" i="1"/>
  <c r="O465" i="1"/>
  <c r="M439" i="1"/>
  <c r="K418" i="1"/>
  <c r="K406" i="1"/>
  <c r="K404" i="1"/>
  <c r="N447" i="1"/>
  <c r="L447" i="1"/>
  <c r="H447" i="1"/>
  <c r="G447" i="1"/>
  <c r="H448" i="1" s="1"/>
  <c r="J445" i="1"/>
  <c r="J444" i="1"/>
  <c r="J443" i="1"/>
  <c r="J442" i="1"/>
  <c r="J441" i="1"/>
  <c r="J440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7" i="1"/>
  <c r="J416" i="1"/>
  <c r="J415" i="1"/>
  <c r="J414" i="1"/>
  <c r="J413" i="1"/>
  <c r="J412" i="1"/>
  <c r="J411" i="1"/>
  <c r="J410" i="1"/>
  <c r="J409" i="1"/>
  <c r="J408" i="1"/>
  <c r="J407" i="1"/>
  <c r="J405" i="1"/>
  <c r="M355" i="1"/>
  <c r="M356" i="1"/>
  <c r="M357" i="1"/>
  <c r="O357" i="1" s="1"/>
  <c r="M358" i="1"/>
  <c r="M359" i="1"/>
  <c r="M360" i="1"/>
  <c r="M361" i="1"/>
  <c r="M362" i="1"/>
  <c r="M363" i="1"/>
  <c r="M364" i="1"/>
  <c r="M365" i="1"/>
  <c r="M366" i="1"/>
  <c r="M367" i="1"/>
  <c r="M368" i="1"/>
  <c r="M369" i="1"/>
  <c r="O369" i="1" s="1"/>
  <c r="M370" i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O381" i="1" s="1"/>
  <c r="M382" i="1"/>
  <c r="M383" i="1"/>
  <c r="M384" i="1"/>
  <c r="M385" i="1"/>
  <c r="M386" i="1"/>
  <c r="M387" i="1"/>
  <c r="M388" i="1"/>
  <c r="M389" i="1"/>
  <c r="M390" i="1"/>
  <c r="M391" i="1"/>
  <c r="M392" i="1"/>
  <c r="M393" i="1"/>
  <c r="O393" i="1" s="1"/>
  <c r="M394" i="1"/>
  <c r="M395" i="1"/>
  <c r="M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54" i="1"/>
  <c r="J354" i="1"/>
  <c r="N397" i="1"/>
  <c r="L397" i="1"/>
  <c r="H397" i="1"/>
  <c r="H398" i="1" s="1"/>
  <c r="G397" i="1"/>
  <c r="J395" i="1"/>
  <c r="J394" i="1"/>
  <c r="J393" i="1"/>
  <c r="J392" i="1"/>
  <c r="J391" i="1"/>
  <c r="J390" i="1"/>
  <c r="J389" i="1"/>
  <c r="J388" i="1"/>
  <c r="O388" i="1" s="1"/>
  <c r="O387" i="1"/>
  <c r="J387" i="1"/>
  <c r="J386" i="1"/>
  <c r="J385" i="1"/>
  <c r="O384" i="1"/>
  <c r="J384" i="1"/>
  <c r="J383" i="1"/>
  <c r="J382" i="1"/>
  <c r="J381" i="1"/>
  <c r="J380" i="1"/>
  <c r="J379" i="1"/>
  <c r="J378" i="1"/>
  <c r="J377" i="1"/>
  <c r="J376" i="1"/>
  <c r="O376" i="1" s="1"/>
  <c r="J375" i="1"/>
  <c r="J374" i="1"/>
  <c r="J373" i="1"/>
  <c r="O372" i="1"/>
  <c r="J372" i="1"/>
  <c r="J371" i="1"/>
  <c r="J370" i="1"/>
  <c r="J369" i="1"/>
  <c r="J368" i="1"/>
  <c r="J367" i="1"/>
  <c r="J366" i="1"/>
  <c r="J365" i="1"/>
  <c r="J364" i="1"/>
  <c r="O363" i="1"/>
  <c r="J363" i="1"/>
  <c r="J362" i="1"/>
  <c r="J361" i="1"/>
  <c r="O361" i="1" s="1"/>
  <c r="O360" i="1"/>
  <c r="J360" i="1"/>
  <c r="J359" i="1"/>
  <c r="J358" i="1"/>
  <c r="J357" i="1"/>
  <c r="J356" i="1"/>
  <c r="K356" i="1" s="1"/>
  <c r="J355" i="1"/>
  <c r="Q44" i="4"/>
  <c r="P44" i="4"/>
  <c r="O44" i="4"/>
  <c r="N44" i="4"/>
  <c r="M44" i="4"/>
  <c r="L44" i="4"/>
  <c r="K44" i="4"/>
  <c r="J44" i="4"/>
  <c r="I44" i="4"/>
  <c r="H44" i="4"/>
  <c r="G44" i="4"/>
  <c r="F44" i="4"/>
  <c r="O497" i="1" l="1"/>
  <c r="O498" i="1" s="1"/>
  <c r="K497" i="1"/>
  <c r="O410" i="1"/>
  <c r="J447" i="1"/>
  <c r="O409" i="1"/>
  <c r="O407" i="1"/>
  <c r="O413" i="1"/>
  <c r="O416" i="1"/>
  <c r="O419" i="1"/>
  <c r="O422" i="1"/>
  <c r="O425" i="1"/>
  <c r="O428" i="1"/>
  <c r="O431" i="1"/>
  <c r="O434" i="1"/>
  <c r="O437" i="1"/>
  <c r="O440" i="1"/>
  <c r="O443" i="1"/>
  <c r="O405" i="1"/>
  <c r="O408" i="1"/>
  <c r="O411" i="1"/>
  <c r="O414" i="1"/>
  <c r="O417" i="1"/>
  <c r="O420" i="1"/>
  <c r="O423" i="1"/>
  <c r="O426" i="1"/>
  <c r="O429" i="1"/>
  <c r="O432" i="1"/>
  <c r="O435" i="1"/>
  <c r="O438" i="1"/>
  <c r="O441" i="1"/>
  <c r="O444" i="1"/>
  <c r="O406" i="1"/>
  <c r="O412" i="1"/>
  <c r="O415" i="1"/>
  <c r="O418" i="1"/>
  <c r="O421" i="1"/>
  <c r="O424" i="1"/>
  <c r="O427" i="1"/>
  <c r="O430" i="1"/>
  <c r="O433" i="1"/>
  <c r="O436" i="1"/>
  <c r="O439" i="1"/>
  <c r="O442" i="1"/>
  <c r="O445" i="1"/>
  <c r="O364" i="1"/>
  <c r="O390" i="1"/>
  <c r="O378" i="1"/>
  <c r="O366" i="1"/>
  <c r="O370" i="1"/>
  <c r="O394" i="1"/>
  <c r="O382" i="1"/>
  <c r="O355" i="1"/>
  <c r="O367" i="1"/>
  <c r="O373" i="1"/>
  <c r="O379" i="1"/>
  <c r="O385" i="1"/>
  <c r="O391" i="1"/>
  <c r="O358" i="1"/>
  <c r="O354" i="1"/>
  <c r="J397" i="1"/>
  <c r="M397" i="1"/>
  <c r="M398" i="1" s="1"/>
  <c r="O356" i="1"/>
  <c r="O359" i="1"/>
  <c r="O362" i="1"/>
  <c r="O365" i="1"/>
  <c r="O368" i="1"/>
  <c r="O371" i="1"/>
  <c r="O374" i="1"/>
  <c r="O377" i="1"/>
  <c r="O380" i="1"/>
  <c r="O383" i="1"/>
  <c r="O386" i="1"/>
  <c r="O389" i="1"/>
  <c r="O392" i="1"/>
  <c r="O395" i="1"/>
  <c r="J339" i="1"/>
  <c r="J318" i="1"/>
  <c r="J306" i="1"/>
  <c r="J304" i="1"/>
  <c r="M447" i="1" l="1"/>
  <c r="M448" i="1" s="1"/>
  <c r="K447" i="1"/>
  <c r="O404" i="1"/>
  <c r="O447" i="1" s="1"/>
  <c r="O397" i="1"/>
  <c r="O398" i="1" s="1"/>
  <c r="K397" i="1"/>
  <c r="K304" i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O448" i="1" l="1"/>
  <c r="K320" i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R2" i="2"/>
  <c r="U2" i="2" s="1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  <c r="P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  <comment ref="N462" authorId="0" shapeId="0" xr:uid="{C49A287C-CE71-4134-AEC1-060C9B1FA2DA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</commentList>
</comments>
</file>

<file path=xl/sharedStrings.xml><?xml version="1.0" encoding="utf-8"?>
<sst xmlns="http://schemas.openxmlformats.org/spreadsheetml/2006/main" count="2706" uniqueCount="197">
  <si>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</si>
  <si>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</si>
  <si>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</si>
  <si>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</si>
  <si>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</si>
  <si>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</si>
  <si>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</si>
  <si>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</si>
  <si>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</si>
  <si>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</si>
  <si>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</si>
  <si>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</si>
  <si>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</si>
  <si>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</si>
  <si>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</si>
  <si>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</si>
  <si>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</si>
  <si>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</si>
  <si>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</si>
  <si>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</si>
  <si>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</si>
  <si>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</si>
  <si>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</si>
  <si>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</si>
  <si>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</si>
  <si>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</si>
  <si>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</si>
  <si>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</si>
  <si>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</si>
  <si>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</si>
  <si>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</si>
  <si>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</si>
  <si>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</si>
  <si>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</si>
  <si>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</si>
  <si>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</si>
  <si>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</si>
  <si>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</si>
  <si>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</si>
  <si>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</si>
  <si>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</si>
  <si>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</si>
  <si>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</si>
  <si>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</si>
  <si>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</si>
  <si>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</si>
  <si>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</si>
  <si>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</si>
  <si>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</si>
  <si>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</si>
  <si>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</si>
  <si>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</si>
  <si>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</si>
  <si>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</si>
  <si>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</si>
  <si>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</si>
  <si>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</si>
  <si>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</si>
  <si>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</si>
  <si>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</si>
  <si>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</si>
  <si>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</si>
  <si>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</si>
  <si>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</si>
  <si>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</si>
  <si>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</si>
  <si>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</si>
  <si>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</si>
  <si>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</si>
  <si>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</si>
  <si>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</si>
  <si>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</si>
  <si>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</si>
  <si>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</si>
  <si>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</si>
  <si>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</si>
  <si>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</si>
  <si>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</si>
  <si>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</si>
  <si>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</si>
  <si>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</si>
  <si>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</si>
  <si>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</si>
  <si>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</si>
  <si>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</si>
  <si>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</si>
  <si>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</si>
  <si>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</si>
  <si>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</si>
  <si>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</si>
  <si>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</si>
  <si>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</si>
  <si>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</si>
  <si>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</si>
  <si>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</si>
  <si>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</si>
  <si>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</si>
  <si>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</si>
  <si>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</si>
  <si>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</si>
  <si>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</si>
  <si>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</si>
  <si>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</si>
  <si>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</si>
  <si>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</si>
  <si>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</si>
  <si>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</si>
  <si>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</si>
  <si>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</si>
  <si>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</si>
  <si>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</si>
  <si>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</si>
  <si>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</si>
  <si>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</si>
  <si>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</si>
  <si>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</si>
  <si>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</si>
  <si>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</si>
  <si>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</si>
  <si>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</si>
  <si>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</si>
  <si>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</si>
  <si>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</si>
  <si>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</si>
  <si>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</si>
  <si>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</si>
  <si>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</si>
  <si>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</si>
  <si>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</si>
  <si>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</si>
  <si>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</si>
  <si>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</si>
  <si>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</si>
  <si>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</si>
  <si>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</si>
  <si>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</si>
  <si>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</si>
  <si>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</si>
  <si>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</si>
  <si>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</si>
  <si>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</si>
  <si>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</si>
  <si>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</si>
  <si>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</si>
  <si>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</si>
  <si>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</si>
  <si>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</si>
  <si>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</si>
  <si>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</si>
  <si>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</si>
  <si>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</si>
  <si>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</si>
  <si>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</si>
  <si>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</si>
  <si>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</si>
  <si>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</si>
  <si>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</si>
  <si>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</si>
  <si>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</si>
  <si>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</si>
  <si>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</si>
  <si>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</si>
  <si>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</si>
  <si>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</si>
  <si>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</si>
  <si>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</si>
  <si>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</si>
  <si>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</si>
  <si>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</si>
  <si>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</si>
  <si>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</si>
  <si>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</si>
  <si>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</si>
  <si>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</si>
  <si>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</si>
  <si>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</si>
  <si>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</si>
  <si>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</si>
  <si>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</si>
  <si>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</si>
  <si>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</si>
  <si>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</si>
  <si>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</si>
  <si>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</si>
  <si>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</si>
  <si>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</si>
  <si>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</si>
  <si>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</si>
  <si>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</si>
  <si>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</si>
  <si>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</si>
  <si>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</si>
  <si>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</si>
  <si>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</si>
  <si>
    <t>FEBRUARY 2025 PAYMENT</t>
  </si>
  <si>
    <t>MARCH 2025 PAYMENT</t>
  </si>
  <si>
    <t>APRIL 2025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</si>
</sst>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8"/>
  <sheetViews>
    <sheetView tabSelected="1" topLeftCell="A450" zoomScaleNormal="100" workbookViewId="0">
      <selection activeCell="E14" sqref="E14"/>
    </sheetView>
  </sheetViews>
  <sheetFormatPr defaultColWidth="9.1796875" defaultRowHeight="14.5" x14ac:dyDescent="0.35"/>
  <cols>
    <col min="1" max="1" width="11" style="4" customWidth="1"/>
    <col min="2" max="2" width="15.7265625" style="4" customWidth="1"/>
    <col min="3" max="3" width="17.54296875" style="4" bestFit="1" customWidth="1"/>
    <col min="4" max="4" width="14.1796875" bestFit="1" customWidth="1"/>
    <col min="5" max="5" width="42.1796875" style="4" customWidth="1"/>
    <col min="6" max="6" width="2.54296875" style="4" customWidth="1"/>
    <col min="7" max="7" width="14.1796875" style="4" customWidth="1"/>
    <col min="8" max="9" width="16.1796875" style="4" bestFit="1" customWidth="1"/>
    <col min="10" max="10" width="16.1796875" style="4" customWidth="1"/>
    <col min="11" max="11" width="16.1796875" style="4" bestFit="1" customWidth="1"/>
    <col min="12" max="12" width="16" style="4" bestFit="1" customWidth="1"/>
    <col min="13" max="13" width="16.81640625" style="4" customWidth="1"/>
    <col min="14" max="14" width="15.453125" style="4" bestFit="1" customWidth="1"/>
    <col min="15" max="15" width="18.26953125" style="4" customWidth="1"/>
    <col min="16" max="16" width="15.453125" style="4" bestFit="1" customWidth="1"/>
    <col min="17" max="17" width="13.26953125" style="4" bestFit="1" customWidth="1"/>
    <col min="18" max="18" width="14.1796875" style="4" customWidth="1"/>
    <col min="19" max="19" width="13.453125" style="4" customWidth="1"/>
    <col min="20" max="20" width="10.26953125" style="4" bestFit="1" customWidth="1"/>
    <col min="21" max="16384" width="9.1796875" style="4"/>
  </cols>
  <sheetData>
    <row r="1" spans="1:15" ht="13" x14ac:dyDescent="0.3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2" x14ac:dyDescent="0.3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3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5" x14ac:dyDescent="0.25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5" x14ac:dyDescent="0.25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5" x14ac:dyDescent="0.25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5" x14ac:dyDescent="0.25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3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5" x14ac:dyDescent="0.25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5" x14ac:dyDescent="0.25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5" x14ac:dyDescent="0.25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5" x14ac:dyDescent="0.25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5" x14ac:dyDescent="0.25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5" x14ac:dyDescent="0.25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5" x14ac:dyDescent="0.25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5" x14ac:dyDescent="0.25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5" x14ac:dyDescent="0.25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5" x14ac:dyDescent="0.25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3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5" x14ac:dyDescent="0.25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5" x14ac:dyDescent="0.25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5" x14ac:dyDescent="0.25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5" x14ac:dyDescent="0.25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5" x14ac:dyDescent="0.25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5" x14ac:dyDescent="0.25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5" x14ac:dyDescent="0.25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5" x14ac:dyDescent="0.25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5" x14ac:dyDescent="0.25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5" x14ac:dyDescent="0.25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5" x14ac:dyDescent="0.25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5" x14ac:dyDescent="0.25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5" x14ac:dyDescent="0.25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5" x14ac:dyDescent="0.25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3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3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5" x14ac:dyDescent="0.25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5" x14ac:dyDescent="0.25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5" x14ac:dyDescent="0.25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3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5" x14ac:dyDescent="0.25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5" x14ac:dyDescent="0.25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5" x14ac:dyDescent="0.25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5" x14ac:dyDescent="0.25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5" x14ac:dyDescent="0.25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5" x14ac:dyDescent="0.25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3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3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35">
      <c r="H49" s="28"/>
    </row>
    <row r="51" spans="1:15" ht="13" x14ac:dyDescent="0.3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2" x14ac:dyDescent="0.3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3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5" x14ac:dyDescent="0.25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5" x14ac:dyDescent="0.25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5" x14ac:dyDescent="0.25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5" x14ac:dyDescent="0.25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3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5" x14ac:dyDescent="0.25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5" x14ac:dyDescent="0.25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5" x14ac:dyDescent="0.25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5" x14ac:dyDescent="0.25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5" x14ac:dyDescent="0.25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5" x14ac:dyDescent="0.25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5" x14ac:dyDescent="0.25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5" x14ac:dyDescent="0.25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5" x14ac:dyDescent="0.25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5" x14ac:dyDescent="0.25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3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5" x14ac:dyDescent="0.25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5" x14ac:dyDescent="0.25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5" x14ac:dyDescent="0.25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5" x14ac:dyDescent="0.25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5" x14ac:dyDescent="0.25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5" x14ac:dyDescent="0.25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5" x14ac:dyDescent="0.25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5" x14ac:dyDescent="0.25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5" x14ac:dyDescent="0.25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5" x14ac:dyDescent="0.25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5" x14ac:dyDescent="0.25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5" x14ac:dyDescent="0.25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5" x14ac:dyDescent="0.25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5" x14ac:dyDescent="0.25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3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3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5" x14ac:dyDescent="0.25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5" x14ac:dyDescent="0.25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5" x14ac:dyDescent="0.25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3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5" x14ac:dyDescent="0.25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5" x14ac:dyDescent="0.25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5" x14ac:dyDescent="0.25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5" x14ac:dyDescent="0.25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5" x14ac:dyDescent="0.25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5" x14ac:dyDescent="0.25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3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3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3" x14ac:dyDescent="0.3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2" x14ac:dyDescent="0.3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3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5" x14ac:dyDescent="0.25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5" x14ac:dyDescent="0.25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5" x14ac:dyDescent="0.25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5" x14ac:dyDescent="0.25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3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5" x14ac:dyDescent="0.25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5" x14ac:dyDescent="0.25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5" x14ac:dyDescent="0.25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5" x14ac:dyDescent="0.25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5" x14ac:dyDescent="0.25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5" x14ac:dyDescent="0.25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5" x14ac:dyDescent="0.25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5" x14ac:dyDescent="0.25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5" x14ac:dyDescent="0.25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5" x14ac:dyDescent="0.25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3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5" x14ac:dyDescent="0.25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5" x14ac:dyDescent="0.25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5" x14ac:dyDescent="0.25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5" x14ac:dyDescent="0.25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5" x14ac:dyDescent="0.25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5" x14ac:dyDescent="0.25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5" x14ac:dyDescent="0.25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5" x14ac:dyDescent="0.25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5" x14ac:dyDescent="0.25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5" x14ac:dyDescent="0.25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5" x14ac:dyDescent="0.25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5" x14ac:dyDescent="0.25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5" x14ac:dyDescent="0.25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5" x14ac:dyDescent="0.25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3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3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5" x14ac:dyDescent="0.25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5" x14ac:dyDescent="0.25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5" x14ac:dyDescent="0.25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3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5" x14ac:dyDescent="0.25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5" x14ac:dyDescent="0.25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5" x14ac:dyDescent="0.25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5" x14ac:dyDescent="0.25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5" x14ac:dyDescent="0.25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5" x14ac:dyDescent="0.25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3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3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3" x14ac:dyDescent="0.3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2" x14ac:dyDescent="0.3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3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5" x14ac:dyDescent="0.25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5" x14ac:dyDescent="0.25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5" x14ac:dyDescent="0.25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5" x14ac:dyDescent="0.25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3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5" x14ac:dyDescent="0.25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5" x14ac:dyDescent="0.25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5" x14ac:dyDescent="0.25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5" x14ac:dyDescent="0.25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5" x14ac:dyDescent="0.25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5" x14ac:dyDescent="0.25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5" x14ac:dyDescent="0.25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5" x14ac:dyDescent="0.25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5" x14ac:dyDescent="0.25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5" x14ac:dyDescent="0.25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3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5" x14ac:dyDescent="0.25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5" x14ac:dyDescent="0.25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5" x14ac:dyDescent="0.25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5" x14ac:dyDescent="0.25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5" x14ac:dyDescent="0.25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5" x14ac:dyDescent="0.25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5" x14ac:dyDescent="0.25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5" x14ac:dyDescent="0.25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5" x14ac:dyDescent="0.25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5" x14ac:dyDescent="0.25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5" x14ac:dyDescent="0.25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5" x14ac:dyDescent="0.25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5" x14ac:dyDescent="0.25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5" x14ac:dyDescent="0.25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3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3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5" x14ac:dyDescent="0.25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5" x14ac:dyDescent="0.25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5" x14ac:dyDescent="0.25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3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5" x14ac:dyDescent="0.25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5" x14ac:dyDescent="0.25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5" x14ac:dyDescent="0.25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5" x14ac:dyDescent="0.25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5" x14ac:dyDescent="0.25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5" x14ac:dyDescent="0.25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3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3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3" x14ac:dyDescent="0.3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2" x14ac:dyDescent="0.3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3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5" x14ac:dyDescent="0.25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5" x14ac:dyDescent="0.25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5" x14ac:dyDescent="0.25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5" x14ac:dyDescent="0.25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3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5" x14ac:dyDescent="0.25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5" x14ac:dyDescent="0.25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5" x14ac:dyDescent="0.25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5" x14ac:dyDescent="0.25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5" x14ac:dyDescent="0.25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5" x14ac:dyDescent="0.25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5" x14ac:dyDescent="0.25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5" x14ac:dyDescent="0.25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5" x14ac:dyDescent="0.25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5" x14ac:dyDescent="0.25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3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5" x14ac:dyDescent="0.25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5" x14ac:dyDescent="0.25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5" x14ac:dyDescent="0.25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5" x14ac:dyDescent="0.25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5" x14ac:dyDescent="0.25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5" x14ac:dyDescent="0.25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5" x14ac:dyDescent="0.25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5" x14ac:dyDescent="0.25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5" x14ac:dyDescent="0.25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5" x14ac:dyDescent="0.25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5" x14ac:dyDescent="0.25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5" x14ac:dyDescent="0.25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5" x14ac:dyDescent="0.25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5" x14ac:dyDescent="0.25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3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3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5" x14ac:dyDescent="0.25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5" x14ac:dyDescent="0.25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5" x14ac:dyDescent="0.25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3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5" x14ac:dyDescent="0.25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5" x14ac:dyDescent="0.25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5" x14ac:dyDescent="0.25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5" x14ac:dyDescent="0.25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5" x14ac:dyDescent="0.25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5" x14ac:dyDescent="0.25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3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3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3" x14ac:dyDescent="0.3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2" x14ac:dyDescent="0.3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3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5" x14ac:dyDescent="0.25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5" x14ac:dyDescent="0.25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5" x14ac:dyDescent="0.25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5" x14ac:dyDescent="0.25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3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5" x14ac:dyDescent="0.25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5" x14ac:dyDescent="0.25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5" x14ac:dyDescent="0.25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5" x14ac:dyDescent="0.25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5" x14ac:dyDescent="0.25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5" x14ac:dyDescent="0.25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5" x14ac:dyDescent="0.25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5" x14ac:dyDescent="0.25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5" x14ac:dyDescent="0.25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5" x14ac:dyDescent="0.25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3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5" x14ac:dyDescent="0.25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5" x14ac:dyDescent="0.25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5" x14ac:dyDescent="0.25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5" x14ac:dyDescent="0.25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5" x14ac:dyDescent="0.25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5" x14ac:dyDescent="0.25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5" x14ac:dyDescent="0.25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5" x14ac:dyDescent="0.25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5" x14ac:dyDescent="0.25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5" x14ac:dyDescent="0.25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5" x14ac:dyDescent="0.25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5" x14ac:dyDescent="0.25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5" x14ac:dyDescent="0.25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5" x14ac:dyDescent="0.25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3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3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5" x14ac:dyDescent="0.25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5" x14ac:dyDescent="0.25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5" x14ac:dyDescent="0.25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3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5" x14ac:dyDescent="0.25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5" x14ac:dyDescent="0.25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5" x14ac:dyDescent="0.25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5" x14ac:dyDescent="0.25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5" x14ac:dyDescent="0.25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5" x14ac:dyDescent="0.25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3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3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3" x14ac:dyDescent="0.3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2" x14ac:dyDescent="0.3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3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5" x14ac:dyDescent="0.25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5" x14ac:dyDescent="0.25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5" x14ac:dyDescent="0.25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5" x14ac:dyDescent="0.25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3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5" x14ac:dyDescent="0.25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5" x14ac:dyDescent="0.25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5" x14ac:dyDescent="0.25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5" x14ac:dyDescent="0.25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5" x14ac:dyDescent="0.25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5" x14ac:dyDescent="0.25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5" x14ac:dyDescent="0.25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5" x14ac:dyDescent="0.25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5" x14ac:dyDescent="0.25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5" x14ac:dyDescent="0.25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3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5" x14ac:dyDescent="0.25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5" x14ac:dyDescent="0.25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5" x14ac:dyDescent="0.25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5" x14ac:dyDescent="0.25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5" x14ac:dyDescent="0.25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5" x14ac:dyDescent="0.25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5" x14ac:dyDescent="0.25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5" x14ac:dyDescent="0.25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5" x14ac:dyDescent="0.25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5" x14ac:dyDescent="0.25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5" x14ac:dyDescent="0.25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5" x14ac:dyDescent="0.25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5" x14ac:dyDescent="0.25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5" x14ac:dyDescent="0.25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3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3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5" x14ac:dyDescent="0.25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5" x14ac:dyDescent="0.25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5" x14ac:dyDescent="0.25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3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5" x14ac:dyDescent="0.25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5" x14ac:dyDescent="0.25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5" x14ac:dyDescent="0.25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5" x14ac:dyDescent="0.25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5" x14ac:dyDescent="0.25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5" x14ac:dyDescent="0.25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3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3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ht="13" x14ac:dyDescent="0.3">
      <c r="A351" s="12" t="s">
        <v>182</v>
      </c>
      <c r="B351" s="12"/>
      <c r="C351" s="13"/>
      <c r="D351" s="13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52" x14ac:dyDescent="0.3">
      <c r="A352" s="14" t="s">
        <v>194</v>
      </c>
      <c r="B352" s="14"/>
      <c r="C352" s="13"/>
      <c r="D352" s="13" t="s">
        <v>19</v>
      </c>
      <c r="E352" s="12" t="s">
        <v>20</v>
      </c>
      <c r="F352" s="15"/>
      <c r="G352" s="16" t="s">
        <v>193</v>
      </c>
      <c r="H352" s="16" t="s">
        <v>190</v>
      </c>
      <c r="I352" s="16" t="s">
        <v>0</v>
      </c>
      <c r="J352" s="16" t="s">
        <v>1</v>
      </c>
      <c r="K352" s="16" t="s">
        <v>2</v>
      </c>
      <c r="L352" s="16" t="s">
        <v>3</v>
      </c>
      <c r="M352" s="16" t="s">
        <v>4</v>
      </c>
      <c r="N352" s="16" t="s">
        <v>16</v>
      </c>
      <c r="O352" s="16" t="s">
        <v>5</v>
      </c>
    </row>
    <row r="353" spans="1:15" x14ac:dyDescent="0.35">
      <c r="C353" s="19"/>
      <c r="E353" s="19"/>
      <c r="F353" s="19"/>
      <c r="G353" s="17"/>
      <c r="H353" s="17"/>
      <c r="I353" s="18"/>
      <c r="J353" s="18"/>
      <c r="K353" s="18"/>
      <c r="L353" s="18"/>
      <c r="M353" s="18"/>
      <c r="N353" s="18"/>
      <c r="O353" s="1"/>
    </row>
    <row r="354" spans="1:15" ht="12.5" x14ac:dyDescent="0.25">
      <c r="A354" s="10" t="s">
        <v>85</v>
      </c>
      <c r="B354" s="4" t="s">
        <v>53</v>
      </c>
      <c r="C354" s="4" t="s">
        <v>101</v>
      </c>
      <c r="D354" s="6" t="s">
        <v>22</v>
      </c>
      <c r="E354" s="1" t="s">
        <v>163</v>
      </c>
      <c r="F354" s="19"/>
      <c r="G354" s="11">
        <v>1840.3</v>
      </c>
      <c r="H354" s="11">
        <v>8</v>
      </c>
      <c r="I354" s="18">
        <v>10969.27</v>
      </c>
      <c r="J354" s="18">
        <f>ROUND((G354*I354)+(H354*$C$398),2)</f>
        <v>20263451.579999998</v>
      </c>
      <c r="K354" s="18">
        <f>ROUND((J354-SUM('Entitlement to Date'!F2:L2))/5,2)</f>
        <v>1641272.36</v>
      </c>
      <c r="L354" s="18">
        <v>0</v>
      </c>
      <c r="M354" s="18">
        <f>ROUND(((J354*-0.03)-SUM('CSI Admin to Date'!F2:L2))/5,2)</f>
        <v>-49238.17</v>
      </c>
      <c r="N354" s="27">
        <v>-178984.5</v>
      </c>
      <c r="O354" s="1">
        <f t="shared" ref="O354:O395" si="37">K354+L354+M354+N354</f>
        <v>1413049.6900000002</v>
      </c>
    </row>
    <row r="355" spans="1:15" ht="12.5" x14ac:dyDescent="0.25">
      <c r="A355" s="10" t="s">
        <v>85</v>
      </c>
      <c r="B355" s="4" t="s">
        <v>53</v>
      </c>
      <c r="C355" s="4" t="s">
        <v>101</v>
      </c>
      <c r="D355" s="6" t="s">
        <v>43</v>
      </c>
      <c r="E355" s="1" t="s">
        <v>164</v>
      </c>
      <c r="F355" s="19"/>
      <c r="G355" s="11">
        <v>838</v>
      </c>
      <c r="H355" s="11"/>
      <c r="I355" s="18">
        <v>11344.93</v>
      </c>
      <c r="J355" s="18">
        <f>ROUND((G355*I355)+(H355*$C$47),2)</f>
        <v>9507051.3399999999</v>
      </c>
      <c r="K355" s="18">
        <f>ROUND((J355-SUM('Entitlement to Date'!F3:L3))/5,2)</f>
        <v>802321.98</v>
      </c>
      <c r="L355" s="18">
        <v>0</v>
      </c>
      <c r="M355" s="18">
        <f>ROUND(((J355*-0.03)-SUM('CSI Admin to Date'!F3:L3))/5,2)</f>
        <v>-24069.66</v>
      </c>
      <c r="N355" s="27">
        <v>-221023.09</v>
      </c>
      <c r="O355" s="1">
        <f t="shared" si="37"/>
        <v>557229.23</v>
      </c>
    </row>
    <row r="356" spans="1:15" ht="12.5" x14ac:dyDescent="0.25">
      <c r="A356" s="10" t="s">
        <v>85</v>
      </c>
      <c r="B356" s="4" t="s">
        <v>53</v>
      </c>
      <c r="C356" s="4" t="s">
        <v>101</v>
      </c>
      <c r="D356" s="6" t="s">
        <v>86</v>
      </c>
      <c r="E356" s="1" t="s">
        <v>108</v>
      </c>
      <c r="F356" s="19"/>
      <c r="G356" s="11">
        <v>1988.1</v>
      </c>
      <c r="H356" s="11">
        <v>15</v>
      </c>
      <c r="I356" s="18">
        <v>11718.92</v>
      </c>
      <c r="J356" s="18">
        <f>ROUND((G356*I356)+(H356*$C$348),2)</f>
        <v>23442204.850000001</v>
      </c>
      <c r="K356" s="18">
        <f>ROUND((J356-SUM('Entitlement to Date'!F4:L4))/5,2)</f>
        <v>2043393.79</v>
      </c>
      <c r="L356" s="18">
        <v>0</v>
      </c>
      <c r="M356" s="18">
        <f>ROUND(((J356*-0.03)-SUM('CSI Admin to Date'!F4:L4))/5,2)</f>
        <v>-61301.81</v>
      </c>
      <c r="N356" s="27">
        <v>-206896.46</v>
      </c>
      <c r="O356" s="1">
        <f t="shared" si="37"/>
        <v>1775195.52</v>
      </c>
    </row>
    <row r="357" spans="1:15" ht="12.5" x14ac:dyDescent="0.25">
      <c r="A357" s="10" t="s">
        <v>87</v>
      </c>
      <c r="B357" s="4" t="s">
        <v>53</v>
      </c>
      <c r="C357" s="4" t="s">
        <v>6</v>
      </c>
      <c r="D357" s="6" t="s">
        <v>23</v>
      </c>
      <c r="E357" s="1" t="s">
        <v>181</v>
      </c>
      <c r="F357" s="19"/>
      <c r="G357" s="11">
        <v>603.79999999999995</v>
      </c>
      <c r="H357" s="11"/>
      <c r="I357" s="18">
        <v>12108.78</v>
      </c>
      <c r="J357" s="18">
        <f t="shared" ref="J357:J367" si="38">ROUND((G357*I357)+(H357*$C$47),2)</f>
        <v>7311281.3600000003</v>
      </c>
      <c r="K357" s="18">
        <f>ROUND((J357-SUM('Entitlement to Date'!F5:L5))/5,2)</f>
        <v>479168.74</v>
      </c>
      <c r="L357" s="18">
        <v>0</v>
      </c>
      <c r="M357" s="18">
        <f>ROUND(((J357*-0.03)-SUM('CSI Admin to Date'!F5:L5))/5,2)</f>
        <v>-14375.07</v>
      </c>
      <c r="N357" s="27">
        <v>-159079.58000000002</v>
      </c>
      <c r="O357" s="1">
        <f t="shared" si="37"/>
        <v>305714.08999999997</v>
      </c>
    </row>
    <row r="358" spans="1:15" x14ac:dyDescent="0.35">
      <c r="A358" s="10" t="s">
        <v>88</v>
      </c>
      <c r="B358" s="4" t="s">
        <v>53</v>
      </c>
      <c r="C358" s="4" t="s">
        <v>52</v>
      </c>
      <c r="D358" t="s">
        <v>24</v>
      </c>
      <c r="E358" s="19" t="s">
        <v>113</v>
      </c>
      <c r="F358" s="19"/>
      <c r="G358" s="11">
        <v>646.6</v>
      </c>
      <c r="H358" s="11"/>
      <c r="I358" s="18">
        <v>11385.11</v>
      </c>
      <c r="J358" s="18">
        <f t="shared" si="38"/>
        <v>7361612.1299999999</v>
      </c>
      <c r="K358" s="18">
        <f>ROUND((J358-SUM('Entitlement to Date'!F6:L6))/5,2)</f>
        <v>620476.56000000006</v>
      </c>
      <c r="L358" s="18">
        <v>0</v>
      </c>
      <c r="M358" s="18">
        <f>ROUND(((J358*-0.03)-SUM('CSI Admin to Date'!F6:L6))/5,2)</f>
        <v>-18614.3</v>
      </c>
      <c r="N358" s="27">
        <v>-53052.5</v>
      </c>
      <c r="O358" s="1">
        <f t="shared" si="37"/>
        <v>548809.76</v>
      </c>
    </row>
    <row r="359" spans="1:15" ht="12.5" x14ac:dyDescent="0.25">
      <c r="A359" s="10" t="s">
        <v>88</v>
      </c>
      <c r="B359" s="4" t="s">
        <v>53</v>
      </c>
      <c r="C359" s="4" t="s">
        <v>52</v>
      </c>
      <c r="D359" s="6" t="s">
        <v>142</v>
      </c>
      <c r="E359" s="1" t="s">
        <v>165</v>
      </c>
      <c r="F359" s="19"/>
      <c r="G359" s="11">
        <v>290.3</v>
      </c>
      <c r="H359" s="11"/>
      <c r="I359" s="18">
        <v>10791.3</v>
      </c>
      <c r="J359" s="18">
        <f t="shared" si="38"/>
        <v>3132714.39</v>
      </c>
      <c r="K359" s="18">
        <f>ROUND((J359-SUM('Entitlement to Date'!F7:L7))/5,2)</f>
        <v>260885.35</v>
      </c>
      <c r="L359" s="18">
        <v>0</v>
      </c>
      <c r="M359" s="18">
        <f>ROUND(((J359*-0.03)-SUM('CSI Admin to Date'!F7:L7))/5,2)</f>
        <v>-7826.56</v>
      </c>
      <c r="N359" s="27">
        <v>0</v>
      </c>
      <c r="O359" s="1">
        <f t="shared" si="37"/>
        <v>253058.79</v>
      </c>
    </row>
    <row r="360" spans="1:15" ht="12.5" x14ac:dyDescent="0.25">
      <c r="A360" s="10" t="s">
        <v>89</v>
      </c>
      <c r="B360" s="4" t="s">
        <v>53</v>
      </c>
      <c r="C360" s="4" t="s">
        <v>105</v>
      </c>
      <c r="D360" s="6" t="s">
        <v>42</v>
      </c>
      <c r="E360" s="2" t="s">
        <v>130</v>
      </c>
      <c r="F360" s="19"/>
      <c r="G360" s="11">
        <v>462.2</v>
      </c>
      <c r="H360" s="11"/>
      <c r="I360" s="18">
        <v>11583.89</v>
      </c>
      <c r="J360" s="18">
        <f t="shared" si="38"/>
        <v>5354073.96</v>
      </c>
      <c r="K360" s="18">
        <f>ROUND((J360-SUM('Entitlement to Date'!F8:L8))/5,2)</f>
        <v>434111.72</v>
      </c>
      <c r="L360" s="18">
        <v>0</v>
      </c>
      <c r="M360" s="18">
        <f>ROUND(((J360*-0.03)-SUM('CSI Admin to Date'!F8:L8))/5,2)</f>
        <v>-13023.35</v>
      </c>
      <c r="N360" s="27">
        <v>-30491.4</v>
      </c>
      <c r="O360" s="1">
        <f t="shared" si="37"/>
        <v>390596.97</v>
      </c>
    </row>
    <row r="361" spans="1:15" ht="12.5" x14ac:dyDescent="0.25">
      <c r="A361" s="10" t="s">
        <v>89</v>
      </c>
      <c r="B361" s="4" t="s">
        <v>53</v>
      </c>
      <c r="C361" s="4" t="s">
        <v>105</v>
      </c>
      <c r="D361" s="6" t="s">
        <v>26</v>
      </c>
      <c r="E361" s="1" t="s">
        <v>132</v>
      </c>
      <c r="F361" s="19"/>
      <c r="G361" s="11">
        <v>288</v>
      </c>
      <c r="H361" s="11"/>
      <c r="I361" s="18">
        <v>12186.26</v>
      </c>
      <c r="J361" s="18">
        <f t="shared" si="38"/>
        <v>3509642.88</v>
      </c>
      <c r="K361" s="18">
        <f>ROUND((J361-SUM('Entitlement to Date'!F9:L9))/5,2)</f>
        <v>333120.01</v>
      </c>
      <c r="L361" s="18">
        <v>0</v>
      </c>
      <c r="M361" s="18">
        <f>ROUND(((J361*-0.03)-SUM('CSI Admin to Date'!F9:L9))/5,2)</f>
        <v>-9993.61</v>
      </c>
      <c r="N361" s="27">
        <v>0</v>
      </c>
      <c r="O361" s="1">
        <f t="shared" si="37"/>
        <v>323126.40000000002</v>
      </c>
    </row>
    <row r="362" spans="1:15" ht="12.5" x14ac:dyDescent="0.25">
      <c r="A362" s="10" t="s">
        <v>161</v>
      </c>
      <c r="B362" s="4" t="s">
        <v>56</v>
      </c>
      <c r="C362" s="4" t="s">
        <v>185</v>
      </c>
      <c r="D362" s="6" t="s">
        <v>159</v>
      </c>
      <c r="E362" s="2" t="s">
        <v>166</v>
      </c>
      <c r="F362" s="19"/>
      <c r="G362" s="11">
        <v>167</v>
      </c>
      <c r="H362" s="11"/>
      <c r="I362" s="18">
        <v>11433.49</v>
      </c>
      <c r="J362" s="18">
        <f t="shared" si="38"/>
        <v>1909392.83</v>
      </c>
      <c r="K362" s="18">
        <f>ROUND((J362-SUM('Entitlement to Date'!F10:L10))/5,2)</f>
        <v>156605.32</v>
      </c>
      <c r="L362" s="18">
        <v>0</v>
      </c>
      <c r="M362" s="18">
        <f>ROUND(((J362*-0.03)-SUM('CSI Admin to Date'!F10:L10))/5,2)</f>
        <v>-4698.16</v>
      </c>
      <c r="N362" s="27">
        <v>0</v>
      </c>
      <c r="O362" s="1">
        <f t="shared" si="37"/>
        <v>151907.16</v>
      </c>
    </row>
    <row r="363" spans="1:15" ht="12.5" x14ac:dyDescent="0.25">
      <c r="A363" s="10" t="s">
        <v>90</v>
      </c>
      <c r="B363" s="4" t="s">
        <v>56</v>
      </c>
      <c r="C363" s="4" t="s">
        <v>17</v>
      </c>
      <c r="D363" s="6" t="s">
        <v>158</v>
      </c>
      <c r="E363" s="3" t="s">
        <v>167</v>
      </c>
      <c r="F363" s="19"/>
      <c r="G363" s="11">
        <v>844</v>
      </c>
      <c r="H363" s="11"/>
      <c r="I363" s="18">
        <v>11805.96</v>
      </c>
      <c r="J363" s="18">
        <f t="shared" si="38"/>
        <v>9964230.2400000002</v>
      </c>
      <c r="K363" s="18">
        <f>ROUND((J363-SUM('Entitlement to Date'!F11:L11))/5,2)</f>
        <v>802500.71</v>
      </c>
      <c r="L363" s="18">
        <v>0</v>
      </c>
      <c r="M363" s="18">
        <f>ROUND(((J363*-0.03)-SUM('CSI Admin to Date'!F11:L11))/5,2)</f>
        <v>-24075.02</v>
      </c>
      <c r="N363" s="27">
        <v>-42004.17</v>
      </c>
      <c r="O363" s="1">
        <f t="shared" si="37"/>
        <v>736421.5199999999</v>
      </c>
    </row>
    <row r="364" spans="1:15" ht="12.5" x14ac:dyDescent="0.25">
      <c r="A364" s="10" t="s">
        <v>90</v>
      </c>
      <c r="B364" s="4" t="s">
        <v>56</v>
      </c>
      <c r="C364" s="4" t="s">
        <v>17</v>
      </c>
      <c r="D364" s="6" t="s">
        <v>47</v>
      </c>
      <c r="E364" s="1" t="s">
        <v>168</v>
      </c>
      <c r="F364" s="19"/>
      <c r="G364" s="11">
        <v>566.5</v>
      </c>
      <c r="H364" s="11"/>
      <c r="I364" s="18">
        <v>12007.84</v>
      </c>
      <c r="J364" s="18">
        <f t="shared" si="38"/>
        <v>6802441.3600000003</v>
      </c>
      <c r="K364" s="18">
        <f>ROUND((J364-SUM('Entitlement to Date'!F12:L12))/5,2)</f>
        <v>564144.69999999995</v>
      </c>
      <c r="L364" s="18">
        <v>0</v>
      </c>
      <c r="M364" s="18">
        <f>ROUND(((J364*-0.03)-SUM('CSI Admin to Date'!F12:L12))/5,2)</f>
        <v>-16924.34</v>
      </c>
      <c r="N364" s="27">
        <v>-190660.6</v>
      </c>
      <c r="O364" s="1">
        <f t="shared" si="37"/>
        <v>356559.76</v>
      </c>
    </row>
    <row r="365" spans="1:15" ht="12.5" x14ac:dyDescent="0.25">
      <c r="A365" s="10" t="s">
        <v>90</v>
      </c>
      <c r="B365" s="4" t="s">
        <v>56</v>
      </c>
      <c r="C365" s="4" t="s">
        <v>17</v>
      </c>
      <c r="D365" s="6" t="s">
        <v>27</v>
      </c>
      <c r="E365" s="1" t="s">
        <v>169</v>
      </c>
      <c r="F365" s="19"/>
      <c r="G365" s="11">
        <v>280</v>
      </c>
      <c r="H365" s="11"/>
      <c r="I365" s="18">
        <v>12320.62</v>
      </c>
      <c r="J365" s="18">
        <f t="shared" si="38"/>
        <v>3449773.6</v>
      </c>
      <c r="K365" s="18">
        <f>ROUND((J365-SUM('Entitlement to Date'!F13:L13))/5,2)</f>
        <v>298919.59000000003</v>
      </c>
      <c r="L365" s="18">
        <v>0</v>
      </c>
      <c r="M365" s="18">
        <f>ROUND(((J365*-0.03)-SUM('CSI Admin to Date'!F13:L13))/5,2)</f>
        <v>-8967.59</v>
      </c>
      <c r="N365" s="27">
        <v>0</v>
      </c>
      <c r="O365" s="1">
        <f t="shared" si="37"/>
        <v>289952</v>
      </c>
    </row>
    <row r="366" spans="1:15" ht="12.5" x14ac:dyDescent="0.25">
      <c r="A366" s="10" t="s">
        <v>90</v>
      </c>
      <c r="B366" s="4" t="s">
        <v>56</v>
      </c>
      <c r="C366" s="4" t="s">
        <v>17</v>
      </c>
      <c r="D366" s="6" t="s">
        <v>28</v>
      </c>
      <c r="E366" s="1" t="s">
        <v>170</v>
      </c>
      <c r="F366" s="19"/>
      <c r="G366" s="11">
        <v>121.5</v>
      </c>
      <c r="H366" s="11"/>
      <c r="I366" s="18">
        <v>12696.12</v>
      </c>
      <c r="J366" s="18">
        <f t="shared" si="38"/>
        <v>1542578.58</v>
      </c>
      <c r="K366" s="18">
        <f>ROUND((J366-SUM('Entitlement to Date'!F14:L14))/5,2)</f>
        <v>126079.16</v>
      </c>
      <c r="L366" s="18">
        <v>0</v>
      </c>
      <c r="M366" s="18">
        <f>ROUND(((J366*-0.03)-SUM('CSI Admin to Date'!F14:L14))/5,2)</f>
        <v>-3782.37</v>
      </c>
      <c r="N366" s="27">
        <v>0</v>
      </c>
      <c r="O366" s="1">
        <f t="shared" si="37"/>
        <v>122296.79000000001</v>
      </c>
    </row>
    <row r="367" spans="1:15" ht="12.5" x14ac:dyDescent="0.25">
      <c r="A367" s="10" t="s">
        <v>90</v>
      </c>
      <c r="B367" s="4" t="s">
        <v>56</v>
      </c>
      <c r="C367" s="4" t="s">
        <v>17</v>
      </c>
      <c r="D367" s="6" t="s">
        <v>153</v>
      </c>
      <c r="E367" s="4" t="s">
        <v>171</v>
      </c>
      <c r="F367" s="19"/>
      <c r="G367" s="11">
        <v>32</v>
      </c>
      <c r="H367" s="11"/>
      <c r="I367" s="18">
        <v>11357.55</v>
      </c>
      <c r="J367" s="18">
        <f t="shared" si="38"/>
        <v>363441.6</v>
      </c>
      <c r="K367" s="18">
        <f>ROUND((J367-SUM('Entitlement to Date'!F15:L15))/5,2)</f>
        <v>22119.89</v>
      </c>
      <c r="L367" s="18">
        <v>0</v>
      </c>
      <c r="M367" s="18">
        <f>ROUND(((J367*-0.03)-SUM('CSI Admin to Date'!F15:L15))/5,2)</f>
        <v>-663.6</v>
      </c>
      <c r="N367" s="27">
        <v>0</v>
      </c>
      <c r="O367" s="1">
        <f t="shared" si="37"/>
        <v>21456.29</v>
      </c>
    </row>
    <row r="368" spans="1:15" ht="12.5" x14ac:dyDescent="0.25">
      <c r="A368" s="10" t="s">
        <v>90</v>
      </c>
      <c r="B368" s="4" t="s">
        <v>56</v>
      </c>
      <c r="C368" s="4" t="s">
        <v>17</v>
      </c>
      <c r="D368" s="6" t="s">
        <v>64</v>
      </c>
      <c r="E368" s="1" t="s">
        <v>112</v>
      </c>
      <c r="F368" s="19"/>
      <c r="G368" s="11">
        <v>96.7</v>
      </c>
      <c r="H368" s="11">
        <v>1</v>
      </c>
      <c r="I368" s="18">
        <v>12579.75</v>
      </c>
      <c r="J368" s="18">
        <f>ROUND((G368*I368)+(H368*$C$347),2)</f>
        <v>1226705.83</v>
      </c>
      <c r="K368" s="18">
        <f>ROUND((J368-SUM('Entitlement to Date'!F16:L16))/5,2)</f>
        <v>104231</v>
      </c>
      <c r="L368" s="18">
        <v>0</v>
      </c>
      <c r="M368" s="18">
        <f>ROUND(((J368*-0.03)-SUM('CSI Admin to Date'!F16:L16))/5,2)</f>
        <v>-3126.93</v>
      </c>
      <c r="N368" s="27">
        <v>0</v>
      </c>
      <c r="O368" s="1">
        <f t="shared" si="37"/>
        <v>101104.07</v>
      </c>
    </row>
    <row r="369" spans="1:15" x14ac:dyDescent="0.35">
      <c r="A369" s="10" t="s">
        <v>91</v>
      </c>
      <c r="B369" s="4" t="s">
        <v>61</v>
      </c>
      <c r="C369" s="4" t="s">
        <v>21</v>
      </c>
      <c r="D369" s="24" t="s">
        <v>49</v>
      </c>
      <c r="E369" t="s">
        <v>128</v>
      </c>
      <c r="F369" s="19"/>
      <c r="G369" s="11">
        <v>154</v>
      </c>
      <c r="H369" s="11"/>
      <c r="I369" s="18">
        <v>10819.34</v>
      </c>
      <c r="J369" s="18">
        <f t="shared" ref="J369:J388" si="39">ROUND((G369*I369)+(H369*$C$47),2)</f>
        <v>1666178.36</v>
      </c>
      <c r="K369" s="18">
        <f>ROUND((J369-SUM('Entitlement to Date'!F17:L17))/5,2)</f>
        <v>137223.32</v>
      </c>
      <c r="L369" s="18">
        <v>0</v>
      </c>
      <c r="M369" s="18">
        <f>ROUND(((J369*-0.03)-SUM('CSI Admin to Date'!F17:L17))/5,2)</f>
        <v>-4116.7</v>
      </c>
      <c r="N369" s="27">
        <v>0</v>
      </c>
      <c r="O369" s="1">
        <f t="shared" si="37"/>
        <v>133106.62</v>
      </c>
    </row>
    <row r="370" spans="1:15" ht="12.5" x14ac:dyDescent="0.25">
      <c r="A370" s="10" t="s">
        <v>92</v>
      </c>
      <c r="B370" s="4" t="s">
        <v>54</v>
      </c>
      <c r="C370" s="4" t="s">
        <v>54</v>
      </c>
      <c r="D370" s="6" t="s">
        <v>102</v>
      </c>
      <c r="E370" s="1" t="s">
        <v>172</v>
      </c>
      <c r="F370" s="19"/>
      <c r="G370" s="11">
        <v>942.7</v>
      </c>
      <c r="H370" s="11"/>
      <c r="I370" s="18">
        <v>10946.83</v>
      </c>
      <c r="J370" s="18">
        <f t="shared" si="39"/>
        <v>10319576.640000001</v>
      </c>
      <c r="K370" s="18">
        <f>ROUND((J370-SUM('Entitlement to Date'!F18:L18))/5,2)</f>
        <v>881867.22</v>
      </c>
      <c r="L370" s="18">
        <v>0</v>
      </c>
      <c r="M370" s="18">
        <f>ROUND(((J370*-0.03)-SUM('CSI Admin to Date'!F18:L18))/5,2)</f>
        <v>-26456.01</v>
      </c>
      <c r="N370" s="27">
        <v>0</v>
      </c>
      <c r="O370" s="1">
        <f t="shared" si="37"/>
        <v>855411.21</v>
      </c>
    </row>
    <row r="371" spans="1:15" ht="12.5" x14ac:dyDescent="0.25">
      <c r="A371" s="10" t="s">
        <v>92</v>
      </c>
      <c r="B371" s="4" t="s">
        <v>54</v>
      </c>
      <c r="C371" s="4" t="s">
        <v>54</v>
      </c>
      <c r="D371" s="6" t="s">
        <v>29</v>
      </c>
      <c r="E371" s="1" t="s">
        <v>173</v>
      </c>
      <c r="F371" s="19"/>
      <c r="G371" s="11">
        <v>1165.25</v>
      </c>
      <c r="H371" s="11"/>
      <c r="I371" s="18">
        <v>10921</v>
      </c>
      <c r="J371" s="18">
        <f t="shared" si="39"/>
        <v>12725695.25</v>
      </c>
      <c r="K371" s="18">
        <f>ROUND((J371-SUM('Entitlement to Date'!F19:L19))/5,2)</f>
        <v>1050304.67</v>
      </c>
      <c r="L371" s="18">
        <v>0</v>
      </c>
      <c r="M371" s="18">
        <f>ROUND(((J371*-0.03)-SUM('CSI Admin to Date'!F19:L19))/5,2)</f>
        <v>-31509.14</v>
      </c>
      <c r="N371" s="27">
        <v>-238851.9</v>
      </c>
      <c r="O371" s="1">
        <f t="shared" si="37"/>
        <v>779943.62999999989</v>
      </c>
    </row>
    <row r="372" spans="1:15" ht="12.5" x14ac:dyDescent="0.25">
      <c r="A372" s="10" t="s">
        <v>93</v>
      </c>
      <c r="B372" s="4" t="s">
        <v>7</v>
      </c>
      <c r="C372" s="4" t="s">
        <v>7</v>
      </c>
      <c r="D372" s="6" t="s">
        <v>30</v>
      </c>
      <c r="E372" s="1" t="s">
        <v>121</v>
      </c>
      <c r="F372" s="19"/>
      <c r="G372" s="11">
        <v>302</v>
      </c>
      <c r="H372" s="11"/>
      <c r="I372" s="18">
        <v>11742.75</v>
      </c>
      <c r="J372" s="18">
        <f t="shared" si="39"/>
        <v>3546310.5</v>
      </c>
      <c r="K372" s="18">
        <f>ROUND((J372-SUM('Entitlement to Date'!F20:L20))/5,2)</f>
        <v>271370.42</v>
      </c>
      <c r="L372" s="18">
        <v>0</v>
      </c>
      <c r="M372" s="18">
        <f>ROUND(((J372*-0.03)-SUM('CSI Admin to Date'!F20:L20))/5,2)</f>
        <v>-8141.11</v>
      </c>
      <c r="N372" s="27">
        <v>-41013.49</v>
      </c>
      <c r="O372" s="1">
        <f t="shared" si="37"/>
        <v>222215.82</v>
      </c>
    </row>
    <row r="373" spans="1:15" ht="12.5" x14ac:dyDescent="0.25">
      <c r="A373" s="10" t="s">
        <v>94</v>
      </c>
      <c r="B373" s="4" t="s">
        <v>57</v>
      </c>
      <c r="C373" s="4" t="s">
        <v>8</v>
      </c>
      <c r="D373" s="6" t="s">
        <v>81</v>
      </c>
      <c r="E373" s="1" t="s">
        <v>82</v>
      </c>
      <c r="F373" s="19"/>
      <c r="G373" s="11">
        <v>388</v>
      </c>
      <c r="H373" s="11"/>
      <c r="I373" s="18">
        <v>11553.38</v>
      </c>
      <c r="J373" s="18">
        <f t="shared" si="39"/>
        <v>4482711.4400000004</v>
      </c>
      <c r="K373" s="18">
        <f>ROUND((J373-SUM('Entitlement to Date'!F21:L21))/5,2)</f>
        <v>347392.83</v>
      </c>
      <c r="L373" s="18">
        <v>0</v>
      </c>
      <c r="M373" s="18">
        <f>ROUND(((J373*-0.03)-SUM('CSI Admin to Date'!F21:L21))/5,2)</f>
        <v>-10421.790000000001</v>
      </c>
      <c r="N373" s="27">
        <v>0</v>
      </c>
      <c r="O373" s="1">
        <f t="shared" si="37"/>
        <v>336971.04000000004</v>
      </c>
    </row>
    <row r="374" spans="1:15" ht="12.5" x14ac:dyDescent="0.25">
      <c r="A374" s="10" t="s">
        <v>94</v>
      </c>
      <c r="B374" s="4" t="s">
        <v>57</v>
      </c>
      <c r="C374" s="4" t="s">
        <v>8</v>
      </c>
      <c r="D374" s="6" t="s">
        <v>46</v>
      </c>
      <c r="E374" s="1" t="s">
        <v>45</v>
      </c>
      <c r="F374" s="19"/>
      <c r="G374" s="11">
        <v>676.8</v>
      </c>
      <c r="H374" s="11"/>
      <c r="I374" s="18">
        <v>10951.13</v>
      </c>
      <c r="J374" s="18">
        <f t="shared" si="39"/>
        <v>7411724.7800000003</v>
      </c>
      <c r="K374" s="18">
        <f>ROUND((J374-SUM('Entitlement to Date'!F22:L22))/5,2)</f>
        <v>607173.81999999995</v>
      </c>
      <c r="L374" s="18">
        <v>0</v>
      </c>
      <c r="M374" s="18">
        <f>ROUND(((J374*-0.03)-SUM('CSI Admin to Date'!F22:L22))/5,2)</f>
        <v>-18215.21</v>
      </c>
      <c r="N374" s="27">
        <v>-95995.31</v>
      </c>
      <c r="O374" s="1">
        <f t="shared" si="37"/>
        <v>492963.3</v>
      </c>
    </row>
    <row r="375" spans="1:15" ht="12.5" x14ac:dyDescent="0.25">
      <c r="A375" s="10" t="s">
        <v>94</v>
      </c>
      <c r="B375" s="4" t="s">
        <v>57</v>
      </c>
      <c r="C375" s="4" t="s">
        <v>8</v>
      </c>
      <c r="D375" s="6" t="s">
        <v>32</v>
      </c>
      <c r="E375" s="1" t="s">
        <v>9</v>
      </c>
      <c r="F375" s="19"/>
      <c r="G375" s="11">
        <v>336.8</v>
      </c>
      <c r="H375" s="11"/>
      <c r="I375" s="18">
        <v>11121.59</v>
      </c>
      <c r="J375" s="18">
        <f t="shared" si="39"/>
        <v>3745751.51</v>
      </c>
      <c r="K375" s="18">
        <f>ROUND((J375-SUM('Entitlement to Date'!F23:L23))/5,2)</f>
        <v>305637.32</v>
      </c>
      <c r="L375" s="18">
        <v>0</v>
      </c>
      <c r="M375" s="18">
        <f>ROUND(((J375*-0.03)-SUM('CSI Admin to Date'!F23:L23))/5,2)</f>
        <v>-9169.1200000000008</v>
      </c>
      <c r="N375" s="27">
        <v>-42445</v>
      </c>
      <c r="O375" s="1">
        <f t="shared" si="37"/>
        <v>254023.2</v>
      </c>
    </row>
    <row r="376" spans="1:15" ht="12.5" x14ac:dyDescent="0.25">
      <c r="A376" s="10" t="s">
        <v>94</v>
      </c>
      <c r="B376" s="4" t="s">
        <v>57</v>
      </c>
      <c r="C376" s="4" t="s">
        <v>8</v>
      </c>
      <c r="D376" s="6" t="s">
        <v>33</v>
      </c>
      <c r="E376" s="1" t="s">
        <v>174</v>
      </c>
      <c r="F376" s="19"/>
      <c r="G376" s="11">
        <v>873.7</v>
      </c>
      <c r="H376" s="11"/>
      <c r="I376" s="18">
        <v>10814.08</v>
      </c>
      <c r="J376" s="18">
        <f t="shared" si="39"/>
        <v>9448261.6999999993</v>
      </c>
      <c r="K376" s="18">
        <f>ROUND((J376-SUM('Entitlement to Date'!F24:L24))/5,2)</f>
        <v>782296.22</v>
      </c>
      <c r="L376" s="18">
        <v>0</v>
      </c>
      <c r="M376" s="18">
        <f>ROUND(((J376*-0.03)-SUM('CSI Admin to Date'!F24:L24))/5,2)</f>
        <v>-23468.89</v>
      </c>
      <c r="N376" s="27">
        <v>-67993.87</v>
      </c>
      <c r="O376" s="1">
        <f t="shared" si="37"/>
        <v>690833.46</v>
      </c>
    </row>
    <row r="377" spans="1:15" ht="12.5" x14ac:dyDescent="0.25">
      <c r="A377" s="10" t="s">
        <v>94</v>
      </c>
      <c r="B377" s="4" t="s">
        <v>57</v>
      </c>
      <c r="C377" s="4" t="s">
        <v>8</v>
      </c>
      <c r="D377" s="6" t="s">
        <v>34</v>
      </c>
      <c r="E377" s="3" t="s">
        <v>116</v>
      </c>
      <c r="F377" s="19"/>
      <c r="G377" s="11">
        <v>342</v>
      </c>
      <c r="H377" s="11"/>
      <c r="I377" s="18">
        <v>10977.01</v>
      </c>
      <c r="J377" s="18">
        <f t="shared" si="39"/>
        <v>3754137.42</v>
      </c>
      <c r="K377" s="18">
        <f>ROUND((J377-SUM('Entitlement to Date'!F25:L25))/5,2)</f>
        <v>343348.08</v>
      </c>
      <c r="L377" s="18">
        <v>0</v>
      </c>
      <c r="M377" s="18">
        <f>ROUND(((J377*-0.03)-SUM('CSI Admin to Date'!F25:L25))/5,2)</f>
        <v>-10300.450000000001</v>
      </c>
      <c r="N377" s="27">
        <v>0</v>
      </c>
      <c r="O377" s="1">
        <f t="shared" si="37"/>
        <v>333047.63</v>
      </c>
    </row>
    <row r="378" spans="1:15" ht="12.5" x14ac:dyDescent="0.25">
      <c r="A378" s="10" t="s">
        <v>94</v>
      </c>
      <c r="B378" s="4" t="s">
        <v>57</v>
      </c>
      <c r="C378" s="4" t="s">
        <v>8</v>
      </c>
      <c r="D378" s="6" t="s">
        <v>35</v>
      </c>
      <c r="E378" s="1" t="s">
        <v>18</v>
      </c>
      <c r="F378" s="19"/>
      <c r="G378" s="11">
        <v>352.8</v>
      </c>
      <c r="H378" s="11"/>
      <c r="I378" s="18">
        <v>11025.83</v>
      </c>
      <c r="J378" s="18">
        <f t="shared" si="39"/>
        <v>3889912.82</v>
      </c>
      <c r="K378" s="18">
        <f>ROUND((J378-SUM('Entitlement to Date'!F26:L26))/5,2)</f>
        <v>308176.59000000003</v>
      </c>
      <c r="L378" s="18">
        <v>0</v>
      </c>
      <c r="M378" s="18">
        <f>ROUND(((J378*-0.03)-SUM('CSI Admin to Date'!F26:L26))/5,2)</f>
        <v>-9245.2900000000009</v>
      </c>
      <c r="N378" s="27">
        <v>-30047.919999999998</v>
      </c>
      <c r="O378" s="1">
        <f t="shared" si="37"/>
        <v>268883.38000000006</v>
      </c>
    </row>
    <row r="379" spans="1:15" ht="12.5" x14ac:dyDescent="0.25">
      <c r="A379" s="10" t="s">
        <v>95</v>
      </c>
      <c r="B379" s="4" t="s">
        <v>60</v>
      </c>
      <c r="C379" s="4" t="s">
        <v>10</v>
      </c>
      <c r="D379" s="6" t="s">
        <v>36</v>
      </c>
      <c r="E379" s="1" t="s">
        <v>127</v>
      </c>
      <c r="F379" s="19"/>
      <c r="G379" s="11">
        <v>252.6</v>
      </c>
      <c r="H379" s="11"/>
      <c r="I379" s="18">
        <v>11759.44</v>
      </c>
      <c r="J379" s="18">
        <f t="shared" si="39"/>
        <v>2970434.54</v>
      </c>
      <c r="K379" s="18">
        <f>ROUND((J379-SUM('Entitlement to Date'!F27:L27))/5,2)</f>
        <v>236753.77</v>
      </c>
      <c r="L379" s="18">
        <v>0</v>
      </c>
      <c r="M379" s="18">
        <f>ROUND(((J379*-0.03)-SUM('CSI Admin to Date'!F27:L27))/5,2)</f>
        <v>-7102.61</v>
      </c>
      <c r="N379" s="27">
        <v>0</v>
      </c>
      <c r="O379" s="1">
        <f t="shared" si="37"/>
        <v>229651.16</v>
      </c>
    </row>
    <row r="380" spans="1:15" ht="12.5" x14ac:dyDescent="0.25">
      <c r="A380" s="10" t="s">
        <v>96</v>
      </c>
      <c r="B380" s="4" t="s">
        <v>51</v>
      </c>
      <c r="C380" s="4" t="s">
        <v>51</v>
      </c>
      <c r="D380" s="6" t="s">
        <v>63</v>
      </c>
      <c r="E380" s="1" t="s">
        <v>175</v>
      </c>
      <c r="F380" s="19"/>
      <c r="G380" s="11">
        <v>743.1</v>
      </c>
      <c r="H380" s="11"/>
      <c r="I380" s="18">
        <v>11029.61</v>
      </c>
      <c r="J380" s="18">
        <f t="shared" si="39"/>
        <v>8196103.1900000004</v>
      </c>
      <c r="K380" s="18">
        <f>ROUND((J380-SUM('Entitlement to Date'!F28:L28))/5,2)</f>
        <v>675084.06</v>
      </c>
      <c r="L380" s="18">
        <v>0</v>
      </c>
      <c r="M380" s="18">
        <f>ROUND(((J380*-0.03)-SUM('CSI Admin to Date'!F28:L28))/5,2)</f>
        <v>-20252.53</v>
      </c>
      <c r="N380" s="27">
        <v>-49266.67</v>
      </c>
      <c r="O380" s="1">
        <f t="shared" si="37"/>
        <v>605564.86</v>
      </c>
    </row>
    <row r="381" spans="1:15" ht="12.5" x14ac:dyDescent="0.25">
      <c r="A381" s="10" t="s">
        <v>96</v>
      </c>
      <c r="B381" s="4" t="s">
        <v>51</v>
      </c>
      <c r="C381" s="4" t="s">
        <v>51</v>
      </c>
      <c r="D381" s="6" t="s">
        <v>140</v>
      </c>
      <c r="E381" s="1" t="s">
        <v>141</v>
      </c>
      <c r="F381" s="19"/>
      <c r="G381" s="11">
        <v>92</v>
      </c>
      <c r="H381" s="11"/>
      <c r="I381" s="18">
        <v>10908.32944686</v>
      </c>
      <c r="J381" s="18">
        <f t="shared" si="39"/>
        <v>1003566.31</v>
      </c>
      <c r="K381" s="18">
        <f>ROUND((J381-SUM('Entitlement to Date'!F29:L29))/5,2)</f>
        <v>75259.3</v>
      </c>
      <c r="L381" s="18">
        <v>0</v>
      </c>
      <c r="M381" s="18">
        <f>ROUND(((J381*-0.03)-SUM('CSI Admin to Date'!F29:L29))/5,2)</f>
        <v>-2257.7800000000002</v>
      </c>
      <c r="N381" s="27">
        <v>0</v>
      </c>
      <c r="O381" s="1">
        <f t="shared" si="37"/>
        <v>73001.52</v>
      </c>
    </row>
    <row r="382" spans="1:15" ht="12.5" x14ac:dyDescent="0.25">
      <c r="A382" s="10" t="s">
        <v>97</v>
      </c>
      <c r="B382" s="4" t="s">
        <v>58</v>
      </c>
      <c r="C382" s="4" t="s">
        <v>11</v>
      </c>
      <c r="D382" s="6" t="s">
        <v>37</v>
      </c>
      <c r="E382" s="1" t="s">
        <v>120</v>
      </c>
      <c r="F382" s="19"/>
      <c r="G382" s="11">
        <v>252.5</v>
      </c>
      <c r="H382" s="11"/>
      <c r="I382" s="18">
        <v>11061.47</v>
      </c>
      <c r="J382" s="18">
        <f t="shared" si="39"/>
        <v>2793021.18</v>
      </c>
      <c r="K382" s="18">
        <f>ROUND((J382-SUM('Entitlement to Date'!F30:L30))/5,2)</f>
        <v>226932.34</v>
      </c>
      <c r="L382" s="18">
        <v>0</v>
      </c>
      <c r="M382" s="18">
        <f>ROUND(((J382*-0.03)-SUM('CSI Admin to Date'!F30:L30))/5,2)</f>
        <v>-6807.97</v>
      </c>
      <c r="N382" s="27">
        <v>0</v>
      </c>
      <c r="O382" s="1">
        <f t="shared" si="37"/>
        <v>220124.37</v>
      </c>
    </row>
    <row r="383" spans="1:15" ht="12.5" x14ac:dyDescent="0.25">
      <c r="A383" s="10" t="s">
        <v>97</v>
      </c>
      <c r="B383" s="4" t="s">
        <v>58</v>
      </c>
      <c r="C383" s="4" t="s">
        <v>11</v>
      </c>
      <c r="D383" s="6" t="s">
        <v>38</v>
      </c>
      <c r="E383" s="3" t="s">
        <v>12</v>
      </c>
      <c r="F383" s="19"/>
      <c r="G383" s="11">
        <v>329.9</v>
      </c>
      <c r="H383" s="11"/>
      <c r="I383" s="18">
        <v>10954.66</v>
      </c>
      <c r="J383" s="18">
        <f t="shared" si="39"/>
        <v>3613942.33</v>
      </c>
      <c r="K383" s="18">
        <f>ROUND((J383-SUM('Entitlement to Date'!F31:L31))/5,2)</f>
        <v>288808.7</v>
      </c>
      <c r="L383" s="18">
        <v>0</v>
      </c>
      <c r="M383" s="18">
        <f>ROUND(((J383*-0.03)-SUM('CSI Admin to Date'!F31:L31))/5,2)</f>
        <v>-8664.26</v>
      </c>
      <c r="N383" s="27">
        <v>0</v>
      </c>
      <c r="O383" s="1">
        <f t="shared" si="37"/>
        <v>280144.44</v>
      </c>
    </row>
    <row r="384" spans="1:15" x14ac:dyDescent="0.35">
      <c r="A384" s="10" t="s">
        <v>98</v>
      </c>
      <c r="B384" s="4" t="s">
        <v>59</v>
      </c>
      <c r="C384" s="4" t="s">
        <v>13</v>
      </c>
      <c r="D384" s="24" t="s">
        <v>79</v>
      </c>
      <c r="E384" t="s">
        <v>83</v>
      </c>
      <c r="F384" s="19"/>
      <c r="G384" s="11">
        <v>218.6</v>
      </c>
      <c r="H384" s="11"/>
      <c r="I384" s="18">
        <v>10791.3</v>
      </c>
      <c r="J384" s="18">
        <f t="shared" si="39"/>
        <v>2358978.1800000002</v>
      </c>
      <c r="K384" s="18">
        <f>ROUND((J384-SUM('Entitlement to Date'!F32:L32))/5,2)</f>
        <v>190819.59</v>
      </c>
      <c r="L384" s="18">
        <v>0</v>
      </c>
      <c r="M384" s="18">
        <f>ROUND(((J384*-0.03)-SUM('CSI Admin to Date'!F32:L32))/5,2)</f>
        <v>-5724.59</v>
      </c>
      <c r="N384" s="27">
        <v>0</v>
      </c>
      <c r="O384" s="1">
        <f t="shared" si="37"/>
        <v>185095</v>
      </c>
    </row>
    <row r="385" spans="1:15" x14ac:dyDescent="0.35">
      <c r="A385" s="10" t="s">
        <v>98</v>
      </c>
      <c r="B385" s="4" t="s">
        <v>59</v>
      </c>
      <c r="C385" s="4" t="s">
        <v>13</v>
      </c>
      <c r="D385" t="s">
        <v>39</v>
      </c>
      <c r="E385" s="19" t="s">
        <v>176</v>
      </c>
      <c r="F385" s="19"/>
      <c r="G385" s="11">
        <v>219.5</v>
      </c>
      <c r="H385" s="11"/>
      <c r="I385" s="18">
        <v>10791.3</v>
      </c>
      <c r="J385" s="18">
        <f t="shared" si="39"/>
        <v>2368690.35</v>
      </c>
      <c r="K385" s="18">
        <f>ROUND((J385-SUM('Entitlement to Date'!F33:L33))/5,2)</f>
        <v>202330.63</v>
      </c>
      <c r="L385" s="18">
        <v>0</v>
      </c>
      <c r="M385" s="18">
        <f>ROUND(((J385*-0.03)-SUM('CSI Admin to Date'!F33:L33))/5,2)</f>
        <v>-6069.92</v>
      </c>
      <c r="N385" s="27">
        <v>0</v>
      </c>
      <c r="O385" s="1">
        <f t="shared" si="37"/>
        <v>196260.71</v>
      </c>
    </row>
    <row r="386" spans="1:15" ht="12.5" x14ac:dyDescent="0.25">
      <c r="A386" s="10" t="s">
        <v>98</v>
      </c>
      <c r="B386" s="4" t="s">
        <v>59</v>
      </c>
      <c r="C386" s="4" t="s">
        <v>13</v>
      </c>
      <c r="D386" s="6" t="s">
        <v>103</v>
      </c>
      <c r="E386" s="1" t="s">
        <v>177</v>
      </c>
      <c r="F386" s="19"/>
      <c r="G386" s="11">
        <v>633.70000000000005</v>
      </c>
      <c r="H386" s="11"/>
      <c r="I386" s="18">
        <v>10791.3</v>
      </c>
      <c r="J386" s="18">
        <f t="shared" si="39"/>
        <v>6838446.8099999996</v>
      </c>
      <c r="K386" s="18">
        <f>ROUND((J386-SUM('Entitlement to Date'!F34:L34))/5,2)</f>
        <v>579834.36</v>
      </c>
      <c r="L386" s="18">
        <v>0</v>
      </c>
      <c r="M386" s="18">
        <f>ROUND(((J386*-0.03)-SUM('CSI Admin to Date'!F34:L34))/5,2)</f>
        <v>-17395.03</v>
      </c>
      <c r="N386" s="27">
        <v>0</v>
      </c>
      <c r="O386" s="1">
        <f t="shared" si="37"/>
        <v>562439.32999999996</v>
      </c>
    </row>
    <row r="387" spans="1:15" ht="12.5" x14ac:dyDescent="0.25">
      <c r="A387" s="10" t="s">
        <v>98</v>
      </c>
      <c r="B387" s="4" t="s">
        <v>59</v>
      </c>
      <c r="C387" s="4" t="s">
        <v>13</v>
      </c>
      <c r="D387" s="6" t="s">
        <v>80</v>
      </c>
      <c r="E387" s="1" t="s">
        <v>178</v>
      </c>
      <c r="F387" s="19"/>
      <c r="G387" s="11">
        <v>787</v>
      </c>
      <c r="H387" s="11"/>
      <c r="I387" s="18">
        <v>10791.3</v>
      </c>
      <c r="J387" s="18">
        <f t="shared" si="39"/>
        <v>8492753.0999999996</v>
      </c>
      <c r="K387" s="18">
        <f>ROUND((J387-SUM('Entitlement to Date'!F35:L35))/5,2)</f>
        <v>707436.68</v>
      </c>
      <c r="L387" s="18">
        <v>0</v>
      </c>
      <c r="M387" s="18">
        <f>ROUND(((J387*-0.03)-SUM('CSI Admin to Date'!F35:L35))/5,2)</f>
        <v>-21223.09</v>
      </c>
      <c r="N387" s="27">
        <v>-67004.25</v>
      </c>
      <c r="O387" s="1">
        <f t="shared" si="37"/>
        <v>619209.34000000008</v>
      </c>
    </row>
    <row r="388" spans="1:15" ht="12.5" x14ac:dyDescent="0.25">
      <c r="A388" s="10" t="s">
        <v>98</v>
      </c>
      <c r="B388" s="4" t="s">
        <v>59</v>
      </c>
      <c r="C388" s="4" t="s">
        <v>13</v>
      </c>
      <c r="D388" s="6" t="s">
        <v>40</v>
      </c>
      <c r="E388" s="1" t="s">
        <v>179</v>
      </c>
      <c r="F388" s="19"/>
      <c r="G388" s="11">
        <v>1094.5</v>
      </c>
      <c r="H388" s="11"/>
      <c r="I388" s="18">
        <v>10791.3</v>
      </c>
      <c r="J388" s="18">
        <f t="shared" si="39"/>
        <v>11811077.85</v>
      </c>
      <c r="K388" s="18">
        <f>ROUND((J388-SUM('Entitlement to Date'!F36:L36))/5,2)</f>
        <v>972173.88</v>
      </c>
      <c r="L388" s="18">
        <v>0</v>
      </c>
      <c r="M388" s="18">
        <f>ROUND(((J388*-0.03)-SUM('CSI Admin to Date'!F36:L36))/5,2)</f>
        <v>-29165.22</v>
      </c>
      <c r="N388" s="27">
        <v>-106371.67</v>
      </c>
      <c r="O388" s="1">
        <f t="shared" si="37"/>
        <v>836636.99</v>
      </c>
    </row>
    <row r="389" spans="1:15" x14ac:dyDescent="0.35">
      <c r="A389" s="10" t="s">
        <v>98</v>
      </c>
      <c r="B389" s="4" t="s">
        <v>59</v>
      </c>
      <c r="C389" s="4" t="s">
        <v>13</v>
      </c>
      <c r="D389" t="s">
        <v>154</v>
      </c>
      <c r="E389" s="4" t="s">
        <v>155</v>
      </c>
      <c r="G389" s="11">
        <v>0</v>
      </c>
      <c r="H389" s="4">
        <v>408</v>
      </c>
      <c r="I389" s="18">
        <v>10791.3</v>
      </c>
      <c r="J389" s="18">
        <f>ROUND((G389*I389)+(H389*$C$347),2)</f>
        <v>4179552</v>
      </c>
      <c r="K389" s="18">
        <f>ROUND((J389-SUM('Entitlement to Date'!F37:L37))/5,2)</f>
        <v>361954.67</v>
      </c>
      <c r="L389" s="18">
        <v>0</v>
      </c>
      <c r="M389" s="18">
        <f>ROUND(((J389*-0.03)-SUM('CSI Admin to Date'!F37:L37))/5,2)</f>
        <v>-10858.64</v>
      </c>
      <c r="N389" s="27">
        <v>0</v>
      </c>
      <c r="O389" s="1">
        <f t="shared" si="37"/>
        <v>351096.02999999997</v>
      </c>
    </row>
    <row r="390" spans="1:15" ht="12.5" x14ac:dyDescent="0.25">
      <c r="A390" s="10" t="s">
        <v>99</v>
      </c>
      <c r="B390" s="4" t="s">
        <v>55</v>
      </c>
      <c r="C390" s="4" t="s">
        <v>14</v>
      </c>
      <c r="D390" s="6" t="s">
        <v>41</v>
      </c>
      <c r="E390" s="1" t="s">
        <v>15</v>
      </c>
      <c r="F390" s="19"/>
      <c r="G390" s="11">
        <v>880.5</v>
      </c>
      <c r="H390" s="11"/>
      <c r="I390" s="18">
        <v>10791.3</v>
      </c>
      <c r="J390" s="18">
        <f t="shared" ref="J390:J395" si="40">ROUND((G390*I390)+(H390*$C$47),2)</f>
        <v>9501739.6500000004</v>
      </c>
      <c r="K390" s="18">
        <f>ROUND((J390-SUM('Entitlement to Date'!F38:L38))/5,2)</f>
        <v>794933.52</v>
      </c>
      <c r="L390" s="18">
        <v>0</v>
      </c>
      <c r="M390" s="18">
        <f>ROUND(((J390*-0.03)-SUM('CSI Admin to Date'!F38:L38))/5,2)</f>
        <v>-23848.01</v>
      </c>
      <c r="N390" s="27">
        <v>-110905</v>
      </c>
      <c r="O390" s="1">
        <f t="shared" si="37"/>
        <v>660180.51</v>
      </c>
    </row>
    <row r="391" spans="1:15" ht="12.5" x14ac:dyDescent="0.25">
      <c r="A391" s="10" t="s">
        <v>99</v>
      </c>
      <c r="B391" s="4" t="s">
        <v>55</v>
      </c>
      <c r="C391" s="4" t="s">
        <v>14</v>
      </c>
      <c r="D391" s="6" t="s">
        <v>146</v>
      </c>
      <c r="E391" s="1" t="s">
        <v>180</v>
      </c>
      <c r="F391" s="19"/>
      <c r="G391" s="11">
        <v>457</v>
      </c>
      <c r="H391" s="11"/>
      <c r="I391" s="18">
        <v>10791.3</v>
      </c>
      <c r="J391" s="18">
        <f t="shared" si="40"/>
        <v>4931624.0999999996</v>
      </c>
      <c r="K391" s="18">
        <f>ROUND((J391-SUM('Entitlement to Date'!F39:L39))/5,2)</f>
        <v>462215.67999999999</v>
      </c>
      <c r="L391" s="18">
        <v>0</v>
      </c>
      <c r="M391" s="18">
        <f>ROUND(((J391*-0.03)-SUM('CSI Admin to Date'!F39:L39))/5,2)</f>
        <v>-13866.47</v>
      </c>
      <c r="N391" s="27">
        <v>0</v>
      </c>
      <c r="O391" s="1">
        <f t="shared" si="37"/>
        <v>448349.21</v>
      </c>
    </row>
    <row r="392" spans="1:15" ht="12.5" x14ac:dyDescent="0.25">
      <c r="A392" s="10" t="s">
        <v>99</v>
      </c>
      <c r="B392" s="4" t="s">
        <v>55</v>
      </c>
      <c r="C392" s="4" t="s">
        <v>14</v>
      </c>
      <c r="D392" s="6" t="s">
        <v>48</v>
      </c>
      <c r="E392" s="1" t="s">
        <v>122</v>
      </c>
      <c r="F392" s="19"/>
      <c r="G392" s="11">
        <v>36</v>
      </c>
      <c r="H392" s="11"/>
      <c r="I392" s="18">
        <v>10791.3</v>
      </c>
      <c r="J392" s="18">
        <f t="shared" si="40"/>
        <v>388486.8</v>
      </c>
      <c r="K392" s="18">
        <f>ROUND((J392-SUM('Entitlement to Date'!F40:L40))/5,2)</f>
        <v>26677.26</v>
      </c>
      <c r="L392" s="18">
        <v>0</v>
      </c>
      <c r="M392" s="18">
        <f>ROUND(((J392*-0.03)-SUM('CSI Admin to Date'!F40:L40))/5,2)</f>
        <v>-800.32</v>
      </c>
      <c r="N392" s="27">
        <v>0</v>
      </c>
      <c r="O392" s="1">
        <f t="shared" si="37"/>
        <v>25876.94</v>
      </c>
    </row>
    <row r="393" spans="1:15" ht="12.5" x14ac:dyDescent="0.25">
      <c r="A393" s="10" t="s">
        <v>99</v>
      </c>
      <c r="B393" s="4" t="s">
        <v>55</v>
      </c>
      <c r="C393" s="4" t="s">
        <v>14</v>
      </c>
      <c r="D393" s="6" t="s">
        <v>160</v>
      </c>
      <c r="E393" s="1" t="s">
        <v>162</v>
      </c>
      <c r="F393" s="19"/>
      <c r="G393" s="11">
        <v>29</v>
      </c>
      <c r="H393" s="11"/>
      <c r="I393" s="18">
        <v>10791.3</v>
      </c>
      <c r="J393" s="18">
        <f t="shared" si="40"/>
        <v>312947.7</v>
      </c>
      <c r="K393" s="18">
        <f>ROUND((J393-SUM('Entitlement to Date'!F41:L41))/5,2)</f>
        <v>23380.22</v>
      </c>
      <c r="L393" s="18">
        <v>0</v>
      </c>
      <c r="M393" s="18">
        <f>ROUND(((J393*-0.03)-SUM('CSI Admin to Date'!F41:L41))/5,2)</f>
        <v>-701.41</v>
      </c>
      <c r="N393" s="27">
        <v>0</v>
      </c>
      <c r="O393" s="1">
        <f t="shared" si="37"/>
        <v>22678.81</v>
      </c>
    </row>
    <row r="394" spans="1:15" ht="12.5" x14ac:dyDescent="0.25">
      <c r="A394" s="10" t="s">
        <v>42</v>
      </c>
      <c r="B394" s="4" t="s">
        <v>136</v>
      </c>
      <c r="C394" s="4" t="s">
        <v>133</v>
      </c>
      <c r="D394" s="6" t="s">
        <v>134</v>
      </c>
      <c r="E394" s="1" t="s">
        <v>135</v>
      </c>
      <c r="F394" s="19"/>
      <c r="G394" s="11">
        <v>61</v>
      </c>
      <c r="H394" s="11"/>
      <c r="I394" s="18">
        <v>11421.36</v>
      </c>
      <c r="J394" s="18">
        <f t="shared" si="40"/>
        <v>696702.96</v>
      </c>
      <c r="K394" s="18">
        <f>ROUND((J394-SUM('Entitlement to Date'!F42:L42))/5,2)</f>
        <v>53880.25</v>
      </c>
      <c r="L394" s="18">
        <v>0</v>
      </c>
      <c r="M394" s="18">
        <f>ROUND(((J394*-0.03)-SUM('CSI Admin to Date'!F42:L42))/5,2)</f>
        <v>-1616.41</v>
      </c>
      <c r="N394" s="27">
        <v>0</v>
      </c>
      <c r="O394" s="1">
        <f t="shared" si="37"/>
        <v>52263.839999999997</v>
      </c>
    </row>
    <row r="395" spans="1:15" ht="12.5" x14ac:dyDescent="0.25">
      <c r="A395" s="10" t="s">
        <v>100</v>
      </c>
      <c r="B395" s="4" t="s">
        <v>62</v>
      </c>
      <c r="C395" s="4" t="s">
        <v>104</v>
      </c>
      <c r="D395" s="6" t="s">
        <v>44</v>
      </c>
      <c r="E395" s="1" t="s">
        <v>129</v>
      </c>
      <c r="F395" s="19"/>
      <c r="G395" s="11">
        <v>121.2</v>
      </c>
      <c r="H395" s="11"/>
      <c r="I395" s="18">
        <v>11172.48</v>
      </c>
      <c r="J395" s="18">
        <f t="shared" si="40"/>
        <v>1354104.58</v>
      </c>
      <c r="K395" s="18">
        <f>ROUND((J395-SUM('Entitlement to Date'!F43:L43))/5,2)</f>
        <v>107280.14</v>
      </c>
      <c r="L395" s="18">
        <v>0</v>
      </c>
      <c r="M395" s="18">
        <f>ROUND(((J395*-0.03)-SUM('CSI Admin to Date'!F43:L43))/5,2)</f>
        <v>-3218.4</v>
      </c>
      <c r="N395" s="27">
        <v>0</v>
      </c>
      <c r="O395" s="1">
        <f t="shared" si="37"/>
        <v>104061.74</v>
      </c>
    </row>
    <row r="397" spans="1:15" x14ac:dyDescent="0.35">
      <c r="A397" s="20" t="s">
        <v>191</v>
      </c>
      <c r="B397"/>
      <c r="C397" s="21">
        <v>10244</v>
      </c>
      <c r="G397" s="11">
        <f>SUM(G354:G395)</f>
        <v>20807.150000000001</v>
      </c>
      <c r="H397" s="11">
        <f>SUM(H354:H395)</f>
        <v>432</v>
      </c>
      <c r="J397" s="19">
        <f t="shared" ref="J397:O397" si="41">SUM(J354:J395)</f>
        <v>237943028.57999995</v>
      </c>
      <c r="K397" s="19">
        <f t="shared" si="41"/>
        <v>19709896.420000006</v>
      </c>
      <c r="L397" s="19">
        <f t="shared" si="41"/>
        <v>0</v>
      </c>
      <c r="M397" s="19">
        <f t="shared" si="41"/>
        <v>-591296.91000000015</v>
      </c>
      <c r="N397" s="19">
        <f t="shared" si="41"/>
        <v>-1932087.38</v>
      </c>
      <c r="O397" s="19">
        <f t="shared" si="41"/>
        <v>17186512.129999999</v>
      </c>
    </row>
    <row r="398" spans="1:15" x14ac:dyDescent="0.35">
      <c r="A398" s="20" t="s">
        <v>192</v>
      </c>
      <c r="C398" s="21">
        <v>9588</v>
      </c>
      <c r="G398" s="11"/>
      <c r="H398" s="11">
        <f>+G397+H397</f>
        <v>21239.15</v>
      </c>
      <c r="M398" s="19">
        <f>L397+M397</f>
        <v>-591296.91000000015</v>
      </c>
      <c r="O398" s="19">
        <f>O397-M397</f>
        <v>17777809.039999999</v>
      </c>
    </row>
    <row r="401" spans="1:15" ht="13" x14ac:dyDescent="0.3">
      <c r="A401" s="12" t="s">
        <v>182</v>
      </c>
      <c r="B401" s="12"/>
      <c r="C401" s="13"/>
      <c r="D401" s="13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52" x14ac:dyDescent="0.3">
      <c r="A402" s="14" t="s">
        <v>195</v>
      </c>
      <c r="B402" s="14"/>
      <c r="C402" s="13"/>
      <c r="D402" s="13" t="s">
        <v>19</v>
      </c>
      <c r="E402" s="12" t="s">
        <v>20</v>
      </c>
      <c r="F402" s="15"/>
      <c r="G402" s="16" t="s">
        <v>193</v>
      </c>
      <c r="H402" s="16" t="s">
        <v>190</v>
      </c>
      <c r="I402" s="16" t="s">
        <v>0</v>
      </c>
      <c r="J402" s="16" t="s">
        <v>1</v>
      </c>
      <c r="K402" s="16" t="s">
        <v>2</v>
      </c>
      <c r="L402" s="16" t="s">
        <v>3</v>
      </c>
      <c r="M402" s="16" t="s">
        <v>4</v>
      </c>
      <c r="N402" s="16" t="s">
        <v>16</v>
      </c>
      <c r="O402" s="16" t="s">
        <v>5</v>
      </c>
    </row>
    <row r="403" spans="1:15" x14ac:dyDescent="0.35">
      <c r="C403" s="19"/>
      <c r="E403" s="19"/>
      <c r="F403" s="19"/>
      <c r="G403" s="17"/>
      <c r="H403" s="17"/>
      <c r="I403" s="18"/>
      <c r="J403" s="18"/>
      <c r="K403" s="18"/>
      <c r="L403" s="18"/>
      <c r="M403" s="18"/>
      <c r="N403" s="18"/>
      <c r="O403" s="1"/>
    </row>
    <row r="404" spans="1:15" ht="12.5" x14ac:dyDescent="0.25">
      <c r="A404" s="10" t="s">
        <v>85</v>
      </c>
      <c r="B404" s="4" t="s">
        <v>53</v>
      </c>
      <c r="C404" s="4" t="s">
        <v>101</v>
      </c>
      <c r="D404" s="6" t="s">
        <v>22</v>
      </c>
      <c r="E404" s="1" t="s">
        <v>163</v>
      </c>
      <c r="F404" s="19"/>
      <c r="G404" s="11">
        <v>1840.3</v>
      </c>
      <c r="H404" s="11">
        <v>8</v>
      </c>
      <c r="I404" s="18">
        <v>10969.27</v>
      </c>
      <c r="J404" s="18">
        <f>ROUND((G404*I404)+(H404*C448),2)</f>
        <v>20263451.579999998</v>
      </c>
      <c r="K404" s="18">
        <f>ROUND((J404-SUM('Entitlement to Date'!F2:M2))/4,2)</f>
        <v>1641272.36</v>
      </c>
      <c r="L404" s="18">
        <v>0</v>
      </c>
      <c r="M404" s="18">
        <f>ROUND(((J404*-0.03)-SUM('CSI Admin to Date'!F2:M2))/4,2)</f>
        <v>-49238.17</v>
      </c>
      <c r="N404" s="27">
        <v>-255084.25</v>
      </c>
      <c r="O404" s="1">
        <f t="shared" ref="O404:O445" si="42">K404+L404+M404+N404</f>
        <v>1336949.9400000002</v>
      </c>
    </row>
    <row r="405" spans="1:15" ht="12.5" x14ac:dyDescent="0.25">
      <c r="A405" s="10" t="s">
        <v>85</v>
      </c>
      <c r="B405" s="4" t="s">
        <v>53</v>
      </c>
      <c r="C405" s="4" t="s">
        <v>101</v>
      </c>
      <c r="D405" s="6" t="s">
        <v>43</v>
      </c>
      <c r="E405" s="1" t="s">
        <v>164</v>
      </c>
      <c r="F405" s="19"/>
      <c r="G405" s="11">
        <v>838</v>
      </c>
      <c r="H405" s="11"/>
      <c r="I405" s="18">
        <v>11344.93</v>
      </c>
      <c r="J405" s="18">
        <f>ROUND((G405*I405)+(H405*$C$47),2)</f>
        <v>9507051.3399999999</v>
      </c>
      <c r="K405" s="18">
        <f>ROUND((J405-SUM('Entitlement to Date'!F3:M3))/4,2)</f>
        <v>802321.98</v>
      </c>
      <c r="L405" s="18">
        <v>0</v>
      </c>
      <c r="M405" s="18">
        <f>ROUND(((J405*-0.03)-SUM('CSI Admin to Date'!F3:M3))/4,2)</f>
        <v>-24069.66</v>
      </c>
      <c r="N405" s="27">
        <v>-160010.10999999999</v>
      </c>
      <c r="O405" s="1">
        <f t="shared" si="42"/>
        <v>618242.21</v>
      </c>
    </row>
    <row r="406" spans="1:15" ht="12.5" x14ac:dyDescent="0.25">
      <c r="A406" s="10" t="s">
        <v>85</v>
      </c>
      <c r="B406" s="4" t="s">
        <v>53</v>
      </c>
      <c r="C406" s="4" t="s">
        <v>101</v>
      </c>
      <c r="D406" s="6" t="s">
        <v>86</v>
      </c>
      <c r="E406" s="1" t="s">
        <v>108</v>
      </c>
      <c r="F406" s="19"/>
      <c r="G406" s="11">
        <v>1988.1</v>
      </c>
      <c r="H406" s="11">
        <v>15</v>
      </c>
      <c r="I406" s="18">
        <v>11718.92</v>
      </c>
      <c r="J406" s="18">
        <f>ROUND((G406*I406)+(H406*$C448),2)</f>
        <v>23442204.850000001</v>
      </c>
      <c r="K406" s="18">
        <f>ROUND((J406-SUM('Entitlement to Date'!F4:M4))/4,2)</f>
        <v>2043393.79</v>
      </c>
      <c r="L406" s="18">
        <v>0</v>
      </c>
      <c r="M406" s="18">
        <f>ROUND(((J406*-0.03)-SUM('CSI Admin to Date'!F4:M4))/4,2)</f>
        <v>-61301.81</v>
      </c>
      <c r="N406" s="27">
        <v>-206822.3</v>
      </c>
      <c r="O406" s="1">
        <f t="shared" si="42"/>
        <v>1775269.68</v>
      </c>
    </row>
    <row r="407" spans="1:15" ht="12.5" x14ac:dyDescent="0.25">
      <c r="A407" s="10" t="s">
        <v>87</v>
      </c>
      <c r="B407" s="4" t="s">
        <v>53</v>
      </c>
      <c r="C407" s="4" t="s">
        <v>6</v>
      </c>
      <c r="D407" s="6" t="s">
        <v>23</v>
      </c>
      <c r="E407" s="1" t="s">
        <v>181</v>
      </c>
      <c r="F407" s="19"/>
      <c r="G407" s="11">
        <v>603.79999999999995</v>
      </c>
      <c r="H407" s="11"/>
      <c r="I407" s="18">
        <v>12108.78</v>
      </c>
      <c r="J407" s="18">
        <f t="shared" ref="J407:J417" si="43">ROUND((G407*I407)+(H407*$C$47),2)</f>
        <v>7311281.3600000003</v>
      </c>
      <c r="K407" s="18">
        <f>ROUND((J407-SUM('Entitlement to Date'!F5:M5))/4,2)</f>
        <v>479168.75</v>
      </c>
      <c r="L407" s="18">
        <v>0</v>
      </c>
      <c r="M407" s="18">
        <f>ROUND(((J407*-0.03)-SUM('CSI Admin to Date'!F5:M5))/4,2)</f>
        <v>-14375.07</v>
      </c>
      <c r="N407" s="27">
        <v>-159079.58000000002</v>
      </c>
      <c r="O407" s="1">
        <f t="shared" si="42"/>
        <v>305714.09999999998</v>
      </c>
    </row>
    <row r="408" spans="1:15" x14ac:dyDescent="0.35">
      <c r="A408" s="10" t="s">
        <v>88</v>
      </c>
      <c r="B408" s="4" t="s">
        <v>53</v>
      </c>
      <c r="C408" s="4" t="s">
        <v>52</v>
      </c>
      <c r="D408" t="s">
        <v>24</v>
      </c>
      <c r="E408" s="19" t="s">
        <v>113</v>
      </c>
      <c r="F408" s="19"/>
      <c r="G408" s="11">
        <v>646.6</v>
      </c>
      <c r="H408" s="11"/>
      <c r="I408" s="18">
        <v>11385.11</v>
      </c>
      <c r="J408" s="18">
        <f t="shared" si="43"/>
        <v>7361612.1299999999</v>
      </c>
      <c r="K408" s="18">
        <f>ROUND((J408-SUM('Entitlement to Date'!F6:M6))/4,2)</f>
        <v>620476.56999999995</v>
      </c>
      <c r="L408" s="18">
        <v>0</v>
      </c>
      <c r="M408" s="18">
        <f>ROUND(((J408*-0.03)-SUM('CSI Admin to Date'!F6:M6))/4,2)</f>
        <v>-18614.3</v>
      </c>
      <c r="N408" s="27">
        <v>-53052.5</v>
      </c>
      <c r="O408" s="1">
        <f t="shared" si="42"/>
        <v>548809.7699999999</v>
      </c>
    </row>
    <row r="409" spans="1:15" ht="12.5" x14ac:dyDescent="0.25">
      <c r="A409" s="10" t="s">
        <v>88</v>
      </c>
      <c r="B409" s="4" t="s">
        <v>53</v>
      </c>
      <c r="C409" s="4" t="s">
        <v>52</v>
      </c>
      <c r="D409" s="6" t="s">
        <v>142</v>
      </c>
      <c r="E409" s="1" t="s">
        <v>165</v>
      </c>
      <c r="F409" s="19"/>
      <c r="G409" s="11">
        <v>290.3</v>
      </c>
      <c r="H409" s="11"/>
      <c r="I409" s="18">
        <v>10791.3</v>
      </c>
      <c r="J409" s="18">
        <f t="shared" si="43"/>
        <v>3132714.39</v>
      </c>
      <c r="K409" s="18">
        <f>ROUND((J409-SUM('Entitlement to Date'!F7:M7))/4,2)</f>
        <v>260885.36</v>
      </c>
      <c r="L409" s="18">
        <v>0</v>
      </c>
      <c r="M409" s="18">
        <f>ROUND(((J409*-0.03)-SUM('CSI Admin to Date'!F7:M7))/4,2)</f>
        <v>-7826.56</v>
      </c>
      <c r="N409" s="27">
        <v>0</v>
      </c>
      <c r="O409" s="1">
        <f t="shared" si="42"/>
        <v>253058.8</v>
      </c>
    </row>
    <row r="410" spans="1:15" ht="12.5" x14ac:dyDescent="0.25">
      <c r="A410" s="10" t="s">
        <v>89</v>
      </c>
      <c r="B410" s="4" t="s">
        <v>53</v>
      </c>
      <c r="C410" s="4" t="s">
        <v>105</v>
      </c>
      <c r="D410" s="6" t="s">
        <v>42</v>
      </c>
      <c r="E410" s="2" t="s">
        <v>130</v>
      </c>
      <c r="F410" s="19"/>
      <c r="G410" s="11">
        <v>462.2</v>
      </c>
      <c r="H410" s="11"/>
      <c r="I410" s="18">
        <v>11583.89</v>
      </c>
      <c r="J410" s="18">
        <f t="shared" si="43"/>
        <v>5354073.96</v>
      </c>
      <c r="K410" s="18">
        <f>ROUND((J410-SUM('Entitlement to Date'!F8:M8))/4,2)</f>
        <v>434111.72</v>
      </c>
      <c r="L410" s="18">
        <v>0</v>
      </c>
      <c r="M410" s="18">
        <f>ROUND(((J410*-0.03)-SUM('CSI Admin to Date'!F8:M8))/4,2)</f>
        <v>-13023.35</v>
      </c>
      <c r="N410" s="27">
        <v>-30445.870000000003</v>
      </c>
      <c r="O410" s="1">
        <f t="shared" si="42"/>
        <v>390642.5</v>
      </c>
    </row>
    <row r="411" spans="1:15" ht="12.5" x14ac:dyDescent="0.25">
      <c r="A411" s="10" t="s">
        <v>89</v>
      </c>
      <c r="B411" s="4" t="s">
        <v>53</v>
      </c>
      <c r="C411" s="4" t="s">
        <v>105</v>
      </c>
      <c r="D411" s="6" t="s">
        <v>26</v>
      </c>
      <c r="E411" s="1" t="s">
        <v>132</v>
      </c>
      <c r="F411" s="19"/>
      <c r="G411" s="11">
        <v>288</v>
      </c>
      <c r="H411" s="11"/>
      <c r="I411" s="18">
        <v>12186.26</v>
      </c>
      <c r="J411" s="18">
        <f t="shared" si="43"/>
        <v>3509642.88</v>
      </c>
      <c r="K411" s="18">
        <f>ROUND((J411-SUM('Entitlement to Date'!F9:M9))/4,2)</f>
        <v>333120.01</v>
      </c>
      <c r="L411" s="18">
        <v>0</v>
      </c>
      <c r="M411" s="18">
        <f>ROUND(((J411*-0.03)-SUM('CSI Admin to Date'!F9:M9))/4,2)</f>
        <v>-9993.6</v>
      </c>
      <c r="N411" s="27">
        <v>0</v>
      </c>
      <c r="O411" s="1">
        <f t="shared" si="42"/>
        <v>323126.41000000003</v>
      </c>
    </row>
    <row r="412" spans="1:15" ht="12.5" x14ac:dyDescent="0.25">
      <c r="A412" s="10" t="s">
        <v>161</v>
      </c>
      <c r="B412" s="4" t="s">
        <v>56</v>
      </c>
      <c r="C412" s="4" t="s">
        <v>185</v>
      </c>
      <c r="D412" s="6" t="s">
        <v>159</v>
      </c>
      <c r="E412" s="2" t="s">
        <v>166</v>
      </c>
      <c r="F412" s="19"/>
      <c r="G412" s="11">
        <v>167</v>
      </c>
      <c r="H412" s="11"/>
      <c r="I412" s="18">
        <v>11433.49</v>
      </c>
      <c r="J412" s="18">
        <f t="shared" si="43"/>
        <v>1909392.83</v>
      </c>
      <c r="K412" s="18">
        <f>ROUND((J412-SUM('Entitlement to Date'!F10:M10))/4,2)</f>
        <v>156605.32</v>
      </c>
      <c r="L412" s="18">
        <v>0</v>
      </c>
      <c r="M412" s="18">
        <f>ROUND(((J412*-0.03)-SUM('CSI Admin to Date'!F10:M10))/4,2)</f>
        <v>-4698.17</v>
      </c>
      <c r="N412" s="27">
        <v>-69429.17</v>
      </c>
      <c r="O412" s="1">
        <f t="shared" si="42"/>
        <v>82477.98</v>
      </c>
    </row>
    <row r="413" spans="1:15" ht="12.5" x14ac:dyDescent="0.25">
      <c r="A413" s="10" t="s">
        <v>90</v>
      </c>
      <c r="B413" s="4" t="s">
        <v>56</v>
      </c>
      <c r="C413" s="4" t="s">
        <v>17</v>
      </c>
      <c r="D413" s="6" t="s">
        <v>158</v>
      </c>
      <c r="E413" s="3" t="s">
        <v>167</v>
      </c>
      <c r="F413" s="19"/>
      <c r="G413" s="11">
        <v>844</v>
      </c>
      <c r="H413" s="11"/>
      <c r="I413" s="18">
        <v>11805.96</v>
      </c>
      <c r="J413" s="18">
        <f t="shared" si="43"/>
        <v>9964230.2400000002</v>
      </c>
      <c r="K413" s="18">
        <f>ROUND((J413-SUM('Entitlement to Date'!F11:M11))/4,2)</f>
        <v>802500.71</v>
      </c>
      <c r="L413" s="18">
        <v>0</v>
      </c>
      <c r="M413" s="18">
        <f>ROUND(((J413*-0.03)-SUM('CSI Admin to Date'!F11:M11))/4,2)</f>
        <v>-24075.02</v>
      </c>
      <c r="N413" s="27">
        <v>-42004.17</v>
      </c>
      <c r="O413" s="1">
        <f t="shared" si="42"/>
        <v>736421.5199999999</v>
      </c>
    </row>
    <row r="414" spans="1:15" ht="12.5" x14ac:dyDescent="0.25">
      <c r="A414" s="10" t="s">
        <v>90</v>
      </c>
      <c r="B414" s="4" t="s">
        <v>56</v>
      </c>
      <c r="C414" s="4" t="s">
        <v>17</v>
      </c>
      <c r="D414" s="6" t="s">
        <v>47</v>
      </c>
      <c r="E414" s="1" t="s">
        <v>168</v>
      </c>
      <c r="F414" s="19"/>
      <c r="G414" s="11">
        <v>566.5</v>
      </c>
      <c r="H414" s="11"/>
      <c r="I414" s="18">
        <v>12007.84</v>
      </c>
      <c r="J414" s="18">
        <f t="shared" si="43"/>
        <v>6802441.3600000003</v>
      </c>
      <c r="K414" s="18">
        <f>ROUND((J414-SUM('Entitlement to Date'!F12:M12))/4,2)</f>
        <v>564144.69999999995</v>
      </c>
      <c r="L414" s="18">
        <v>0</v>
      </c>
      <c r="M414" s="18">
        <f>ROUND(((J414*-0.03)-SUM('CSI Admin to Date'!F12:M12))/4,2)</f>
        <v>-16924.34</v>
      </c>
      <c r="N414" s="27">
        <v>-190660.6</v>
      </c>
      <c r="O414" s="1">
        <f t="shared" si="42"/>
        <v>356559.76</v>
      </c>
    </row>
    <row r="415" spans="1:15" ht="12.5" x14ac:dyDescent="0.25">
      <c r="A415" s="10" t="s">
        <v>90</v>
      </c>
      <c r="B415" s="4" t="s">
        <v>56</v>
      </c>
      <c r="C415" s="4" t="s">
        <v>17</v>
      </c>
      <c r="D415" s="6" t="s">
        <v>27</v>
      </c>
      <c r="E415" s="1" t="s">
        <v>169</v>
      </c>
      <c r="F415" s="19"/>
      <c r="G415" s="11">
        <v>280</v>
      </c>
      <c r="H415" s="11"/>
      <c r="I415" s="18">
        <v>12320.62</v>
      </c>
      <c r="J415" s="18">
        <f t="shared" si="43"/>
        <v>3449773.6</v>
      </c>
      <c r="K415" s="18">
        <f>ROUND((J415-SUM('Entitlement to Date'!F13:M13))/4,2)</f>
        <v>298919.59000000003</v>
      </c>
      <c r="L415" s="18">
        <v>0</v>
      </c>
      <c r="M415" s="18">
        <f>ROUND(((J415*-0.03)-SUM('CSI Admin to Date'!F13:M13))/4,2)</f>
        <v>-8967.59</v>
      </c>
      <c r="N415" s="27">
        <v>0</v>
      </c>
      <c r="O415" s="1">
        <f t="shared" si="42"/>
        <v>289952</v>
      </c>
    </row>
    <row r="416" spans="1:15" ht="12.5" x14ac:dyDescent="0.25">
      <c r="A416" s="10" t="s">
        <v>90</v>
      </c>
      <c r="B416" s="4" t="s">
        <v>56</v>
      </c>
      <c r="C416" s="4" t="s">
        <v>17</v>
      </c>
      <c r="D416" s="6" t="s">
        <v>28</v>
      </c>
      <c r="E416" s="1" t="s">
        <v>170</v>
      </c>
      <c r="F416" s="19"/>
      <c r="G416" s="11">
        <v>121.5</v>
      </c>
      <c r="H416" s="11"/>
      <c r="I416" s="18">
        <v>12696.12</v>
      </c>
      <c r="J416" s="18">
        <f t="shared" si="43"/>
        <v>1542578.58</v>
      </c>
      <c r="K416" s="18">
        <f>ROUND((J416-SUM('Entitlement to Date'!F14:M14))/4,2)</f>
        <v>126079.16</v>
      </c>
      <c r="L416" s="18">
        <v>0</v>
      </c>
      <c r="M416" s="18">
        <f>ROUND(((J416*-0.03)-SUM('CSI Admin to Date'!F14:M14))/4,2)</f>
        <v>-3782.37</v>
      </c>
      <c r="N416" s="27">
        <v>0</v>
      </c>
      <c r="O416" s="1">
        <f t="shared" si="42"/>
        <v>122296.79000000001</v>
      </c>
    </row>
    <row r="417" spans="1:15" ht="12.5" x14ac:dyDescent="0.25">
      <c r="A417" s="10" t="s">
        <v>90</v>
      </c>
      <c r="B417" s="4" t="s">
        <v>56</v>
      </c>
      <c r="C417" s="4" t="s">
        <v>17</v>
      </c>
      <c r="D417" s="6" t="s">
        <v>153</v>
      </c>
      <c r="E417" s="4" t="s">
        <v>171</v>
      </c>
      <c r="F417" s="19"/>
      <c r="G417" s="11">
        <v>32</v>
      </c>
      <c r="H417" s="11"/>
      <c r="I417" s="18">
        <v>11357.55</v>
      </c>
      <c r="J417" s="18">
        <f t="shared" si="43"/>
        <v>363441.6</v>
      </c>
      <c r="K417" s="18">
        <f>ROUND((J417-SUM('Entitlement to Date'!F15:M15))/4,2)</f>
        <v>22119.9</v>
      </c>
      <c r="L417" s="18">
        <v>0</v>
      </c>
      <c r="M417" s="18">
        <f>ROUND(((J417*-0.03)-SUM('CSI Admin to Date'!F15:M15))/4,2)</f>
        <v>-663.59</v>
      </c>
      <c r="N417" s="27">
        <v>0</v>
      </c>
      <c r="O417" s="1">
        <f t="shared" si="42"/>
        <v>21456.31</v>
      </c>
    </row>
    <row r="418" spans="1:15" ht="12.5" x14ac:dyDescent="0.25">
      <c r="A418" s="10" t="s">
        <v>90</v>
      </c>
      <c r="B418" s="4" t="s">
        <v>56</v>
      </c>
      <c r="C418" s="4" t="s">
        <v>17</v>
      </c>
      <c r="D418" s="6" t="s">
        <v>64</v>
      </c>
      <c r="E418" s="1" t="s">
        <v>112</v>
      </c>
      <c r="F418" s="19"/>
      <c r="G418" s="11">
        <v>96.7</v>
      </c>
      <c r="H418" s="11">
        <v>1</v>
      </c>
      <c r="I418" s="18">
        <v>12579.75</v>
      </c>
      <c r="J418" s="18">
        <f>ROUND((G418*I418)+(H418*$C447),2)</f>
        <v>1226705.83</v>
      </c>
      <c r="K418" s="18">
        <f>ROUND((J418-SUM('Entitlement to Date'!F16:M16))/4,2)</f>
        <v>104231</v>
      </c>
      <c r="L418" s="18">
        <v>0</v>
      </c>
      <c r="M418" s="18">
        <f>ROUND(((J418*-0.03)-SUM('CSI Admin to Date'!F16:M16))/4,2)</f>
        <v>-3126.93</v>
      </c>
      <c r="N418" s="27">
        <v>0</v>
      </c>
      <c r="O418" s="1">
        <f t="shared" si="42"/>
        <v>101104.07</v>
      </c>
    </row>
    <row r="419" spans="1:15" x14ac:dyDescent="0.35">
      <c r="A419" s="10" t="s">
        <v>91</v>
      </c>
      <c r="B419" s="4" t="s">
        <v>61</v>
      </c>
      <c r="C419" s="4" t="s">
        <v>21</v>
      </c>
      <c r="D419" s="24" t="s">
        <v>49</v>
      </c>
      <c r="E419" t="s">
        <v>128</v>
      </c>
      <c r="F419" s="19"/>
      <c r="G419" s="11">
        <v>154</v>
      </c>
      <c r="H419" s="11"/>
      <c r="I419" s="18">
        <v>10819.34</v>
      </c>
      <c r="J419" s="18">
        <f t="shared" ref="J419:J438" si="44">ROUND((G419*I419)+(H419*$C$47),2)</f>
        <v>1666178.36</v>
      </c>
      <c r="K419" s="18">
        <f>ROUND((J419-SUM('Entitlement to Date'!F17:M17))/4,2)</f>
        <v>137223.32999999999</v>
      </c>
      <c r="L419" s="18">
        <v>0</v>
      </c>
      <c r="M419" s="18">
        <f>ROUND(((J419*-0.03)-SUM('CSI Admin to Date'!F17:M17))/4,2)</f>
        <v>-4116.7</v>
      </c>
      <c r="N419" s="27">
        <v>0</v>
      </c>
      <c r="O419" s="1">
        <f t="shared" si="42"/>
        <v>133106.62999999998</v>
      </c>
    </row>
    <row r="420" spans="1:15" ht="12.5" x14ac:dyDescent="0.25">
      <c r="A420" s="10" t="s">
        <v>92</v>
      </c>
      <c r="B420" s="4" t="s">
        <v>54</v>
      </c>
      <c r="C420" s="4" t="s">
        <v>54</v>
      </c>
      <c r="D420" s="6" t="s">
        <v>102</v>
      </c>
      <c r="E420" s="1" t="s">
        <v>172</v>
      </c>
      <c r="F420" s="19"/>
      <c r="G420" s="11">
        <v>942.7</v>
      </c>
      <c r="H420" s="11"/>
      <c r="I420" s="18">
        <v>10946.83</v>
      </c>
      <c r="J420" s="18">
        <f t="shared" si="44"/>
        <v>10319576.640000001</v>
      </c>
      <c r="K420" s="18">
        <f>ROUND((J420-SUM('Entitlement to Date'!F18:M18))/4,2)</f>
        <v>881867.22</v>
      </c>
      <c r="L420" s="18">
        <v>0</v>
      </c>
      <c r="M420" s="18">
        <f>ROUND(((J420*-0.03)-SUM('CSI Admin to Date'!F18:M18))/4,2)</f>
        <v>-26456.01</v>
      </c>
      <c r="N420" s="27">
        <v>0</v>
      </c>
      <c r="O420" s="1">
        <f t="shared" si="42"/>
        <v>855411.21</v>
      </c>
    </row>
    <row r="421" spans="1:15" ht="12.5" x14ac:dyDescent="0.25">
      <c r="A421" s="10" t="s">
        <v>92</v>
      </c>
      <c r="B421" s="4" t="s">
        <v>54</v>
      </c>
      <c r="C421" s="4" t="s">
        <v>54</v>
      </c>
      <c r="D421" s="6" t="s">
        <v>29</v>
      </c>
      <c r="E421" s="1" t="s">
        <v>173</v>
      </c>
      <c r="F421" s="19"/>
      <c r="G421" s="11">
        <v>1165.25</v>
      </c>
      <c r="H421" s="11"/>
      <c r="I421" s="18">
        <v>10921</v>
      </c>
      <c r="J421" s="18">
        <f t="shared" si="44"/>
        <v>12725695.25</v>
      </c>
      <c r="K421" s="18">
        <f>ROUND((J421-SUM('Entitlement to Date'!F19:M19))/4,2)</f>
        <v>1050304.67</v>
      </c>
      <c r="L421" s="18">
        <v>0</v>
      </c>
      <c r="M421" s="18">
        <f>ROUND(((J421*-0.03)-SUM('CSI Admin to Date'!F19:M19))/4,2)</f>
        <v>-31509.13</v>
      </c>
      <c r="N421" s="27">
        <v>-238851.9</v>
      </c>
      <c r="O421" s="1">
        <f t="shared" si="42"/>
        <v>779943.6399999999</v>
      </c>
    </row>
    <row r="422" spans="1:15" ht="12.5" x14ac:dyDescent="0.25">
      <c r="A422" s="10" t="s">
        <v>93</v>
      </c>
      <c r="B422" s="4" t="s">
        <v>7</v>
      </c>
      <c r="C422" s="4" t="s">
        <v>7</v>
      </c>
      <c r="D422" s="6" t="s">
        <v>30</v>
      </c>
      <c r="E422" s="1" t="s">
        <v>121</v>
      </c>
      <c r="F422" s="19"/>
      <c r="G422" s="11">
        <v>302</v>
      </c>
      <c r="H422" s="11"/>
      <c r="I422" s="18">
        <v>11742.75</v>
      </c>
      <c r="J422" s="18">
        <f t="shared" si="44"/>
        <v>3546310.5</v>
      </c>
      <c r="K422" s="18">
        <f>ROUND((J422-SUM('Entitlement to Date'!F20:M20))/4,2)</f>
        <v>271370.42</v>
      </c>
      <c r="L422" s="18">
        <v>0</v>
      </c>
      <c r="M422" s="18">
        <f>ROUND(((J422*-0.03)-SUM('CSI Admin to Date'!F20:M20))/4,2)</f>
        <v>-8141.11</v>
      </c>
      <c r="N422" s="27">
        <v>-41013.49</v>
      </c>
      <c r="O422" s="1">
        <f t="shared" si="42"/>
        <v>222215.82</v>
      </c>
    </row>
    <row r="423" spans="1:15" ht="12.5" x14ac:dyDescent="0.25">
      <c r="A423" s="10" t="s">
        <v>94</v>
      </c>
      <c r="B423" s="4" t="s">
        <v>57</v>
      </c>
      <c r="C423" s="4" t="s">
        <v>8</v>
      </c>
      <c r="D423" s="6" t="s">
        <v>81</v>
      </c>
      <c r="E423" s="1" t="s">
        <v>82</v>
      </c>
      <c r="F423" s="19"/>
      <c r="G423" s="11">
        <v>388</v>
      </c>
      <c r="H423" s="11"/>
      <c r="I423" s="18">
        <v>11553.38</v>
      </c>
      <c r="J423" s="18">
        <f t="shared" si="44"/>
        <v>4482711.4400000004</v>
      </c>
      <c r="K423" s="18">
        <f>ROUND((J423-SUM('Entitlement to Date'!F21:M21))/4,2)</f>
        <v>347392.84</v>
      </c>
      <c r="L423" s="18">
        <v>0</v>
      </c>
      <c r="M423" s="18">
        <f>ROUND(((J423*-0.03)-SUM('CSI Admin to Date'!F21:M21))/4,2)</f>
        <v>-10421.790000000001</v>
      </c>
      <c r="N423" s="27">
        <v>-33563.54</v>
      </c>
      <c r="O423" s="1">
        <f t="shared" si="42"/>
        <v>303407.51000000007</v>
      </c>
    </row>
    <row r="424" spans="1:15" ht="12.5" x14ac:dyDescent="0.25">
      <c r="A424" s="10" t="s">
        <v>94</v>
      </c>
      <c r="B424" s="4" t="s">
        <v>57</v>
      </c>
      <c r="C424" s="4" t="s">
        <v>8</v>
      </c>
      <c r="D424" s="6" t="s">
        <v>46</v>
      </c>
      <c r="E424" s="1" t="s">
        <v>45</v>
      </c>
      <c r="F424" s="19"/>
      <c r="G424" s="11">
        <v>676.8</v>
      </c>
      <c r="H424" s="11"/>
      <c r="I424" s="18">
        <v>10951.13</v>
      </c>
      <c r="J424" s="18">
        <f t="shared" si="44"/>
        <v>7411724.7800000003</v>
      </c>
      <c r="K424" s="18">
        <f>ROUND((J424-SUM('Entitlement to Date'!F22:M22))/4,2)</f>
        <v>607173.82999999996</v>
      </c>
      <c r="L424" s="18">
        <v>0</v>
      </c>
      <c r="M424" s="18">
        <f>ROUND(((J424*-0.03)-SUM('CSI Admin to Date'!F22:M22))/4,2)</f>
        <v>-18215.22</v>
      </c>
      <c r="N424" s="27">
        <v>-95995.31</v>
      </c>
      <c r="O424" s="1">
        <f t="shared" si="42"/>
        <v>492963.3</v>
      </c>
    </row>
    <row r="425" spans="1:15" ht="12.5" x14ac:dyDescent="0.25">
      <c r="A425" s="10" t="s">
        <v>94</v>
      </c>
      <c r="B425" s="4" t="s">
        <v>57</v>
      </c>
      <c r="C425" s="4" t="s">
        <v>8</v>
      </c>
      <c r="D425" s="6" t="s">
        <v>32</v>
      </c>
      <c r="E425" s="1" t="s">
        <v>9</v>
      </c>
      <c r="F425" s="19"/>
      <c r="G425" s="11">
        <v>336.8</v>
      </c>
      <c r="H425" s="11"/>
      <c r="I425" s="18">
        <v>11121.59</v>
      </c>
      <c r="J425" s="18">
        <f t="shared" si="44"/>
        <v>3745751.51</v>
      </c>
      <c r="K425" s="18">
        <f>ROUND((J425-SUM('Entitlement to Date'!F23:M23))/4,2)</f>
        <v>305637.32</v>
      </c>
      <c r="L425" s="18">
        <v>0</v>
      </c>
      <c r="M425" s="18">
        <f>ROUND(((J425*-0.03)-SUM('CSI Admin to Date'!F23:M23))/4,2)</f>
        <v>-9169.1200000000008</v>
      </c>
      <c r="N425" s="27">
        <v>-42445</v>
      </c>
      <c r="O425" s="1">
        <f t="shared" si="42"/>
        <v>254023.2</v>
      </c>
    </row>
    <row r="426" spans="1:15" ht="12.5" x14ac:dyDescent="0.25">
      <c r="A426" s="10" t="s">
        <v>94</v>
      </c>
      <c r="B426" s="4" t="s">
        <v>57</v>
      </c>
      <c r="C426" s="4" t="s">
        <v>8</v>
      </c>
      <c r="D426" s="6" t="s">
        <v>33</v>
      </c>
      <c r="E426" s="1" t="s">
        <v>174</v>
      </c>
      <c r="F426" s="19"/>
      <c r="G426" s="11">
        <v>873.7</v>
      </c>
      <c r="H426" s="11"/>
      <c r="I426" s="18">
        <v>10814.08</v>
      </c>
      <c r="J426" s="18">
        <f t="shared" si="44"/>
        <v>9448261.6999999993</v>
      </c>
      <c r="K426" s="18">
        <f>ROUND((J426-SUM('Entitlement to Date'!F24:M24))/4,2)</f>
        <v>782296.23</v>
      </c>
      <c r="L426" s="18">
        <v>0</v>
      </c>
      <c r="M426" s="18">
        <f>ROUND(((J426*-0.03)-SUM('CSI Admin to Date'!F24:M24))/4,2)</f>
        <v>-23468.89</v>
      </c>
      <c r="N426" s="27">
        <v>-67993.87</v>
      </c>
      <c r="O426" s="1">
        <f t="shared" si="42"/>
        <v>690833.47</v>
      </c>
    </row>
    <row r="427" spans="1:15" ht="12.5" x14ac:dyDescent="0.25">
      <c r="A427" s="10" t="s">
        <v>94</v>
      </c>
      <c r="B427" s="4" t="s">
        <v>57</v>
      </c>
      <c r="C427" s="4" t="s">
        <v>8</v>
      </c>
      <c r="D427" s="6" t="s">
        <v>34</v>
      </c>
      <c r="E427" s="3" t="s">
        <v>116</v>
      </c>
      <c r="F427" s="19"/>
      <c r="G427" s="11">
        <v>342</v>
      </c>
      <c r="H427" s="11"/>
      <c r="I427" s="18">
        <v>10977.01</v>
      </c>
      <c r="J427" s="18">
        <f t="shared" si="44"/>
        <v>3754137.42</v>
      </c>
      <c r="K427" s="18">
        <f>ROUND((J427-SUM('Entitlement to Date'!F25:M25))/4,2)</f>
        <v>343348.08</v>
      </c>
      <c r="L427" s="18">
        <v>0</v>
      </c>
      <c r="M427" s="18">
        <f>ROUND(((J427*-0.03)-SUM('CSI Admin to Date'!F25:M25))/4,2)</f>
        <v>-10300.450000000001</v>
      </c>
      <c r="N427" s="27">
        <v>0</v>
      </c>
      <c r="O427" s="1">
        <f t="shared" si="42"/>
        <v>333047.63</v>
      </c>
    </row>
    <row r="428" spans="1:15" ht="12.5" x14ac:dyDescent="0.25">
      <c r="A428" s="10" t="s">
        <v>94</v>
      </c>
      <c r="B428" s="4" t="s">
        <v>57</v>
      </c>
      <c r="C428" s="4" t="s">
        <v>8</v>
      </c>
      <c r="D428" s="6" t="s">
        <v>35</v>
      </c>
      <c r="E428" s="1" t="s">
        <v>18</v>
      </c>
      <c r="F428" s="19"/>
      <c r="G428" s="11">
        <v>352.8</v>
      </c>
      <c r="H428" s="11"/>
      <c r="I428" s="18">
        <v>11025.83</v>
      </c>
      <c r="J428" s="18">
        <f t="shared" si="44"/>
        <v>3889912.82</v>
      </c>
      <c r="K428" s="18">
        <f>ROUND((J428-SUM('Entitlement to Date'!F26:M26))/4,2)</f>
        <v>308176.59999999998</v>
      </c>
      <c r="L428" s="18">
        <v>0</v>
      </c>
      <c r="M428" s="18">
        <f>ROUND(((J428*-0.03)-SUM('CSI Admin to Date'!F26:M26))/4,2)</f>
        <v>-9245.2999999999993</v>
      </c>
      <c r="N428" s="27">
        <v>-30047.919999999998</v>
      </c>
      <c r="O428" s="1">
        <f t="shared" si="42"/>
        <v>268883.38</v>
      </c>
    </row>
    <row r="429" spans="1:15" ht="12.5" x14ac:dyDescent="0.25">
      <c r="A429" s="10" t="s">
        <v>95</v>
      </c>
      <c r="B429" s="4" t="s">
        <v>60</v>
      </c>
      <c r="C429" s="4" t="s">
        <v>10</v>
      </c>
      <c r="D429" s="6" t="s">
        <v>36</v>
      </c>
      <c r="E429" s="1" t="s">
        <v>127</v>
      </c>
      <c r="F429" s="19"/>
      <c r="G429" s="11">
        <v>252.6</v>
      </c>
      <c r="H429" s="11"/>
      <c r="I429" s="18">
        <v>11759.44</v>
      </c>
      <c r="J429" s="18">
        <f t="shared" si="44"/>
        <v>2970434.54</v>
      </c>
      <c r="K429" s="18">
        <f>ROUND((J429-SUM('Entitlement to Date'!F27:M27))/4,2)</f>
        <v>236753.78</v>
      </c>
      <c r="L429" s="18">
        <v>0</v>
      </c>
      <c r="M429" s="18">
        <f>ROUND(((J429*-0.03)-SUM('CSI Admin to Date'!F27:M27))/4,2)</f>
        <v>-7102.61</v>
      </c>
      <c r="N429" s="27">
        <v>0</v>
      </c>
      <c r="O429" s="1">
        <f t="shared" si="42"/>
        <v>229651.17</v>
      </c>
    </row>
    <row r="430" spans="1:15" ht="12.5" x14ac:dyDescent="0.25">
      <c r="A430" s="10" t="s">
        <v>96</v>
      </c>
      <c r="B430" s="4" t="s">
        <v>51</v>
      </c>
      <c r="C430" s="4" t="s">
        <v>51</v>
      </c>
      <c r="D430" s="6" t="s">
        <v>63</v>
      </c>
      <c r="E430" s="1" t="s">
        <v>175</v>
      </c>
      <c r="F430" s="19"/>
      <c r="G430" s="11">
        <v>743.1</v>
      </c>
      <c r="H430" s="11"/>
      <c r="I430" s="18">
        <v>11029.61</v>
      </c>
      <c r="J430" s="18">
        <f t="shared" si="44"/>
        <v>8196103.1900000004</v>
      </c>
      <c r="K430" s="18">
        <f>ROUND((J430-SUM('Entitlement to Date'!F28:M28))/4,2)</f>
        <v>675084.06</v>
      </c>
      <c r="L430" s="18">
        <v>0</v>
      </c>
      <c r="M430" s="18">
        <f>ROUND(((J430*-0.03)-SUM('CSI Admin to Date'!F28:M28))/4,2)</f>
        <v>-20252.52</v>
      </c>
      <c r="N430" s="27">
        <v>-49266.67</v>
      </c>
      <c r="O430" s="1">
        <f t="shared" si="42"/>
        <v>605564.87</v>
      </c>
    </row>
    <row r="431" spans="1:15" ht="12.5" x14ac:dyDescent="0.25">
      <c r="A431" s="10" t="s">
        <v>96</v>
      </c>
      <c r="B431" s="4" t="s">
        <v>51</v>
      </c>
      <c r="C431" s="4" t="s">
        <v>51</v>
      </c>
      <c r="D431" s="6" t="s">
        <v>140</v>
      </c>
      <c r="E431" s="1" t="s">
        <v>141</v>
      </c>
      <c r="F431" s="19"/>
      <c r="G431" s="11">
        <v>92</v>
      </c>
      <c r="H431" s="11"/>
      <c r="I431" s="18">
        <v>10908.32944686</v>
      </c>
      <c r="J431" s="18">
        <f t="shared" si="44"/>
        <v>1003566.31</v>
      </c>
      <c r="K431" s="18">
        <f>ROUND((J431-SUM('Entitlement to Date'!F29:M29))/4,2)</f>
        <v>75259.3</v>
      </c>
      <c r="L431" s="18">
        <v>0</v>
      </c>
      <c r="M431" s="18">
        <f>ROUND(((J431*-0.03)-SUM('CSI Admin to Date'!F29:M29))/4,2)</f>
        <v>-2257.7800000000002</v>
      </c>
      <c r="N431" s="27">
        <v>0</v>
      </c>
      <c r="O431" s="1">
        <f t="shared" si="42"/>
        <v>73001.52</v>
      </c>
    </row>
    <row r="432" spans="1:15" ht="12.5" x14ac:dyDescent="0.25">
      <c r="A432" s="10" t="s">
        <v>97</v>
      </c>
      <c r="B432" s="4" t="s">
        <v>58</v>
      </c>
      <c r="C432" s="4" t="s">
        <v>11</v>
      </c>
      <c r="D432" s="6" t="s">
        <v>37</v>
      </c>
      <c r="E432" s="1" t="s">
        <v>120</v>
      </c>
      <c r="F432" s="19"/>
      <c r="G432" s="11">
        <v>252.5</v>
      </c>
      <c r="H432" s="11"/>
      <c r="I432" s="18">
        <v>11061.47</v>
      </c>
      <c r="J432" s="18">
        <f t="shared" si="44"/>
        <v>2793021.18</v>
      </c>
      <c r="K432" s="18">
        <f>ROUND((J432-SUM('Entitlement to Date'!F30:M30))/4,2)</f>
        <v>226932.34</v>
      </c>
      <c r="L432" s="18">
        <v>0</v>
      </c>
      <c r="M432" s="18">
        <f>ROUND(((J432*-0.03)-SUM('CSI Admin to Date'!F30:M30))/4,2)</f>
        <v>-6807.96</v>
      </c>
      <c r="N432" s="27">
        <v>0</v>
      </c>
      <c r="O432" s="1">
        <f t="shared" si="42"/>
        <v>220124.38</v>
      </c>
    </row>
    <row r="433" spans="1:15" ht="12.5" x14ac:dyDescent="0.25">
      <c r="A433" s="10" t="s">
        <v>97</v>
      </c>
      <c r="B433" s="4" t="s">
        <v>58</v>
      </c>
      <c r="C433" s="4" t="s">
        <v>11</v>
      </c>
      <c r="D433" s="6" t="s">
        <v>38</v>
      </c>
      <c r="E433" s="3" t="s">
        <v>12</v>
      </c>
      <c r="F433" s="19"/>
      <c r="G433" s="11">
        <v>329.9</v>
      </c>
      <c r="H433" s="11"/>
      <c r="I433" s="18">
        <v>10954.66</v>
      </c>
      <c r="J433" s="18">
        <f t="shared" si="44"/>
        <v>3613942.33</v>
      </c>
      <c r="K433" s="18">
        <f>ROUND((J433-SUM('Entitlement to Date'!F31:M31))/4,2)</f>
        <v>288808.7</v>
      </c>
      <c r="L433" s="18">
        <v>0</v>
      </c>
      <c r="M433" s="18">
        <f>ROUND(((J433*-0.03)-SUM('CSI Admin to Date'!F31:M31))/4,2)</f>
        <v>-8664.26</v>
      </c>
      <c r="N433" s="27">
        <v>0</v>
      </c>
      <c r="O433" s="1">
        <f t="shared" si="42"/>
        <v>280144.44</v>
      </c>
    </row>
    <row r="434" spans="1:15" x14ac:dyDescent="0.35">
      <c r="A434" s="10" t="s">
        <v>98</v>
      </c>
      <c r="B434" s="4" t="s">
        <v>59</v>
      </c>
      <c r="C434" s="4" t="s">
        <v>13</v>
      </c>
      <c r="D434" s="24" t="s">
        <v>79</v>
      </c>
      <c r="E434" t="s">
        <v>83</v>
      </c>
      <c r="F434" s="19"/>
      <c r="G434" s="11">
        <v>218.6</v>
      </c>
      <c r="H434" s="11"/>
      <c r="I434" s="18">
        <v>10791.3</v>
      </c>
      <c r="J434" s="18">
        <f t="shared" si="44"/>
        <v>2358978.1800000002</v>
      </c>
      <c r="K434" s="18">
        <f>ROUND((J434-SUM('Entitlement to Date'!F32:M32))/4,2)</f>
        <v>190819.59</v>
      </c>
      <c r="L434" s="18">
        <v>0</v>
      </c>
      <c r="M434" s="18">
        <f>ROUND(((J434*-0.03)-SUM('CSI Admin to Date'!F32:M32))/4,2)</f>
        <v>-5724.59</v>
      </c>
      <c r="N434" s="27">
        <v>0</v>
      </c>
      <c r="O434" s="1">
        <f t="shared" si="42"/>
        <v>185095</v>
      </c>
    </row>
    <row r="435" spans="1:15" x14ac:dyDescent="0.35">
      <c r="A435" s="10" t="s">
        <v>98</v>
      </c>
      <c r="B435" s="4" t="s">
        <v>59</v>
      </c>
      <c r="C435" s="4" t="s">
        <v>13</v>
      </c>
      <c r="D435" t="s">
        <v>39</v>
      </c>
      <c r="E435" s="19" t="s">
        <v>176</v>
      </c>
      <c r="F435" s="19"/>
      <c r="G435" s="11">
        <v>219.5</v>
      </c>
      <c r="H435" s="11"/>
      <c r="I435" s="18">
        <v>10791.3</v>
      </c>
      <c r="J435" s="18">
        <f t="shared" si="44"/>
        <v>2368690.35</v>
      </c>
      <c r="K435" s="18">
        <f>ROUND((J435-SUM('Entitlement to Date'!F33:M33))/4,2)</f>
        <v>202330.64</v>
      </c>
      <c r="L435" s="18">
        <v>0</v>
      </c>
      <c r="M435" s="18">
        <f>ROUND(((J435*-0.03)-SUM('CSI Admin to Date'!F33:M33))/4,2)</f>
        <v>-6069.92</v>
      </c>
      <c r="N435" s="27">
        <v>0</v>
      </c>
      <c r="O435" s="1">
        <f t="shared" si="42"/>
        <v>196260.72</v>
      </c>
    </row>
    <row r="436" spans="1:15" ht="12.5" x14ac:dyDescent="0.25">
      <c r="A436" s="10" t="s">
        <v>98</v>
      </c>
      <c r="B436" s="4" t="s">
        <v>59</v>
      </c>
      <c r="C436" s="4" t="s">
        <v>13</v>
      </c>
      <c r="D436" s="6" t="s">
        <v>103</v>
      </c>
      <c r="E436" s="1" t="s">
        <v>177</v>
      </c>
      <c r="F436" s="19"/>
      <c r="G436" s="11">
        <v>633.70000000000005</v>
      </c>
      <c r="H436" s="11"/>
      <c r="I436" s="18">
        <v>10791.3</v>
      </c>
      <c r="J436" s="18">
        <f t="shared" si="44"/>
        <v>6838446.8099999996</v>
      </c>
      <c r="K436" s="18">
        <f>ROUND((J436-SUM('Entitlement to Date'!F34:M34))/4,2)</f>
        <v>579834.37</v>
      </c>
      <c r="L436" s="18">
        <v>0</v>
      </c>
      <c r="M436" s="18">
        <f>ROUND(((J436*-0.03)-SUM('CSI Admin to Date'!F34:M34))/4,2)</f>
        <v>-17395.04</v>
      </c>
      <c r="N436" s="27">
        <v>0</v>
      </c>
      <c r="O436" s="1">
        <f t="shared" si="42"/>
        <v>562439.32999999996</v>
      </c>
    </row>
    <row r="437" spans="1:15" ht="12.5" x14ac:dyDescent="0.25">
      <c r="A437" s="10" t="s">
        <v>98</v>
      </c>
      <c r="B437" s="4" t="s">
        <v>59</v>
      </c>
      <c r="C437" s="4" t="s">
        <v>13</v>
      </c>
      <c r="D437" s="6" t="s">
        <v>80</v>
      </c>
      <c r="E437" s="1" t="s">
        <v>178</v>
      </c>
      <c r="F437" s="19"/>
      <c r="G437" s="11">
        <v>787</v>
      </c>
      <c r="H437" s="11"/>
      <c r="I437" s="18">
        <v>10791.3</v>
      </c>
      <c r="J437" s="18">
        <f t="shared" si="44"/>
        <v>8492753.0999999996</v>
      </c>
      <c r="K437" s="18">
        <f>ROUND((J437-SUM('Entitlement to Date'!F35:M35))/4,2)</f>
        <v>707436.68</v>
      </c>
      <c r="L437" s="18">
        <v>0</v>
      </c>
      <c r="M437" s="18">
        <f>ROUND(((J437*-0.03)-SUM('CSI Admin to Date'!F35:M35))/4,2)</f>
        <v>-21223.1</v>
      </c>
      <c r="N437" s="27">
        <v>-67004.25</v>
      </c>
      <c r="O437" s="1">
        <f t="shared" si="42"/>
        <v>619209.33000000007</v>
      </c>
    </row>
    <row r="438" spans="1:15" ht="12.5" x14ac:dyDescent="0.25">
      <c r="A438" s="10" t="s">
        <v>98</v>
      </c>
      <c r="B438" s="4" t="s">
        <v>59</v>
      </c>
      <c r="C438" s="4" t="s">
        <v>13</v>
      </c>
      <c r="D438" s="6" t="s">
        <v>40</v>
      </c>
      <c r="E438" s="1" t="s">
        <v>179</v>
      </c>
      <c r="F438" s="19"/>
      <c r="G438" s="11">
        <v>1094.5</v>
      </c>
      <c r="H438" s="11"/>
      <c r="I438" s="18">
        <v>10791.3</v>
      </c>
      <c r="J438" s="18">
        <f t="shared" si="44"/>
        <v>11811077.85</v>
      </c>
      <c r="K438" s="18">
        <f>ROUND((J438-SUM('Entitlement to Date'!F36:M36))/4,2)</f>
        <v>972173.89</v>
      </c>
      <c r="L438" s="18">
        <v>0</v>
      </c>
      <c r="M438" s="18">
        <f>ROUND(((J438*-0.03)-SUM('CSI Admin to Date'!F36:M36))/4,2)</f>
        <v>-29165.22</v>
      </c>
      <c r="N438" s="27">
        <v>-106371.67</v>
      </c>
      <c r="O438" s="1">
        <f t="shared" si="42"/>
        <v>836637</v>
      </c>
    </row>
    <row r="439" spans="1:15" x14ac:dyDescent="0.35">
      <c r="A439" s="10" t="s">
        <v>98</v>
      </c>
      <c r="B439" s="4" t="s">
        <v>59</v>
      </c>
      <c r="C439" s="4" t="s">
        <v>13</v>
      </c>
      <c r="D439" t="s">
        <v>154</v>
      </c>
      <c r="E439" s="4" t="s">
        <v>155</v>
      </c>
      <c r="G439" s="11">
        <v>0</v>
      </c>
      <c r="H439" s="4">
        <v>408</v>
      </c>
      <c r="I439" s="18">
        <v>10791.3</v>
      </c>
      <c r="J439" s="18">
        <f>ROUND((G439*I439)+(H439*$C447),2)</f>
        <v>4179552</v>
      </c>
      <c r="K439" s="18">
        <f>ROUND((J439-SUM('Entitlement to Date'!F37:M37))/4,2)</f>
        <v>361954.67</v>
      </c>
      <c r="L439" s="18">
        <v>0</v>
      </c>
      <c r="M439" s="18">
        <f>ROUND(((J439*-0.03)-SUM('CSI Admin to Date'!F37:M37))/4,2)</f>
        <v>-10858.64</v>
      </c>
      <c r="N439" s="27">
        <v>0</v>
      </c>
      <c r="O439" s="1">
        <f t="shared" si="42"/>
        <v>351096.02999999997</v>
      </c>
    </row>
    <row r="440" spans="1:15" ht="12.5" x14ac:dyDescent="0.25">
      <c r="A440" s="10" t="s">
        <v>99</v>
      </c>
      <c r="B440" s="4" t="s">
        <v>55</v>
      </c>
      <c r="C440" s="4" t="s">
        <v>14</v>
      </c>
      <c r="D440" s="6" t="s">
        <v>41</v>
      </c>
      <c r="E440" s="1" t="s">
        <v>15</v>
      </c>
      <c r="F440" s="19"/>
      <c r="G440" s="11">
        <v>880.5</v>
      </c>
      <c r="H440" s="11"/>
      <c r="I440" s="18">
        <v>10791.3</v>
      </c>
      <c r="J440" s="18">
        <f t="shared" ref="J440:J445" si="45">ROUND((G440*I440)+(H440*$C$47),2)</f>
        <v>9501739.6500000004</v>
      </c>
      <c r="K440" s="18">
        <f>ROUND((J440-SUM('Entitlement to Date'!F38:M38))/4,2)</f>
        <v>794933.53</v>
      </c>
      <c r="L440" s="18">
        <v>0</v>
      </c>
      <c r="M440" s="18">
        <f>ROUND(((J440*-0.03)-SUM('CSI Admin to Date'!F38:M38))/4,2)</f>
        <v>-23848.01</v>
      </c>
      <c r="N440" s="27">
        <v>-110470</v>
      </c>
      <c r="O440" s="1">
        <f t="shared" si="42"/>
        <v>660615.52</v>
      </c>
    </row>
    <row r="441" spans="1:15" ht="12.5" x14ac:dyDescent="0.25">
      <c r="A441" s="10" t="s">
        <v>99</v>
      </c>
      <c r="B441" s="4" t="s">
        <v>55</v>
      </c>
      <c r="C441" s="4" t="s">
        <v>14</v>
      </c>
      <c r="D441" s="6" t="s">
        <v>146</v>
      </c>
      <c r="E441" s="1" t="s">
        <v>180</v>
      </c>
      <c r="F441" s="19"/>
      <c r="G441" s="11">
        <v>457</v>
      </c>
      <c r="H441" s="11"/>
      <c r="I441" s="18">
        <v>10791.3</v>
      </c>
      <c r="J441" s="18">
        <f t="shared" si="45"/>
        <v>4931624.0999999996</v>
      </c>
      <c r="K441" s="18">
        <f>ROUND((J441-SUM('Entitlement to Date'!F39:M39))/4,2)</f>
        <v>462215.67999999999</v>
      </c>
      <c r="L441" s="18">
        <v>0</v>
      </c>
      <c r="M441" s="18">
        <f>ROUND(((J441*-0.03)-SUM('CSI Admin to Date'!F39:M39))/4,2)</f>
        <v>-13866.47</v>
      </c>
      <c r="N441" s="27">
        <v>0</v>
      </c>
      <c r="O441" s="1">
        <f t="shared" si="42"/>
        <v>448349.21</v>
      </c>
    </row>
    <row r="442" spans="1:15" ht="12.5" x14ac:dyDescent="0.25">
      <c r="A442" s="10" t="s">
        <v>99</v>
      </c>
      <c r="B442" s="4" t="s">
        <v>55</v>
      </c>
      <c r="C442" s="4" t="s">
        <v>14</v>
      </c>
      <c r="D442" s="6" t="s">
        <v>48</v>
      </c>
      <c r="E442" s="1" t="s">
        <v>122</v>
      </c>
      <c r="F442" s="19"/>
      <c r="G442" s="11">
        <v>36</v>
      </c>
      <c r="H442" s="11"/>
      <c r="I442" s="18">
        <v>10791.3</v>
      </c>
      <c r="J442" s="18">
        <f t="shared" si="45"/>
        <v>388486.8</v>
      </c>
      <c r="K442" s="18">
        <f>ROUND((J442-SUM('Entitlement to Date'!F40:M40))/4,2)</f>
        <v>26677.26</v>
      </c>
      <c r="L442" s="18">
        <v>0</v>
      </c>
      <c r="M442" s="18">
        <f>ROUND(((J442*-0.03)-SUM('CSI Admin to Date'!F40:M40))/4,2)</f>
        <v>-800.32</v>
      </c>
      <c r="N442" s="27">
        <v>0</v>
      </c>
      <c r="O442" s="1">
        <f t="shared" si="42"/>
        <v>25876.94</v>
      </c>
    </row>
    <row r="443" spans="1:15" ht="12.5" x14ac:dyDescent="0.25">
      <c r="A443" s="10" t="s">
        <v>99</v>
      </c>
      <c r="B443" s="4" t="s">
        <v>55</v>
      </c>
      <c r="C443" s="4" t="s">
        <v>14</v>
      </c>
      <c r="D443" s="6" t="s">
        <v>160</v>
      </c>
      <c r="E443" s="1" t="s">
        <v>162</v>
      </c>
      <c r="F443" s="19"/>
      <c r="G443" s="11">
        <v>29</v>
      </c>
      <c r="H443" s="11"/>
      <c r="I443" s="18">
        <v>10791.3</v>
      </c>
      <c r="J443" s="18">
        <f t="shared" si="45"/>
        <v>312947.7</v>
      </c>
      <c r="K443" s="18">
        <f>ROUND((J443-SUM('Entitlement to Date'!F41:M41))/4,2)</f>
        <v>23380.22</v>
      </c>
      <c r="L443" s="18">
        <v>0</v>
      </c>
      <c r="M443" s="18">
        <f>ROUND(((J443*-0.03)-SUM('CSI Admin to Date'!F41:M41))/4,2)</f>
        <v>-701.41</v>
      </c>
      <c r="N443" s="27">
        <v>0</v>
      </c>
      <c r="O443" s="1">
        <f t="shared" si="42"/>
        <v>22678.81</v>
      </c>
    </row>
    <row r="444" spans="1:15" ht="12.5" x14ac:dyDescent="0.25">
      <c r="A444" s="10" t="s">
        <v>42</v>
      </c>
      <c r="B444" s="4" t="s">
        <v>136</v>
      </c>
      <c r="C444" s="4" t="s">
        <v>133</v>
      </c>
      <c r="D444" s="6" t="s">
        <v>134</v>
      </c>
      <c r="E444" s="1" t="s">
        <v>135</v>
      </c>
      <c r="F444" s="19"/>
      <c r="G444" s="11">
        <v>61</v>
      </c>
      <c r="H444" s="11"/>
      <c r="I444" s="18">
        <v>11421.36</v>
      </c>
      <c r="J444" s="18">
        <f t="shared" si="45"/>
        <v>696702.96</v>
      </c>
      <c r="K444" s="18">
        <f>ROUND((J444-SUM('Entitlement to Date'!F42:M42))/4,2)</f>
        <v>53880.25</v>
      </c>
      <c r="L444" s="18">
        <v>0</v>
      </c>
      <c r="M444" s="18">
        <f>ROUND(((J444*-0.03)-SUM('CSI Admin to Date'!F42:M42))/4,2)</f>
        <v>-1616.4</v>
      </c>
      <c r="N444" s="27">
        <v>0</v>
      </c>
      <c r="O444" s="1">
        <f t="shared" si="42"/>
        <v>52263.85</v>
      </c>
    </row>
    <row r="445" spans="1:15" ht="12.5" x14ac:dyDescent="0.25">
      <c r="A445" s="10" t="s">
        <v>100</v>
      </c>
      <c r="B445" s="4" t="s">
        <v>62</v>
      </c>
      <c r="C445" s="4" t="s">
        <v>104</v>
      </c>
      <c r="D445" s="6" t="s">
        <v>44</v>
      </c>
      <c r="E445" s="1" t="s">
        <v>129</v>
      </c>
      <c r="F445" s="19"/>
      <c r="G445" s="11">
        <v>121.2</v>
      </c>
      <c r="H445" s="11"/>
      <c r="I445" s="18">
        <v>11172.48</v>
      </c>
      <c r="J445" s="18">
        <f t="shared" si="45"/>
        <v>1354104.58</v>
      </c>
      <c r="K445" s="18">
        <f>ROUND((J445-SUM('Entitlement to Date'!F43:M43))/4,2)</f>
        <v>107280.14</v>
      </c>
      <c r="L445" s="18">
        <v>0</v>
      </c>
      <c r="M445" s="18">
        <f>ROUND(((J445*-0.03)-SUM('CSI Admin to Date'!F43:M43))/4,2)</f>
        <v>-3218.4</v>
      </c>
      <c r="N445" s="27">
        <v>0</v>
      </c>
      <c r="O445" s="1">
        <f t="shared" si="42"/>
        <v>104061.74</v>
      </c>
    </row>
    <row r="447" spans="1:15" x14ac:dyDescent="0.35">
      <c r="A447" s="20" t="s">
        <v>191</v>
      </c>
      <c r="B447"/>
      <c r="C447" s="21">
        <v>10244</v>
      </c>
      <c r="G447" s="11">
        <f>SUM(G404:G445)</f>
        <v>20807.150000000001</v>
      </c>
      <c r="H447" s="11">
        <f>SUM(H404:H445)</f>
        <v>432</v>
      </c>
      <c r="J447" s="19">
        <f t="shared" ref="J447:O447" si="46">SUM(J404:J445)</f>
        <v>237943028.57999995</v>
      </c>
      <c r="K447" s="19">
        <f t="shared" si="46"/>
        <v>19709896.560000006</v>
      </c>
      <c r="L447" s="19">
        <f t="shared" si="46"/>
        <v>0</v>
      </c>
      <c r="M447" s="19">
        <f t="shared" si="46"/>
        <v>-591296.9</v>
      </c>
      <c r="N447" s="19">
        <f t="shared" si="46"/>
        <v>-2049612.17</v>
      </c>
      <c r="O447" s="19">
        <f t="shared" si="46"/>
        <v>17068987.490000002</v>
      </c>
    </row>
    <row r="448" spans="1:15" x14ac:dyDescent="0.35">
      <c r="A448" s="20" t="s">
        <v>192</v>
      </c>
      <c r="C448" s="21">
        <v>9588</v>
      </c>
      <c r="G448" s="11"/>
      <c r="H448" s="11">
        <f>+G447+H447</f>
        <v>21239.15</v>
      </c>
      <c r="M448" s="19">
        <f>L447+M447</f>
        <v>-591296.9</v>
      </c>
      <c r="O448" s="19">
        <f>O447-M447</f>
        <v>17660284.390000001</v>
      </c>
    </row>
    <row r="451" spans="1:15" ht="13" x14ac:dyDescent="0.3">
      <c r="A451" s="12" t="s">
        <v>182</v>
      </c>
      <c r="B451" s="12"/>
      <c r="C451" s="13"/>
      <c r="D451" s="13"/>
      <c r="E451" s="12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52" x14ac:dyDescent="0.3">
      <c r="A452" s="14" t="s">
        <v>196</v>
      </c>
      <c r="B452" s="14"/>
      <c r="C452" s="13"/>
      <c r="D452" s="13" t="s">
        <v>19</v>
      </c>
      <c r="E452" s="12" t="s">
        <v>20</v>
      </c>
      <c r="F452" s="15"/>
      <c r="G452" s="16" t="s">
        <v>193</v>
      </c>
      <c r="H452" s="16" t="s">
        <v>190</v>
      </c>
      <c r="I452" s="16" t="s">
        <v>0</v>
      </c>
      <c r="J452" s="16" t="s">
        <v>1</v>
      </c>
      <c r="K452" s="16" t="s">
        <v>2</v>
      </c>
      <c r="L452" s="16" t="s">
        <v>3</v>
      </c>
      <c r="M452" s="16" t="s">
        <v>4</v>
      </c>
      <c r="N452" s="16" t="s">
        <v>16</v>
      </c>
      <c r="O452" s="16" t="s">
        <v>5</v>
      </c>
    </row>
    <row r="453" spans="1:15" x14ac:dyDescent="0.35">
      <c r="C453" s="19"/>
      <c r="E453" s="19"/>
      <c r="F453" s="19"/>
      <c r="G453" s="17"/>
      <c r="H453" s="17"/>
      <c r="I453" s="18"/>
      <c r="J453" s="18"/>
      <c r="K453" s="18"/>
      <c r="L453" s="18"/>
      <c r="M453" s="18"/>
      <c r="N453" s="18"/>
      <c r="O453" s="1"/>
    </row>
    <row r="454" spans="1:15" ht="12.5" x14ac:dyDescent="0.25">
      <c r="A454" s="10" t="s">
        <v>85</v>
      </c>
      <c r="B454" s="4" t="s">
        <v>53</v>
      </c>
      <c r="C454" s="4" t="s">
        <v>101</v>
      </c>
      <c r="D454" s="6" t="s">
        <v>22</v>
      </c>
      <c r="E454" s="1" t="s">
        <v>163</v>
      </c>
      <c r="F454" s="19"/>
      <c r="G454" s="11">
        <v>1840.3</v>
      </c>
      <c r="H454" s="11">
        <v>8</v>
      </c>
      <c r="I454" s="18">
        <v>10969.27</v>
      </c>
      <c r="J454" s="18">
        <f>ROUND((G454*I454)+(H454*C498),2)</f>
        <v>20263451.579999998</v>
      </c>
      <c r="K454" s="18">
        <f>ROUND((J454-SUM('Entitlement to Date'!F2:Q2))/3,2)</f>
        <v>1641272.36</v>
      </c>
      <c r="L454" s="18">
        <v>0</v>
      </c>
      <c r="M454" s="18">
        <f>ROUND(((J454*-0.03)-SUM('CSI Admin to Date'!F2:Q2))/3,2)</f>
        <v>-49238.17</v>
      </c>
      <c r="N454" s="27">
        <v>-251304</v>
      </c>
      <c r="O454" s="1">
        <f t="shared" ref="O454:O495" si="47">K454+L454+M454+N454</f>
        <v>1340730.1900000002</v>
      </c>
    </row>
    <row r="455" spans="1:15" ht="12.5" x14ac:dyDescent="0.25">
      <c r="A455" s="10" t="s">
        <v>85</v>
      </c>
      <c r="B455" s="4" t="s">
        <v>53</v>
      </c>
      <c r="C455" s="4" t="s">
        <v>101</v>
      </c>
      <c r="D455" s="6" t="s">
        <v>43</v>
      </c>
      <c r="E455" s="1" t="s">
        <v>164</v>
      </c>
      <c r="F455" s="19"/>
      <c r="G455" s="11">
        <v>838</v>
      </c>
      <c r="H455" s="11"/>
      <c r="I455" s="18">
        <v>11344.93</v>
      </c>
      <c r="J455" s="18">
        <f>ROUND((G455*I455)+(H455*$C$47),2)</f>
        <v>9507051.3399999999</v>
      </c>
      <c r="K455" s="18">
        <f>ROUND((J455-SUM('Entitlement to Date'!F3:Q3))/3,2)</f>
        <v>802321.97</v>
      </c>
      <c r="L455" s="18">
        <v>0</v>
      </c>
      <c r="M455" s="18">
        <f>ROUND(((J455*-0.03)-SUM('CSI Admin to Date'!F3:Q3))/3,2)</f>
        <v>-24069.65</v>
      </c>
      <c r="N455" s="27">
        <v>-159932.76</v>
      </c>
      <c r="O455" s="1">
        <f t="shared" si="47"/>
        <v>618319.55999999994</v>
      </c>
    </row>
    <row r="456" spans="1:15" ht="12.5" x14ac:dyDescent="0.25">
      <c r="A456" s="10" t="s">
        <v>85</v>
      </c>
      <c r="B456" s="4" t="s">
        <v>53</v>
      </c>
      <c r="C456" s="4" t="s">
        <v>101</v>
      </c>
      <c r="D456" s="6" t="s">
        <v>86</v>
      </c>
      <c r="E456" s="1" t="s">
        <v>108</v>
      </c>
      <c r="F456" s="19"/>
      <c r="G456" s="11">
        <v>1988.1</v>
      </c>
      <c r="H456" s="11">
        <v>15</v>
      </c>
      <c r="I456" s="18">
        <v>11718.92</v>
      </c>
      <c r="J456" s="18">
        <f>ROUND((G456*I456)+(H456*$C498),2)</f>
        <v>23442204.850000001</v>
      </c>
      <c r="K456" s="18">
        <f>ROUND((J456-SUM('Entitlement to Date'!F4:Q4))/3,2)</f>
        <v>2043393.78</v>
      </c>
      <c r="L456" s="18">
        <v>0</v>
      </c>
      <c r="M456" s="18">
        <f>ROUND(((J456*-0.03)-SUM('CSI Admin to Date'!F4:Q4))/3,2)</f>
        <v>-61301.81</v>
      </c>
      <c r="N456" s="27">
        <v>-206822.3</v>
      </c>
      <c r="O456" s="1">
        <f t="shared" si="47"/>
        <v>1775269.67</v>
      </c>
    </row>
    <row r="457" spans="1:15" ht="12.5" x14ac:dyDescent="0.25">
      <c r="A457" s="10" t="s">
        <v>87</v>
      </c>
      <c r="B457" s="4" t="s">
        <v>53</v>
      </c>
      <c r="C457" s="4" t="s">
        <v>6</v>
      </c>
      <c r="D457" s="6" t="s">
        <v>23</v>
      </c>
      <c r="E457" s="1" t="s">
        <v>181</v>
      </c>
      <c r="F457" s="19"/>
      <c r="G457" s="11">
        <v>603.79999999999995</v>
      </c>
      <c r="H457" s="11"/>
      <c r="I457" s="18">
        <v>12108.78</v>
      </c>
      <c r="J457" s="18">
        <f t="shared" ref="J457:J467" si="48">ROUND((G457*I457)+(H457*$C$47),2)</f>
        <v>7311281.3600000003</v>
      </c>
      <c r="K457" s="18">
        <f>ROUND((J457-SUM('Entitlement to Date'!F5:Q5))/3,2)</f>
        <v>479168.74</v>
      </c>
      <c r="L457" s="18">
        <v>0</v>
      </c>
      <c r="M457" s="18">
        <f>ROUND(((J457*-0.03)-SUM('CSI Admin to Date'!F5:Q5))/3,2)</f>
        <v>-14375.06</v>
      </c>
      <c r="N457" s="27">
        <v>-159079.58000000002</v>
      </c>
      <c r="O457" s="1">
        <f t="shared" si="47"/>
        <v>305714.09999999998</v>
      </c>
    </row>
    <row r="458" spans="1:15" x14ac:dyDescent="0.35">
      <c r="A458" s="10" t="s">
        <v>88</v>
      </c>
      <c r="B458" s="4" t="s">
        <v>53</v>
      </c>
      <c r="C458" s="4" t="s">
        <v>52</v>
      </c>
      <c r="D458" t="s">
        <v>24</v>
      </c>
      <c r="E458" s="19" t="s">
        <v>113</v>
      </c>
      <c r="F458" s="19"/>
      <c r="G458" s="11">
        <v>646.6</v>
      </c>
      <c r="H458" s="11"/>
      <c r="I458" s="18">
        <v>11385.11</v>
      </c>
      <c r="J458" s="18">
        <f t="shared" si="48"/>
        <v>7361612.1299999999</v>
      </c>
      <c r="K458" s="18">
        <f>ROUND((J458-SUM('Entitlement to Date'!F6:Q6))/3,2)</f>
        <v>620476.56000000006</v>
      </c>
      <c r="L458" s="18">
        <v>0</v>
      </c>
      <c r="M458" s="18">
        <f>ROUND(((J458*-0.03)-SUM('CSI Admin to Date'!F6:Q6))/3,2)</f>
        <v>-18614.3</v>
      </c>
      <c r="N458" s="27">
        <v>-53052.5</v>
      </c>
      <c r="O458" s="1">
        <f t="shared" si="47"/>
        <v>548809.76</v>
      </c>
    </row>
    <row r="459" spans="1:15" ht="12.5" x14ac:dyDescent="0.25">
      <c r="A459" s="10" t="s">
        <v>88</v>
      </c>
      <c r="B459" s="4" t="s">
        <v>53</v>
      </c>
      <c r="C459" s="4" t="s">
        <v>52</v>
      </c>
      <c r="D459" s="6" t="s">
        <v>142</v>
      </c>
      <c r="E459" s="1" t="s">
        <v>165</v>
      </c>
      <c r="F459" s="19"/>
      <c r="G459" s="11">
        <v>290.3</v>
      </c>
      <c r="H459" s="11"/>
      <c r="I459" s="18">
        <v>10791.3</v>
      </c>
      <c r="J459" s="18">
        <f t="shared" si="48"/>
        <v>3132714.39</v>
      </c>
      <c r="K459" s="18">
        <f>ROUND((J459-SUM('Entitlement to Date'!F7:Q7))/3,2)</f>
        <v>260885.35</v>
      </c>
      <c r="L459" s="18">
        <v>0</v>
      </c>
      <c r="M459" s="18">
        <f>ROUND(((J459*-0.03)-SUM('CSI Admin to Date'!F7:Q7))/3,2)</f>
        <v>-7826.56</v>
      </c>
      <c r="N459" s="27">
        <v>0</v>
      </c>
      <c r="O459" s="1">
        <f t="shared" si="47"/>
        <v>253058.79</v>
      </c>
    </row>
    <row r="460" spans="1:15" ht="12.5" x14ac:dyDescent="0.25">
      <c r="A460" s="10" t="s">
        <v>89</v>
      </c>
      <c r="B460" s="4" t="s">
        <v>53</v>
      </c>
      <c r="C460" s="4" t="s">
        <v>105</v>
      </c>
      <c r="D460" s="6" t="s">
        <v>42</v>
      </c>
      <c r="E460" s="2" t="s">
        <v>130</v>
      </c>
      <c r="F460" s="19"/>
      <c r="G460" s="11">
        <v>462.2</v>
      </c>
      <c r="H460" s="11"/>
      <c r="I460" s="18">
        <v>11583.89</v>
      </c>
      <c r="J460" s="18">
        <f t="shared" si="48"/>
        <v>5354073.96</v>
      </c>
      <c r="K460" s="18">
        <f>ROUND((J460-SUM('Entitlement to Date'!F8:Q8))/3,2)</f>
        <v>434111.72</v>
      </c>
      <c r="L460" s="18">
        <v>0</v>
      </c>
      <c r="M460" s="18">
        <f>ROUND(((J460*-0.03)-SUM('CSI Admin to Date'!F8:Q8))/3,2)</f>
        <v>-13023.35</v>
      </c>
      <c r="N460" s="27">
        <v>-30400.34</v>
      </c>
      <c r="O460" s="1">
        <f t="shared" si="47"/>
        <v>390688.02999999997</v>
      </c>
    </row>
    <row r="461" spans="1:15" ht="12.5" x14ac:dyDescent="0.25">
      <c r="A461" s="10" t="s">
        <v>89</v>
      </c>
      <c r="B461" s="4" t="s">
        <v>53</v>
      </c>
      <c r="C461" s="4" t="s">
        <v>105</v>
      </c>
      <c r="D461" s="6" t="s">
        <v>26</v>
      </c>
      <c r="E461" s="1" t="s">
        <v>132</v>
      </c>
      <c r="F461" s="19"/>
      <c r="G461" s="11">
        <v>288</v>
      </c>
      <c r="H461" s="11"/>
      <c r="I461" s="18">
        <v>12186.26</v>
      </c>
      <c r="J461" s="18">
        <f t="shared" si="48"/>
        <v>3509642.88</v>
      </c>
      <c r="K461" s="18">
        <f>ROUND((J461-SUM('Entitlement to Date'!F9:Q9))/3,2)</f>
        <v>333120.01</v>
      </c>
      <c r="L461" s="18">
        <v>0</v>
      </c>
      <c r="M461" s="18">
        <f>ROUND(((J461*-0.03)-SUM('CSI Admin to Date'!F9:Q9))/3,2)</f>
        <v>-9993.61</v>
      </c>
      <c r="N461" s="27">
        <v>0</v>
      </c>
      <c r="O461" s="1">
        <f t="shared" si="47"/>
        <v>323126.40000000002</v>
      </c>
    </row>
    <row r="462" spans="1:15" ht="12.5" x14ac:dyDescent="0.25">
      <c r="A462" s="10" t="s">
        <v>161</v>
      </c>
      <c r="B462" s="4" t="s">
        <v>56</v>
      </c>
      <c r="C462" s="4" t="s">
        <v>185</v>
      </c>
      <c r="D462" s="6" t="s">
        <v>159</v>
      </c>
      <c r="E462" s="2" t="s">
        <v>166</v>
      </c>
      <c r="F462" s="19"/>
      <c r="G462" s="11">
        <v>167</v>
      </c>
      <c r="H462" s="11"/>
      <c r="I462" s="18">
        <v>11433.49</v>
      </c>
      <c r="J462" s="18">
        <f t="shared" si="48"/>
        <v>1909392.83</v>
      </c>
      <c r="K462" s="18">
        <f>ROUND((J462-SUM('Entitlement to Date'!F10:Q10))/3,2)</f>
        <v>156605.32</v>
      </c>
      <c r="L462" s="18">
        <v>0</v>
      </c>
      <c r="M462" s="18">
        <f>ROUND(((J462*-0.03)-SUM('CSI Admin to Date'!F10:Q10))/3,2)</f>
        <v>-4698.16</v>
      </c>
      <c r="N462" s="27">
        <f>-69429.17-60750.54</f>
        <v>-130179.70999999999</v>
      </c>
      <c r="O462" s="1">
        <f t="shared" si="47"/>
        <v>21727.450000000012</v>
      </c>
    </row>
    <row r="463" spans="1:15" ht="12.5" x14ac:dyDescent="0.25">
      <c r="A463" s="10" t="s">
        <v>90</v>
      </c>
      <c r="B463" s="4" t="s">
        <v>56</v>
      </c>
      <c r="C463" s="4" t="s">
        <v>17</v>
      </c>
      <c r="D463" s="6" t="s">
        <v>158</v>
      </c>
      <c r="E463" s="3" t="s">
        <v>167</v>
      </c>
      <c r="F463" s="19"/>
      <c r="G463" s="11">
        <v>844</v>
      </c>
      <c r="H463" s="11"/>
      <c r="I463" s="18">
        <v>11805.96</v>
      </c>
      <c r="J463" s="18">
        <f t="shared" si="48"/>
        <v>9964230.2400000002</v>
      </c>
      <c r="K463" s="18">
        <f>ROUND((J463-SUM('Entitlement to Date'!F11:Q11))/3,2)</f>
        <v>802500.71</v>
      </c>
      <c r="L463" s="18">
        <v>0</v>
      </c>
      <c r="M463" s="18">
        <f>ROUND(((J463*-0.03)-SUM('CSI Admin to Date'!F11:Q11))/3,2)</f>
        <v>-24075.02</v>
      </c>
      <c r="N463" s="27">
        <v>-42004.17</v>
      </c>
      <c r="O463" s="1">
        <f t="shared" si="47"/>
        <v>736421.5199999999</v>
      </c>
    </row>
    <row r="464" spans="1:15" ht="12.5" x14ac:dyDescent="0.25">
      <c r="A464" s="10" t="s">
        <v>90</v>
      </c>
      <c r="B464" s="4" t="s">
        <v>56</v>
      </c>
      <c r="C464" s="4" t="s">
        <v>17</v>
      </c>
      <c r="D464" s="6" t="s">
        <v>47</v>
      </c>
      <c r="E464" s="1" t="s">
        <v>168</v>
      </c>
      <c r="F464" s="19"/>
      <c r="G464" s="11">
        <v>566.5</v>
      </c>
      <c r="H464" s="11"/>
      <c r="I464" s="18">
        <v>12007.84</v>
      </c>
      <c r="J464" s="18">
        <f t="shared" si="48"/>
        <v>6802441.3600000003</v>
      </c>
      <c r="K464" s="18">
        <f>ROUND((J464-SUM('Entitlement to Date'!F12:Q12))/3,2)</f>
        <v>564144.68999999994</v>
      </c>
      <c r="L464" s="18">
        <v>0</v>
      </c>
      <c r="M464" s="18">
        <f>ROUND(((J464*-0.03)-SUM('CSI Admin to Date'!F12:Q12))/3,2)</f>
        <v>-16924.330000000002</v>
      </c>
      <c r="N464" s="27">
        <v>-158847.76</v>
      </c>
      <c r="O464" s="1">
        <f t="shared" si="47"/>
        <v>388372.6</v>
      </c>
    </row>
    <row r="465" spans="1:15" ht="12.5" x14ac:dyDescent="0.25">
      <c r="A465" s="10" t="s">
        <v>90</v>
      </c>
      <c r="B465" s="4" t="s">
        <v>56</v>
      </c>
      <c r="C465" s="4" t="s">
        <v>17</v>
      </c>
      <c r="D465" s="6" t="s">
        <v>27</v>
      </c>
      <c r="E465" s="1" t="s">
        <v>169</v>
      </c>
      <c r="F465" s="19"/>
      <c r="G465" s="11">
        <v>280</v>
      </c>
      <c r="H465" s="11"/>
      <c r="I465" s="18">
        <v>12320.62</v>
      </c>
      <c r="J465" s="18">
        <f t="shared" si="48"/>
        <v>3449773.6</v>
      </c>
      <c r="K465" s="18">
        <f>ROUND((J465-SUM('Entitlement to Date'!F13:Q13))/3,2)</f>
        <v>298919.58</v>
      </c>
      <c r="L465" s="18">
        <v>0</v>
      </c>
      <c r="M465" s="18">
        <f>ROUND(((J465*-0.03)-SUM('CSI Admin to Date'!F13:Q13))/3,2)</f>
        <v>-8967.59</v>
      </c>
      <c r="N465" s="27">
        <v>0</v>
      </c>
      <c r="O465" s="1">
        <f t="shared" si="47"/>
        <v>289951.99</v>
      </c>
    </row>
    <row r="466" spans="1:15" ht="12.5" x14ac:dyDescent="0.25">
      <c r="A466" s="10" t="s">
        <v>90</v>
      </c>
      <c r="B466" s="4" t="s">
        <v>56</v>
      </c>
      <c r="C466" s="4" t="s">
        <v>17</v>
      </c>
      <c r="D466" s="6" t="s">
        <v>28</v>
      </c>
      <c r="E466" s="1" t="s">
        <v>170</v>
      </c>
      <c r="F466" s="19"/>
      <c r="G466" s="11">
        <v>121.5</v>
      </c>
      <c r="H466" s="11"/>
      <c r="I466" s="18">
        <v>12696.12</v>
      </c>
      <c r="J466" s="18">
        <f t="shared" si="48"/>
        <v>1542578.58</v>
      </c>
      <c r="K466" s="18">
        <f>ROUND((J466-SUM('Entitlement to Date'!F14:Q14))/3,2)</f>
        <v>126079.16</v>
      </c>
      <c r="L466" s="18">
        <v>0</v>
      </c>
      <c r="M466" s="18">
        <f>ROUND(((J466*-0.03)-SUM('CSI Admin to Date'!F14:Q14))/3,2)</f>
        <v>-3782.38</v>
      </c>
      <c r="N466" s="27">
        <v>0</v>
      </c>
      <c r="O466" s="1">
        <f t="shared" si="47"/>
        <v>122296.78</v>
      </c>
    </row>
    <row r="467" spans="1:15" ht="12.5" x14ac:dyDescent="0.25">
      <c r="A467" s="10" t="s">
        <v>90</v>
      </c>
      <c r="B467" s="4" t="s">
        <v>56</v>
      </c>
      <c r="C467" s="4" t="s">
        <v>17</v>
      </c>
      <c r="D467" s="6" t="s">
        <v>153</v>
      </c>
      <c r="E467" s="4" t="s">
        <v>171</v>
      </c>
      <c r="F467" s="19"/>
      <c r="G467" s="11">
        <v>32</v>
      </c>
      <c r="H467" s="11"/>
      <c r="I467" s="18">
        <v>11357.55</v>
      </c>
      <c r="J467" s="18">
        <f t="shared" si="48"/>
        <v>363441.6</v>
      </c>
      <c r="K467" s="18">
        <f>ROUND((J467-SUM('Entitlement to Date'!F15:Q15))/3,2)</f>
        <v>22119.89</v>
      </c>
      <c r="L467" s="18">
        <v>0</v>
      </c>
      <c r="M467" s="18">
        <f>ROUND(((J467*-0.03)-SUM('CSI Admin to Date'!F15:Q15))/3,2)</f>
        <v>-663.6</v>
      </c>
      <c r="N467" s="27">
        <v>0</v>
      </c>
      <c r="O467" s="1">
        <f t="shared" si="47"/>
        <v>21456.29</v>
      </c>
    </row>
    <row r="468" spans="1:15" ht="12.5" x14ac:dyDescent="0.25">
      <c r="A468" s="10" t="s">
        <v>90</v>
      </c>
      <c r="B468" s="4" t="s">
        <v>56</v>
      </c>
      <c r="C468" s="4" t="s">
        <v>17</v>
      </c>
      <c r="D468" s="6" t="s">
        <v>64</v>
      </c>
      <c r="E468" s="1" t="s">
        <v>112</v>
      </c>
      <c r="F468" s="19"/>
      <c r="G468" s="11">
        <v>96.7</v>
      </c>
      <c r="H468" s="11">
        <v>1</v>
      </c>
      <c r="I468" s="18">
        <v>12579.75</v>
      </c>
      <c r="J468" s="18">
        <f>ROUND((G468*I468)+(H468*$C497),2)</f>
        <v>1226705.83</v>
      </c>
      <c r="K468" s="18">
        <f>ROUND((J468-SUM('Entitlement to Date'!F16:Q16))/3,2)</f>
        <v>104231</v>
      </c>
      <c r="L468" s="18">
        <v>0</v>
      </c>
      <c r="M468" s="18">
        <f>ROUND(((J468*-0.03)-SUM('CSI Admin to Date'!F16:Q16))/3,2)</f>
        <v>-3126.93</v>
      </c>
      <c r="N468" s="27">
        <v>0</v>
      </c>
      <c r="O468" s="1">
        <f t="shared" si="47"/>
        <v>101104.07</v>
      </c>
    </row>
    <row r="469" spans="1:15" x14ac:dyDescent="0.35">
      <c r="A469" s="10" t="s">
        <v>91</v>
      </c>
      <c r="B469" s="4" t="s">
        <v>61</v>
      </c>
      <c r="C469" s="4" t="s">
        <v>21</v>
      </c>
      <c r="D469" s="24" t="s">
        <v>49</v>
      </c>
      <c r="E469" t="s">
        <v>128</v>
      </c>
      <c r="F469" s="19"/>
      <c r="G469" s="11">
        <v>154</v>
      </c>
      <c r="H469" s="11"/>
      <c r="I469" s="18">
        <v>10819.34</v>
      </c>
      <c r="J469" s="18">
        <f t="shared" ref="J469:J488" si="49">ROUND((G469*I469)+(H469*$C$47),2)</f>
        <v>1666178.36</v>
      </c>
      <c r="K469" s="18">
        <f>ROUND((J469-SUM('Entitlement to Date'!F17:Q17))/3,2)</f>
        <v>137223.32</v>
      </c>
      <c r="L469" s="18">
        <v>0</v>
      </c>
      <c r="M469" s="18">
        <f>ROUND(((J469*-0.03)-SUM('CSI Admin to Date'!F17:Q17))/3,2)</f>
        <v>-4116.7</v>
      </c>
      <c r="N469" s="27">
        <v>0</v>
      </c>
      <c r="O469" s="1">
        <f t="shared" si="47"/>
        <v>133106.62</v>
      </c>
    </row>
    <row r="470" spans="1:15" ht="12.5" x14ac:dyDescent="0.25">
      <c r="A470" s="10" t="s">
        <v>92</v>
      </c>
      <c r="B470" s="4" t="s">
        <v>54</v>
      </c>
      <c r="C470" s="4" t="s">
        <v>54</v>
      </c>
      <c r="D470" s="6" t="s">
        <v>102</v>
      </c>
      <c r="E470" s="1" t="s">
        <v>172</v>
      </c>
      <c r="F470" s="19"/>
      <c r="G470" s="11">
        <v>942.7</v>
      </c>
      <c r="H470" s="11"/>
      <c r="I470" s="18">
        <v>10946.83</v>
      </c>
      <c r="J470" s="18">
        <f t="shared" si="49"/>
        <v>10319576.640000001</v>
      </c>
      <c r="K470" s="18">
        <f>ROUND((J470-SUM('Entitlement to Date'!F18:Q18))/3,2)</f>
        <v>881867.22</v>
      </c>
      <c r="L470" s="18">
        <v>0</v>
      </c>
      <c r="M470" s="18">
        <f>ROUND(((J470*-0.03)-SUM('CSI Admin to Date'!F18:Q18))/3,2)</f>
        <v>-26456.02</v>
      </c>
      <c r="N470" s="27">
        <v>0</v>
      </c>
      <c r="O470" s="1">
        <f t="shared" si="47"/>
        <v>855411.19999999995</v>
      </c>
    </row>
    <row r="471" spans="1:15" ht="12.5" x14ac:dyDescent="0.25">
      <c r="A471" s="10" t="s">
        <v>92</v>
      </c>
      <c r="B471" s="4" t="s">
        <v>54</v>
      </c>
      <c r="C471" s="4" t="s">
        <v>54</v>
      </c>
      <c r="D471" s="6" t="s">
        <v>29</v>
      </c>
      <c r="E471" s="1" t="s">
        <v>173</v>
      </c>
      <c r="F471" s="19"/>
      <c r="G471" s="11">
        <v>1165.25</v>
      </c>
      <c r="H471" s="11"/>
      <c r="I471" s="18">
        <v>10921</v>
      </c>
      <c r="J471" s="18">
        <f t="shared" si="49"/>
        <v>12725695.25</v>
      </c>
      <c r="K471" s="18">
        <f>ROUND((J471-SUM('Entitlement to Date'!F19:Q19))/3,2)</f>
        <v>1050304.67</v>
      </c>
      <c r="L471" s="18">
        <v>0</v>
      </c>
      <c r="M471" s="18">
        <f>ROUND(((J471*-0.03)-SUM('CSI Admin to Date'!F19:Q19))/3,2)</f>
        <v>-31509.14</v>
      </c>
      <c r="N471" s="27">
        <v>-198998.1</v>
      </c>
      <c r="O471" s="1">
        <f t="shared" si="47"/>
        <v>819797.42999999993</v>
      </c>
    </row>
    <row r="472" spans="1:15" ht="12.5" x14ac:dyDescent="0.25">
      <c r="A472" s="10" t="s">
        <v>93</v>
      </c>
      <c r="B472" s="4" t="s">
        <v>7</v>
      </c>
      <c r="C472" s="4" t="s">
        <v>7</v>
      </c>
      <c r="D472" s="6" t="s">
        <v>30</v>
      </c>
      <c r="E472" s="1" t="s">
        <v>121</v>
      </c>
      <c r="F472" s="19"/>
      <c r="G472" s="11">
        <v>302</v>
      </c>
      <c r="H472" s="11"/>
      <c r="I472" s="18">
        <v>11742.75</v>
      </c>
      <c r="J472" s="18">
        <f t="shared" si="49"/>
        <v>3546310.5</v>
      </c>
      <c r="K472" s="18">
        <f>ROUND((J472-SUM('Entitlement to Date'!F20:Q20))/3,2)</f>
        <v>271370.42</v>
      </c>
      <c r="L472" s="18">
        <v>0</v>
      </c>
      <c r="M472" s="18">
        <f>ROUND(((J472*-0.03)-SUM('CSI Admin to Date'!F20:Q20))/3,2)</f>
        <v>-8141.12</v>
      </c>
      <c r="N472" s="27">
        <v>-41013.5</v>
      </c>
      <c r="O472" s="1">
        <f t="shared" si="47"/>
        <v>222215.8</v>
      </c>
    </row>
    <row r="473" spans="1:15" ht="12.5" x14ac:dyDescent="0.25">
      <c r="A473" s="10" t="s">
        <v>94</v>
      </c>
      <c r="B473" s="4" t="s">
        <v>57</v>
      </c>
      <c r="C473" s="4" t="s">
        <v>8</v>
      </c>
      <c r="D473" s="6" t="s">
        <v>81</v>
      </c>
      <c r="E473" s="1" t="s">
        <v>82</v>
      </c>
      <c r="F473" s="19"/>
      <c r="G473" s="11">
        <v>388</v>
      </c>
      <c r="H473" s="11"/>
      <c r="I473" s="18">
        <v>11553.38</v>
      </c>
      <c r="J473" s="18">
        <f t="shared" si="49"/>
        <v>4482711.4400000004</v>
      </c>
      <c r="K473" s="18">
        <f>ROUND((J473-SUM('Entitlement to Date'!F21:Q21))/3,2)</f>
        <v>347392.83</v>
      </c>
      <c r="L473" s="18">
        <v>0</v>
      </c>
      <c r="M473" s="18">
        <f>ROUND(((J473*-0.03)-SUM('CSI Admin to Date'!F21:Q21))/3,2)</f>
        <v>-10421.780000000001</v>
      </c>
      <c r="N473" s="27">
        <v>-33563.54</v>
      </c>
      <c r="O473" s="1">
        <f t="shared" si="47"/>
        <v>303407.51</v>
      </c>
    </row>
    <row r="474" spans="1:15" ht="12.5" x14ac:dyDescent="0.25">
      <c r="A474" s="10" t="s">
        <v>94</v>
      </c>
      <c r="B474" s="4" t="s">
        <v>57</v>
      </c>
      <c r="C474" s="4" t="s">
        <v>8</v>
      </c>
      <c r="D474" s="6" t="s">
        <v>46</v>
      </c>
      <c r="E474" s="1" t="s">
        <v>45</v>
      </c>
      <c r="F474" s="19"/>
      <c r="G474" s="11">
        <v>676.8</v>
      </c>
      <c r="H474" s="11"/>
      <c r="I474" s="18">
        <v>10951.13</v>
      </c>
      <c r="J474" s="18">
        <f t="shared" si="49"/>
        <v>7411724.7800000003</v>
      </c>
      <c r="K474" s="18">
        <f>ROUND((J474-SUM('Entitlement to Date'!F22:Q22))/3,2)</f>
        <v>607173.81999999995</v>
      </c>
      <c r="L474" s="18">
        <v>0</v>
      </c>
      <c r="M474" s="18">
        <f>ROUND(((J474*-0.03)-SUM('CSI Admin to Date'!F22:Q22))/3,2)</f>
        <v>-18215.21</v>
      </c>
      <c r="N474" s="27">
        <v>-95995.31</v>
      </c>
      <c r="O474" s="1">
        <f t="shared" si="47"/>
        <v>492963.3</v>
      </c>
    </row>
    <row r="475" spans="1:15" ht="12.5" x14ac:dyDescent="0.25">
      <c r="A475" s="10" t="s">
        <v>94</v>
      </c>
      <c r="B475" s="4" t="s">
        <v>57</v>
      </c>
      <c r="C475" s="4" t="s">
        <v>8</v>
      </c>
      <c r="D475" s="6" t="s">
        <v>32</v>
      </c>
      <c r="E475" s="1" t="s">
        <v>9</v>
      </c>
      <c r="F475" s="19"/>
      <c r="G475" s="11">
        <v>336.8</v>
      </c>
      <c r="H475" s="11"/>
      <c r="I475" s="18">
        <v>11121.59</v>
      </c>
      <c r="J475" s="18">
        <f t="shared" si="49"/>
        <v>3745751.51</v>
      </c>
      <c r="K475" s="18">
        <f>ROUND((J475-SUM('Entitlement to Date'!F23:Q23))/3,2)</f>
        <v>305637.32</v>
      </c>
      <c r="L475" s="18">
        <v>0</v>
      </c>
      <c r="M475" s="18">
        <f>ROUND(((J475*-0.03)-SUM('CSI Admin to Date'!F23:Q23))/3,2)</f>
        <v>-9169.1200000000008</v>
      </c>
      <c r="N475" s="27">
        <v>-42445</v>
      </c>
      <c r="O475" s="1">
        <f t="shared" si="47"/>
        <v>254023.2</v>
      </c>
    </row>
    <row r="476" spans="1:15" ht="12.5" x14ac:dyDescent="0.25">
      <c r="A476" s="10" t="s">
        <v>94</v>
      </c>
      <c r="B476" s="4" t="s">
        <v>57</v>
      </c>
      <c r="C476" s="4" t="s">
        <v>8</v>
      </c>
      <c r="D476" s="6" t="s">
        <v>33</v>
      </c>
      <c r="E476" s="1" t="s">
        <v>174</v>
      </c>
      <c r="F476" s="19"/>
      <c r="G476" s="11">
        <v>873.7</v>
      </c>
      <c r="H476" s="11"/>
      <c r="I476" s="18">
        <v>10814.08</v>
      </c>
      <c r="J476" s="18">
        <f t="shared" si="49"/>
        <v>9448261.6999999993</v>
      </c>
      <c r="K476" s="18">
        <f>ROUND((J476-SUM('Entitlement to Date'!F24:Q24))/3,2)</f>
        <v>782296.22</v>
      </c>
      <c r="L476" s="18">
        <v>0</v>
      </c>
      <c r="M476" s="18">
        <f>ROUND(((J476*-0.03)-SUM('CSI Admin to Date'!F24:Q24))/3,2)</f>
        <v>-23468.89</v>
      </c>
      <c r="N476" s="27">
        <v>-67993.87</v>
      </c>
      <c r="O476" s="1">
        <f t="shared" si="47"/>
        <v>690833.46</v>
      </c>
    </row>
    <row r="477" spans="1:15" ht="12.5" x14ac:dyDescent="0.25">
      <c r="A477" s="10" t="s">
        <v>94</v>
      </c>
      <c r="B477" s="4" t="s">
        <v>57</v>
      </c>
      <c r="C477" s="4" t="s">
        <v>8</v>
      </c>
      <c r="D477" s="6" t="s">
        <v>34</v>
      </c>
      <c r="E477" s="3" t="s">
        <v>116</v>
      </c>
      <c r="F477" s="19"/>
      <c r="G477" s="11">
        <v>342</v>
      </c>
      <c r="H477" s="11"/>
      <c r="I477" s="18">
        <v>10977.01</v>
      </c>
      <c r="J477" s="18">
        <f t="shared" si="49"/>
        <v>3754137.42</v>
      </c>
      <c r="K477" s="18">
        <f>ROUND((J477-SUM('Entitlement to Date'!F25:Q25))/3,2)</f>
        <v>343348.08</v>
      </c>
      <c r="L477" s="18">
        <v>0</v>
      </c>
      <c r="M477" s="18">
        <f>ROUND(((J477*-0.03)-SUM('CSI Admin to Date'!F25:Q25))/3,2)</f>
        <v>-10300.44</v>
      </c>
      <c r="N477" s="27">
        <v>0</v>
      </c>
      <c r="O477" s="1">
        <f t="shared" si="47"/>
        <v>333047.64</v>
      </c>
    </row>
    <row r="478" spans="1:15" ht="12.5" x14ac:dyDescent="0.25">
      <c r="A478" s="10" t="s">
        <v>94</v>
      </c>
      <c r="B478" s="4" t="s">
        <v>57</v>
      </c>
      <c r="C478" s="4" t="s">
        <v>8</v>
      </c>
      <c r="D478" s="6" t="s">
        <v>35</v>
      </c>
      <c r="E478" s="1" t="s">
        <v>18</v>
      </c>
      <c r="F478" s="19"/>
      <c r="G478" s="11">
        <v>352.8</v>
      </c>
      <c r="H478" s="11"/>
      <c r="I478" s="18">
        <v>11025.83</v>
      </c>
      <c r="J478" s="18">
        <f t="shared" si="49"/>
        <v>3889912.82</v>
      </c>
      <c r="K478" s="18">
        <f>ROUND((J478-SUM('Entitlement to Date'!F26:Q26))/3,2)</f>
        <v>308176.59000000003</v>
      </c>
      <c r="L478" s="18">
        <v>0</v>
      </c>
      <c r="M478" s="18">
        <f>ROUND(((J478*-0.03)-SUM('CSI Admin to Date'!F26:Q26))/3,2)</f>
        <v>-9245.2900000000009</v>
      </c>
      <c r="N478" s="27">
        <v>-30047.919999999998</v>
      </c>
      <c r="O478" s="1">
        <f t="shared" si="47"/>
        <v>268883.38000000006</v>
      </c>
    </row>
    <row r="479" spans="1:15" ht="12.5" x14ac:dyDescent="0.25">
      <c r="A479" s="10" t="s">
        <v>95</v>
      </c>
      <c r="B479" s="4" t="s">
        <v>60</v>
      </c>
      <c r="C479" s="4" t="s">
        <v>10</v>
      </c>
      <c r="D479" s="6" t="s">
        <v>36</v>
      </c>
      <c r="E479" s="1" t="s">
        <v>127</v>
      </c>
      <c r="F479" s="19"/>
      <c r="G479" s="11">
        <v>252.6</v>
      </c>
      <c r="H479" s="11"/>
      <c r="I479" s="18">
        <v>11759.44</v>
      </c>
      <c r="J479" s="18">
        <f t="shared" si="49"/>
        <v>2970434.54</v>
      </c>
      <c r="K479" s="18">
        <f>ROUND((J479-SUM('Entitlement to Date'!F27:Q27))/3,2)</f>
        <v>236753.77</v>
      </c>
      <c r="L479" s="18">
        <v>0</v>
      </c>
      <c r="M479" s="18">
        <f>ROUND(((J479*-0.03)-SUM('CSI Admin to Date'!F27:Q27))/3,2)</f>
        <v>-7102.62</v>
      </c>
      <c r="N479" s="27">
        <v>0</v>
      </c>
      <c r="O479" s="1">
        <f t="shared" si="47"/>
        <v>229651.15</v>
      </c>
    </row>
    <row r="480" spans="1:15" ht="12.5" x14ac:dyDescent="0.25">
      <c r="A480" s="10" t="s">
        <v>96</v>
      </c>
      <c r="B480" s="4" t="s">
        <v>51</v>
      </c>
      <c r="C480" s="4" t="s">
        <v>51</v>
      </c>
      <c r="D480" s="6" t="s">
        <v>63</v>
      </c>
      <c r="E480" s="1" t="s">
        <v>175</v>
      </c>
      <c r="F480" s="19"/>
      <c r="G480" s="11">
        <v>743.1</v>
      </c>
      <c r="H480" s="11"/>
      <c r="I480" s="18">
        <v>11029.61</v>
      </c>
      <c r="J480" s="18">
        <f t="shared" si="49"/>
        <v>8196103.1900000004</v>
      </c>
      <c r="K480" s="18">
        <f>ROUND((J480-SUM('Entitlement to Date'!F28:Q28))/3,2)</f>
        <v>675084.06</v>
      </c>
      <c r="L480" s="18">
        <v>0</v>
      </c>
      <c r="M480" s="18">
        <f>ROUND(((J480*-0.03)-SUM('CSI Admin to Date'!F28:Q28))/3,2)</f>
        <v>-20252.53</v>
      </c>
      <c r="N480" s="27">
        <v>-49266.67</v>
      </c>
      <c r="O480" s="1">
        <f t="shared" si="47"/>
        <v>605564.86</v>
      </c>
    </row>
    <row r="481" spans="1:15" ht="12.5" x14ac:dyDescent="0.25">
      <c r="A481" s="10" t="s">
        <v>96</v>
      </c>
      <c r="B481" s="4" t="s">
        <v>51</v>
      </c>
      <c r="C481" s="4" t="s">
        <v>51</v>
      </c>
      <c r="D481" s="6" t="s">
        <v>140</v>
      </c>
      <c r="E481" s="1" t="s">
        <v>141</v>
      </c>
      <c r="F481" s="19"/>
      <c r="G481" s="11">
        <v>92</v>
      </c>
      <c r="H481" s="11"/>
      <c r="I481" s="18">
        <v>10908.32944686</v>
      </c>
      <c r="J481" s="18">
        <f t="shared" si="49"/>
        <v>1003566.31</v>
      </c>
      <c r="K481" s="18">
        <f>ROUND((J481-SUM('Entitlement to Date'!F29:Q29))/3,2)</f>
        <v>75259.3</v>
      </c>
      <c r="L481" s="18">
        <v>0</v>
      </c>
      <c r="M481" s="18">
        <f>ROUND(((J481*-0.03)-SUM('CSI Admin to Date'!F29:Q29))/3,2)</f>
        <v>-2257.7800000000002</v>
      </c>
      <c r="N481" s="27">
        <v>0</v>
      </c>
      <c r="O481" s="1">
        <f t="shared" si="47"/>
        <v>73001.52</v>
      </c>
    </row>
    <row r="482" spans="1:15" ht="12.5" x14ac:dyDescent="0.25">
      <c r="A482" s="10" t="s">
        <v>97</v>
      </c>
      <c r="B482" s="4" t="s">
        <v>58</v>
      </c>
      <c r="C482" s="4" t="s">
        <v>11</v>
      </c>
      <c r="D482" s="6" t="s">
        <v>37</v>
      </c>
      <c r="E482" s="1" t="s">
        <v>120</v>
      </c>
      <c r="F482" s="19"/>
      <c r="G482" s="11">
        <v>252.5</v>
      </c>
      <c r="H482" s="11"/>
      <c r="I482" s="18">
        <v>11061.47</v>
      </c>
      <c r="J482" s="18">
        <f t="shared" si="49"/>
        <v>2793021.18</v>
      </c>
      <c r="K482" s="18">
        <f>ROUND((J482-SUM('Entitlement to Date'!F30:Q30))/3,2)</f>
        <v>226932.34</v>
      </c>
      <c r="L482" s="18">
        <v>0</v>
      </c>
      <c r="M482" s="18">
        <f>ROUND(((J482*-0.03)-SUM('CSI Admin to Date'!F30:Q30))/3,2)</f>
        <v>-6807.97</v>
      </c>
      <c r="N482" s="27">
        <v>0</v>
      </c>
      <c r="O482" s="1">
        <f t="shared" si="47"/>
        <v>220124.37</v>
      </c>
    </row>
    <row r="483" spans="1:15" ht="12.5" x14ac:dyDescent="0.25">
      <c r="A483" s="10" t="s">
        <v>97</v>
      </c>
      <c r="B483" s="4" t="s">
        <v>58</v>
      </c>
      <c r="C483" s="4" t="s">
        <v>11</v>
      </c>
      <c r="D483" s="6" t="s">
        <v>38</v>
      </c>
      <c r="E483" s="3" t="s">
        <v>12</v>
      </c>
      <c r="F483" s="19"/>
      <c r="G483" s="11">
        <v>329.9</v>
      </c>
      <c r="H483" s="11"/>
      <c r="I483" s="18">
        <v>10954.66</v>
      </c>
      <c r="J483" s="18">
        <f t="shared" si="49"/>
        <v>3613942.33</v>
      </c>
      <c r="K483" s="18">
        <f>ROUND((J483-SUM('Entitlement to Date'!F31:Q31))/3,2)</f>
        <v>288808.7</v>
      </c>
      <c r="L483" s="18">
        <v>0</v>
      </c>
      <c r="M483" s="18">
        <f>ROUND(((J483*-0.03)-SUM('CSI Admin to Date'!F31:Q31))/3,2)</f>
        <v>-8664.26</v>
      </c>
      <c r="N483" s="27">
        <v>0</v>
      </c>
      <c r="O483" s="1">
        <f t="shared" si="47"/>
        <v>280144.44</v>
      </c>
    </row>
    <row r="484" spans="1:15" x14ac:dyDescent="0.35">
      <c r="A484" s="10" t="s">
        <v>98</v>
      </c>
      <c r="B484" s="4" t="s">
        <v>59</v>
      </c>
      <c r="C484" s="4" t="s">
        <v>13</v>
      </c>
      <c r="D484" s="24" t="s">
        <v>79</v>
      </c>
      <c r="E484" t="s">
        <v>83</v>
      </c>
      <c r="F484" s="19"/>
      <c r="G484" s="11">
        <v>218.6</v>
      </c>
      <c r="H484" s="11"/>
      <c r="I484" s="18">
        <v>10791.3</v>
      </c>
      <c r="J484" s="18">
        <f t="shared" si="49"/>
        <v>2358978.1800000002</v>
      </c>
      <c r="K484" s="18">
        <f>ROUND((J484-SUM('Entitlement to Date'!F32:Q32))/3,2)</f>
        <v>190819.59</v>
      </c>
      <c r="L484" s="18">
        <v>0</v>
      </c>
      <c r="M484" s="18">
        <f>ROUND(((J484*-0.03)-SUM('CSI Admin to Date'!F32:Q32))/3,2)</f>
        <v>-5724.59</v>
      </c>
      <c r="N484" s="27">
        <v>0</v>
      </c>
      <c r="O484" s="1">
        <f t="shared" si="47"/>
        <v>185095</v>
      </c>
    </row>
    <row r="485" spans="1:15" x14ac:dyDescent="0.35">
      <c r="A485" s="10" t="s">
        <v>98</v>
      </c>
      <c r="B485" s="4" t="s">
        <v>59</v>
      </c>
      <c r="C485" s="4" t="s">
        <v>13</v>
      </c>
      <c r="D485" t="s">
        <v>39</v>
      </c>
      <c r="E485" s="19" t="s">
        <v>176</v>
      </c>
      <c r="F485" s="19"/>
      <c r="G485" s="11">
        <v>219.5</v>
      </c>
      <c r="H485" s="11"/>
      <c r="I485" s="18">
        <v>10791.3</v>
      </c>
      <c r="J485" s="18">
        <f t="shared" si="49"/>
        <v>2368690.35</v>
      </c>
      <c r="K485" s="18">
        <f>ROUND((J485-SUM('Entitlement to Date'!F33:Q33))/3,2)</f>
        <v>202330.63</v>
      </c>
      <c r="L485" s="18">
        <v>0</v>
      </c>
      <c r="M485" s="18">
        <f>ROUND(((J485*-0.03)-SUM('CSI Admin to Date'!F33:Q33))/3,2)</f>
        <v>-6069.92</v>
      </c>
      <c r="N485" s="27">
        <v>0</v>
      </c>
      <c r="O485" s="1">
        <f t="shared" si="47"/>
        <v>196260.71</v>
      </c>
    </row>
    <row r="486" spans="1:15" ht="12.5" x14ac:dyDescent="0.25">
      <c r="A486" s="10" t="s">
        <v>98</v>
      </c>
      <c r="B486" s="4" t="s">
        <v>59</v>
      </c>
      <c r="C486" s="4" t="s">
        <v>13</v>
      </c>
      <c r="D486" s="6" t="s">
        <v>103</v>
      </c>
      <c r="E486" s="1" t="s">
        <v>177</v>
      </c>
      <c r="F486" s="19"/>
      <c r="G486" s="11">
        <v>633.70000000000005</v>
      </c>
      <c r="H486" s="11"/>
      <c r="I486" s="18">
        <v>10791.3</v>
      </c>
      <c r="J486" s="18">
        <f t="shared" si="49"/>
        <v>6838446.8099999996</v>
      </c>
      <c r="K486" s="18">
        <f>ROUND((J486-SUM('Entitlement to Date'!F34:Q34))/3,2)</f>
        <v>579834.36</v>
      </c>
      <c r="L486" s="18">
        <v>0</v>
      </c>
      <c r="M486" s="18">
        <f>ROUND(((J486*-0.03)-SUM('CSI Admin to Date'!F34:Q34))/3,2)</f>
        <v>-17395.03</v>
      </c>
      <c r="N486" s="27">
        <v>0</v>
      </c>
      <c r="O486" s="1">
        <f t="shared" si="47"/>
        <v>562439.32999999996</v>
      </c>
    </row>
    <row r="487" spans="1:15" ht="12.5" x14ac:dyDescent="0.25">
      <c r="A487" s="10" t="s">
        <v>98</v>
      </c>
      <c r="B487" s="4" t="s">
        <v>59</v>
      </c>
      <c r="C487" s="4" t="s">
        <v>13</v>
      </c>
      <c r="D487" s="6" t="s">
        <v>80</v>
      </c>
      <c r="E487" s="1" t="s">
        <v>178</v>
      </c>
      <c r="F487" s="19"/>
      <c r="G487" s="11">
        <v>787</v>
      </c>
      <c r="H487" s="11"/>
      <c r="I487" s="18">
        <v>10791.3</v>
      </c>
      <c r="J487" s="18">
        <f t="shared" si="49"/>
        <v>8492753.0999999996</v>
      </c>
      <c r="K487" s="18">
        <f>ROUND((J487-SUM('Entitlement to Date'!F35:Q35))/3,2)</f>
        <v>707436.68</v>
      </c>
      <c r="L487" s="18">
        <v>0</v>
      </c>
      <c r="M487" s="18">
        <f>ROUND(((J487*-0.03)-SUM('CSI Admin to Date'!F35:Q35))/3,2)</f>
        <v>-21223.09</v>
      </c>
      <c r="N487" s="27">
        <v>-67004.25</v>
      </c>
      <c r="O487" s="1">
        <f t="shared" si="47"/>
        <v>619209.34000000008</v>
      </c>
    </row>
    <row r="488" spans="1:15" ht="12.5" x14ac:dyDescent="0.25">
      <c r="A488" s="10" t="s">
        <v>98</v>
      </c>
      <c r="B488" s="4" t="s">
        <v>59</v>
      </c>
      <c r="C488" s="4" t="s">
        <v>13</v>
      </c>
      <c r="D488" s="6" t="s">
        <v>40</v>
      </c>
      <c r="E488" s="1" t="s">
        <v>179</v>
      </c>
      <c r="F488" s="19"/>
      <c r="G488" s="11">
        <v>1094.5</v>
      </c>
      <c r="H488" s="11"/>
      <c r="I488" s="18">
        <v>10791.3</v>
      </c>
      <c r="J488" s="18">
        <f t="shared" si="49"/>
        <v>11811077.85</v>
      </c>
      <c r="K488" s="18">
        <f>ROUND((J488-SUM('Entitlement to Date'!F36:Q36))/3,2)</f>
        <v>972173.88</v>
      </c>
      <c r="L488" s="18">
        <v>0</v>
      </c>
      <c r="M488" s="18">
        <f>ROUND(((J488*-0.03)-SUM('CSI Admin to Date'!F36:Q36))/3,2)</f>
        <v>-29165.22</v>
      </c>
      <c r="N488" s="27">
        <v>-106371.67</v>
      </c>
      <c r="O488" s="1">
        <f t="shared" si="47"/>
        <v>836636.99</v>
      </c>
    </row>
    <row r="489" spans="1:15" x14ac:dyDescent="0.35">
      <c r="A489" s="10" t="s">
        <v>98</v>
      </c>
      <c r="B489" s="4" t="s">
        <v>59</v>
      </c>
      <c r="C489" s="4" t="s">
        <v>13</v>
      </c>
      <c r="D489" t="s">
        <v>154</v>
      </c>
      <c r="E489" s="4" t="s">
        <v>155</v>
      </c>
      <c r="G489" s="11">
        <v>0</v>
      </c>
      <c r="H489" s="4">
        <v>408</v>
      </c>
      <c r="I489" s="18">
        <v>10791.3</v>
      </c>
      <c r="J489" s="18">
        <f>ROUND((G489*I489)+(H489*$C497),2)</f>
        <v>4179552</v>
      </c>
      <c r="K489" s="18">
        <f>ROUND((J489-SUM('Entitlement to Date'!F37:Q37))/3,2)</f>
        <v>361954.67</v>
      </c>
      <c r="L489" s="18">
        <v>0</v>
      </c>
      <c r="M489" s="18">
        <f>ROUND(((J489*-0.03)-SUM('CSI Admin to Date'!F37:Q37))/3,2)</f>
        <v>-10858.64</v>
      </c>
      <c r="N489" s="27">
        <v>0</v>
      </c>
      <c r="O489" s="1">
        <f t="shared" si="47"/>
        <v>351096.02999999997</v>
      </c>
    </row>
    <row r="490" spans="1:15" ht="12.5" x14ac:dyDescent="0.25">
      <c r="A490" s="10" t="s">
        <v>99</v>
      </c>
      <c r="B490" s="4" t="s">
        <v>55</v>
      </c>
      <c r="C490" s="4" t="s">
        <v>14</v>
      </c>
      <c r="D490" s="6" t="s">
        <v>41</v>
      </c>
      <c r="E490" s="1" t="s">
        <v>15</v>
      </c>
      <c r="F490" s="19"/>
      <c r="G490" s="11">
        <v>880.5</v>
      </c>
      <c r="H490" s="11"/>
      <c r="I490" s="18">
        <v>10791.3</v>
      </c>
      <c r="J490" s="18">
        <f t="shared" ref="J490:J495" si="50">ROUND((G490*I490)+(H490*$C$47),2)</f>
        <v>9501739.6500000004</v>
      </c>
      <c r="K490" s="18">
        <f>ROUND((J490-SUM('Entitlement to Date'!F38:Q38))/3,2)</f>
        <v>794933.52</v>
      </c>
      <c r="L490" s="18">
        <v>0</v>
      </c>
      <c r="M490" s="18">
        <f>ROUND(((J490*-0.03)-SUM('CSI Admin to Date'!F38:Q38))/3,2)</f>
        <v>-23848.01</v>
      </c>
      <c r="N490" s="27">
        <v>-110470</v>
      </c>
      <c r="O490" s="1">
        <f t="shared" si="47"/>
        <v>660615.51</v>
      </c>
    </row>
    <row r="491" spans="1:15" ht="12.5" x14ac:dyDescent="0.25">
      <c r="A491" s="10" t="s">
        <v>99</v>
      </c>
      <c r="B491" s="4" t="s">
        <v>55</v>
      </c>
      <c r="C491" s="4" t="s">
        <v>14</v>
      </c>
      <c r="D491" s="6" t="s">
        <v>146</v>
      </c>
      <c r="E491" s="1" t="s">
        <v>180</v>
      </c>
      <c r="F491" s="19"/>
      <c r="G491" s="11">
        <v>457</v>
      </c>
      <c r="H491" s="11"/>
      <c r="I491" s="18">
        <v>10791.3</v>
      </c>
      <c r="J491" s="18">
        <f t="shared" si="50"/>
        <v>4931624.0999999996</v>
      </c>
      <c r="K491" s="18">
        <f>ROUND((J491-SUM('Entitlement to Date'!F39:Q39))/3,2)</f>
        <v>462215.67999999999</v>
      </c>
      <c r="L491" s="18">
        <v>0</v>
      </c>
      <c r="M491" s="18">
        <f>ROUND(((J491*-0.03)-SUM('CSI Admin to Date'!F39:Q39))/3,2)</f>
        <v>-13866.47</v>
      </c>
      <c r="N491" s="27">
        <v>-362125</v>
      </c>
      <c r="O491" s="1">
        <f t="shared" si="47"/>
        <v>86224.210000000021</v>
      </c>
    </row>
    <row r="492" spans="1:15" ht="12.5" x14ac:dyDescent="0.25">
      <c r="A492" s="10" t="s">
        <v>99</v>
      </c>
      <c r="B492" s="4" t="s">
        <v>55</v>
      </c>
      <c r="C492" s="4" t="s">
        <v>14</v>
      </c>
      <c r="D492" s="6" t="s">
        <v>48</v>
      </c>
      <c r="E492" s="1" t="s">
        <v>122</v>
      </c>
      <c r="F492" s="19"/>
      <c r="G492" s="11">
        <v>36</v>
      </c>
      <c r="H492" s="11"/>
      <c r="I492" s="18">
        <v>10791.3</v>
      </c>
      <c r="J492" s="18">
        <f t="shared" si="50"/>
        <v>388486.8</v>
      </c>
      <c r="K492" s="18">
        <f>ROUND((J492-SUM('Entitlement to Date'!F40:Q40))/3,2)</f>
        <v>26677.26</v>
      </c>
      <c r="L492" s="18">
        <v>0</v>
      </c>
      <c r="M492" s="18">
        <f>ROUND(((J492*-0.03)-SUM('CSI Admin to Date'!F40:Q40))/3,2)</f>
        <v>-800.31</v>
      </c>
      <c r="N492" s="27">
        <v>0</v>
      </c>
      <c r="O492" s="1">
        <f t="shared" si="47"/>
        <v>25876.949999999997</v>
      </c>
    </row>
    <row r="493" spans="1:15" ht="12.5" x14ac:dyDescent="0.25">
      <c r="A493" s="10" t="s">
        <v>99</v>
      </c>
      <c r="B493" s="4" t="s">
        <v>55</v>
      </c>
      <c r="C493" s="4" t="s">
        <v>14</v>
      </c>
      <c r="D493" s="6" t="s">
        <v>160</v>
      </c>
      <c r="E493" s="1" t="s">
        <v>162</v>
      </c>
      <c r="F493" s="19"/>
      <c r="G493" s="11">
        <v>29</v>
      </c>
      <c r="H493" s="11"/>
      <c r="I493" s="18">
        <v>10791.3</v>
      </c>
      <c r="J493" s="18">
        <f t="shared" si="50"/>
        <v>312947.7</v>
      </c>
      <c r="K493" s="18">
        <f>ROUND((J493-SUM('Entitlement to Date'!F41:Q41))/3,2)</f>
        <v>23380.22</v>
      </c>
      <c r="L493" s="18">
        <v>0</v>
      </c>
      <c r="M493" s="18">
        <f>ROUND(((J493*-0.03)-SUM('CSI Admin to Date'!F41:Q41))/3,2)</f>
        <v>-701.41</v>
      </c>
      <c r="N493" s="27">
        <v>0</v>
      </c>
      <c r="O493" s="1">
        <f t="shared" si="47"/>
        <v>22678.81</v>
      </c>
    </row>
    <row r="494" spans="1:15" ht="12.5" x14ac:dyDescent="0.25">
      <c r="A494" s="10" t="s">
        <v>42</v>
      </c>
      <c r="B494" s="4" t="s">
        <v>136</v>
      </c>
      <c r="C494" s="4" t="s">
        <v>133</v>
      </c>
      <c r="D494" s="6" t="s">
        <v>134</v>
      </c>
      <c r="E494" s="1" t="s">
        <v>135</v>
      </c>
      <c r="F494" s="19"/>
      <c r="G494" s="11">
        <v>61</v>
      </c>
      <c r="H494" s="11"/>
      <c r="I494" s="18">
        <v>11421.36</v>
      </c>
      <c r="J494" s="18">
        <f t="shared" si="50"/>
        <v>696702.96</v>
      </c>
      <c r="K494" s="18">
        <f>ROUND((J494-SUM('Entitlement to Date'!F42:Q42))/3,2)</f>
        <v>53880.25</v>
      </c>
      <c r="L494" s="18">
        <v>0</v>
      </c>
      <c r="M494" s="18">
        <f>ROUND(((J494*-0.03)-SUM('CSI Admin to Date'!F42:Q42))/3,2)</f>
        <v>-1616.41</v>
      </c>
      <c r="N494" s="27">
        <v>0</v>
      </c>
      <c r="O494" s="1">
        <f t="shared" si="47"/>
        <v>52263.839999999997</v>
      </c>
    </row>
    <row r="495" spans="1:15" ht="12.5" x14ac:dyDescent="0.25">
      <c r="A495" s="10" t="s">
        <v>100</v>
      </c>
      <c r="B495" s="4" t="s">
        <v>62</v>
      </c>
      <c r="C495" s="4" t="s">
        <v>104</v>
      </c>
      <c r="D495" s="6" t="s">
        <v>44</v>
      </c>
      <c r="E495" s="1" t="s">
        <v>129</v>
      </c>
      <c r="F495" s="19"/>
      <c r="G495" s="11">
        <v>121.2</v>
      </c>
      <c r="H495" s="11"/>
      <c r="I495" s="18">
        <v>11172.48</v>
      </c>
      <c r="J495" s="18">
        <f t="shared" si="50"/>
        <v>1354104.58</v>
      </c>
      <c r="K495" s="18">
        <f>ROUND((J495-SUM('Entitlement to Date'!F43:Q43))/3,2)</f>
        <v>107280.13</v>
      </c>
      <c r="L495" s="18">
        <v>0</v>
      </c>
      <c r="M495" s="18">
        <f>ROUND(((J495*-0.03)-SUM('CSI Admin to Date'!F43:Q43))/3,2)</f>
        <v>-3218.41</v>
      </c>
      <c r="N495" s="27">
        <v>0</v>
      </c>
      <c r="O495" s="1">
        <f t="shared" si="47"/>
        <v>104061.72</v>
      </c>
    </row>
    <row r="497" spans="1:15" x14ac:dyDescent="0.35">
      <c r="A497" s="20" t="s">
        <v>191</v>
      </c>
      <c r="B497"/>
      <c r="C497" s="21">
        <v>10244</v>
      </c>
      <c r="G497" s="11">
        <f>SUM(G454:G495)</f>
        <v>20807.150000000001</v>
      </c>
      <c r="H497" s="11">
        <f>SUM(H454:H495)</f>
        <v>432</v>
      </c>
      <c r="J497" s="19">
        <f t="shared" ref="J497:O497" si="51">SUM(J454:J495)</f>
        <v>237943028.57999995</v>
      </c>
      <c r="K497" s="19">
        <f t="shared" si="51"/>
        <v>19709896.370000001</v>
      </c>
      <c r="L497" s="19">
        <f t="shared" si="51"/>
        <v>0</v>
      </c>
      <c r="M497" s="19">
        <f t="shared" si="51"/>
        <v>-591296.90000000037</v>
      </c>
      <c r="N497" s="19">
        <f t="shared" si="51"/>
        <v>-2396917.9500000002</v>
      </c>
      <c r="O497" s="19">
        <f t="shared" si="51"/>
        <v>16721681.520000003</v>
      </c>
    </row>
    <row r="498" spans="1:15" x14ac:dyDescent="0.35">
      <c r="A498" s="20" t="s">
        <v>192</v>
      </c>
      <c r="C498" s="21">
        <v>9588</v>
      </c>
      <c r="G498" s="11"/>
      <c r="H498" s="11">
        <f>+G497+H497</f>
        <v>21239.15</v>
      </c>
      <c r="M498" s="19">
        <f>L497+M497</f>
        <v>-591296.90000000037</v>
      </c>
      <c r="O498" s="19">
        <f>O497-M497</f>
        <v>17312978.420000002</v>
      </c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G39" zoomScale="90" zoomScaleNormal="90" workbookViewId="0">
      <selection activeCell="N46" sqref="N46"/>
    </sheetView>
  </sheetViews>
  <sheetFormatPr defaultRowHeight="14.5" x14ac:dyDescent="0.35"/>
  <cols>
    <col min="1" max="1" width="14.26953125" customWidth="1"/>
    <col min="2" max="2" width="17.54296875" bestFit="1" customWidth="1"/>
    <col min="3" max="3" width="15.54296875" bestFit="1" customWidth="1"/>
    <col min="4" max="4" width="19.81640625" customWidth="1"/>
    <col min="5" max="5" width="50.26953125" customWidth="1"/>
    <col min="6" max="6" width="16.1796875" style="26" bestFit="1" customWidth="1"/>
    <col min="7" max="10" width="14.26953125" bestFit="1" customWidth="1"/>
    <col min="11" max="14" width="15.54296875" bestFit="1" customWidth="1"/>
    <col min="15" max="17" width="14.26953125" bestFit="1" customWidth="1"/>
    <col min="18" max="18" width="15.54296875" bestFit="1" customWidth="1"/>
    <col min="20" max="20" width="18.54296875" bestFit="1" customWidth="1"/>
    <col min="21" max="21" width="17.26953125" bestFit="1" customWidth="1"/>
    <col min="23" max="23" width="13.26953125" bestFit="1" customWidth="1"/>
  </cols>
  <sheetData>
    <row r="1" spans="1:23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1641272.36</v>
      </c>
      <c r="M2" s="26">
        <v>1641272.36</v>
      </c>
      <c r="N2" s="26">
        <v>1641272.36</v>
      </c>
      <c r="O2" s="26">
        <v>0</v>
      </c>
      <c r="P2" s="26">
        <v>0</v>
      </c>
      <c r="Q2" s="7"/>
      <c r="R2" s="7">
        <f>SUM(F2:Q2)</f>
        <v>15339634.499999998</v>
      </c>
      <c r="T2" s="22">
        <v>19032231.57</v>
      </c>
      <c r="U2" s="23">
        <f>T2-R2</f>
        <v>3692597.0700000022</v>
      </c>
      <c r="W2" s="23">
        <f>0.03*T2</f>
        <v>570966.94709999999</v>
      </c>
    </row>
    <row r="3" spans="1:23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802321.98</v>
      </c>
      <c r="M3" s="26">
        <v>802321.98</v>
      </c>
      <c r="N3" s="26">
        <v>802321.98</v>
      </c>
      <c r="O3" s="26">
        <v>0</v>
      </c>
      <c r="P3" s="26">
        <v>0</v>
      </c>
      <c r="Q3" s="7"/>
      <c r="R3" s="7">
        <f t="shared" ref="R3:R43" si="0">SUM(F3:Q3)</f>
        <v>7100085.4199999999</v>
      </c>
      <c r="T3" s="22">
        <v>8935388.3599999994</v>
      </c>
      <c r="U3" s="23">
        <f t="shared" ref="U3:U45" si="1">T3-R3</f>
        <v>1835302.9399999995</v>
      </c>
    </row>
    <row r="4" spans="1:23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2021596.6</v>
      </c>
      <c r="M4" s="26">
        <v>2043393.79</v>
      </c>
      <c r="N4" s="26">
        <v>2043393.79</v>
      </c>
      <c r="O4" s="26">
        <v>0</v>
      </c>
      <c r="P4" s="26">
        <v>0</v>
      </c>
      <c r="Q4" s="7"/>
      <c r="R4" s="7">
        <f t="shared" si="0"/>
        <v>17312023.5</v>
      </c>
      <c r="T4" s="22">
        <v>22112814.57</v>
      </c>
      <c r="U4" s="23">
        <f t="shared" si="1"/>
        <v>4800791.07</v>
      </c>
    </row>
    <row r="5" spans="1:23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479168.74</v>
      </c>
      <c r="M5" s="26">
        <v>479168.74</v>
      </c>
      <c r="N5" s="26">
        <v>479168.75</v>
      </c>
      <c r="O5" s="26">
        <v>0</v>
      </c>
      <c r="P5" s="26">
        <v>0</v>
      </c>
      <c r="Q5" s="7"/>
      <c r="R5" s="7">
        <f t="shared" si="0"/>
        <v>5873775.1300000008</v>
      </c>
      <c r="T5" s="22">
        <v>7222226.1100000003</v>
      </c>
      <c r="U5" s="23">
        <f t="shared" si="1"/>
        <v>1348450.9799999995</v>
      </c>
    </row>
    <row r="6" spans="1:23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620476.56999999995</v>
      </c>
      <c r="M6" s="26">
        <v>620476.56000000006</v>
      </c>
      <c r="N6" s="26">
        <v>620476.56999999995</v>
      </c>
      <c r="O6" s="26">
        <v>0</v>
      </c>
      <c r="P6" s="26">
        <v>0</v>
      </c>
      <c r="Q6" s="7"/>
      <c r="R6" s="7">
        <f t="shared" si="0"/>
        <v>5500182.4400000013</v>
      </c>
      <c r="T6" s="22">
        <v>6940348.5199999996</v>
      </c>
      <c r="U6" s="23">
        <f t="shared" si="1"/>
        <v>1440166.0799999982</v>
      </c>
    </row>
    <row r="7" spans="1:23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260885.36</v>
      </c>
      <c r="M7" s="26">
        <v>260885.35</v>
      </c>
      <c r="N7" s="26">
        <v>260885.36</v>
      </c>
      <c r="O7" s="26">
        <v>0</v>
      </c>
      <c r="P7" s="26">
        <v>0</v>
      </c>
      <c r="Q7" s="7"/>
      <c r="R7" s="7">
        <f t="shared" si="0"/>
        <v>2350058.33</v>
      </c>
      <c r="T7" s="22">
        <v>2240632.6800000002</v>
      </c>
      <c r="U7" s="23">
        <f t="shared" si="1"/>
        <v>-109425.64999999991</v>
      </c>
    </row>
    <row r="8" spans="1:23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434111.72</v>
      </c>
      <c r="M8" s="26">
        <v>434111.72</v>
      </c>
      <c r="N8" s="26">
        <v>434111.72</v>
      </c>
      <c r="O8" s="26">
        <v>0</v>
      </c>
      <c r="P8" s="26">
        <v>0</v>
      </c>
      <c r="Q8" s="7"/>
      <c r="R8" s="7">
        <f t="shared" si="0"/>
        <v>4051738.8</v>
      </c>
      <c r="T8" s="22">
        <v>5004741.12</v>
      </c>
      <c r="U8" s="23">
        <f t="shared" si="1"/>
        <v>953002.3200000003</v>
      </c>
    </row>
    <row r="9" spans="1:23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333120.01</v>
      </c>
      <c r="M9" s="26">
        <v>333120.01</v>
      </c>
      <c r="N9" s="26">
        <v>333120.01</v>
      </c>
      <c r="O9" s="26">
        <v>0</v>
      </c>
      <c r="P9" s="26">
        <v>0</v>
      </c>
      <c r="Q9" s="7"/>
      <c r="R9" s="7">
        <f t="shared" si="0"/>
        <v>2510282.8499999996</v>
      </c>
      <c r="T9" s="22">
        <v>2755445.44</v>
      </c>
      <c r="U9" s="23">
        <f t="shared" si="1"/>
        <v>245162.59000000032</v>
      </c>
    </row>
    <row r="10" spans="1:23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156605.32</v>
      </c>
      <c r="M10" s="26">
        <v>156605.32</v>
      </c>
      <c r="N10" s="26">
        <v>156605.32</v>
      </c>
      <c r="O10" s="26">
        <v>0</v>
      </c>
      <c r="P10" s="26">
        <v>0</v>
      </c>
      <c r="Q10" s="7"/>
      <c r="R10" s="7">
        <f t="shared" si="0"/>
        <v>1439576.8800000004</v>
      </c>
      <c r="T10" s="22">
        <v>2868683.51</v>
      </c>
      <c r="U10" s="23">
        <f t="shared" si="1"/>
        <v>1429106.6299999994</v>
      </c>
    </row>
    <row r="11" spans="1:23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802500.71</v>
      </c>
      <c r="M11" s="26">
        <v>802500.71</v>
      </c>
      <c r="N11" s="26">
        <v>802500.71</v>
      </c>
      <c r="O11" s="26">
        <v>0</v>
      </c>
      <c r="P11" s="26">
        <v>0</v>
      </c>
      <c r="Q11" s="7"/>
      <c r="R11" s="7">
        <f t="shared" si="0"/>
        <v>7556728.1099999994</v>
      </c>
      <c r="T11" s="22">
        <v>5869618.2199999997</v>
      </c>
      <c r="U11" s="23">
        <f t="shared" si="1"/>
        <v>-1687109.8899999997</v>
      </c>
    </row>
    <row r="12" spans="1:23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564144.69999999995</v>
      </c>
      <c r="M12" s="26">
        <v>564144.69999999995</v>
      </c>
      <c r="N12" s="26">
        <v>564144.69999999995</v>
      </c>
      <c r="O12" s="26">
        <v>0</v>
      </c>
      <c r="P12" s="26">
        <v>0</v>
      </c>
      <c r="Q12" s="7"/>
      <c r="R12" s="7">
        <f t="shared" si="0"/>
        <v>5110007.2800000012</v>
      </c>
      <c r="T12" s="22">
        <v>3093336.4</v>
      </c>
      <c r="U12" s="23">
        <f t="shared" si="1"/>
        <v>-2016670.8800000013</v>
      </c>
    </row>
    <row r="13" spans="1:23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298919.59000000003</v>
      </c>
      <c r="M13" s="26">
        <v>298919.59000000003</v>
      </c>
      <c r="N13" s="26">
        <v>298919.59000000003</v>
      </c>
      <c r="O13" s="26">
        <v>0</v>
      </c>
      <c r="P13" s="26">
        <v>0</v>
      </c>
      <c r="Q13" s="7"/>
      <c r="R13" s="7">
        <f t="shared" si="0"/>
        <v>2553014.8499999996</v>
      </c>
      <c r="T13" s="22">
        <v>1884736.8</v>
      </c>
      <c r="U13" s="23">
        <f t="shared" si="1"/>
        <v>-668278.04999999958</v>
      </c>
    </row>
    <row r="14" spans="1:23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126079.16</v>
      </c>
      <c r="M14" s="26">
        <v>126079.16</v>
      </c>
      <c r="N14" s="26">
        <v>126079.16</v>
      </c>
      <c r="O14" s="26">
        <v>0</v>
      </c>
      <c r="P14" s="26">
        <v>0</v>
      </c>
      <c r="Q14" s="7"/>
      <c r="R14" s="7">
        <f t="shared" si="0"/>
        <v>1164341.1000000001</v>
      </c>
      <c r="T14" s="22">
        <v>1116203.97</v>
      </c>
      <c r="U14" s="23">
        <f t="shared" si="1"/>
        <v>-48137.130000000121</v>
      </c>
    </row>
    <row r="15" spans="1:23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22119.89</v>
      </c>
      <c r="M15" s="26">
        <v>22119.89</v>
      </c>
      <c r="N15" s="26">
        <v>22119.9</v>
      </c>
      <c r="O15" s="26">
        <v>0</v>
      </c>
      <c r="P15" s="26">
        <v>0</v>
      </c>
      <c r="R15" s="7">
        <f t="shared" si="0"/>
        <v>297081.92000000004</v>
      </c>
      <c r="T15" s="22">
        <v>73148.25</v>
      </c>
      <c r="U15" s="23">
        <f>T15-R15</f>
        <v>-223933.67000000004</v>
      </c>
    </row>
    <row r="16" spans="1:23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104231</v>
      </c>
      <c r="M16" s="26">
        <v>104231</v>
      </c>
      <c r="N16" s="26">
        <v>104231</v>
      </c>
      <c r="O16" s="26">
        <v>0</v>
      </c>
      <c r="P16" s="26">
        <v>0</v>
      </c>
      <c r="Q16" s="7"/>
      <c r="R16" s="7">
        <f t="shared" si="0"/>
        <v>914012.82</v>
      </c>
      <c r="T16" s="22">
        <v>1532011.27</v>
      </c>
      <c r="U16" s="23">
        <f t="shared" si="1"/>
        <v>617998.45000000007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137223.32</v>
      </c>
      <c r="M17" s="26">
        <v>137223.32</v>
      </c>
      <c r="N17" s="26">
        <v>137223.32999999999</v>
      </c>
      <c r="O17" s="26">
        <v>0</v>
      </c>
      <c r="P17" s="26">
        <v>0</v>
      </c>
      <c r="Q17" s="7"/>
      <c r="R17" s="7">
        <f t="shared" si="0"/>
        <v>1254508.3900000004</v>
      </c>
      <c r="T17" s="22">
        <v>9390394.6899999995</v>
      </c>
      <c r="U17" s="23">
        <f t="shared" si="1"/>
        <v>8135886.2999999989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881867.22</v>
      </c>
      <c r="M18" s="26">
        <v>881867.22</v>
      </c>
      <c r="N18" s="26">
        <v>881867.22</v>
      </c>
      <c r="O18" s="26">
        <v>0</v>
      </c>
      <c r="P18" s="26">
        <v>0</v>
      </c>
      <c r="Q18" s="7"/>
      <c r="R18" s="7">
        <f t="shared" si="0"/>
        <v>7673974.9799999986</v>
      </c>
      <c r="T18" s="22">
        <v>13163900.630000001</v>
      </c>
      <c r="U18" s="23">
        <f t="shared" si="1"/>
        <v>5489925.6500000022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1050304.67</v>
      </c>
      <c r="M19" s="26">
        <v>1050304.67</v>
      </c>
      <c r="N19" s="26">
        <v>1050304.67</v>
      </c>
      <c r="O19" s="26">
        <v>0</v>
      </c>
      <c r="P19" s="26">
        <v>0</v>
      </c>
      <c r="Q19" s="7"/>
      <c r="R19" s="7">
        <f t="shared" si="0"/>
        <v>9574781.25</v>
      </c>
      <c r="T19" s="22">
        <v>3374974.9</v>
      </c>
      <c r="U19" s="23">
        <f t="shared" si="1"/>
        <v>-6199806.3499999996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271370.42</v>
      </c>
      <c r="M20" s="26">
        <v>271370.42</v>
      </c>
      <c r="N20" s="26">
        <v>271370.42</v>
      </c>
      <c r="O20" s="26">
        <v>0</v>
      </c>
      <c r="P20" s="26">
        <v>0</v>
      </c>
      <c r="Q20" s="7"/>
      <c r="R20" s="7">
        <f t="shared" si="0"/>
        <v>2732199.24</v>
      </c>
      <c r="T20" s="22">
        <v>4403564.97</v>
      </c>
      <c r="U20" s="23">
        <f t="shared" si="1"/>
        <v>1671365.7299999995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347392.83</v>
      </c>
      <c r="M21" s="26">
        <v>347392.83</v>
      </c>
      <c r="N21" s="26">
        <v>347392.84</v>
      </c>
      <c r="O21" s="26">
        <v>0</v>
      </c>
      <c r="P21" s="26">
        <v>0</v>
      </c>
      <c r="Q21" s="7"/>
      <c r="R21" s="7">
        <f t="shared" si="0"/>
        <v>3440532.94</v>
      </c>
      <c r="T21" s="22">
        <v>6862952.21</v>
      </c>
      <c r="U21" s="23">
        <f t="shared" si="1"/>
        <v>3422419.27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607173.81999999995</v>
      </c>
      <c r="M22" s="26">
        <v>607173.81999999995</v>
      </c>
      <c r="N22" s="26">
        <v>607173.82999999996</v>
      </c>
      <c r="O22" s="26">
        <v>0</v>
      </c>
      <c r="P22" s="26">
        <v>0</v>
      </c>
      <c r="Q22" s="7"/>
      <c r="R22" s="7">
        <f t="shared" si="0"/>
        <v>5590203.3100000005</v>
      </c>
      <c r="T22" s="22">
        <v>3773293.58</v>
      </c>
      <c r="U22" s="23">
        <f t="shared" si="1"/>
        <v>-1816909.7300000004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305637.32</v>
      </c>
      <c r="M23" s="26">
        <v>305637.32</v>
      </c>
      <c r="N23" s="26">
        <v>305637.32</v>
      </c>
      <c r="O23" s="26">
        <v>0</v>
      </c>
      <c r="P23" s="26">
        <v>0</v>
      </c>
      <c r="Q23" s="7"/>
      <c r="R23" s="7">
        <f t="shared" si="0"/>
        <v>2828839.5599999996</v>
      </c>
      <c r="T23" s="22">
        <v>8148547.75</v>
      </c>
      <c r="U23" s="23">
        <f t="shared" si="1"/>
        <v>5319708.1900000004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782296.22</v>
      </c>
      <c r="M24" s="26">
        <v>782296.22</v>
      </c>
      <c r="N24" s="26">
        <v>782296.23</v>
      </c>
      <c r="O24" s="26">
        <v>0</v>
      </c>
      <c r="P24" s="26">
        <v>0</v>
      </c>
      <c r="Q24" s="7"/>
      <c r="R24" s="7">
        <f t="shared" si="0"/>
        <v>7101373.0299999993</v>
      </c>
      <c r="T24" s="22">
        <v>3229662.02</v>
      </c>
      <c r="U24" s="23">
        <f t="shared" si="1"/>
        <v>-3871711.0099999993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343348.08</v>
      </c>
      <c r="M25" s="26">
        <v>343348.08</v>
      </c>
      <c r="N25" s="26">
        <v>343348.08</v>
      </c>
      <c r="O25" s="26">
        <v>0</v>
      </c>
      <c r="P25" s="26">
        <v>0</v>
      </c>
      <c r="Q25" s="7"/>
      <c r="R25" s="7">
        <f t="shared" si="0"/>
        <v>2724093.18</v>
      </c>
      <c r="T25" s="22">
        <v>3675798.78</v>
      </c>
      <c r="U25" s="23">
        <f t="shared" si="1"/>
        <v>951705.59999999963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308176.59000000003</v>
      </c>
      <c r="M26" s="26">
        <v>308176.59000000003</v>
      </c>
      <c r="N26" s="26">
        <v>308176.59999999998</v>
      </c>
      <c r="O26" s="26">
        <v>0</v>
      </c>
      <c r="P26" s="26">
        <v>0</v>
      </c>
      <c r="Q26" s="7"/>
      <c r="R26" s="7">
        <f t="shared" si="0"/>
        <v>2965383.04</v>
      </c>
      <c r="T26" s="22">
        <v>9826247.5999999996</v>
      </c>
      <c r="U26" s="23">
        <f t="shared" si="1"/>
        <v>6860864.5599999996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236753.77</v>
      </c>
      <c r="M27" s="26">
        <v>236753.77</v>
      </c>
      <c r="N27" s="26">
        <v>236753.78</v>
      </c>
      <c r="O27" s="26">
        <v>0</v>
      </c>
      <c r="P27" s="26">
        <v>0</v>
      </c>
      <c r="Q27" s="7"/>
      <c r="R27" s="7">
        <f t="shared" si="0"/>
        <v>2260173.2199999997</v>
      </c>
      <c r="T27" s="22">
        <v>3015631.74</v>
      </c>
      <c r="U27" s="23">
        <f t="shared" si="1"/>
        <v>755458.52000000048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675084.06</v>
      </c>
      <c r="M28" s="26">
        <v>675084.06</v>
      </c>
      <c r="N28" s="26">
        <v>675084.06</v>
      </c>
      <c r="O28" s="26">
        <v>0</v>
      </c>
      <c r="P28" s="26">
        <v>0</v>
      </c>
      <c r="Q28" s="7"/>
      <c r="R28" s="7">
        <f t="shared" si="0"/>
        <v>6170851.0200000014</v>
      </c>
      <c r="T28" s="22">
        <v>7711877.2599999998</v>
      </c>
      <c r="U28" s="23">
        <f t="shared" si="1"/>
        <v>1541026.2399999984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75259.3</v>
      </c>
      <c r="M29" s="26">
        <v>75259.3</v>
      </c>
      <c r="N29" s="26">
        <v>75259.3</v>
      </c>
      <c r="O29" s="26">
        <v>0</v>
      </c>
      <c r="P29" s="26">
        <v>0</v>
      </c>
      <c r="Q29" s="7"/>
      <c r="R29" s="7">
        <f t="shared" si="0"/>
        <v>777788.40000000014</v>
      </c>
      <c r="T29" s="22">
        <v>807875.33</v>
      </c>
      <c r="U29" s="23">
        <f t="shared" si="1"/>
        <v>30086.929999999818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226932.34</v>
      </c>
      <c r="M30" s="26">
        <v>226932.34</v>
      </c>
      <c r="N30" s="26">
        <v>226932.34</v>
      </c>
      <c r="O30" s="26">
        <v>0</v>
      </c>
      <c r="P30" s="26">
        <v>0</v>
      </c>
      <c r="Q30" s="7"/>
      <c r="R30" s="7">
        <f t="shared" si="0"/>
        <v>2112224.16</v>
      </c>
      <c r="T30" s="22">
        <v>2574430.1800000002</v>
      </c>
      <c r="U30" s="23">
        <f t="shared" si="1"/>
        <v>462206.02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288808.7</v>
      </c>
      <c r="M31" s="26">
        <v>288808.7</v>
      </c>
      <c r="N31" s="26">
        <v>288808.7</v>
      </c>
      <c r="O31" s="26">
        <v>0</v>
      </c>
      <c r="P31" s="26">
        <v>0</v>
      </c>
      <c r="Q31" s="7"/>
      <c r="R31" s="7">
        <f t="shared" si="0"/>
        <v>2747516.2200000007</v>
      </c>
      <c r="T31" s="22">
        <v>3397159.44</v>
      </c>
      <c r="U31" s="23">
        <f t="shared" si="1"/>
        <v>649643.21999999927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190819.59</v>
      </c>
      <c r="M32" s="26">
        <v>190819.59</v>
      </c>
      <c r="N32" s="26">
        <v>190819.59</v>
      </c>
      <c r="O32" s="26">
        <v>0</v>
      </c>
      <c r="P32" s="26">
        <v>0</v>
      </c>
      <c r="Q32" s="7"/>
      <c r="R32" s="7">
        <f t="shared" si="0"/>
        <v>1786519.4100000001</v>
      </c>
      <c r="T32" s="22">
        <v>2089238.58</v>
      </c>
      <c r="U32" s="23">
        <f t="shared" si="1"/>
        <v>302719.16999999993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202330.64</v>
      </c>
      <c r="M33" s="26">
        <v>202330.63</v>
      </c>
      <c r="N33" s="26">
        <v>202330.64</v>
      </c>
      <c r="O33" s="26">
        <v>0</v>
      </c>
      <c r="P33" s="26">
        <v>0</v>
      </c>
      <c r="Q33" s="7"/>
      <c r="R33" s="7">
        <f t="shared" si="0"/>
        <v>1761698.4500000002</v>
      </c>
      <c r="T33" s="22">
        <v>1854073.08</v>
      </c>
      <c r="U33" s="23">
        <f t="shared" si="1"/>
        <v>92374.629999999888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579834.37</v>
      </c>
      <c r="M34" s="26">
        <v>579834.36</v>
      </c>
      <c r="N34" s="26">
        <v>579834.37</v>
      </c>
      <c r="O34" s="26">
        <v>0</v>
      </c>
      <c r="P34" s="26">
        <v>0</v>
      </c>
      <c r="Q34" s="7"/>
      <c r="R34" s="7">
        <f t="shared" si="0"/>
        <v>5098943.7200000007</v>
      </c>
      <c r="T34" s="22">
        <v>6282855.1500000004</v>
      </c>
      <c r="U34" s="23">
        <f t="shared" si="1"/>
        <v>1183911.4299999997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707436.68</v>
      </c>
      <c r="M35" s="26">
        <v>707436.68</v>
      </c>
      <c r="N35" s="26">
        <v>707436.68</v>
      </c>
      <c r="O35" s="26">
        <v>0</v>
      </c>
      <c r="P35" s="26">
        <v>0</v>
      </c>
      <c r="Q35" s="7"/>
      <c r="R35" s="7">
        <f t="shared" si="0"/>
        <v>6370443.0599999996</v>
      </c>
      <c r="T35" s="22">
        <v>11789563.210000001</v>
      </c>
      <c r="U35" s="23">
        <f t="shared" si="1"/>
        <v>5419120.1500000013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972173.89</v>
      </c>
      <c r="M36" s="26">
        <v>972173.88</v>
      </c>
      <c r="N36" s="26">
        <v>972173.89</v>
      </c>
      <c r="O36" s="26">
        <v>0</v>
      </c>
      <c r="P36" s="26">
        <v>0</v>
      </c>
      <c r="Q36" s="7"/>
      <c r="R36" s="7">
        <f t="shared" si="0"/>
        <v>8894556.1999999993</v>
      </c>
      <c r="T36" s="22">
        <v>11640187.699999999</v>
      </c>
      <c r="U36" s="23">
        <f t="shared" si="1"/>
        <v>2745631.5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361954.67</v>
      </c>
      <c r="M37" s="26">
        <v>361954.67</v>
      </c>
      <c r="N37" s="26">
        <v>361954.67</v>
      </c>
      <c r="O37" s="26">
        <v>0</v>
      </c>
      <c r="P37" s="26">
        <v>0</v>
      </c>
      <c r="Q37" s="7"/>
      <c r="R37" s="7">
        <f t="shared" si="0"/>
        <v>3093687.99</v>
      </c>
      <c r="T37" s="22">
        <v>0</v>
      </c>
      <c r="U37" s="23">
        <f t="shared" si="1"/>
        <v>-3093687.99</v>
      </c>
    </row>
    <row r="38" spans="1:21" x14ac:dyDescent="0.3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794933.53</v>
      </c>
      <c r="M38" s="26">
        <v>794933.52</v>
      </c>
      <c r="N38" s="26">
        <v>794933.53</v>
      </c>
      <c r="O38" s="26">
        <v>0</v>
      </c>
      <c r="P38" s="26">
        <v>0</v>
      </c>
      <c r="Q38" s="7"/>
      <c r="R38" s="7">
        <f>SUM(F38:Q38)</f>
        <v>7116939.080000001</v>
      </c>
      <c r="T38" s="22">
        <v>3053790.74</v>
      </c>
      <c r="U38" s="23"/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462215.67999999999</v>
      </c>
      <c r="M39" s="26">
        <v>462215.67999999999</v>
      </c>
      <c r="N39" s="26">
        <v>462215.67999999999</v>
      </c>
      <c r="O39" s="26">
        <v>0</v>
      </c>
      <c r="P39" s="26">
        <v>0</v>
      </c>
      <c r="R39" s="7">
        <f t="shared" si="0"/>
        <v>3544977.0600000005</v>
      </c>
      <c r="T39" s="22">
        <v>8988772.3599999994</v>
      </c>
      <c r="U39" s="23">
        <f t="shared" si="1"/>
        <v>5443795.2999999989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26677.26</v>
      </c>
      <c r="M40" s="26">
        <v>26677.26</v>
      </c>
      <c r="N40" s="26">
        <v>26677.26</v>
      </c>
      <c r="O40" s="26">
        <v>0</v>
      </c>
      <c r="P40" s="26">
        <v>0</v>
      </c>
      <c r="R40" s="7">
        <f t="shared" si="0"/>
        <v>308455.02</v>
      </c>
      <c r="T40" s="22">
        <v>406745.48</v>
      </c>
      <c r="U40" s="23">
        <f t="shared" si="1"/>
        <v>98290.459999999963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23380.22</v>
      </c>
      <c r="M41" s="26">
        <v>23380.22</v>
      </c>
      <c r="N41" s="26">
        <v>23380.22</v>
      </c>
      <c r="O41" s="26">
        <v>0</v>
      </c>
      <c r="P41" s="26">
        <v>0</v>
      </c>
      <c r="R41" s="7">
        <f t="shared" si="0"/>
        <v>242807.04000000001</v>
      </c>
      <c r="T41" s="22">
        <v>2876487.9</v>
      </c>
      <c r="U41" s="23">
        <f t="shared" si="1"/>
        <v>2633680.86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53880.25</v>
      </c>
      <c r="M42" s="26">
        <v>53880.25</v>
      </c>
      <c r="N42" s="26">
        <v>53880.25</v>
      </c>
      <c r="O42" s="26">
        <v>0</v>
      </c>
      <c r="P42" s="26">
        <v>0</v>
      </c>
      <c r="Q42" s="7"/>
      <c r="R42" s="7">
        <f t="shared" si="0"/>
        <v>535062.21000000008</v>
      </c>
      <c r="T42" s="22">
        <v>585018.5</v>
      </c>
      <c r="U42" s="23">
        <f t="shared" si="1"/>
        <v>49956.289999999921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107280.14</v>
      </c>
      <c r="M43" s="26">
        <v>107280.14</v>
      </c>
      <c r="N43" s="26">
        <v>107280.14</v>
      </c>
      <c r="O43" s="26">
        <v>0</v>
      </c>
      <c r="P43" s="26">
        <v>0</v>
      </c>
      <c r="R43" s="7">
        <f t="shared" si="0"/>
        <v>1032264.18</v>
      </c>
      <c r="T43" s="22">
        <v>1335595.52</v>
      </c>
      <c r="U43" s="23">
        <f t="shared" si="1"/>
        <v>303331.33999999997</v>
      </c>
    </row>
    <row r="44" spans="1:21" x14ac:dyDescent="0.35">
      <c r="A44" s="10"/>
      <c r="B44" s="4"/>
      <c r="C44" s="1"/>
      <c r="D44" s="6"/>
      <c r="E44" s="1"/>
      <c r="R44" s="7"/>
      <c r="T44" s="22"/>
      <c r="U44" s="23"/>
    </row>
    <row r="45" spans="1:21" x14ac:dyDescent="0.3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19688099.290000007</v>
      </c>
      <c r="M45" s="7">
        <f t="shared" si="2"/>
        <v>19709896.420000006</v>
      </c>
      <c r="N45" s="7">
        <f t="shared" si="2"/>
        <v>19709896.560000006</v>
      </c>
      <c r="O45" s="7">
        <f>SUM(O2:O44)</f>
        <v>0</v>
      </c>
      <c r="P45" s="7">
        <f t="shared" si="2"/>
        <v>0</v>
      </c>
      <c r="Q45" s="7">
        <f t="shared" si="2"/>
        <v>0</v>
      </c>
      <c r="R45" s="7">
        <f t="shared" si="2"/>
        <v>178813339.29000002</v>
      </c>
      <c r="T45" s="23">
        <f>SUM(T2:T43)</f>
        <v>224940206.09000006</v>
      </c>
      <c r="U45" s="23">
        <f t="shared" si="1"/>
        <v>46126866.800000042</v>
      </c>
    </row>
    <row r="46" spans="1:21" x14ac:dyDescent="0.35">
      <c r="J46" s="7">
        <f>SUM(F45:J45)</f>
        <v>99762768.840000033</v>
      </c>
      <c r="K46" s="7">
        <f>SUM(F45:K45)</f>
        <v>119705447.02000004</v>
      </c>
      <c r="L46" s="7">
        <f>SUM(F45:L45)</f>
        <v>139393546.31000006</v>
      </c>
      <c r="M46" s="7">
        <f>SUM(F45:M45)</f>
        <v>159103442.73000008</v>
      </c>
      <c r="N46" s="7">
        <f>SUM(F45:N45)</f>
        <v>178813339.29000008</v>
      </c>
      <c r="O46" s="7">
        <f>SUM(F45:O45)</f>
        <v>178813339.29000008</v>
      </c>
      <c r="P46" s="7">
        <f>SUM(F45:P45)</f>
        <v>178813339.29000008</v>
      </c>
    </row>
    <row r="47" spans="1:21" x14ac:dyDescent="0.35"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K2" activePane="bottomRight" state="frozen"/>
      <selection pane="topRight" activeCell="F1" sqref="F1"/>
      <selection pane="bottomLeft" activeCell="A2" sqref="A2"/>
      <selection pane="bottomRight" activeCell="N2" sqref="N2:N43"/>
    </sheetView>
  </sheetViews>
  <sheetFormatPr defaultRowHeight="14.5" x14ac:dyDescent="0.35"/>
  <cols>
    <col min="1" max="1" width="17.54296875" bestFit="1" customWidth="1"/>
    <col min="2" max="2" width="14.26953125" bestFit="1" customWidth="1"/>
    <col min="3" max="3" width="26.54296875" customWidth="1"/>
    <col min="4" max="4" width="18.81640625" customWidth="1"/>
    <col min="5" max="5" width="50.26953125" customWidth="1"/>
    <col min="6" max="18" width="13.7265625" customWidth="1"/>
    <col min="20" max="21" width="15" bestFit="1" customWidth="1"/>
  </cols>
  <sheetData>
    <row r="1" spans="1:21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-49238.17</v>
      </c>
      <c r="M2" s="7">
        <v>-49238.17</v>
      </c>
      <c r="N2" s="7">
        <v>-49238.17</v>
      </c>
      <c r="O2" s="7">
        <v>0</v>
      </c>
      <c r="P2" s="7">
        <v>0</v>
      </c>
      <c r="Q2" s="7"/>
      <c r="R2" s="7">
        <f>SUM(F2:Q2)</f>
        <v>-460189.04999999993</v>
      </c>
      <c r="T2" s="23">
        <f>ROUND(0.03*'Entitlement to Date'!T2,2)</f>
        <v>570966.94999999995</v>
      </c>
      <c r="U2" s="23">
        <f>T2+R2</f>
        <v>110777.90000000002</v>
      </c>
    </row>
    <row r="3" spans="1:21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-24069.66</v>
      </c>
      <c r="M3" s="7">
        <v>-24069.66</v>
      </c>
      <c r="N3" s="7">
        <v>-24069.66</v>
      </c>
      <c r="O3" s="7">
        <v>0</v>
      </c>
      <c r="P3" s="7">
        <v>0</v>
      </c>
      <c r="Q3" s="7"/>
      <c r="R3" s="7">
        <f t="shared" ref="R3:R43" si="0">SUM(F3:Q3)</f>
        <v>-213002.58000000002</v>
      </c>
      <c r="T3" s="23">
        <f>ROUND(0.03*'Entitlement to Date'!T3,2)</f>
        <v>268061.65000000002</v>
      </c>
      <c r="U3" s="23">
        <f t="shared" ref="U3:U44" si="1">T3+R3</f>
        <v>55059.070000000007</v>
      </c>
    </row>
    <row r="4" spans="1:21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-60647.89</v>
      </c>
      <c r="M4" s="7">
        <v>-61301.81</v>
      </c>
      <c r="N4" s="7">
        <v>-61301.81</v>
      </c>
      <c r="O4" s="7">
        <v>0</v>
      </c>
      <c r="P4" s="7">
        <v>0</v>
      </c>
      <c r="Q4" s="7"/>
      <c r="R4" s="7">
        <f t="shared" si="0"/>
        <v>-519360.71</v>
      </c>
      <c r="T4" s="23">
        <f>ROUND(0.03*'Entitlement to Date'!T4,2)</f>
        <v>663384.43999999994</v>
      </c>
      <c r="U4" s="23">
        <f t="shared" si="1"/>
        <v>144023.72999999992</v>
      </c>
    </row>
    <row r="5" spans="1:21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-14375.07</v>
      </c>
      <c r="M5" s="7">
        <v>-14375.07</v>
      </c>
      <c r="N5" s="7">
        <v>-14375.07</v>
      </c>
      <c r="O5" s="7">
        <v>0</v>
      </c>
      <c r="P5" s="7">
        <v>0</v>
      </c>
      <c r="Q5" s="7"/>
      <c r="R5" s="7">
        <f t="shared" si="0"/>
        <v>-176213.25000000003</v>
      </c>
      <c r="T5" s="23">
        <f>ROUND(0.03*'Entitlement to Date'!T5,2)</f>
        <v>216666.78</v>
      </c>
      <c r="U5" s="23">
        <f t="shared" si="1"/>
        <v>40453.52999999997</v>
      </c>
    </row>
    <row r="6" spans="1:21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-18614.3</v>
      </c>
      <c r="M6" s="7">
        <v>-18614.3</v>
      </c>
      <c r="N6" s="7">
        <v>-18614.3</v>
      </c>
      <c r="O6" s="7">
        <v>0</v>
      </c>
      <c r="P6" s="7">
        <v>0</v>
      </c>
      <c r="Q6" s="7"/>
      <c r="R6" s="7">
        <f t="shared" si="0"/>
        <v>-165005.45999999996</v>
      </c>
      <c r="T6" s="23">
        <f>ROUND(0.03*'Entitlement to Date'!T6,2)</f>
        <v>208210.46</v>
      </c>
      <c r="U6" s="23">
        <f t="shared" si="1"/>
        <v>43205.000000000029</v>
      </c>
    </row>
    <row r="7" spans="1:21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-7826.56</v>
      </c>
      <c r="M7" s="7">
        <v>-7826.56</v>
      </c>
      <c r="N7" s="7">
        <v>-7826.56</v>
      </c>
      <c r="O7" s="7">
        <v>0</v>
      </c>
      <c r="P7" s="7">
        <v>0</v>
      </c>
      <c r="Q7" s="7"/>
      <c r="R7" s="7">
        <f t="shared" si="0"/>
        <v>-70501.740000000005</v>
      </c>
      <c r="T7" s="23">
        <f>ROUND(0.03*'Entitlement to Date'!T7,2)</f>
        <v>67218.98</v>
      </c>
      <c r="U7" s="23">
        <f t="shared" si="1"/>
        <v>-3282.7600000000093</v>
      </c>
    </row>
    <row r="8" spans="1:21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-13023.35</v>
      </c>
      <c r="M8" s="7">
        <v>-13023.35</v>
      </c>
      <c r="N8" s="7">
        <v>-13023.35</v>
      </c>
      <c r="O8" s="7">
        <v>0</v>
      </c>
      <c r="P8" s="7">
        <v>0</v>
      </c>
      <c r="Q8" s="7"/>
      <c r="R8" s="7">
        <f t="shared" si="0"/>
        <v>-121552.17000000003</v>
      </c>
      <c r="T8" s="23">
        <f>ROUND(0.03*'Entitlement to Date'!T8,2)</f>
        <v>150142.23000000001</v>
      </c>
      <c r="U8" s="23">
        <f t="shared" si="1"/>
        <v>28590.059999999983</v>
      </c>
    </row>
    <row r="9" spans="1:21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-9993.6</v>
      </c>
      <c r="M9" s="7">
        <v>-9993.61</v>
      </c>
      <c r="N9" s="7">
        <v>-9993.6</v>
      </c>
      <c r="O9" s="7">
        <v>0</v>
      </c>
      <c r="P9" s="7">
        <v>0</v>
      </c>
      <c r="Q9" s="7"/>
      <c r="R9" s="7">
        <f t="shared" si="0"/>
        <v>-75308.47</v>
      </c>
      <c r="T9" s="23">
        <f>ROUND(0.03*'Entitlement to Date'!T9,2)</f>
        <v>82663.360000000001</v>
      </c>
      <c r="U9" s="23">
        <f t="shared" si="1"/>
        <v>7354.8899999999994</v>
      </c>
    </row>
    <row r="10" spans="1:21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-4698.16</v>
      </c>
      <c r="M10" s="7">
        <v>-4698.16</v>
      </c>
      <c r="N10" s="7">
        <v>-4698.17</v>
      </c>
      <c r="O10" s="7">
        <v>0</v>
      </c>
      <c r="P10" s="7">
        <v>0</v>
      </c>
      <c r="Q10" s="7"/>
      <c r="R10" s="7">
        <f t="shared" si="0"/>
        <v>-43187.289999999994</v>
      </c>
      <c r="T10" s="23">
        <f>ROUND(0.03*'Entitlement to Date'!T10,2)</f>
        <v>86060.51</v>
      </c>
      <c r="U10" s="23">
        <f t="shared" si="1"/>
        <v>42873.22</v>
      </c>
    </row>
    <row r="11" spans="1:21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-24075.02</v>
      </c>
      <c r="M11" s="7">
        <v>-24075.02</v>
      </c>
      <c r="N11" s="7">
        <v>-24075.02</v>
      </c>
      <c r="O11" s="7">
        <v>0</v>
      </c>
      <c r="P11" s="7">
        <v>0</v>
      </c>
      <c r="Q11" s="7"/>
      <c r="R11" s="7">
        <f t="shared" si="0"/>
        <v>-226701.83999999997</v>
      </c>
      <c r="T11" s="23">
        <f>ROUND(0.03*'Entitlement to Date'!T11,2)</f>
        <v>176088.55</v>
      </c>
      <c r="U11" s="23">
        <f t="shared" si="1"/>
        <v>-50613.289999999979</v>
      </c>
    </row>
    <row r="12" spans="1:21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-16924.34</v>
      </c>
      <c r="M12" s="7">
        <v>-16924.34</v>
      </c>
      <c r="N12" s="7">
        <v>-16924.34</v>
      </c>
      <c r="O12" s="7">
        <v>0</v>
      </c>
      <c r="P12" s="7">
        <v>0</v>
      </c>
      <c r="Q12" s="7"/>
      <c r="R12" s="7">
        <f t="shared" si="0"/>
        <v>-153300.24</v>
      </c>
      <c r="T12" s="23">
        <f>ROUND(0.03*'Entitlement to Date'!T12,2)</f>
        <v>92800.09</v>
      </c>
      <c r="U12" s="23">
        <f t="shared" si="1"/>
        <v>-60500.149999999994</v>
      </c>
    </row>
    <row r="13" spans="1:21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-8967.59</v>
      </c>
      <c r="M13" s="7">
        <v>-8967.59</v>
      </c>
      <c r="N13" s="7">
        <v>-8967.59</v>
      </c>
      <c r="O13" s="7">
        <v>0</v>
      </c>
      <c r="P13" s="7">
        <v>0</v>
      </c>
      <c r="Q13" s="7"/>
      <c r="R13" s="7">
        <f t="shared" si="0"/>
        <v>-76590.45</v>
      </c>
      <c r="T13" s="23">
        <f>ROUND(0.03*'Entitlement to Date'!T13,2)</f>
        <v>56542.1</v>
      </c>
      <c r="U13" s="23">
        <f t="shared" si="1"/>
        <v>-20048.349999999999</v>
      </c>
    </row>
    <row r="14" spans="1:21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-3782.37</v>
      </c>
      <c r="M14" s="7">
        <v>-3782.37</v>
      </c>
      <c r="N14" s="7">
        <v>-3782.37</v>
      </c>
      <c r="O14" s="7">
        <v>0</v>
      </c>
      <c r="P14" s="7">
        <v>0</v>
      </c>
      <c r="Q14" s="7"/>
      <c r="R14" s="7">
        <f t="shared" si="0"/>
        <v>-34930.229999999996</v>
      </c>
      <c r="T14" s="23">
        <f>ROUND(0.03*'Entitlement to Date'!T14,2)</f>
        <v>33486.120000000003</v>
      </c>
      <c r="U14" s="23">
        <f t="shared" si="1"/>
        <v>-1444.1099999999933</v>
      </c>
    </row>
    <row r="15" spans="1:21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-663.6</v>
      </c>
      <c r="M15" s="7">
        <v>-663.6</v>
      </c>
      <c r="N15" s="7">
        <v>-663.59</v>
      </c>
      <c r="O15" s="7">
        <v>0</v>
      </c>
      <c r="P15" s="7">
        <v>0</v>
      </c>
      <c r="Q15" s="7"/>
      <c r="R15" s="7">
        <f t="shared" si="0"/>
        <v>-8912.4599999999991</v>
      </c>
      <c r="T15" s="23">
        <f>ROUND(0.03*'Entitlement to Date'!T15,2)</f>
        <v>2194.4499999999998</v>
      </c>
      <c r="U15" s="23">
        <f>T15+R15</f>
        <v>-6718.0099999999993</v>
      </c>
    </row>
    <row r="16" spans="1:21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-3126.93</v>
      </c>
      <c r="M16" s="7">
        <v>-3126.93</v>
      </c>
      <c r="N16" s="7">
        <v>-3126.93</v>
      </c>
      <c r="O16" s="7">
        <v>0</v>
      </c>
      <c r="P16" s="7">
        <v>0</v>
      </c>
      <c r="Q16" s="7"/>
      <c r="R16" s="7">
        <f t="shared" si="0"/>
        <v>-27420.39</v>
      </c>
      <c r="T16" s="23">
        <f>ROUND(0.03*'Entitlement to Date'!T16,2)</f>
        <v>45960.34</v>
      </c>
      <c r="U16" s="23">
        <f t="shared" si="1"/>
        <v>18539.949999999997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-4116.7</v>
      </c>
      <c r="M17" s="7">
        <v>-4116.7</v>
      </c>
      <c r="N17" s="7">
        <v>-4116.7</v>
      </c>
      <c r="O17" s="7">
        <v>0</v>
      </c>
      <c r="P17" s="7">
        <v>0</v>
      </c>
      <c r="Q17" s="7"/>
      <c r="R17" s="7">
        <f t="shared" si="0"/>
        <v>-37635.239999999991</v>
      </c>
      <c r="T17" s="23">
        <f>ROUND(0.03*'Entitlement to Date'!T17,2)</f>
        <v>281711.84000000003</v>
      </c>
      <c r="U17" s="23">
        <f t="shared" si="1"/>
        <v>244076.60000000003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-26456.01</v>
      </c>
      <c r="M18" s="7">
        <v>-26456.01</v>
      </c>
      <c r="N18" s="7">
        <v>-26456.01</v>
      </c>
      <c r="O18" s="7">
        <v>0</v>
      </c>
      <c r="P18" s="7">
        <v>0</v>
      </c>
      <c r="Q18" s="7"/>
      <c r="R18" s="7">
        <f t="shared" si="0"/>
        <v>-230219.25000000003</v>
      </c>
      <c r="T18" s="23">
        <f>ROUND(0.03*'Entitlement to Date'!T18,2)</f>
        <v>394917.02</v>
      </c>
      <c r="U18" s="23">
        <f t="shared" si="1"/>
        <v>164697.76999999999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-31509.14</v>
      </c>
      <c r="M19" s="7">
        <v>-31509.14</v>
      </c>
      <c r="N19" s="7">
        <v>-31509.13</v>
      </c>
      <c r="O19" s="7">
        <v>0</v>
      </c>
      <c r="P19" s="7">
        <v>0</v>
      </c>
      <c r="Q19" s="7"/>
      <c r="R19" s="7">
        <f t="shared" si="0"/>
        <v>-287243.45</v>
      </c>
      <c r="T19" s="23">
        <f>ROUND(0.03*'Entitlement to Date'!T19,2)</f>
        <v>101249.25</v>
      </c>
      <c r="U19" s="23">
        <f t="shared" si="1"/>
        <v>-185994.2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-8141.11</v>
      </c>
      <c r="M20" s="7">
        <v>-8141.11</v>
      </c>
      <c r="N20" s="7">
        <v>-8141.11</v>
      </c>
      <c r="O20" s="7">
        <v>0</v>
      </c>
      <c r="P20" s="7">
        <v>0</v>
      </c>
      <c r="Q20" s="7"/>
      <c r="R20" s="7">
        <f t="shared" si="0"/>
        <v>-81965.97</v>
      </c>
      <c r="T20" s="23">
        <f>ROUND(0.03*'Entitlement to Date'!T20,2)</f>
        <v>132106.95000000001</v>
      </c>
      <c r="U20" s="23">
        <f t="shared" si="1"/>
        <v>50140.98000000001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-10421.790000000001</v>
      </c>
      <c r="M21" s="7">
        <v>-10421.790000000001</v>
      </c>
      <c r="N21" s="7">
        <v>-10421.790000000001</v>
      </c>
      <c r="O21" s="7">
        <v>0</v>
      </c>
      <c r="P21" s="7">
        <v>0</v>
      </c>
      <c r="Q21" s="7"/>
      <c r="R21" s="7">
        <f t="shared" si="0"/>
        <v>-103215.99000000002</v>
      </c>
      <c r="T21" s="23">
        <f>ROUND(0.03*'Entitlement to Date'!T21,2)</f>
        <v>205888.57</v>
      </c>
      <c r="U21" s="23">
        <f t="shared" si="1"/>
        <v>102672.57999999999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-18215.21</v>
      </c>
      <c r="M22" s="7">
        <v>-18215.21</v>
      </c>
      <c r="N22" s="7">
        <v>-18215.22</v>
      </c>
      <c r="O22" s="7">
        <v>0</v>
      </c>
      <c r="P22" s="7">
        <v>0</v>
      </c>
      <c r="Q22" s="7"/>
      <c r="R22" s="7">
        <f t="shared" si="0"/>
        <v>-167706.1</v>
      </c>
      <c r="T22" s="23">
        <f>ROUND(0.03*'Entitlement to Date'!T22,2)</f>
        <v>113198.81</v>
      </c>
      <c r="U22" s="23">
        <f t="shared" si="1"/>
        <v>-54507.290000000008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-9169.1200000000008</v>
      </c>
      <c r="M23" s="7">
        <v>-9169.1200000000008</v>
      </c>
      <c r="N23" s="7">
        <v>-9169.1200000000008</v>
      </c>
      <c r="O23" s="7">
        <v>0</v>
      </c>
      <c r="P23" s="7">
        <v>0</v>
      </c>
      <c r="Q23" s="7"/>
      <c r="R23" s="7">
        <f t="shared" si="0"/>
        <v>-84865.199999999983</v>
      </c>
      <c r="T23" s="23">
        <f>ROUND(0.03*'Entitlement to Date'!T23,2)</f>
        <v>244456.43</v>
      </c>
      <c r="U23" s="23">
        <f t="shared" si="1"/>
        <v>159591.23000000001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-23468.89</v>
      </c>
      <c r="M24" s="7">
        <v>-23468.89</v>
      </c>
      <c r="N24" s="7">
        <v>-23468.89</v>
      </c>
      <c r="O24" s="7">
        <v>0</v>
      </c>
      <c r="P24" s="7">
        <v>0</v>
      </c>
      <c r="Q24" s="7"/>
      <c r="R24" s="7">
        <f t="shared" si="0"/>
        <v>-213041.19</v>
      </c>
      <c r="T24" s="23">
        <f>ROUND(0.03*'Entitlement to Date'!T24,2)</f>
        <v>96889.86</v>
      </c>
      <c r="U24" s="23">
        <f t="shared" si="1"/>
        <v>-116151.33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-10300.450000000001</v>
      </c>
      <c r="M25" s="7">
        <v>-10300.450000000001</v>
      </c>
      <c r="N25" s="7">
        <v>-10300.450000000001</v>
      </c>
      <c r="O25" s="7">
        <v>0</v>
      </c>
      <c r="P25" s="7">
        <v>0</v>
      </c>
      <c r="Q25" s="7"/>
      <c r="R25" s="7">
        <f t="shared" si="0"/>
        <v>-81722.789999999994</v>
      </c>
      <c r="T25" s="23">
        <f>ROUND(0.03*'Entitlement to Date'!T25,2)</f>
        <v>110273.96</v>
      </c>
      <c r="U25" s="23">
        <f t="shared" si="1"/>
        <v>28551.170000000013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-9245.2900000000009</v>
      </c>
      <c r="M26" s="7">
        <v>-9245.2900000000009</v>
      </c>
      <c r="N26" s="7">
        <v>-9245.2999999999993</v>
      </c>
      <c r="O26" s="7">
        <v>0</v>
      </c>
      <c r="P26" s="7">
        <v>0</v>
      </c>
      <c r="Q26" s="7"/>
      <c r="R26" s="7">
        <f t="shared" si="0"/>
        <v>-88961.500000000015</v>
      </c>
      <c r="T26" s="23">
        <f>ROUND(0.03*'Entitlement to Date'!T26,2)</f>
        <v>294787.43</v>
      </c>
      <c r="U26" s="23">
        <f t="shared" si="1"/>
        <v>205825.93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-7102.61</v>
      </c>
      <c r="M27" s="7">
        <v>-7102.61</v>
      </c>
      <c r="N27" s="7">
        <v>-7102.61</v>
      </c>
      <c r="O27" s="7">
        <v>0</v>
      </c>
      <c r="P27" s="7">
        <v>0</v>
      </c>
      <c r="Q27" s="7"/>
      <c r="R27" s="7">
        <f t="shared" si="0"/>
        <v>-67805.19</v>
      </c>
      <c r="T27" s="23">
        <f>ROUND(0.03*'Entitlement to Date'!T27,2)</f>
        <v>90468.95</v>
      </c>
      <c r="U27" s="23">
        <f t="shared" si="1"/>
        <v>22663.759999999995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-20252.53</v>
      </c>
      <c r="M28" s="7">
        <v>-20252.53</v>
      </c>
      <c r="N28" s="7">
        <v>-20252.52</v>
      </c>
      <c r="O28" s="7">
        <v>0</v>
      </c>
      <c r="P28" s="7">
        <v>0</v>
      </c>
      <c r="Q28" s="7"/>
      <c r="R28" s="7">
        <f t="shared" si="0"/>
        <v>-185125.52000000002</v>
      </c>
      <c r="T28" s="23">
        <f>ROUND(0.03*'Entitlement to Date'!T28,2)</f>
        <v>231356.32</v>
      </c>
      <c r="U28" s="23">
        <f t="shared" si="1"/>
        <v>46230.799999999988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-2257.7800000000002</v>
      </c>
      <c r="M29" s="7">
        <v>-2257.7800000000002</v>
      </c>
      <c r="N29" s="7">
        <v>-2257.7800000000002</v>
      </c>
      <c r="O29" s="7">
        <v>0</v>
      </c>
      <c r="P29" s="7">
        <v>0</v>
      </c>
      <c r="Q29" s="7"/>
      <c r="R29" s="7">
        <f t="shared" si="0"/>
        <v>-23333.639999999996</v>
      </c>
      <c r="T29" s="23">
        <f>ROUND(0.03*'Entitlement to Date'!T29,2)</f>
        <v>24236.26</v>
      </c>
      <c r="U29" s="23">
        <f t="shared" si="1"/>
        <v>902.62000000000262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-6807.97</v>
      </c>
      <c r="M30" s="7">
        <v>-6807.97</v>
      </c>
      <c r="N30" s="7">
        <v>-6807.96</v>
      </c>
      <c r="O30" s="7">
        <v>0</v>
      </c>
      <c r="P30" s="7">
        <v>0</v>
      </c>
      <c r="Q30" s="7"/>
      <c r="R30" s="7">
        <f t="shared" si="0"/>
        <v>-63366.740000000005</v>
      </c>
      <c r="T30" s="23">
        <f>ROUND(0.03*'Entitlement to Date'!T30,2)</f>
        <v>77232.91</v>
      </c>
      <c r="U30" s="23">
        <f t="shared" si="1"/>
        <v>13866.169999999998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-8664.26</v>
      </c>
      <c r="M31" s="7">
        <v>-8664.26</v>
      </c>
      <c r="N31" s="7">
        <v>-8664.26</v>
      </c>
      <c r="O31" s="7">
        <v>0</v>
      </c>
      <c r="P31" s="7">
        <v>0</v>
      </c>
      <c r="Q31" s="7"/>
      <c r="R31" s="7">
        <f t="shared" si="0"/>
        <v>-82425.48</v>
      </c>
      <c r="T31" s="23">
        <f>ROUND(0.03*'Entitlement to Date'!T31,2)</f>
        <v>101914.78</v>
      </c>
      <c r="U31" s="23">
        <f t="shared" si="1"/>
        <v>19489.300000000003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-5724.59</v>
      </c>
      <c r="M32" s="7">
        <v>-5724.59</v>
      </c>
      <c r="N32" s="7">
        <v>-5724.59</v>
      </c>
      <c r="O32" s="7">
        <v>0</v>
      </c>
      <c r="P32" s="7">
        <v>0</v>
      </c>
      <c r="Q32" s="7"/>
      <c r="R32" s="7">
        <f t="shared" si="0"/>
        <v>-53595.569999999992</v>
      </c>
      <c r="T32" s="23">
        <f>ROUND(0.03*'Entitlement to Date'!T32,2)</f>
        <v>62677.16</v>
      </c>
      <c r="U32" s="23">
        <f t="shared" si="1"/>
        <v>9081.5900000000111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-6069.92</v>
      </c>
      <c r="M33" s="7">
        <v>-6069.92</v>
      </c>
      <c r="N33" s="7">
        <v>-6069.92</v>
      </c>
      <c r="O33" s="7">
        <v>0</v>
      </c>
      <c r="P33" s="7">
        <v>0</v>
      </c>
      <c r="Q33" s="7"/>
      <c r="R33" s="7">
        <f t="shared" si="0"/>
        <v>-52850.939999999995</v>
      </c>
      <c r="T33" s="23">
        <f>ROUND(0.03*'Entitlement to Date'!T33,2)</f>
        <v>55622.19</v>
      </c>
      <c r="U33" s="23">
        <f t="shared" si="1"/>
        <v>2771.2500000000073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-17395.03</v>
      </c>
      <c r="M34" s="7">
        <v>-17395.03</v>
      </c>
      <c r="N34" s="7">
        <v>-17395.04</v>
      </c>
      <c r="O34" s="7">
        <v>0</v>
      </c>
      <c r="P34" s="7">
        <v>0</v>
      </c>
      <c r="Q34" s="7"/>
      <c r="R34" s="7">
        <f t="shared" si="0"/>
        <v>-152968.30000000002</v>
      </c>
      <c r="T34" s="23">
        <f>ROUND(0.03*'Entitlement to Date'!T34,2)</f>
        <v>188485.65</v>
      </c>
      <c r="U34" s="23">
        <f t="shared" si="1"/>
        <v>35517.349999999977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-21223.1</v>
      </c>
      <c r="M35" s="7">
        <v>-21223.09</v>
      </c>
      <c r="N35" s="7">
        <v>-21223.1</v>
      </c>
      <c r="O35" s="7">
        <v>0</v>
      </c>
      <c r="P35" s="7">
        <v>0</v>
      </c>
      <c r="Q35" s="7"/>
      <c r="R35" s="7">
        <f t="shared" si="0"/>
        <v>-191113.31</v>
      </c>
      <c r="T35" s="23">
        <f>ROUND(0.03*'Entitlement to Date'!T35,2)</f>
        <v>353686.9</v>
      </c>
      <c r="U35" s="23">
        <f t="shared" si="1"/>
        <v>162573.59000000003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-29165.22</v>
      </c>
      <c r="M36" s="7">
        <v>-29165.22</v>
      </c>
      <c r="N36" s="7">
        <v>-29165.22</v>
      </c>
      <c r="O36" s="7">
        <v>0</v>
      </c>
      <c r="P36" s="7">
        <v>0</v>
      </c>
      <c r="Q36" s="7"/>
      <c r="R36" s="7">
        <f t="shared" si="0"/>
        <v>-266836.67999999993</v>
      </c>
      <c r="T36" s="23">
        <f>ROUND(0.03*'Entitlement to Date'!T36,2)</f>
        <v>349205.63</v>
      </c>
      <c r="U36" s="23">
        <f t="shared" si="1"/>
        <v>82368.95000000007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-10858.64</v>
      </c>
      <c r="M37" s="7">
        <v>-10858.64</v>
      </c>
      <c r="N37" s="7">
        <v>-10858.64</v>
      </c>
      <c r="O37" s="7">
        <v>0</v>
      </c>
      <c r="P37" s="7">
        <v>0</v>
      </c>
      <c r="Q37" s="7"/>
      <c r="R37" s="7">
        <f t="shared" si="0"/>
        <v>-92810.640000000014</v>
      </c>
      <c r="T37" s="23">
        <f>ROUND(0.03*'Entitlement to Date'!T37,2)</f>
        <v>0</v>
      </c>
      <c r="U37" s="23">
        <f t="shared" si="1"/>
        <v>-92810.640000000014</v>
      </c>
    </row>
    <row r="38" spans="1:21" x14ac:dyDescent="0.3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-23848.01</v>
      </c>
      <c r="M38" s="7">
        <v>-23848.01</v>
      </c>
      <c r="N38" s="7">
        <v>-23848.01</v>
      </c>
      <c r="O38" s="7">
        <v>0</v>
      </c>
      <c r="P38" s="7">
        <v>0</v>
      </c>
      <c r="Q38" s="7"/>
      <c r="R38" s="7">
        <f t="shared" si="0"/>
        <v>-213508.17</v>
      </c>
      <c r="T38" s="23">
        <f>ROUND(0.03*'Entitlement to Date'!T39,2)</f>
        <v>269663.17</v>
      </c>
      <c r="U38" s="23">
        <f t="shared" si="1"/>
        <v>56154.999999999971</v>
      </c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-13866.47</v>
      </c>
      <c r="M39" s="7">
        <v>-13866.47</v>
      </c>
      <c r="N39" s="7">
        <v>-13866.47</v>
      </c>
      <c r="O39" s="7">
        <v>0</v>
      </c>
      <c r="P39" s="7">
        <v>0</v>
      </c>
      <c r="Q39" s="7"/>
      <c r="R39" s="7">
        <f t="shared" si="0"/>
        <v>-106349.31</v>
      </c>
      <c r="T39" s="23">
        <f>ROUND(0.03*'Entitlement to Date'!T40,2)</f>
        <v>12202.36</v>
      </c>
      <c r="U39" s="23">
        <f t="shared" si="1"/>
        <v>-94146.95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-800.32</v>
      </c>
      <c r="M40" s="7">
        <v>-800.32</v>
      </c>
      <c r="N40" s="7">
        <v>-800.32</v>
      </c>
      <c r="O40" s="7">
        <v>0</v>
      </c>
      <c r="P40" s="7">
        <v>0</v>
      </c>
      <c r="Q40" s="7"/>
      <c r="R40" s="7">
        <f t="shared" si="0"/>
        <v>-9253.659999999998</v>
      </c>
      <c r="T40" s="23">
        <f>ROUND(0.03*'Entitlement to Date'!T41,2)</f>
        <v>86294.64</v>
      </c>
      <c r="U40" s="23">
        <f t="shared" si="1"/>
        <v>77040.98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-701.41</v>
      </c>
      <c r="M41" s="7">
        <v>-701.41</v>
      </c>
      <c r="N41" s="7">
        <v>-701.41</v>
      </c>
      <c r="O41" s="7">
        <v>0</v>
      </c>
      <c r="P41" s="7">
        <v>0</v>
      </c>
      <c r="Q41" s="7"/>
      <c r="R41" s="7">
        <f t="shared" si="0"/>
        <v>-7284.21</v>
      </c>
      <c r="T41" s="23">
        <f>ROUND(0.03*'Entitlement to Date'!T42,2)</f>
        <v>17550.560000000001</v>
      </c>
      <c r="U41" s="23">
        <f t="shared" si="1"/>
        <v>10266.350000000002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-1616.4</v>
      </c>
      <c r="M42" s="7">
        <v>-1616.41</v>
      </c>
      <c r="N42" s="7">
        <v>-1616.4</v>
      </c>
      <c r="O42" s="7">
        <v>0</v>
      </c>
      <c r="P42" s="7">
        <v>0</v>
      </c>
      <c r="Q42" s="7"/>
      <c r="R42" s="7">
        <f t="shared" si="0"/>
        <v>-16051.869999999999</v>
      </c>
      <c r="T42" s="23">
        <f>ROUND(0.03*'Entitlement to Date'!T43,2)</f>
        <v>40067.870000000003</v>
      </c>
      <c r="U42" s="23">
        <f t="shared" si="1"/>
        <v>24016.000000000004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-3218.4</v>
      </c>
      <c r="M43" s="7">
        <v>-3218.4</v>
      </c>
      <c r="N43" s="7">
        <v>-3218.4</v>
      </c>
      <c r="O43" s="7">
        <v>0</v>
      </c>
      <c r="P43" s="7">
        <v>0</v>
      </c>
      <c r="Q43" s="7"/>
      <c r="R43" s="7">
        <f t="shared" si="0"/>
        <v>-30967.920000000002</v>
      </c>
      <c r="T43" s="23"/>
      <c r="U43" s="23"/>
    </row>
    <row r="44" spans="1:21" x14ac:dyDescent="0.3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-590642.98</v>
      </c>
      <c r="M44" s="7">
        <f t="shared" si="2"/>
        <v>-591296.91000000015</v>
      </c>
      <c r="N44" s="7">
        <f t="shared" si="2"/>
        <v>-591296.9</v>
      </c>
      <c r="O44" s="7">
        <f t="shared" si="2"/>
        <v>0</v>
      </c>
      <c r="P44" s="7">
        <f t="shared" si="2"/>
        <v>0</v>
      </c>
      <c r="Q44" s="7">
        <f t="shared" si="2"/>
        <v>0</v>
      </c>
      <c r="R44" s="7">
        <f t="shared" si="2"/>
        <v>-5364400.16</v>
      </c>
      <c r="T44" s="23">
        <f>ROUND(0.03*'Entitlement to Date'!T45,2)</f>
        <v>6748206.1799999997</v>
      </c>
      <c r="U44" s="23">
        <f t="shared" si="1"/>
        <v>1383806.0199999996</v>
      </c>
    </row>
    <row r="46" spans="1:21" x14ac:dyDescent="0.35">
      <c r="L46" s="7"/>
    </row>
    <row r="49" spans="12:12" x14ac:dyDescent="0.3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Kahle, Tim</cp:lastModifiedBy>
  <cp:lastPrinted>2024-09-12T17:34:13Z</cp:lastPrinted>
  <dcterms:created xsi:type="dcterms:W3CDTF">2012-01-04T22:28:18Z</dcterms:created>
  <dcterms:modified xsi:type="dcterms:W3CDTF">2025-04-22T15:32:11Z</dcterms:modified>
</cp:coreProperties>
</file>