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harter Schools\Supplemental At-Risk Funding\"/>
    </mc:Choice>
  </mc:AlternateContent>
  <xr:revisionPtr revIDLastSave="0" documentId="13_ncr:1_{F1551C17-50A3-4EC0-A9BC-64EF92859590}" xr6:coauthVersionLast="47" xr6:coauthVersionMax="47" xr10:uidLastSave="{00000000-0000-0000-0000-000000000000}"/>
  <bookViews>
    <workbookView xWindow="-120" yWindow="-120" windowWidth="20730" windowHeight="11160" xr2:uid="{769F98F1-935F-41D9-A90B-B7EDC2ED368A}"/>
  </bookViews>
  <sheets>
    <sheet name="FY2021-22 Supplemental Aid" sheetId="1" r:id="rId1"/>
  </sheets>
  <externalReferences>
    <externalReference r:id="rId2"/>
    <externalReference r:id="rId3"/>
  </externalReferences>
  <definedNames>
    <definedName name="Inputs">[1]Inputs!$A$2:$I$181</definedName>
    <definedName name="Values">[2]Inputs!$A$2:$I$181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8" i="1" l="1"/>
  <c r="J108" i="1"/>
  <c r="E108" i="1"/>
  <c r="L106" i="1"/>
  <c r="L104" i="1"/>
  <c r="L102" i="1"/>
  <c r="L101" i="1"/>
  <c r="L99" i="1"/>
  <c r="L98" i="1"/>
  <c r="L97" i="1"/>
  <c r="L96" i="1"/>
  <c r="L95" i="1"/>
  <c r="L94" i="1"/>
  <c r="L108" i="1" s="1"/>
  <c r="L93" i="1"/>
  <c r="L91" i="1"/>
  <c r="L89" i="1"/>
  <c r="L87" i="1"/>
  <c r="L85" i="1"/>
  <c r="L84" i="1"/>
  <c r="L82" i="1"/>
  <c r="L81" i="1"/>
  <c r="L79" i="1"/>
  <c r="L65" i="1"/>
  <c r="K65" i="1"/>
  <c r="J65" i="1"/>
  <c r="I65" i="1"/>
  <c r="G65" i="1"/>
  <c r="F65" i="1"/>
  <c r="E65" i="1"/>
  <c r="J64" i="1"/>
  <c r="L64" i="1" s="1"/>
  <c r="I64" i="1"/>
  <c r="G64" i="1"/>
  <c r="H64" i="1" s="1"/>
  <c r="F64" i="1"/>
  <c r="E64" i="1"/>
  <c r="L63" i="1"/>
  <c r="K63" i="1"/>
  <c r="J63" i="1"/>
  <c r="J66" i="1" s="1"/>
  <c r="I63" i="1"/>
  <c r="G63" i="1"/>
  <c r="F63" i="1"/>
  <c r="F66" i="1" s="1"/>
  <c r="E63" i="1"/>
  <c r="E66" i="1" s="1"/>
  <c r="L61" i="1"/>
  <c r="J61" i="1"/>
  <c r="K61" i="1" s="1"/>
  <c r="I61" i="1"/>
  <c r="G61" i="1"/>
  <c r="F61" i="1"/>
  <c r="E61" i="1"/>
  <c r="J59" i="1"/>
  <c r="L59" i="1" s="1"/>
  <c r="I59" i="1"/>
  <c r="G59" i="1"/>
  <c r="F59" i="1"/>
  <c r="E59" i="1"/>
  <c r="J56" i="1"/>
  <c r="L56" i="1" s="1"/>
  <c r="I56" i="1"/>
  <c r="G56" i="1"/>
  <c r="H56" i="1" s="1"/>
  <c r="F56" i="1"/>
  <c r="E56" i="1"/>
  <c r="J55" i="1"/>
  <c r="L55" i="1" s="1"/>
  <c r="L57" i="1" s="1"/>
  <c r="I55" i="1"/>
  <c r="G55" i="1"/>
  <c r="F55" i="1"/>
  <c r="F57" i="1" s="1"/>
  <c r="E55" i="1"/>
  <c r="E57" i="1" s="1"/>
  <c r="J53" i="1"/>
  <c r="L53" i="1" s="1"/>
  <c r="I53" i="1"/>
  <c r="G53" i="1"/>
  <c r="H53" i="1" s="1"/>
  <c r="F53" i="1"/>
  <c r="E53" i="1"/>
  <c r="J50" i="1"/>
  <c r="L50" i="1" s="1"/>
  <c r="I50" i="1"/>
  <c r="G50" i="1"/>
  <c r="F50" i="1"/>
  <c r="E50" i="1"/>
  <c r="J49" i="1"/>
  <c r="J51" i="1" s="1"/>
  <c r="I49" i="1"/>
  <c r="G49" i="1"/>
  <c r="F49" i="1"/>
  <c r="E49" i="1"/>
  <c r="J47" i="1"/>
  <c r="L47" i="1" s="1"/>
  <c r="I47" i="1"/>
  <c r="G47" i="1"/>
  <c r="F47" i="1"/>
  <c r="E47" i="1"/>
  <c r="J45" i="1"/>
  <c r="L45" i="1" s="1"/>
  <c r="I45" i="1"/>
  <c r="G45" i="1"/>
  <c r="F45" i="1"/>
  <c r="E45" i="1"/>
  <c r="L42" i="1"/>
  <c r="K42" i="1"/>
  <c r="J42" i="1"/>
  <c r="I42" i="1"/>
  <c r="G42" i="1"/>
  <c r="G43" i="1" s="1"/>
  <c r="F42" i="1"/>
  <c r="E42" i="1"/>
  <c r="J41" i="1"/>
  <c r="I41" i="1"/>
  <c r="G41" i="1"/>
  <c r="F41" i="1"/>
  <c r="F43" i="1" s="1"/>
  <c r="E41" i="1"/>
  <c r="E43" i="1" s="1"/>
  <c r="L38" i="1"/>
  <c r="K38" i="1"/>
  <c r="J38" i="1"/>
  <c r="I38" i="1"/>
  <c r="G38" i="1"/>
  <c r="F38" i="1"/>
  <c r="E38" i="1"/>
  <c r="J37" i="1"/>
  <c r="J39" i="1" s="1"/>
  <c r="I37" i="1"/>
  <c r="G37" i="1"/>
  <c r="H37" i="1" s="1"/>
  <c r="F37" i="1"/>
  <c r="E37" i="1"/>
  <c r="J35" i="1"/>
  <c r="L35" i="1" s="1"/>
  <c r="I35" i="1"/>
  <c r="G35" i="1"/>
  <c r="F35" i="1"/>
  <c r="E35" i="1"/>
  <c r="L33" i="1"/>
  <c r="J33" i="1"/>
  <c r="K33" i="1" s="1"/>
  <c r="I33" i="1"/>
  <c r="G33" i="1"/>
  <c r="H33" i="1" s="1"/>
  <c r="F33" i="1"/>
  <c r="E33" i="1"/>
  <c r="J30" i="1"/>
  <c r="L30" i="1" s="1"/>
  <c r="I30" i="1"/>
  <c r="H30" i="1"/>
  <c r="E30" i="1"/>
  <c r="J29" i="1"/>
  <c r="L29" i="1" s="1"/>
  <c r="I29" i="1"/>
  <c r="G29" i="1"/>
  <c r="H29" i="1" s="1"/>
  <c r="F29" i="1"/>
  <c r="E29" i="1"/>
  <c r="J28" i="1"/>
  <c r="L28" i="1" s="1"/>
  <c r="I28" i="1"/>
  <c r="G28" i="1"/>
  <c r="H28" i="1" s="1"/>
  <c r="F28" i="1"/>
  <c r="E28" i="1"/>
  <c r="J27" i="1"/>
  <c r="L27" i="1" s="1"/>
  <c r="I27" i="1"/>
  <c r="G27" i="1"/>
  <c r="H27" i="1" s="1"/>
  <c r="F27" i="1"/>
  <c r="F31" i="1" s="1"/>
  <c r="E27" i="1"/>
  <c r="J26" i="1"/>
  <c r="K26" i="1" s="1"/>
  <c r="I26" i="1"/>
  <c r="G26" i="1"/>
  <c r="F26" i="1"/>
  <c r="E26" i="1"/>
  <c r="E31" i="1" s="1"/>
  <c r="J23" i="1"/>
  <c r="L23" i="1" s="1"/>
  <c r="I23" i="1"/>
  <c r="G23" i="1"/>
  <c r="H23" i="1" s="1"/>
  <c r="F23" i="1"/>
  <c r="E23" i="1"/>
  <c r="J22" i="1"/>
  <c r="L22" i="1" s="1"/>
  <c r="L24" i="1" s="1"/>
  <c r="I22" i="1"/>
  <c r="G22" i="1"/>
  <c r="F22" i="1"/>
  <c r="E22" i="1"/>
  <c r="E24" i="1" s="1"/>
  <c r="K19" i="1"/>
  <c r="J19" i="1"/>
  <c r="L19" i="1" s="1"/>
  <c r="I19" i="1"/>
  <c r="G19" i="1"/>
  <c r="H19" i="1" s="1"/>
  <c r="F19" i="1"/>
  <c r="E19" i="1"/>
  <c r="J18" i="1"/>
  <c r="L18" i="1" s="1"/>
  <c r="I18" i="1"/>
  <c r="G18" i="1"/>
  <c r="H18" i="1" s="1"/>
  <c r="F18" i="1"/>
  <c r="E18" i="1"/>
  <c r="J17" i="1"/>
  <c r="L17" i="1" s="1"/>
  <c r="I17" i="1"/>
  <c r="G17" i="1"/>
  <c r="H17" i="1" s="1"/>
  <c r="F17" i="1"/>
  <c r="E17" i="1"/>
  <c r="J16" i="1"/>
  <c r="L16" i="1" s="1"/>
  <c r="I16" i="1"/>
  <c r="G16" i="1"/>
  <c r="F16" i="1"/>
  <c r="E16" i="1"/>
  <c r="J15" i="1"/>
  <c r="L15" i="1" s="1"/>
  <c r="I15" i="1"/>
  <c r="G15" i="1"/>
  <c r="H15" i="1" s="1"/>
  <c r="F15" i="1"/>
  <c r="E15" i="1"/>
  <c r="J14" i="1"/>
  <c r="K14" i="1" s="1"/>
  <c r="I14" i="1"/>
  <c r="G14" i="1"/>
  <c r="H14" i="1" s="1"/>
  <c r="F14" i="1"/>
  <c r="E14" i="1"/>
  <c r="J13" i="1"/>
  <c r="I13" i="1"/>
  <c r="G13" i="1"/>
  <c r="F13" i="1"/>
  <c r="E13" i="1"/>
  <c r="G11" i="1"/>
  <c r="J10" i="1"/>
  <c r="L10" i="1" s="1"/>
  <c r="I10" i="1"/>
  <c r="G10" i="1"/>
  <c r="F10" i="1"/>
  <c r="E10" i="1"/>
  <c r="J9" i="1"/>
  <c r="L9" i="1" s="1"/>
  <c r="I9" i="1"/>
  <c r="G9" i="1"/>
  <c r="F9" i="1"/>
  <c r="F11" i="1" s="1"/>
  <c r="E9" i="1"/>
  <c r="E11" i="1" s="1"/>
  <c r="L7" i="1"/>
  <c r="K7" i="1"/>
  <c r="J7" i="1"/>
  <c r="I7" i="1"/>
  <c r="G7" i="1"/>
  <c r="F7" i="1"/>
  <c r="E7" i="1"/>
  <c r="K22" i="1" l="1"/>
  <c r="K30" i="1"/>
  <c r="H38" i="1"/>
  <c r="K45" i="1"/>
  <c r="K16" i="1"/>
  <c r="K49" i="1"/>
  <c r="L14" i="1"/>
  <c r="H35" i="1"/>
  <c r="L49" i="1"/>
  <c r="L51" i="1" s="1"/>
  <c r="L66" i="1"/>
  <c r="H9" i="1"/>
  <c r="E51" i="1"/>
  <c r="K56" i="1"/>
  <c r="H61" i="1"/>
  <c r="J31" i="1"/>
  <c r="G20" i="1"/>
  <c r="H47" i="1"/>
  <c r="H50" i="1"/>
  <c r="G57" i="1"/>
  <c r="J57" i="1"/>
  <c r="F39" i="1"/>
  <c r="K9" i="1"/>
  <c r="K17" i="1"/>
  <c r="H7" i="1"/>
  <c r="E20" i="1"/>
  <c r="G24" i="1"/>
  <c r="K27" i="1"/>
  <c r="K31" i="1" s="1"/>
  <c r="K29" i="1"/>
  <c r="H41" i="1"/>
  <c r="K50" i="1"/>
  <c r="K51" i="1" s="1"/>
  <c r="K55" i="1"/>
  <c r="K57" i="1" s="1"/>
  <c r="J20" i="1"/>
  <c r="K13" i="1"/>
  <c r="K20" i="1" s="1"/>
  <c r="F20" i="1"/>
  <c r="F24" i="1"/>
  <c r="F51" i="1"/>
  <c r="H10" i="1"/>
  <c r="H16" i="1"/>
  <c r="H22" i="1"/>
  <c r="K37" i="1"/>
  <c r="K39" i="1" s="1"/>
  <c r="J43" i="1"/>
  <c r="H45" i="1"/>
  <c r="G51" i="1"/>
  <c r="H59" i="1"/>
  <c r="H63" i="1"/>
  <c r="H65" i="1"/>
  <c r="G31" i="1"/>
  <c r="E39" i="1"/>
  <c r="L11" i="1"/>
  <c r="H49" i="1"/>
  <c r="G39" i="1"/>
  <c r="L13" i="1"/>
  <c r="L20" i="1" s="1"/>
  <c r="L26" i="1"/>
  <c r="L31" i="1" s="1"/>
  <c r="L37" i="1"/>
  <c r="L39" i="1" s="1"/>
  <c r="H13" i="1"/>
  <c r="J24" i="1"/>
  <c r="H42" i="1"/>
  <c r="H55" i="1"/>
  <c r="K15" i="1"/>
  <c r="K18" i="1"/>
  <c r="K28" i="1"/>
  <c r="K35" i="1"/>
  <c r="K47" i="1"/>
  <c r="K59" i="1"/>
  <c r="K64" i="1"/>
  <c r="K66" i="1" s="1"/>
  <c r="G66" i="1"/>
  <c r="J11" i="1"/>
  <c r="K23" i="1"/>
  <c r="K24" i="1" s="1"/>
  <c r="K53" i="1"/>
  <c r="H26" i="1"/>
  <c r="K10" i="1"/>
  <c r="K41" i="1"/>
  <c r="K43" i="1" s="1"/>
  <c r="L41" i="1"/>
  <c r="L43" i="1" s="1"/>
  <c r="K11" i="1" l="1"/>
  <c r="K69" i="1" s="1"/>
  <c r="L69" i="1"/>
  <c r="J69" i="1"/>
  <c r="K111" i="1" l="1"/>
  <c r="K116" i="1" s="1"/>
</calcChain>
</file>

<file path=xl/sharedStrings.xml><?xml version="1.0" encoding="utf-8"?>
<sst xmlns="http://schemas.openxmlformats.org/spreadsheetml/2006/main" count="200" uniqueCount="143">
  <si>
    <t>School Districts and Charter Schools Supplemental At-Risk Aid</t>
  </si>
  <si>
    <t>FY 2021-22</t>
  </si>
  <si>
    <t>Code</t>
  </si>
  <si>
    <t>County</t>
  </si>
  <si>
    <t>Authorizing District</t>
  </si>
  <si>
    <t>District Charter Schools (Not Currently Subject to Alternate At-Risk Calculation)</t>
  </si>
  <si>
    <t>Funded Pupil Count</t>
  </si>
  <si>
    <t>Sum of K-12 Membership Count</t>
  </si>
  <si>
    <t>Sum of Free Lunch Count</t>
  </si>
  <si>
    <t>School At-risk Student Percentage</t>
  </si>
  <si>
    <t>District At-Risk Student Percentage</t>
  </si>
  <si>
    <t>School Funding Change</t>
  </si>
  <si>
    <t>Hold Harmless Payment for District</t>
  </si>
  <si>
    <t>Hold Harmless Payment for Charter</t>
  </si>
  <si>
    <t>0180</t>
  </si>
  <si>
    <t>ARAPAHOE</t>
  </si>
  <si>
    <t xml:space="preserve">ADAMS-ARAPAHOE 28J </t>
  </si>
  <si>
    <t xml:space="preserve">AURORA ACADEMY CHARTER SCHOOL </t>
  </si>
  <si>
    <t>0480</t>
  </si>
  <si>
    <t>BOULDER</t>
  </si>
  <si>
    <t xml:space="preserve">BOULDER VALLEY RE 2 </t>
  </si>
  <si>
    <t xml:space="preserve">BOULDER PREP CHARTER HIGH SCHOOL </t>
  </si>
  <si>
    <t>JUSTICE HIGH CHARTER SCHOOL</t>
  </si>
  <si>
    <t>District Charter Total</t>
  </si>
  <si>
    <t>0880</t>
  </si>
  <si>
    <t>DENVER</t>
  </si>
  <si>
    <t xml:space="preserve">DENVER COUNTY 1 </t>
  </si>
  <si>
    <t xml:space="preserve">COLORADO HIGH SCHOOL </t>
  </si>
  <si>
    <t xml:space="preserve">KIPP SUNSHINE PEAK ACADEMY </t>
  </si>
  <si>
    <t xml:space="preserve">ODYSSEY CHARTER ELEMENTARY SCHOOL </t>
  </si>
  <si>
    <t xml:space="preserve">WYATT-EDISON CHARTER ELEMENTARY SCHOOL </t>
  </si>
  <si>
    <t>DSST - STAPLETON</t>
  </si>
  <si>
    <t>HIGHLINE ACADEMY CHARTER SCHOOL</t>
  </si>
  <si>
    <t>OMAR D. BLAIR CHARTER SCHOOL</t>
  </si>
  <si>
    <t>0980</t>
  </si>
  <si>
    <t>EL PASO</t>
  </si>
  <si>
    <t>HARRISON 2</t>
  </si>
  <si>
    <t xml:space="preserve">JAMES IRWIN CHARTER HIGH SCHOOL </t>
  </si>
  <si>
    <t xml:space="preserve"> </t>
  </si>
  <si>
    <t xml:space="preserve">JAMES IRWIN CHARTER MIDDLE SCHOOL </t>
  </si>
  <si>
    <t>1010</t>
  </si>
  <si>
    <t xml:space="preserve">COLORADO SPRINGS 11 </t>
  </si>
  <si>
    <t xml:space="preserve">CIVA CHARTER ACADEMY </t>
  </si>
  <si>
    <t xml:space="preserve">COMMUNITY PREP CHARTER SCHOOL </t>
  </si>
  <si>
    <t xml:space="preserve">GLOBE CHARTER SCHOOL </t>
  </si>
  <si>
    <t xml:space="preserve">ROOSEVELT EDISON CHARTER SCHOOL </t>
  </si>
  <si>
    <t>LIFE SKILLS</t>
  </si>
  <si>
    <t>1140</t>
  </si>
  <si>
    <t>FREMONT</t>
  </si>
  <si>
    <t xml:space="preserve">CANON CITY RE-1 </t>
  </si>
  <si>
    <t xml:space="preserve">MOUNT VIEW CORE KNOWLEDGE CHARTER SCHOOL </t>
  </si>
  <si>
    <t>1360</t>
  </si>
  <si>
    <t>GUNNISION</t>
  </si>
  <si>
    <t xml:space="preserve">GUNNISON WATERSHED RE1J </t>
  </si>
  <si>
    <t xml:space="preserve">MARBLE CHARTER SCHOOL </t>
  </si>
  <si>
    <t>1420</t>
  </si>
  <si>
    <t>JEFFERSON</t>
  </si>
  <si>
    <t>NEW AMERICA CHARTER SCHOOL</t>
  </si>
  <si>
    <t xml:space="preserve">ROCKY MOUNTAIN DEAF SCHOOL </t>
  </si>
  <si>
    <t>2035</t>
  </si>
  <si>
    <t>MONTEZUMA</t>
  </si>
  <si>
    <t xml:space="preserve">MONTEZUMA-CORTEZ RE-1 </t>
  </si>
  <si>
    <t xml:space="preserve">BATTLE ROCK CHARTER SCHOOL </t>
  </si>
  <si>
    <t xml:space="preserve">SOUTHWEST OPEN CHARTER SCHOOL </t>
  </si>
  <si>
    <t>2180</t>
  </si>
  <si>
    <t>MONTROSE</t>
  </si>
  <si>
    <t xml:space="preserve">MONTROSE COUNTY RE-1J </t>
  </si>
  <si>
    <t>VISTA CHARTER SCHOOL</t>
  </si>
  <si>
    <t>2190</t>
  </si>
  <si>
    <t xml:space="preserve">WEST END RE-2 </t>
  </si>
  <si>
    <t xml:space="preserve">PARADOX VALLEY CHARTER SCHOOL </t>
  </si>
  <si>
    <t>2610</t>
  </si>
  <si>
    <t>PARK</t>
  </si>
  <si>
    <t xml:space="preserve">PARK COUNTY RE-2 </t>
  </si>
  <si>
    <t xml:space="preserve">GUFFEY CHARTER SCHOOL </t>
  </si>
  <si>
    <t xml:space="preserve">LAKE GEORGE CHARTER SCHOOL </t>
  </si>
  <si>
    <t>2660</t>
  </si>
  <si>
    <t>PROWERS</t>
  </si>
  <si>
    <t xml:space="preserve">LAMAR RE-2 </t>
  </si>
  <si>
    <t xml:space="preserve">ALTA VISTA CHARTER SCHOOL </t>
  </si>
  <si>
    <t>2690</t>
  </si>
  <si>
    <t>PUEBLO</t>
  </si>
  <si>
    <t xml:space="preserve">PUEBLO CITY 60 </t>
  </si>
  <si>
    <t xml:space="preserve">CESAR CHAVEZ ACADEMY </t>
  </si>
  <si>
    <t xml:space="preserve">PUEBLO CHARTER SCHOOL FOR THE ARTS &amp; SCIENCES </t>
  </si>
  <si>
    <t>2800</t>
  </si>
  <si>
    <t>SAGUACHE</t>
  </si>
  <si>
    <t xml:space="preserve">MOFFAT 2 </t>
  </si>
  <si>
    <t xml:space="preserve">CRESTONE CHARTER SCHOOL </t>
  </si>
  <si>
    <t>3090</t>
  </si>
  <si>
    <t>WELD</t>
  </si>
  <si>
    <t xml:space="preserve">KEENESBURG RE-3(J) </t>
  </si>
  <si>
    <t xml:space="preserve">CARDINAL COMMUNITY ACADEMY CHARTER SCHOOL </t>
  </si>
  <si>
    <t>3120</t>
  </si>
  <si>
    <t xml:space="preserve">GREELEY 6 </t>
  </si>
  <si>
    <t xml:space="preserve">FRONTIER CHARTER ACADEMY </t>
  </si>
  <si>
    <t>UNIVERSITY SCHOOLS</t>
  </si>
  <si>
    <t xml:space="preserve">UNION COLONY PREPARATORY SCHOOL </t>
  </si>
  <si>
    <t>Total - All District Charter Schools</t>
  </si>
  <si>
    <t>CSI - Authorized Charter Schools Impacted by SB12-103</t>
  </si>
  <si>
    <t>Charter Institute Schools Supplemental At-Risk Aid</t>
  </si>
  <si>
    <t>FY 2019-20</t>
  </si>
  <si>
    <t>Accounting District</t>
  </si>
  <si>
    <t>CSI Charter Schools (Currently Subject to Alternate At-Risk Calculation)</t>
  </si>
  <si>
    <t>School At-risk Student %</t>
  </si>
  <si>
    <t>Accounting District At-Risk Student %</t>
  </si>
  <si>
    <t>School Funding Change*</t>
  </si>
  <si>
    <t>8001</t>
  </si>
  <si>
    <t>ADAMS</t>
  </si>
  <si>
    <t>ADAMS 12 FIVE STAR</t>
  </si>
  <si>
    <t xml:space="preserve">THE ACADEMY OF CHARTER SCHOOLS </t>
  </si>
  <si>
    <t>WESTMINSTER</t>
  </si>
  <si>
    <t>CROWNE POINT CHARTER ACADEMY</t>
  </si>
  <si>
    <t>EARLY COLLEGE OF ARVADA</t>
  </si>
  <si>
    <t>ADAMS-ARAPAHOE 28J</t>
  </si>
  <si>
    <t>COLORADO EARLY COLLEGES AURORA</t>
  </si>
  <si>
    <t>MONTESSORI DEL MUNDO</t>
  </si>
  <si>
    <t>CHAFFEE</t>
  </si>
  <si>
    <t>SALIDA</t>
  </si>
  <si>
    <t>SALIDA MONTESSORI</t>
  </si>
  <si>
    <t>DOUGLAS</t>
  </si>
  <si>
    <t>COLORADO EARLY COLLEGES - DOUGLAS</t>
  </si>
  <si>
    <t>EAGLE</t>
  </si>
  <si>
    <t>STONE CREEK</t>
  </si>
  <si>
    <t>COLORADO SPRINGS 11</t>
  </si>
  <si>
    <t>COLORADO MILITARY ACADEMY</t>
  </si>
  <si>
    <t>COLORADO SPRINGS CHARTER ACADEMY</t>
  </si>
  <si>
    <t xml:space="preserve">COLORADO EARLY COLLEGES - COLORADO SPRINGS </t>
  </si>
  <si>
    <t>COLORADO INTERNATIONAL LANGUAGE ACADEMY</t>
  </si>
  <si>
    <t>JAMES IRWIN CHARTER ACADEMY</t>
  </si>
  <si>
    <t>MOUNTAIN SONG COMMUNITY SCHOOL</t>
  </si>
  <si>
    <t>THOMAS MACLAREN STATE CHARTER SCHOOL</t>
  </si>
  <si>
    <t>GARFIELD</t>
  </si>
  <si>
    <t>ROARING FORK</t>
  </si>
  <si>
    <t>ROSS MONTESSORI</t>
  </si>
  <si>
    <t>TWO RIVERS CHARTER SCHOOL</t>
  </si>
  <si>
    <t>LA PLATA</t>
  </si>
  <si>
    <t>DURANGO</t>
  </si>
  <si>
    <t>MOUNTAIN MIDDLE</t>
  </si>
  <si>
    <t>ROUTT</t>
  </si>
  <si>
    <t>STEAMBOAT SPRINGS</t>
  </si>
  <si>
    <t>MOUNTAIN VILLAGE MONTESSORI</t>
  </si>
  <si>
    <t>Total - All CSI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</si>
</sst>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"/>
    <numFmt numFmtId="165" formatCode="0.0%"/>
    <numFmt numFmtId="166" formatCode="&quot;$&quot;#,##0.00"/>
    <numFmt numFmtId="167" formatCode="0.0"/>
    <numFmt numFmtId="168" formatCode="0.0000%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0" fontId="3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8" xfId="0" applyNumberFormat="1" applyFont="1" applyBorder="1" applyAlignment="1">
      <alignment horizontal="right"/>
    </xf>
    <xf numFmtId="7" fontId="1" fillId="0" borderId="7" xfId="0" applyNumberFormat="1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166" fontId="1" fillId="0" borderId="6" xfId="0" applyNumberFormat="1" applyFont="1" applyBorder="1" applyAlignment="1">
      <alignment horizontal="right"/>
    </xf>
    <xf numFmtId="166" fontId="1" fillId="0" borderId="0" xfId="0" applyNumberFormat="1" applyFont="1"/>
    <xf numFmtId="0" fontId="1" fillId="0" borderId="7" xfId="0" quotePrefix="1" applyFont="1" applyBorder="1"/>
    <xf numFmtId="166" fontId="2" fillId="0" borderId="7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43" fontId="1" fillId="0" borderId="7" xfId="0" applyNumberFormat="1" applyFont="1" applyBorder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7" fontId="2" fillId="0" borderId="7" xfId="0" applyNumberFormat="1" applyFont="1" applyBorder="1" applyAlignment="1">
      <alignment horizontal="right"/>
    </xf>
    <xf numFmtId="166" fontId="2" fillId="0" borderId="0" xfId="0" applyNumberFormat="1" applyFont="1"/>
    <xf numFmtId="7" fontId="1" fillId="0" borderId="0" xfId="0" applyNumberFormat="1" applyFont="1"/>
    <xf numFmtId="7" fontId="2" fillId="0" borderId="8" xfId="0" applyNumberFormat="1" applyFont="1" applyBorder="1" applyAlignment="1">
      <alignment horizontal="right"/>
    </xf>
    <xf numFmtId="0" fontId="0" fillId="0" borderId="7" xfId="0" quotePrefix="1" applyBorder="1"/>
    <xf numFmtId="165" fontId="1" fillId="0" borderId="0" xfId="1" applyNumberFormat="1" applyFont="1" applyFill="1" applyBorder="1" applyAlignment="1" applyProtection="1">
      <alignment horizontal="right"/>
    </xf>
    <xf numFmtId="43" fontId="1" fillId="0" borderId="8" xfId="0" applyNumberFormat="1" applyFont="1" applyBorder="1" applyAlignment="1">
      <alignment horizontal="right"/>
    </xf>
    <xf numFmtId="10" fontId="1" fillId="0" borderId="0" xfId="1" applyNumberFormat="1" applyFont="1" applyFill="1" applyBorder="1" applyAlignment="1" applyProtection="1">
      <alignment horizontal="right"/>
    </xf>
    <xf numFmtId="3" fontId="1" fillId="0" borderId="0" xfId="0" applyNumberFormat="1" applyFont="1" applyAlignment="1">
      <alignment horizontal="right"/>
    </xf>
    <xf numFmtId="5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0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5" fontId="1" fillId="0" borderId="11" xfId="0" applyNumberFormat="1" applyFont="1" applyBorder="1" applyAlignment="1">
      <alignment horizontal="right"/>
    </xf>
    <xf numFmtId="5" fontId="2" fillId="0" borderId="7" xfId="0" applyNumberFormat="1" applyFont="1" applyBorder="1" applyAlignment="1">
      <alignment horizontal="right"/>
    </xf>
    <xf numFmtId="5" fontId="2" fillId="0" borderId="9" xfId="0" applyNumberFormat="1" applyFont="1" applyBorder="1" applyAlignment="1">
      <alignment horizontal="right"/>
    </xf>
    <xf numFmtId="5" fontId="2" fillId="0" borderId="11" xfId="0" applyNumberFormat="1" applyFont="1" applyBorder="1" applyAlignment="1">
      <alignment horizontal="right"/>
    </xf>
    <xf numFmtId="3" fontId="1" fillId="0" borderId="0" xfId="0" applyNumberFormat="1" applyFont="1"/>
    <xf numFmtId="5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0" xfId="0" applyFont="1" applyAlignment="1">
      <alignment wrapText="1"/>
    </xf>
    <xf numFmtId="165" fontId="1" fillId="0" borderId="8" xfId="0" applyNumberFormat="1" applyFont="1" applyBorder="1" applyAlignment="1">
      <alignment horizontal="center" wrapText="1"/>
    </xf>
    <xf numFmtId="7" fontId="1" fillId="0" borderId="0" xfId="0" applyNumberFormat="1" applyFont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5" xfId="0" quotePrefix="1" applyFont="1" applyBorder="1"/>
    <xf numFmtId="0" fontId="1" fillId="0" borderId="12" xfId="0" applyFont="1" applyBorder="1"/>
    <xf numFmtId="0" fontId="1" fillId="0" borderId="6" xfId="0" applyFont="1" applyBorder="1"/>
    <xf numFmtId="167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/>
    </xf>
    <xf numFmtId="166" fontId="1" fillId="0" borderId="7" xfId="0" applyNumberFormat="1" applyFont="1" applyBorder="1" applyAlignment="1">
      <alignment horizontal="center" wrapText="1"/>
    </xf>
    <xf numFmtId="7" fontId="1" fillId="0" borderId="8" xfId="0" applyNumberFormat="1" applyFont="1" applyBorder="1" applyAlignment="1">
      <alignment horizontal="right" wrapText="1"/>
    </xf>
    <xf numFmtId="167" fontId="1" fillId="0" borderId="0" xfId="2" applyNumberFormat="1"/>
    <xf numFmtId="0" fontId="2" fillId="0" borderId="8" xfId="0" applyFont="1" applyBorder="1"/>
    <xf numFmtId="167" fontId="2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7" fontId="1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3" fontId="1" fillId="0" borderId="0" xfId="2" applyNumberFormat="1"/>
    <xf numFmtId="7" fontId="1" fillId="0" borderId="8" xfId="0" applyNumberFormat="1" applyFont="1" applyBorder="1" applyAlignment="1">
      <alignment horizontal="right"/>
    </xf>
    <xf numFmtId="7" fontId="2" fillId="0" borderId="0" xfId="0" applyNumberFormat="1" applyFont="1" applyAlignment="1">
      <alignment horizontal="right"/>
    </xf>
    <xf numFmtId="40" fontId="1" fillId="0" borderId="0" xfId="3" applyFont="1"/>
    <xf numFmtId="164" fontId="1" fillId="0" borderId="0" xfId="3" applyNumberFormat="1" applyFont="1" applyAlignment="1">
      <alignment horizontal="right" wrapText="1"/>
    </xf>
    <xf numFmtId="168" fontId="1" fillId="0" borderId="0" xfId="1" applyNumberFormat="1" applyFont="1" applyFill="1" applyBorder="1" applyAlignment="1" applyProtection="1"/>
    <xf numFmtId="2" fontId="1" fillId="0" borderId="0" xfId="0" applyNumberFormat="1" applyFont="1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9" xfId="0" applyFont="1" applyFill="1" applyBorder="1"/>
    <xf numFmtId="0" fontId="1" fillId="2" borderId="11" xfId="0" applyFont="1" applyFill="1" applyBorder="1"/>
    <xf numFmtId="0" fontId="1" fillId="2" borderId="1" xfId="0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7" fontId="2" fillId="2" borderId="2" xfId="0" applyNumberFormat="1" applyFont="1" applyFill="1" applyBorder="1" applyAlignment="1">
      <alignment horizontal="right"/>
    </xf>
    <xf numFmtId="7" fontId="2" fillId="2" borderId="3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/>
    <xf numFmtId="49" fontId="4" fillId="0" borderId="0" xfId="0" quotePrefix="1" applyNumberFormat="1" applyFont="1"/>
    <xf numFmtId="40" fontId="4" fillId="0" borderId="0" xfId="0" applyNumberFormat="1" applyFont="1"/>
    <xf numFmtId="4" fontId="1" fillId="3" borderId="0" xfId="0" applyNumberFormat="1" applyFont="1" applyFill="1"/>
    <xf numFmtId="0" fontId="2" fillId="0" borderId="0" xfId="0" applyFont="1" applyAlignment="1">
      <alignment horizontal="center"/>
    </xf>
  </cellXfs>
  <cellStyles count="4">
    <cellStyle name="Comma 4" xfId="2" xr:uid="{746F1C21-DB68-45FE-B2BB-B93ABFC4F16F}"/>
    <cellStyle name="Normal" xfId="0" builtinId="0"/>
    <cellStyle name="Normal 2" xfId="3" xr:uid="{9C93AF93-B3C8-4B7A-8F94-A1122B78D9DE}"/>
    <cellStyle name="Percent 2" xfId="1" xr:uid="{AD92BFCD-9C02-4443-95F3-0435F1353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21-22%20Supplemental%20At-Risk%20Distribu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e - TEST"/>
      <sheetName val="Westminster"/>
      <sheetName val="Aurora"/>
      <sheetName val="Boulder"/>
      <sheetName val="Harrison"/>
      <sheetName val="CO springs"/>
      <sheetName val="Chey MT"/>
      <sheetName val="Canon City"/>
      <sheetName val="Gunnison"/>
      <sheetName val="Jeffco"/>
      <sheetName val="Mont-Cortez"/>
      <sheetName val="Montrose"/>
      <sheetName val="West End"/>
      <sheetName val="Park"/>
      <sheetName val="Lamar"/>
      <sheetName val="Pueblo city"/>
      <sheetName val="Moffat"/>
      <sheetName val="Keenesburg"/>
      <sheetName val="Greeley"/>
      <sheetName val="Denver"/>
      <sheetName val="Inputs"/>
      <sheetName val="FY2021-22 Supplemental Aid"/>
      <sheetName val="Accounting"/>
      <sheetName val="CSI"/>
      <sheetName val="Email List"/>
      <sheetName val="Counts"/>
    </sheetNames>
    <sheetDataSet>
      <sheetData sheetId="0"/>
      <sheetData sheetId="1"/>
      <sheetData sheetId="2">
        <row r="6">
          <cell r="E6">
            <v>506</v>
          </cell>
        </row>
        <row r="12">
          <cell r="E12">
            <v>319</v>
          </cell>
        </row>
        <row r="17">
          <cell r="E17">
            <v>506</v>
          </cell>
        </row>
        <row r="18">
          <cell r="B18">
            <v>0.73</v>
          </cell>
        </row>
        <row r="33">
          <cell r="E33">
            <v>-155654.16000000015</v>
          </cell>
        </row>
      </sheetData>
      <sheetData sheetId="3">
        <row r="6">
          <cell r="E6">
            <v>97</v>
          </cell>
          <cell r="F6">
            <v>79.5</v>
          </cell>
        </row>
        <row r="12">
          <cell r="E12">
            <v>9</v>
          </cell>
          <cell r="F12">
            <v>71</v>
          </cell>
        </row>
        <row r="17">
          <cell r="E17">
            <v>97</v>
          </cell>
          <cell r="F17">
            <v>82</v>
          </cell>
        </row>
        <row r="18">
          <cell r="B18">
            <v>0.21110000000000001</v>
          </cell>
        </row>
        <row r="33">
          <cell r="E33">
            <v>-14588.599999999977</v>
          </cell>
          <cell r="F33">
            <v>53000.428099019919</v>
          </cell>
        </row>
      </sheetData>
      <sheetData sheetId="4">
        <row r="6">
          <cell r="E6">
            <v>414</v>
          </cell>
          <cell r="F6">
            <v>459</v>
          </cell>
        </row>
        <row r="12">
          <cell r="E12">
            <v>136</v>
          </cell>
          <cell r="F12">
            <v>203</v>
          </cell>
        </row>
        <row r="17">
          <cell r="E17">
            <v>414</v>
          </cell>
          <cell r="F17">
            <v>459</v>
          </cell>
        </row>
        <row r="18">
          <cell r="B18">
            <v>0.61350000000000005</v>
          </cell>
        </row>
        <row r="33">
          <cell r="E33">
            <v>-167048.48999999976</v>
          </cell>
          <cell r="F33">
            <v>-119702.0430002003</v>
          </cell>
        </row>
      </sheetData>
      <sheetData sheetId="5">
        <row r="6">
          <cell r="E6">
            <v>184</v>
          </cell>
          <cell r="F6">
            <v>213.5</v>
          </cell>
          <cell r="G6">
            <v>95</v>
          </cell>
          <cell r="H6">
            <v>442</v>
          </cell>
          <cell r="I6">
            <v>91</v>
          </cell>
        </row>
        <row r="12">
          <cell r="E12">
            <v>49</v>
          </cell>
          <cell r="F12">
            <v>89</v>
          </cell>
          <cell r="G12">
            <v>49</v>
          </cell>
          <cell r="H12">
            <v>337</v>
          </cell>
        </row>
        <row r="17">
          <cell r="E17">
            <v>184</v>
          </cell>
          <cell r="F17">
            <v>214</v>
          </cell>
          <cell r="G17">
            <v>95</v>
          </cell>
          <cell r="H17">
            <v>442</v>
          </cell>
        </row>
        <row r="18">
          <cell r="B18">
            <v>0.53210000000000002</v>
          </cell>
        </row>
        <row r="33">
          <cell r="E33">
            <v>-55608.319999999832</v>
          </cell>
          <cell r="F33">
            <v>-31014.959999999963</v>
          </cell>
          <cell r="G33">
            <v>-3842.6700000000419</v>
          </cell>
          <cell r="H33">
            <v>96506.660000000149</v>
          </cell>
          <cell r="I33">
            <v>6876.9495759747224</v>
          </cell>
        </row>
      </sheetData>
      <sheetData sheetId="6"/>
      <sheetData sheetId="7">
        <row r="6">
          <cell r="E6">
            <v>252</v>
          </cell>
        </row>
        <row r="12">
          <cell r="E12">
            <v>66</v>
          </cell>
        </row>
        <row r="17">
          <cell r="E17">
            <v>252</v>
          </cell>
        </row>
        <row r="18">
          <cell r="B18">
            <v>0.5323</v>
          </cell>
        </row>
        <row r="33">
          <cell r="E33">
            <v>-77189.899999999907</v>
          </cell>
        </row>
      </sheetData>
      <sheetData sheetId="8">
        <row r="6">
          <cell r="E6">
            <v>42</v>
          </cell>
        </row>
        <row r="12">
          <cell r="E12">
            <v>5</v>
          </cell>
        </row>
        <row r="17">
          <cell r="E17">
            <v>42</v>
          </cell>
        </row>
        <row r="18">
          <cell r="B18">
            <v>0.1726</v>
          </cell>
        </row>
        <row r="33">
          <cell r="E33">
            <v>-4047.9099999999744</v>
          </cell>
        </row>
      </sheetData>
      <sheetData sheetId="9">
        <row r="6">
          <cell r="E6">
            <v>66.5</v>
          </cell>
          <cell r="F6">
            <v>108</v>
          </cell>
        </row>
        <row r="12">
          <cell r="E12">
            <v>34</v>
          </cell>
          <cell r="F12">
            <v>102</v>
          </cell>
        </row>
        <row r="17">
          <cell r="E17">
            <v>62</v>
          </cell>
          <cell r="F17">
            <v>108</v>
          </cell>
        </row>
        <row r="18">
          <cell r="B18">
            <v>0.29380000000000001</v>
          </cell>
        </row>
        <row r="33">
          <cell r="E33">
            <v>15995.04999999993</v>
          </cell>
          <cell r="F33">
            <v>69441.529853010084</v>
          </cell>
        </row>
      </sheetData>
      <sheetData sheetId="10">
        <row r="6">
          <cell r="E6">
            <v>84</v>
          </cell>
          <cell r="F6">
            <v>133</v>
          </cell>
        </row>
        <row r="12">
          <cell r="E12">
            <v>46</v>
          </cell>
          <cell r="F12">
            <v>95</v>
          </cell>
        </row>
        <row r="17">
          <cell r="E17">
            <v>89</v>
          </cell>
          <cell r="F17">
            <v>133</v>
          </cell>
        </row>
        <row r="18">
          <cell r="B18">
            <v>0.63549999999999995</v>
          </cell>
        </row>
        <row r="33">
          <cell r="E33">
            <v>-12763.74893369968</v>
          </cell>
          <cell r="F33">
            <v>10785.05085497559</v>
          </cell>
        </row>
      </sheetData>
      <sheetData sheetId="11">
        <row r="6">
          <cell r="F6">
            <v>155</v>
          </cell>
        </row>
        <row r="12">
          <cell r="F12">
            <v>93</v>
          </cell>
        </row>
        <row r="17">
          <cell r="F17">
            <v>155</v>
          </cell>
        </row>
        <row r="18">
          <cell r="B18">
            <v>0.52859999999999996</v>
          </cell>
        </row>
        <row r="33">
          <cell r="F33">
            <v>7028.5232962158043</v>
          </cell>
        </row>
      </sheetData>
      <sheetData sheetId="12">
        <row r="6">
          <cell r="E6">
            <v>38.5</v>
          </cell>
        </row>
        <row r="12">
          <cell r="E12">
            <v>20</v>
          </cell>
        </row>
        <row r="17">
          <cell r="E17">
            <v>35</v>
          </cell>
        </row>
        <row r="18">
          <cell r="B18">
            <v>0.55859999999999999</v>
          </cell>
        </row>
        <row r="33">
          <cell r="E33">
            <v>784.88000000000466</v>
          </cell>
        </row>
      </sheetData>
      <sheetData sheetId="13">
        <row r="6">
          <cell r="E6">
            <v>25</v>
          </cell>
          <cell r="F6">
            <v>116.5</v>
          </cell>
        </row>
        <row r="12">
          <cell r="E12">
            <v>6</v>
          </cell>
          <cell r="F12">
            <v>30</v>
          </cell>
        </row>
        <row r="17">
          <cell r="E17">
            <v>25</v>
          </cell>
          <cell r="F17">
            <v>112</v>
          </cell>
        </row>
        <row r="18">
          <cell r="B18">
            <v>0.36199999999999999</v>
          </cell>
        </row>
        <row r="33">
          <cell r="E33">
            <v>-3421.9200000000128</v>
          </cell>
          <cell r="F33">
            <v>-12518.719999999972</v>
          </cell>
        </row>
      </sheetData>
      <sheetData sheetId="14">
        <row r="6">
          <cell r="E6">
            <v>130</v>
          </cell>
        </row>
        <row r="12">
          <cell r="E12">
            <v>40</v>
          </cell>
        </row>
        <row r="17">
          <cell r="E17">
            <v>130</v>
          </cell>
        </row>
        <row r="18">
          <cell r="E18">
            <v>0.30769230769230771</v>
          </cell>
        </row>
        <row r="33">
          <cell r="E33">
            <v>-72685.489999999991</v>
          </cell>
        </row>
      </sheetData>
      <sheetData sheetId="15">
        <row r="6">
          <cell r="E6">
            <v>1016</v>
          </cell>
          <cell r="F6">
            <v>539</v>
          </cell>
        </row>
        <row r="12">
          <cell r="E12">
            <v>784</v>
          </cell>
          <cell r="F12">
            <v>324</v>
          </cell>
        </row>
        <row r="17">
          <cell r="E17">
            <v>1016</v>
          </cell>
          <cell r="F17">
            <v>539</v>
          </cell>
        </row>
        <row r="18">
          <cell r="B18">
            <v>0.77249999999999996</v>
          </cell>
        </row>
        <row r="33">
          <cell r="E33">
            <v>-17991.509999999776</v>
          </cell>
          <cell r="F33">
            <v>-138069.25999999978</v>
          </cell>
        </row>
      </sheetData>
      <sheetData sheetId="16">
        <row r="6">
          <cell r="E6">
            <v>83</v>
          </cell>
        </row>
        <row r="12">
          <cell r="E12">
            <v>65</v>
          </cell>
        </row>
        <row r="17">
          <cell r="E17">
            <v>83</v>
          </cell>
        </row>
        <row r="18">
          <cell r="B18">
            <v>0.82179999999999997</v>
          </cell>
        </row>
        <row r="33">
          <cell r="E33">
            <v>-6077.4799999999814</v>
          </cell>
        </row>
      </sheetData>
      <sheetData sheetId="17">
        <row r="6">
          <cell r="E6">
            <v>179</v>
          </cell>
        </row>
        <row r="12">
          <cell r="E12">
            <v>11</v>
          </cell>
        </row>
        <row r="17">
          <cell r="E17">
            <v>179</v>
          </cell>
        </row>
        <row r="18">
          <cell r="B18">
            <v>0.31509999999999999</v>
          </cell>
        </row>
        <row r="33">
          <cell r="E33">
            <v>-58886.850000000093</v>
          </cell>
        </row>
      </sheetData>
      <sheetData sheetId="18">
        <row r="6">
          <cell r="E6">
            <v>1525</v>
          </cell>
          <cell r="F6">
            <v>1743.5</v>
          </cell>
          <cell r="G6">
            <v>358.5</v>
          </cell>
        </row>
        <row r="12">
          <cell r="E12">
            <v>410</v>
          </cell>
          <cell r="F12">
            <v>569</v>
          </cell>
          <cell r="G12">
            <v>205</v>
          </cell>
        </row>
        <row r="17">
          <cell r="E17">
            <v>1615</v>
          </cell>
          <cell r="F17">
            <v>1744</v>
          </cell>
          <cell r="G17">
            <v>359</v>
          </cell>
        </row>
        <row r="18">
          <cell r="B18">
            <v>0.66649999999999998</v>
          </cell>
        </row>
        <row r="33">
          <cell r="E33">
            <v>-938963.62000000104</v>
          </cell>
          <cell r="F33">
            <v>-910497.29000000097</v>
          </cell>
          <cell r="G33">
            <v>-73898.989999999758</v>
          </cell>
        </row>
      </sheetData>
      <sheetData sheetId="19">
        <row r="6">
          <cell r="E6">
            <v>189</v>
          </cell>
          <cell r="F6">
            <v>384</v>
          </cell>
          <cell r="G6">
            <v>276</v>
          </cell>
          <cell r="I6">
            <v>179</v>
          </cell>
          <cell r="J6">
            <v>1042</v>
          </cell>
          <cell r="K6">
            <v>528</v>
          </cell>
          <cell r="L6">
            <v>678</v>
          </cell>
        </row>
        <row r="12">
          <cell r="E12">
            <v>139</v>
          </cell>
          <cell r="F12">
            <v>342</v>
          </cell>
          <cell r="G12">
            <v>67</v>
          </cell>
          <cell r="I12">
            <v>152</v>
          </cell>
          <cell r="J12">
            <v>687</v>
          </cell>
          <cell r="K12">
            <v>225</v>
          </cell>
          <cell r="L12">
            <v>487</v>
          </cell>
        </row>
        <row r="17">
          <cell r="E17">
            <v>189</v>
          </cell>
          <cell r="F17">
            <v>384</v>
          </cell>
          <cell r="G17">
            <v>276</v>
          </cell>
          <cell r="I17">
            <v>179</v>
          </cell>
          <cell r="J17">
            <v>1042</v>
          </cell>
          <cell r="K17">
            <v>528</v>
          </cell>
          <cell r="L17">
            <v>678</v>
          </cell>
        </row>
        <row r="18">
          <cell r="B18">
            <v>0.60550000000000004</v>
          </cell>
        </row>
        <row r="33">
          <cell r="E33">
            <v>11833.830000000075</v>
          </cell>
          <cell r="F33">
            <v>99215.180000000168</v>
          </cell>
          <cell r="G33">
            <v>-154272.16999999993</v>
          </cell>
          <cell r="I33">
            <v>36887.039999999804</v>
          </cell>
          <cell r="J33">
            <v>-34851.917662894353</v>
          </cell>
          <cell r="K33">
            <v>-172976.56879655272</v>
          </cell>
          <cell r="L33">
            <v>27772.820522608235</v>
          </cell>
        </row>
      </sheetData>
      <sheetData sheetId="20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8721</v>
          </cell>
          <cell r="E4">
            <v>4303.3999999999996</v>
          </cell>
          <cell r="F4">
            <v>8922.6742689828825</v>
          </cell>
          <cell r="G4">
            <v>4939730.78</v>
          </cell>
          <cell r="H4">
            <v>8478</v>
          </cell>
          <cell r="I4">
            <v>83155437.340000004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41640.400000000001</v>
          </cell>
          <cell r="E5">
            <v>16058.1</v>
          </cell>
          <cell r="F5">
            <v>8954.8145109100005</v>
          </cell>
          <cell r="G5">
            <v>17296802.350000001</v>
          </cell>
          <cell r="H5">
            <v>39513</v>
          </cell>
          <cell r="I5">
            <v>392739172.85000002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6923.1</v>
          </cell>
          <cell r="E6">
            <v>4628.3999999999996</v>
          </cell>
          <cell r="F6">
            <v>8847.6342439599994</v>
          </cell>
          <cell r="G6">
            <v>7115273.4699999997</v>
          </cell>
          <cell r="H6">
            <v>6136</v>
          </cell>
          <cell r="I6">
            <v>69438404.310000002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20539.5</v>
          </cell>
          <cell r="E7">
            <v>6293.1</v>
          </cell>
          <cell r="F7">
            <v>8873.88731611</v>
          </cell>
          <cell r="G7">
            <v>6701311.2300000004</v>
          </cell>
          <cell r="H7">
            <v>20183</v>
          </cell>
          <cell r="I7">
            <v>190271336.15000001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1221</v>
          </cell>
          <cell r="E8">
            <v>318.89999999999998</v>
          </cell>
          <cell r="F8">
            <v>9499.0151317399996</v>
          </cell>
          <cell r="G8">
            <v>363508.31</v>
          </cell>
          <cell r="H8">
            <v>1196</v>
          </cell>
          <cell r="I8">
            <v>12037010.890000001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1112</v>
          </cell>
          <cell r="E9">
            <v>278</v>
          </cell>
          <cell r="F9">
            <v>9482.1326437900007</v>
          </cell>
          <cell r="G9">
            <v>316323.94</v>
          </cell>
          <cell r="H9">
            <v>1089</v>
          </cell>
          <cell r="I9">
            <v>10908210.699999999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9617.4</v>
          </cell>
          <cell r="E10">
            <v>6523.9</v>
          </cell>
          <cell r="F10">
            <v>8864.8084417499995</v>
          </cell>
          <cell r="G10">
            <v>9973014.9900000002</v>
          </cell>
          <cell r="H10">
            <v>8716</v>
          </cell>
          <cell r="I10">
            <v>96281951.700000003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2356.4</v>
          </cell>
          <cell r="E11">
            <v>1301.0999999999999</v>
          </cell>
          <cell r="F11">
            <v>8470.4902834099994</v>
          </cell>
          <cell r="G11">
            <v>1572578.71</v>
          </cell>
          <cell r="H11">
            <v>2170</v>
          </cell>
          <cell r="I11">
            <v>21647640.68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268.2</v>
          </cell>
          <cell r="E12">
            <v>125</v>
          </cell>
          <cell r="F12">
            <v>12407.0173672</v>
          </cell>
          <cell r="G12">
            <v>186105.26</v>
          </cell>
          <cell r="H12">
            <v>233</v>
          </cell>
          <cell r="I12">
            <v>3518630.13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2452.4</v>
          </cell>
          <cell r="E13">
            <v>1285.2</v>
          </cell>
          <cell r="F13">
            <v>9188.7860059199993</v>
          </cell>
          <cell r="G13">
            <v>1653888.21</v>
          </cell>
          <cell r="H13">
            <v>2200</v>
          </cell>
          <cell r="I13">
            <v>24276937.670000002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1226.9000000000001</v>
          </cell>
          <cell r="E14">
            <v>962.6</v>
          </cell>
          <cell r="F14">
            <v>9680.5616071700006</v>
          </cell>
          <cell r="G14">
            <v>1964887.02</v>
          </cell>
          <cell r="H14">
            <v>1055</v>
          </cell>
          <cell r="I14">
            <v>13947292.57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53666.5</v>
          </cell>
          <cell r="E15">
            <v>14549.2</v>
          </cell>
          <cell r="F15">
            <v>9217.4047513599999</v>
          </cell>
          <cell r="G15">
            <v>16092703.83</v>
          </cell>
          <cell r="H15">
            <v>51593</v>
          </cell>
          <cell r="I15">
            <v>513562801.12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14278.7</v>
          </cell>
          <cell r="E16">
            <v>1807.8</v>
          </cell>
          <cell r="F16">
            <v>8997.4933298399992</v>
          </cell>
          <cell r="G16">
            <v>1951880.21</v>
          </cell>
          <cell r="H16">
            <v>13293</v>
          </cell>
          <cell r="I16">
            <v>130647526.05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273.5</v>
          </cell>
          <cell r="E17">
            <v>109.7</v>
          </cell>
          <cell r="F17">
            <v>13192.102664399999</v>
          </cell>
          <cell r="G17">
            <v>173660.84</v>
          </cell>
          <cell r="H17">
            <v>265</v>
          </cell>
          <cell r="I17">
            <v>3799642.18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38967.599999999999</v>
          </cell>
          <cell r="E18">
            <v>27234.1</v>
          </cell>
          <cell r="F18">
            <v>9082.7430895899997</v>
          </cell>
          <cell r="G18">
            <v>41664944.93</v>
          </cell>
          <cell r="H18">
            <v>37307</v>
          </cell>
          <cell r="I18">
            <v>401902386.75999999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4881</v>
          </cell>
          <cell r="E19">
            <v>1759.7</v>
          </cell>
          <cell r="F19">
            <v>8846.2477390299991</v>
          </cell>
          <cell r="G19">
            <v>1868009.06</v>
          </cell>
          <cell r="H19">
            <v>5248</v>
          </cell>
          <cell r="I19">
            <v>44499622.229999997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1697.9</v>
          </cell>
          <cell r="E20">
            <v>842.3</v>
          </cell>
          <cell r="F20">
            <v>9083.4317553000001</v>
          </cell>
          <cell r="G20">
            <v>975274.98</v>
          </cell>
          <cell r="H20">
            <v>1691</v>
          </cell>
          <cell r="I20">
            <v>16427084.550000001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147.5</v>
          </cell>
          <cell r="E21">
            <v>78.400000000000006</v>
          </cell>
          <cell r="F21">
            <v>15652.67260552</v>
          </cell>
          <cell r="G21">
            <v>147260.34</v>
          </cell>
          <cell r="H21">
            <v>143</v>
          </cell>
          <cell r="I21">
            <v>2457281.7599999998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60</v>
          </cell>
          <cell r="E22">
            <v>44.5</v>
          </cell>
          <cell r="F22">
            <v>18060.846823849999</v>
          </cell>
          <cell r="G22">
            <v>96444.92</v>
          </cell>
          <cell r="H22">
            <v>53</v>
          </cell>
          <cell r="I22">
            <v>1180095.73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280.89999999999998</v>
          </cell>
          <cell r="E23">
            <v>145</v>
          </cell>
          <cell r="F23">
            <v>11859.405339819999</v>
          </cell>
          <cell r="G23">
            <v>206353.65</v>
          </cell>
          <cell r="H23">
            <v>248</v>
          </cell>
          <cell r="I23">
            <v>3537660.61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146.69999999999999</v>
          </cell>
          <cell r="E24">
            <v>105</v>
          </cell>
          <cell r="F24">
            <v>15569.38738633</v>
          </cell>
          <cell r="G24">
            <v>196174.28</v>
          </cell>
          <cell r="H24">
            <v>209</v>
          </cell>
          <cell r="I24">
            <v>2481448.96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21</v>
          </cell>
          <cell r="F25">
            <v>18334.072341489999</v>
          </cell>
          <cell r="G25">
            <v>46201.86</v>
          </cell>
          <cell r="H25">
            <v>44</v>
          </cell>
          <cell r="I25">
            <v>962905.48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803.9</v>
          </cell>
          <cell r="E26">
            <v>556.4</v>
          </cell>
          <cell r="F26">
            <v>8943.1434113600008</v>
          </cell>
          <cell r="G26">
            <v>826354.23</v>
          </cell>
          <cell r="H26">
            <v>774</v>
          </cell>
          <cell r="I26">
            <v>7938892.0300000003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233.2</v>
          </cell>
          <cell r="E27">
            <v>91.7</v>
          </cell>
          <cell r="F27">
            <v>12871.35947768</v>
          </cell>
          <cell r="G27">
            <v>141636.44</v>
          </cell>
          <cell r="H27">
            <v>217</v>
          </cell>
          <cell r="I27">
            <v>3146326.6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31069.200000000001</v>
          </cell>
          <cell r="E28">
            <v>8829.5</v>
          </cell>
          <cell r="F28">
            <v>9022.1453417899993</v>
          </cell>
          <cell r="G28">
            <v>9559323.8800000008</v>
          </cell>
          <cell r="H28">
            <v>31046</v>
          </cell>
          <cell r="I28">
            <v>291301435.06999999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29439.599999999999</v>
          </cell>
          <cell r="E29">
            <v>5934.7</v>
          </cell>
          <cell r="F29">
            <v>9223.1520515600005</v>
          </cell>
          <cell r="G29">
            <v>6568396.8600000003</v>
          </cell>
          <cell r="H29">
            <v>28113</v>
          </cell>
          <cell r="I29">
            <v>278840263.13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1013</v>
          </cell>
          <cell r="E30">
            <v>195.7</v>
          </cell>
          <cell r="F30">
            <v>9328.4611280000008</v>
          </cell>
          <cell r="G30">
            <v>219069.58</v>
          </cell>
          <cell r="H30">
            <v>953</v>
          </cell>
          <cell r="I30">
            <v>9685965.0700000003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1412</v>
          </cell>
          <cell r="E31">
            <v>458.4</v>
          </cell>
          <cell r="F31">
            <v>9014.0655933899998</v>
          </cell>
          <cell r="G31">
            <v>495845.72</v>
          </cell>
          <cell r="H31">
            <v>1364</v>
          </cell>
          <cell r="I31">
            <v>13238128.84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102.9</v>
          </cell>
          <cell r="E32">
            <v>33.6</v>
          </cell>
          <cell r="F32">
            <v>16726.025830220002</v>
          </cell>
          <cell r="G32">
            <v>67439.34</v>
          </cell>
          <cell r="H32">
            <v>94</v>
          </cell>
          <cell r="I32">
            <v>1780533.37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178</v>
          </cell>
          <cell r="E33">
            <v>53</v>
          </cell>
          <cell r="F33">
            <v>15182.613117110001</v>
          </cell>
          <cell r="G33">
            <v>96561.42</v>
          </cell>
          <cell r="H33">
            <v>174</v>
          </cell>
          <cell r="I33">
            <v>2803924.99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686</v>
          </cell>
          <cell r="E34">
            <v>135</v>
          </cell>
          <cell r="F34">
            <v>10143.79317658</v>
          </cell>
          <cell r="G34">
            <v>164329.45000000001</v>
          </cell>
          <cell r="H34">
            <v>631</v>
          </cell>
          <cell r="I34">
            <v>7129463.5999999996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1060</v>
          </cell>
          <cell r="E35">
            <v>604.4</v>
          </cell>
          <cell r="F35">
            <v>8847.8836541199998</v>
          </cell>
          <cell r="G35">
            <v>764682.95</v>
          </cell>
          <cell r="H35">
            <v>1005</v>
          </cell>
          <cell r="I35">
            <v>10143439.619999999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356</v>
          </cell>
          <cell r="E36">
            <v>199.7</v>
          </cell>
          <cell r="F36">
            <v>11049.45264861</v>
          </cell>
          <cell r="G36">
            <v>264789.08</v>
          </cell>
          <cell r="H36">
            <v>339</v>
          </cell>
          <cell r="I36">
            <v>4198394.22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162</v>
          </cell>
          <cell r="E37">
            <v>110.4</v>
          </cell>
          <cell r="F37">
            <v>15589.316381230001</v>
          </cell>
          <cell r="G37">
            <v>206527.26</v>
          </cell>
          <cell r="H37">
            <v>140</v>
          </cell>
          <cell r="I37">
            <v>2733243.66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214.4</v>
          </cell>
          <cell r="E38">
            <v>162.69999999999999</v>
          </cell>
          <cell r="F38">
            <v>13788.461575650001</v>
          </cell>
          <cell r="G38">
            <v>269205.92</v>
          </cell>
          <cell r="H38">
            <v>178</v>
          </cell>
          <cell r="I38">
            <v>3226555.16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277.7</v>
          </cell>
          <cell r="E39">
            <v>182.4</v>
          </cell>
          <cell r="F39">
            <v>12081.532707529999</v>
          </cell>
          <cell r="G39">
            <v>264440.59000000003</v>
          </cell>
          <cell r="H39">
            <v>236</v>
          </cell>
          <cell r="I39">
            <v>3626247.88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442.1</v>
          </cell>
          <cell r="E40">
            <v>288.10000000000002</v>
          </cell>
          <cell r="F40">
            <v>9998.7921295899996</v>
          </cell>
          <cell r="G40">
            <v>345678.24</v>
          </cell>
          <cell r="H40">
            <v>405</v>
          </cell>
          <cell r="I40">
            <v>4766144.24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354.6</v>
          </cell>
          <cell r="E41">
            <v>165.8</v>
          </cell>
          <cell r="F41">
            <v>11427.750810220001</v>
          </cell>
          <cell r="G41">
            <v>227366.53</v>
          </cell>
          <cell r="H41">
            <v>330</v>
          </cell>
          <cell r="I41">
            <v>4279646.97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4693.2</v>
          </cell>
          <cell r="E42">
            <v>1950.1</v>
          </cell>
          <cell r="F42">
            <v>8709.0909724699995</v>
          </cell>
          <cell r="G42">
            <v>2073307.1</v>
          </cell>
          <cell r="H42">
            <v>4412</v>
          </cell>
          <cell r="I42">
            <v>43041567.759999998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89410.4</v>
          </cell>
          <cell r="E43">
            <v>50608.3</v>
          </cell>
          <cell r="F43">
            <v>9089.4761726800007</v>
          </cell>
          <cell r="G43">
            <v>68298787.530000001</v>
          </cell>
          <cell r="H43">
            <v>83581</v>
          </cell>
          <cell r="I43">
            <v>890052632.69000006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244.5</v>
          </cell>
          <cell r="E44">
            <v>124.2</v>
          </cell>
          <cell r="F44">
            <v>13673.57027919</v>
          </cell>
          <cell r="G44">
            <v>203790.89</v>
          </cell>
          <cell r="H44">
            <v>240</v>
          </cell>
          <cell r="I44">
            <v>3546978.82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65815.8</v>
          </cell>
          <cell r="E45">
            <v>7049</v>
          </cell>
          <cell r="F45">
            <v>9089.4761726800007</v>
          </cell>
          <cell r="G45">
            <v>7688606.0999999996</v>
          </cell>
          <cell r="H45">
            <v>64244</v>
          </cell>
          <cell r="I45">
            <v>606357472.05999994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6966.4</v>
          </cell>
          <cell r="E46">
            <v>1890</v>
          </cell>
          <cell r="F46">
            <v>9538.5966222700008</v>
          </cell>
          <cell r="G46">
            <v>2163353.71</v>
          </cell>
          <cell r="H46">
            <v>6702</v>
          </cell>
          <cell r="I46">
            <v>69475958.430000007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2250.5</v>
          </cell>
          <cell r="E47">
            <v>352.3</v>
          </cell>
          <cell r="F47">
            <v>9252.40892781</v>
          </cell>
          <cell r="G47">
            <v>391154.84</v>
          </cell>
          <cell r="H47">
            <v>2263</v>
          </cell>
          <cell r="I47">
            <v>21230185.149999999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264.5</v>
          </cell>
          <cell r="E48">
            <v>89</v>
          </cell>
          <cell r="F48">
            <v>13487.53921631</v>
          </cell>
          <cell r="G48">
            <v>144046.92000000001</v>
          </cell>
          <cell r="H48">
            <v>248</v>
          </cell>
          <cell r="I48">
            <v>3720133.07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310.5</v>
          </cell>
          <cell r="E49">
            <v>168.9</v>
          </cell>
          <cell r="F49">
            <v>12512.69004971</v>
          </cell>
          <cell r="G49">
            <v>253607.2</v>
          </cell>
          <cell r="H49">
            <v>303</v>
          </cell>
          <cell r="I49">
            <v>4146805.58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259</v>
          </cell>
          <cell r="E50">
            <v>71</v>
          </cell>
          <cell r="F50">
            <v>13557.689057670001</v>
          </cell>
          <cell r="G50">
            <v>115511.51</v>
          </cell>
          <cell r="H50">
            <v>252</v>
          </cell>
          <cell r="I50">
            <v>3628037.6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74.5</v>
          </cell>
          <cell r="E51">
            <v>44.6</v>
          </cell>
          <cell r="F51">
            <v>18950.832238030001</v>
          </cell>
          <cell r="G51">
            <v>101424.85</v>
          </cell>
          <cell r="H51">
            <v>71</v>
          </cell>
          <cell r="I51">
            <v>1520842.18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445.4</v>
          </cell>
          <cell r="E52">
            <v>212</v>
          </cell>
          <cell r="F52">
            <v>10638.561487139999</v>
          </cell>
          <cell r="G52">
            <v>270645</v>
          </cell>
          <cell r="H52">
            <v>424</v>
          </cell>
          <cell r="I52">
            <v>5015868.97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13137.8</v>
          </cell>
          <cell r="E53">
            <v>7901.3</v>
          </cell>
          <cell r="F53">
            <v>8816.8302028300004</v>
          </cell>
          <cell r="G53">
            <v>10110999.810000001</v>
          </cell>
          <cell r="H53">
            <v>12879</v>
          </cell>
          <cell r="I53">
            <v>126548769.06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9200.1</v>
          </cell>
          <cell r="E54">
            <v>3665.6</v>
          </cell>
          <cell r="F54">
            <v>8613.5952517500009</v>
          </cell>
          <cell r="G54">
            <v>3802219.42</v>
          </cell>
          <cell r="H54">
            <v>8923</v>
          </cell>
          <cell r="I54">
            <v>83401143.890000001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8183</v>
          </cell>
          <cell r="E55">
            <v>3395</v>
          </cell>
          <cell r="F55">
            <v>8678.2760006499993</v>
          </cell>
          <cell r="G55">
            <v>3582379.83</v>
          </cell>
          <cell r="H55">
            <v>7810</v>
          </cell>
          <cell r="I55">
            <v>74756426.349999994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29309.3</v>
          </cell>
          <cell r="E56">
            <v>14043.7</v>
          </cell>
          <cell r="F56">
            <v>8832.6949833599992</v>
          </cell>
          <cell r="G56">
            <v>16363088.58</v>
          </cell>
          <cell r="H56">
            <v>26393</v>
          </cell>
          <cell r="I56">
            <v>275927287.48000002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3680</v>
          </cell>
          <cell r="E57">
            <v>297.60000000000002</v>
          </cell>
          <cell r="F57">
            <v>8852.1163137500007</v>
          </cell>
          <cell r="G57">
            <v>316126.78000000003</v>
          </cell>
          <cell r="H57">
            <v>3539</v>
          </cell>
          <cell r="I57">
            <v>33360377.600000001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1370.3</v>
          </cell>
          <cell r="E58">
            <v>362.9</v>
          </cell>
          <cell r="F58">
            <v>9384.1246018799993</v>
          </cell>
          <cell r="G58">
            <v>408659.86</v>
          </cell>
          <cell r="H58">
            <v>1293</v>
          </cell>
          <cell r="I58">
            <v>13270728.720000001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25495.1</v>
          </cell>
          <cell r="E59">
            <v>2539</v>
          </cell>
          <cell r="F59">
            <v>8894.3305931399991</v>
          </cell>
          <cell r="G59">
            <v>2709924.65</v>
          </cell>
          <cell r="H59">
            <v>25961</v>
          </cell>
          <cell r="I59">
            <v>230697785.91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1032.8</v>
          </cell>
          <cell r="E60">
            <v>386</v>
          </cell>
          <cell r="F60">
            <v>9425.6778917699994</v>
          </cell>
          <cell r="G60">
            <v>440380.39</v>
          </cell>
          <cell r="H60">
            <v>908</v>
          </cell>
          <cell r="I60">
            <v>10224274.42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592.70000000000005</v>
          </cell>
          <cell r="E61">
            <v>127.4</v>
          </cell>
          <cell r="F61">
            <v>10237.33934739</v>
          </cell>
          <cell r="G61">
            <v>156508.44</v>
          </cell>
          <cell r="H61">
            <v>586</v>
          </cell>
          <cell r="I61">
            <v>6189828.79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267</v>
          </cell>
          <cell r="E62">
            <v>176</v>
          </cell>
          <cell r="F62">
            <v>13064.883889139999</v>
          </cell>
          <cell r="G62">
            <v>275930.34999999998</v>
          </cell>
          <cell r="H62">
            <v>257</v>
          </cell>
          <cell r="I62">
            <v>3773661.07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6408.8</v>
          </cell>
          <cell r="E63">
            <v>687.5</v>
          </cell>
          <cell r="F63">
            <v>8945.2870123400007</v>
          </cell>
          <cell r="G63">
            <v>737986.18</v>
          </cell>
          <cell r="H63">
            <v>6389</v>
          </cell>
          <cell r="I63">
            <v>58128583.259999998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28111.1</v>
          </cell>
          <cell r="E64">
            <v>8836</v>
          </cell>
          <cell r="F64">
            <v>8837.7213600800005</v>
          </cell>
          <cell r="G64">
            <v>9370812.7100000009</v>
          </cell>
          <cell r="H64">
            <v>24326</v>
          </cell>
          <cell r="I64">
            <v>257059165.09999999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176.1</v>
          </cell>
          <cell r="E65">
            <v>65</v>
          </cell>
          <cell r="F65">
            <v>15710.28751634</v>
          </cell>
          <cell r="G65">
            <v>122540.24</v>
          </cell>
          <cell r="H65">
            <v>130</v>
          </cell>
          <cell r="I65">
            <v>2836906.04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298</v>
          </cell>
          <cell r="E66">
            <v>151.6</v>
          </cell>
          <cell r="F66">
            <v>12376.5476973</v>
          </cell>
          <cell r="G66">
            <v>225154.16</v>
          </cell>
          <cell r="H66">
            <v>285</v>
          </cell>
          <cell r="I66">
            <v>3908312.47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3570.6</v>
          </cell>
          <cell r="E67">
            <v>1726.2</v>
          </cell>
          <cell r="F67">
            <v>8491.6873205699994</v>
          </cell>
          <cell r="G67">
            <v>1934192.13</v>
          </cell>
          <cell r="H67">
            <v>3243</v>
          </cell>
          <cell r="I67">
            <v>32365805.030000001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1383.1</v>
          </cell>
          <cell r="E68">
            <v>574.5</v>
          </cell>
          <cell r="F68">
            <v>8896.0298487199998</v>
          </cell>
          <cell r="G68">
            <v>620474.06999999995</v>
          </cell>
          <cell r="H68">
            <v>1331</v>
          </cell>
          <cell r="I68">
            <v>12933824.82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204.9</v>
          </cell>
          <cell r="E69">
            <v>124.3</v>
          </cell>
          <cell r="F69">
            <v>14425.0721113</v>
          </cell>
          <cell r="G69">
            <v>215164.38</v>
          </cell>
          <cell r="H69">
            <v>194</v>
          </cell>
          <cell r="I69">
            <v>3170861.66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6179.4</v>
          </cell>
          <cell r="E70">
            <v>2178.6</v>
          </cell>
          <cell r="F70">
            <v>9468.66778849</v>
          </cell>
          <cell r="G70">
            <v>2475412.7599999998</v>
          </cell>
          <cell r="H70">
            <v>5819</v>
          </cell>
          <cell r="I70">
            <v>61817068.780000001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4697.6000000000004</v>
          </cell>
          <cell r="E71">
            <v>1737.9</v>
          </cell>
          <cell r="F71">
            <v>8792.9996917099998</v>
          </cell>
          <cell r="G71">
            <v>1835347.44</v>
          </cell>
          <cell r="H71">
            <v>4361</v>
          </cell>
          <cell r="I71">
            <v>43591463.369999997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1204.0999999999999</v>
          </cell>
          <cell r="E72">
            <v>736.4</v>
          </cell>
          <cell r="F72">
            <v>9486.07921007</v>
          </cell>
          <cell r="G72">
            <v>1067261.7</v>
          </cell>
          <cell r="H72">
            <v>1126</v>
          </cell>
          <cell r="I72">
            <v>12599488.199999999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439.1</v>
          </cell>
          <cell r="E73">
            <v>103.2</v>
          </cell>
          <cell r="F73">
            <v>10969.568977589999</v>
          </cell>
          <cell r="G73">
            <v>135847.14000000001</v>
          </cell>
          <cell r="H73">
            <v>411</v>
          </cell>
          <cell r="I73">
            <v>4956095.1399999997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421.8</v>
          </cell>
          <cell r="E74">
            <v>130</v>
          </cell>
          <cell r="F74">
            <v>11232.72263634</v>
          </cell>
          <cell r="G74">
            <v>175230.47</v>
          </cell>
          <cell r="H74">
            <v>393</v>
          </cell>
          <cell r="I74">
            <v>4943745.8899999997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1297.0999999999999</v>
          </cell>
          <cell r="E75">
            <v>366.8</v>
          </cell>
          <cell r="F75">
            <v>9284.1496157199999</v>
          </cell>
          <cell r="G75">
            <v>408651.13</v>
          </cell>
          <cell r="H75">
            <v>1243</v>
          </cell>
          <cell r="I75">
            <v>12497170.98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2046.5</v>
          </cell>
          <cell r="E76">
            <v>346.6</v>
          </cell>
          <cell r="F76">
            <v>9154.3192265100006</v>
          </cell>
          <cell r="G76">
            <v>380746.45</v>
          </cell>
          <cell r="H76">
            <v>2008</v>
          </cell>
          <cell r="I76">
            <v>19194154.07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74.8</v>
          </cell>
          <cell r="E77">
            <v>25.4</v>
          </cell>
          <cell r="F77">
            <v>19527.140815489998</v>
          </cell>
          <cell r="G77">
            <v>59518.73</v>
          </cell>
          <cell r="H77">
            <v>69</v>
          </cell>
          <cell r="I77">
            <v>1520148.86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520</v>
          </cell>
          <cell r="E78">
            <v>385.6</v>
          </cell>
          <cell r="F78">
            <v>9472.7815301999999</v>
          </cell>
          <cell r="G78">
            <v>694075.44</v>
          </cell>
          <cell r="H78">
            <v>467</v>
          </cell>
          <cell r="I78">
            <v>5480429.2400000002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210.7</v>
          </cell>
          <cell r="E79">
            <v>101.8</v>
          </cell>
          <cell r="F79">
            <v>13634.130708410001</v>
          </cell>
          <cell r="G79">
            <v>166554.54</v>
          </cell>
          <cell r="H79">
            <v>198</v>
          </cell>
          <cell r="I79">
            <v>3039265.88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161.6</v>
          </cell>
          <cell r="E80">
            <v>59</v>
          </cell>
          <cell r="F80">
            <v>16176.57861379</v>
          </cell>
          <cell r="G80">
            <v>114530.18</v>
          </cell>
          <cell r="H80">
            <v>154</v>
          </cell>
          <cell r="I80">
            <v>2732547.66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81491.199999999997</v>
          </cell>
          <cell r="E81">
            <v>22488</v>
          </cell>
          <cell r="F81">
            <v>9015.4122587000002</v>
          </cell>
          <cell r="G81">
            <v>24328630.899999999</v>
          </cell>
          <cell r="H81">
            <v>76542</v>
          </cell>
          <cell r="I81">
            <v>760485669.66999996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192</v>
          </cell>
          <cell r="E82">
            <v>81</v>
          </cell>
          <cell r="F82">
            <v>14158.02855074</v>
          </cell>
          <cell r="G82">
            <v>137616.04</v>
          </cell>
          <cell r="H82">
            <v>185</v>
          </cell>
          <cell r="I82">
            <v>2855957.52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88.5</v>
          </cell>
          <cell r="E83">
            <v>28</v>
          </cell>
          <cell r="F83">
            <v>16850.857274130001</v>
          </cell>
          <cell r="G83">
            <v>56618.879999999997</v>
          </cell>
          <cell r="H83">
            <v>132</v>
          </cell>
          <cell r="I83">
            <v>1551963.96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148.80000000000001</v>
          </cell>
          <cell r="E84">
            <v>42</v>
          </cell>
          <cell r="F84">
            <v>15520.7502341</v>
          </cell>
          <cell r="G84">
            <v>78224.58</v>
          </cell>
          <cell r="H84">
            <v>124</v>
          </cell>
          <cell r="I84">
            <v>2388953.87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144.5</v>
          </cell>
          <cell r="E85">
            <v>69.2</v>
          </cell>
          <cell r="F85">
            <v>15180.985106980001</v>
          </cell>
          <cell r="G85">
            <v>126062.9</v>
          </cell>
          <cell r="H85">
            <v>140</v>
          </cell>
          <cell r="I85">
            <v>2319715.25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216</v>
          </cell>
          <cell r="E86">
            <v>105.2</v>
          </cell>
          <cell r="F86">
            <v>13586.56433198</v>
          </cell>
          <cell r="G86">
            <v>171516.79</v>
          </cell>
          <cell r="H86">
            <v>207</v>
          </cell>
          <cell r="I86">
            <v>3122518.57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110.2</v>
          </cell>
          <cell r="E87">
            <v>67</v>
          </cell>
          <cell r="F87">
            <v>16631.226313349998</v>
          </cell>
          <cell r="G87">
            <v>133715.06</v>
          </cell>
          <cell r="H87">
            <v>101</v>
          </cell>
          <cell r="I87">
            <v>1979781.18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716.3</v>
          </cell>
          <cell r="E88">
            <v>447.9</v>
          </cell>
          <cell r="F88">
            <v>9122.1755602400008</v>
          </cell>
          <cell r="G88">
            <v>628737.47</v>
          </cell>
          <cell r="H88">
            <v>679</v>
          </cell>
          <cell r="I88">
            <v>7213306.2300000004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987.3</v>
          </cell>
          <cell r="E89">
            <v>480.1</v>
          </cell>
          <cell r="F89">
            <v>9446.8379748900006</v>
          </cell>
          <cell r="G89">
            <v>592196.68000000005</v>
          </cell>
          <cell r="H89">
            <v>919</v>
          </cell>
          <cell r="I89">
            <v>10036200.6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6138.5</v>
          </cell>
          <cell r="E90">
            <v>1412.6</v>
          </cell>
          <cell r="F90">
            <v>9120.3055093599996</v>
          </cell>
          <cell r="G90">
            <v>1546001.23</v>
          </cell>
          <cell r="H90">
            <v>6115</v>
          </cell>
          <cell r="I90">
            <v>57162776.07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1378.1</v>
          </cell>
          <cell r="E91">
            <v>398.3</v>
          </cell>
          <cell r="F91">
            <v>9571.4608478699993</v>
          </cell>
          <cell r="G91">
            <v>457477.54</v>
          </cell>
          <cell r="H91">
            <v>1308</v>
          </cell>
          <cell r="I91">
            <v>13658510.800000001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814.3</v>
          </cell>
          <cell r="E92">
            <v>303.2</v>
          </cell>
          <cell r="F92">
            <v>10003.727960120001</v>
          </cell>
          <cell r="G92">
            <v>378518.76</v>
          </cell>
          <cell r="H92">
            <v>640</v>
          </cell>
          <cell r="I92">
            <v>8492485.7300000004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32635.599999999999</v>
          </cell>
          <cell r="E93">
            <v>8165.1</v>
          </cell>
          <cell r="F93">
            <v>8685.4911873700003</v>
          </cell>
          <cell r="G93">
            <v>8510148.4900000002</v>
          </cell>
          <cell r="H93">
            <v>33017</v>
          </cell>
          <cell r="I93">
            <v>295647231.79000002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15155.1</v>
          </cell>
          <cell r="E94">
            <v>4005.4</v>
          </cell>
          <cell r="F94">
            <v>8673.68113644</v>
          </cell>
          <cell r="G94">
            <v>4168987.49</v>
          </cell>
          <cell r="H94">
            <v>14802</v>
          </cell>
          <cell r="I94">
            <v>137378411.41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1063.4000000000001</v>
          </cell>
          <cell r="E95">
            <v>355.7</v>
          </cell>
          <cell r="F95">
            <v>9617.7372217899992</v>
          </cell>
          <cell r="G95">
            <v>410523.5</v>
          </cell>
          <cell r="H95">
            <v>1017</v>
          </cell>
          <cell r="I95">
            <v>10706367.23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925</v>
          </cell>
          <cell r="E96">
            <v>574.5</v>
          </cell>
          <cell r="F96">
            <v>9377.6718806099998</v>
          </cell>
          <cell r="G96">
            <v>909429.27</v>
          </cell>
          <cell r="H96">
            <v>785</v>
          </cell>
          <cell r="I96">
            <v>9588277.0399999991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220</v>
          </cell>
          <cell r="E97">
            <v>102</v>
          </cell>
          <cell r="F97">
            <v>13851.39632371</v>
          </cell>
          <cell r="G97">
            <v>169541.09</v>
          </cell>
          <cell r="H97">
            <v>213</v>
          </cell>
          <cell r="I97">
            <v>3217956.39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350.7</v>
          </cell>
          <cell r="E98">
            <v>131</v>
          </cell>
          <cell r="F98">
            <v>11286.679029880001</v>
          </cell>
          <cell r="G98">
            <v>177426.59</v>
          </cell>
          <cell r="H98">
            <v>314</v>
          </cell>
          <cell r="I98">
            <v>4139276.67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107.8</v>
          </cell>
          <cell r="E99">
            <v>81.400000000000006</v>
          </cell>
          <cell r="F99">
            <v>16662.071731920001</v>
          </cell>
          <cell r="G99">
            <v>162755.12</v>
          </cell>
          <cell r="H99">
            <v>101</v>
          </cell>
          <cell r="I99">
            <v>1960259.42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501</v>
          </cell>
          <cell r="E100">
            <v>119.9</v>
          </cell>
          <cell r="F100">
            <v>8996.52733773</v>
          </cell>
          <cell r="G100">
            <v>129442.04</v>
          </cell>
          <cell r="H100">
            <v>501</v>
          </cell>
          <cell r="I100">
            <v>4521368.42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50</v>
          </cell>
          <cell r="E101">
            <v>9.3000000000000007</v>
          </cell>
          <cell r="F101">
            <v>17504.007597579999</v>
          </cell>
          <cell r="G101">
            <v>19534.47</v>
          </cell>
          <cell r="H101">
            <v>28</v>
          </cell>
          <cell r="I101">
            <v>894734.85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198.2</v>
          </cell>
          <cell r="E102">
            <v>79.3</v>
          </cell>
          <cell r="F102">
            <v>14518.276185410001</v>
          </cell>
          <cell r="G102">
            <v>138155.92000000001</v>
          </cell>
          <cell r="H102">
            <v>187</v>
          </cell>
          <cell r="I102">
            <v>3016839.72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474.1</v>
          </cell>
          <cell r="E103">
            <v>199.3</v>
          </cell>
          <cell r="F103">
            <v>9994.6735014999995</v>
          </cell>
          <cell r="G103">
            <v>243597.67</v>
          </cell>
          <cell r="H103">
            <v>448</v>
          </cell>
          <cell r="I103">
            <v>5001262.1500000004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50</v>
          </cell>
          <cell r="E104">
            <v>22.9</v>
          </cell>
          <cell r="F104">
            <v>18486.25087788</v>
          </cell>
          <cell r="G104">
            <v>50800.22</v>
          </cell>
          <cell r="H104">
            <v>36</v>
          </cell>
          <cell r="I104">
            <v>975112.76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2065.6999999999998</v>
          </cell>
          <cell r="E105">
            <v>1061.5999999999999</v>
          </cell>
          <cell r="F105">
            <v>8766.8300945200008</v>
          </cell>
          <cell r="G105">
            <v>1276020.1000000001</v>
          </cell>
          <cell r="H105">
            <v>1874</v>
          </cell>
          <cell r="I105">
            <v>19413013.539999999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205.5</v>
          </cell>
          <cell r="E106">
            <v>54.4</v>
          </cell>
          <cell r="F106">
            <v>14375.9690572</v>
          </cell>
          <cell r="G106">
            <v>93846.33</v>
          </cell>
          <cell r="H106">
            <v>195</v>
          </cell>
          <cell r="I106">
            <v>3048107.97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311.5</v>
          </cell>
          <cell r="E107">
            <v>94.7</v>
          </cell>
          <cell r="F107">
            <v>12069.1175852</v>
          </cell>
          <cell r="G107">
            <v>137153.45000000001</v>
          </cell>
          <cell r="H107">
            <v>305</v>
          </cell>
          <cell r="I107">
            <v>3900545.7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152.80000000000001</v>
          </cell>
          <cell r="E108">
            <v>41</v>
          </cell>
          <cell r="F108">
            <v>16072.04331868</v>
          </cell>
          <cell r="G108">
            <v>79074.45</v>
          </cell>
          <cell r="H108">
            <v>139</v>
          </cell>
          <cell r="I108">
            <v>2534882.67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163.5</v>
          </cell>
          <cell r="E109">
            <v>60.5</v>
          </cell>
          <cell r="F109">
            <v>15682.94397957</v>
          </cell>
          <cell r="G109">
            <v>113858.17</v>
          </cell>
          <cell r="H109">
            <v>155</v>
          </cell>
          <cell r="I109">
            <v>2680528.7799999998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382</v>
          </cell>
          <cell r="E110">
            <v>65.7</v>
          </cell>
          <cell r="F110">
            <v>11066.476527340001</v>
          </cell>
          <cell r="G110">
            <v>87248.1</v>
          </cell>
          <cell r="H110">
            <v>286</v>
          </cell>
          <cell r="I110">
            <v>4314642.13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21943</v>
          </cell>
          <cell r="E111">
            <v>9914.2000000000007</v>
          </cell>
          <cell r="F111">
            <v>8414.9715326000005</v>
          </cell>
          <cell r="G111">
            <v>10328583.18</v>
          </cell>
          <cell r="H111">
            <v>21399</v>
          </cell>
          <cell r="I111">
            <v>198913250.36000001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88.3</v>
          </cell>
          <cell r="E112">
            <v>33.200000000000003</v>
          </cell>
          <cell r="F112">
            <v>18265.551286909998</v>
          </cell>
          <cell r="G112">
            <v>72769.960000000006</v>
          </cell>
          <cell r="H112">
            <v>78</v>
          </cell>
          <cell r="I112">
            <v>1685618.14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2078.9</v>
          </cell>
          <cell r="E113">
            <v>866.6</v>
          </cell>
          <cell r="F113">
            <v>8588.7681956199995</v>
          </cell>
          <cell r="G113">
            <v>908948.65</v>
          </cell>
          <cell r="H113">
            <v>1958</v>
          </cell>
          <cell r="I113">
            <v>18845893.75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2696.6</v>
          </cell>
          <cell r="E114">
            <v>1586.2</v>
          </cell>
          <cell r="F114">
            <v>8546.5042036300001</v>
          </cell>
          <cell r="G114">
            <v>2022706.27</v>
          </cell>
          <cell r="H114">
            <v>2496</v>
          </cell>
          <cell r="I114">
            <v>25101322.629999999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678</v>
          </cell>
          <cell r="E115">
            <v>190</v>
          </cell>
          <cell r="F115">
            <v>9763.1850629</v>
          </cell>
          <cell r="G115">
            <v>222600.62</v>
          </cell>
          <cell r="H115">
            <v>659</v>
          </cell>
          <cell r="I115">
            <v>6851412.75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467</v>
          </cell>
          <cell r="E116">
            <v>276.3</v>
          </cell>
          <cell r="F116">
            <v>10021.30279419</v>
          </cell>
          <cell r="G116">
            <v>400147.61</v>
          </cell>
          <cell r="H116">
            <v>453</v>
          </cell>
          <cell r="I116">
            <v>5041332.72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5884.1</v>
          </cell>
          <cell r="E117">
            <v>3041</v>
          </cell>
          <cell r="F117">
            <v>8921.1937346899995</v>
          </cell>
          <cell r="G117">
            <v>3565750.99</v>
          </cell>
          <cell r="H117">
            <v>5753</v>
          </cell>
          <cell r="I117">
            <v>56273769.390000001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257.5</v>
          </cell>
          <cell r="E118">
            <v>132.4</v>
          </cell>
          <cell r="F118">
            <v>14387.177450470001</v>
          </cell>
          <cell r="G118">
            <v>228583.48</v>
          </cell>
          <cell r="H118">
            <v>237</v>
          </cell>
          <cell r="I118">
            <v>3933281.67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1411.9</v>
          </cell>
          <cell r="E119">
            <v>659.8</v>
          </cell>
          <cell r="F119">
            <v>9231.5994127499998</v>
          </cell>
          <cell r="G119">
            <v>784654.75</v>
          </cell>
          <cell r="H119">
            <v>1296</v>
          </cell>
          <cell r="I119">
            <v>13884478.949999999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3282.5</v>
          </cell>
          <cell r="E120">
            <v>1479.7</v>
          </cell>
          <cell r="F120">
            <v>8784.4704823299999</v>
          </cell>
          <cell r="G120">
            <v>1609663.47</v>
          </cell>
          <cell r="H120">
            <v>3191</v>
          </cell>
          <cell r="I120">
            <v>30820663.170000002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210.5</v>
          </cell>
          <cell r="E121">
            <v>69.099999999999994</v>
          </cell>
          <cell r="F121">
            <v>14782.7304437</v>
          </cell>
          <cell r="G121">
            <v>122578.4</v>
          </cell>
          <cell r="H121">
            <v>200</v>
          </cell>
          <cell r="I121">
            <v>3234343.16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798.5</v>
          </cell>
          <cell r="E122">
            <v>255.1</v>
          </cell>
          <cell r="F122">
            <v>9650.0726417999995</v>
          </cell>
          <cell r="G122">
            <v>295408.02</v>
          </cell>
          <cell r="H122">
            <v>748</v>
          </cell>
          <cell r="I122">
            <v>8041907.3300000001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1450.2</v>
          </cell>
          <cell r="E123">
            <v>1035.5</v>
          </cell>
          <cell r="F123">
            <v>8916.8216261500002</v>
          </cell>
          <cell r="G123">
            <v>1629121.94</v>
          </cell>
          <cell r="H123">
            <v>1351</v>
          </cell>
          <cell r="I123">
            <v>14574563.57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782.6</v>
          </cell>
          <cell r="E124">
            <v>557.29999999999995</v>
          </cell>
          <cell r="F124">
            <v>9407.0647017299998</v>
          </cell>
          <cell r="G124">
            <v>999143.53</v>
          </cell>
          <cell r="H124">
            <v>673</v>
          </cell>
          <cell r="I124">
            <v>8375411.1100000003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160.69999999999999</v>
          </cell>
          <cell r="E125">
            <v>121.4</v>
          </cell>
          <cell r="F125">
            <v>15823.87409261</v>
          </cell>
          <cell r="G125">
            <v>230522.2</v>
          </cell>
          <cell r="H125">
            <v>150</v>
          </cell>
          <cell r="I125">
            <v>2778482.41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382.4</v>
          </cell>
          <cell r="E126">
            <v>211</v>
          </cell>
          <cell r="F126">
            <v>10882.65523586</v>
          </cell>
          <cell r="G126">
            <v>275548.83</v>
          </cell>
          <cell r="H126">
            <v>366</v>
          </cell>
          <cell r="I126">
            <v>4438817.41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224</v>
          </cell>
          <cell r="E127">
            <v>90.7</v>
          </cell>
          <cell r="F127">
            <v>13825.132520429999</v>
          </cell>
          <cell r="G127">
            <v>150472.74</v>
          </cell>
          <cell r="H127">
            <v>217</v>
          </cell>
          <cell r="I127">
            <v>3248408.43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331.8</v>
          </cell>
          <cell r="E128">
            <v>144.9</v>
          </cell>
          <cell r="F128">
            <v>11622.786421070001</v>
          </cell>
          <cell r="G128">
            <v>202097.01</v>
          </cell>
          <cell r="H128">
            <v>312</v>
          </cell>
          <cell r="I128">
            <v>4058537.54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178</v>
          </cell>
          <cell r="E129">
            <v>49.8</v>
          </cell>
          <cell r="F129">
            <v>17270.92342829</v>
          </cell>
          <cell r="G129">
            <v>103211.04</v>
          </cell>
          <cell r="H129">
            <v>172</v>
          </cell>
          <cell r="I129">
            <v>3195397.17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325.7</v>
          </cell>
          <cell r="E130">
            <v>48</v>
          </cell>
          <cell r="F130">
            <v>13025.05483024</v>
          </cell>
          <cell r="G130">
            <v>75024.320000000007</v>
          </cell>
          <cell r="H130">
            <v>309</v>
          </cell>
          <cell r="I130">
            <v>4319368.6900000004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817</v>
          </cell>
          <cell r="E131">
            <v>125.1</v>
          </cell>
          <cell r="F131">
            <v>10083.885192010001</v>
          </cell>
          <cell r="G131">
            <v>151379.28</v>
          </cell>
          <cell r="H131">
            <v>756</v>
          </cell>
          <cell r="I131">
            <v>8390155.0199999996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614.29999999999995</v>
          </cell>
          <cell r="E132">
            <v>190.8</v>
          </cell>
          <cell r="F132">
            <v>10258.431843570001</v>
          </cell>
          <cell r="G132">
            <v>234877.06</v>
          </cell>
          <cell r="H132">
            <v>527</v>
          </cell>
          <cell r="I132">
            <v>6541555.79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602.79999999999995</v>
          </cell>
          <cell r="E133">
            <v>301.7</v>
          </cell>
          <cell r="F133">
            <v>9589.6994556999998</v>
          </cell>
          <cell r="G133">
            <v>378013.87</v>
          </cell>
          <cell r="H133">
            <v>577</v>
          </cell>
          <cell r="I133">
            <v>6219291.5999999996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320.3</v>
          </cell>
          <cell r="E134">
            <v>112.5</v>
          </cell>
          <cell r="F134">
            <v>11281.543042990001</v>
          </cell>
          <cell r="G134">
            <v>152300.82999999999</v>
          </cell>
          <cell r="H134">
            <v>306</v>
          </cell>
          <cell r="I134">
            <v>3768486.64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1653</v>
          </cell>
          <cell r="E135">
            <v>61</v>
          </cell>
          <cell r="F135">
            <v>12252.698413579999</v>
          </cell>
          <cell r="G135">
            <v>89689.75</v>
          </cell>
          <cell r="H135">
            <v>1634</v>
          </cell>
          <cell r="I135">
            <v>20394371.460000001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186.8</v>
          </cell>
          <cell r="E136">
            <v>122.4</v>
          </cell>
          <cell r="F136">
            <v>14404.90136324</v>
          </cell>
          <cell r="G136">
            <v>211579.19</v>
          </cell>
          <cell r="H136">
            <v>181</v>
          </cell>
          <cell r="I136">
            <v>2920853.03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1517</v>
          </cell>
          <cell r="E137">
            <v>1017.5</v>
          </cell>
          <cell r="F137">
            <v>8815.2149776900005</v>
          </cell>
          <cell r="G137">
            <v>1454263.3</v>
          </cell>
          <cell r="H137">
            <v>1453</v>
          </cell>
          <cell r="I137">
            <v>14859831.59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285</v>
          </cell>
          <cell r="E138">
            <v>160.69999999999999</v>
          </cell>
          <cell r="F138">
            <v>11446.196268420001</v>
          </cell>
          <cell r="G138">
            <v>220728.45</v>
          </cell>
          <cell r="H138">
            <v>249</v>
          </cell>
          <cell r="I138">
            <v>3511280.96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257.60000000000002</v>
          </cell>
          <cell r="E139">
            <v>102.6</v>
          </cell>
          <cell r="F139">
            <v>12360.16913036</v>
          </cell>
          <cell r="G139">
            <v>152178.4</v>
          </cell>
          <cell r="H139">
            <v>249</v>
          </cell>
          <cell r="I139">
            <v>3334487.43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15772</v>
          </cell>
          <cell r="E140">
            <v>11131.7</v>
          </cell>
          <cell r="F140">
            <v>8608.1328986000008</v>
          </cell>
          <cell r="G140">
            <v>17035723.809999999</v>
          </cell>
          <cell r="H140">
            <v>14410</v>
          </cell>
          <cell r="I140">
            <v>153063817.43000001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10124</v>
          </cell>
          <cell r="E141">
            <v>4782.3</v>
          </cell>
          <cell r="F141">
            <v>8522.2559577400007</v>
          </cell>
          <cell r="G141">
            <v>5119976.6399999997</v>
          </cell>
          <cell r="H141">
            <v>9926</v>
          </cell>
          <cell r="I141">
            <v>91698156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699.4</v>
          </cell>
          <cell r="E142">
            <v>244.8</v>
          </cell>
          <cell r="F142">
            <v>9499.2569546300001</v>
          </cell>
          <cell r="G142">
            <v>279050.17</v>
          </cell>
          <cell r="H142">
            <v>681</v>
          </cell>
          <cell r="I142">
            <v>6931949.7699999996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477.1</v>
          </cell>
          <cell r="E143">
            <v>192.4</v>
          </cell>
          <cell r="F143">
            <v>9695.2803183399992</v>
          </cell>
          <cell r="G143">
            <v>224779.06</v>
          </cell>
          <cell r="H143">
            <v>466</v>
          </cell>
          <cell r="I143">
            <v>4851172.92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427.7</v>
          </cell>
          <cell r="E144">
            <v>172.7</v>
          </cell>
          <cell r="F144">
            <v>10264.862428029999</v>
          </cell>
          <cell r="G144">
            <v>212729.01</v>
          </cell>
          <cell r="H144">
            <v>403</v>
          </cell>
          <cell r="I144">
            <v>4603100.1900000004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1092</v>
          </cell>
          <cell r="E145">
            <v>698.8</v>
          </cell>
          <cell r="F145">
            <v>8917.2370196299998</v>
          </cell>
          <cell r="G145">
            <v>994082.61</v>
          </cell>
          <cell r="H145">
            <v>1016</v>
          </cell>
          <cell r="I145">
            <v>10725664.449999999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360.6</v>
          </cell>
          <cell r="E146">
            <v>109</v>
          </cell>
          <cell r="F146">
            <v>11080.863434000001</v>
          </cell>
          <cell r="G146">
            <v>144937.69</v>
          </cell>
          <cell r="H146">
            <v>327</v>
          </cell>
          <cell r="I146">
            <v>4140697.04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406</v>
          </cell>
          <cell r="E147">
            <v>80.099999999999994</v>
          </cell>
          <cell r="F147">
            <v>11546.856092280001</v>
          </cell>
          <cell r="G147">
            <v>110988.38</v>
          </cell>
          <cell r="H147">
            <v>399</v>
          </cell>
          <cell r="I147">
            <v>4803630.6900000004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2758.5</v>
          </cell>
          <cell r="E148">
            <v>103</v>
          </cell>
          <cell r="F148">
            <v>9331.5687720799997</v>
          </cell>
          <cell r="G148">
            <v>115338.19</v>
          </cell>
          <cell r="H148">
            <v>2715</v>
          </cell>
          <cell r="I148">
            <v>25960237.690000001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312</v>
          </cell>
          <cell r="E149">
            <v>99.3</v>
          </cell>
          <cell r="F149">
            <v>12894.705672210001</v>
          </cell>
          <cell r="G149">
            <v>153653.31</v>
          </cell>
          <cell r="H149">
            <v>303</v>
          </cell>
          <cell r="I149">
            <v>4179839.81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161.30000000000001</v>
          </cell>
          <cell r="E150">
            <v>99</v>
          </cell>
          <cell r="F150">
            <v>15218.83504211</v>
          </cell>
          <cell r="G150">
            <v>180799.76</v>
          </cell>
          <cell r="H150">
            <v>170</v>
          </cell>
          <cell r="I150">
            <v>2638032.86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227.1</v>
          </cell>
          <cell r="E151">
            <v>166</v>
          </cell>
          <cell r="F151">
            <v>15153.479399309999</v>
          </cell>
          <cell r="G151">
            <v>301857.31</v>
          </cell>
          <cell r="H151">
            <v>202</v>
          </cell>
          <cell r="I151">
            <v>3745637.04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622.4</v>
          </cell>
          <cell r="E152">
            <v>520.9</v>
          </cell>
          <cell r="F152">
            <v>9369.8926407100007</v>
          </cell>
          <cell r="G152">
            <v>1021452.28</v>
          </cell>
          <cell r="H152">
            <v>575</v>
          </cell>
          <cell r="I152">
            <v>6887064.1100000003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86</v>
          </cell>
          <cell r="E153">
            <v>51</v>
          </cell>
          <cell r="F153">
            <v>18675.153741149999</v>
          </cell>
          <cell r="G153">
            <v>114291.94</v>
          </cell>
          <cell r="H153">
            <v>79</v>
          </cell>
          <cell r="I153">
            <v>1685479.51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905.3</v>
          </cell>
          <cell r="E154">
            <v>192.9</v>
          </cell>
          <cell r="F154">
            <v>12413.222189120001</v>
          </cell>
          <cell r="G154">
            <v>287341.27</v>
          </cell>
          <cell r="H154">
            <v>876</v>
          </cell>
          <cell r="I154">
            <v>11599510.65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191.3</v>
          </cell>
          <cell r="E155">
            <v>59.1</v>
          </cell>
          <cell r="F155">
            <v>15984.877087880001</v>
          </cell>
          <cell r="G155">
            <v>113364.75</v>
          </cell>
          <cell r="H155">
            <v>173</v>
          </cell>
          <cell r="I155">
            <v>3171271.74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789.2</v>
          </cell>
          <cell r="E156">
            <v>374.2</v>
          </cell>
          <cell r="F156">
            <v>9276.7461002700002</v>
          </cell>
          <cell r="G156">
            <v>442049.02</v>
          </cell>
          <cell r="H156">
            <v>753</v>
          </cell>
          <cell r="I156">
            <v>7388431.5499999998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142.6</v>
          </cell>
          <cell r="E157">
            <v>62.5</v>
          </cell>
          <cell r="F157">
            <v>16032.448309290001</v>
          </cell>
          <cell r="G157">
            <v>120243.36</v>
          </cell>
          <cell r="H157">
            <v>133</v>
          </cell>
          <cell r="I157">
            <v>2406470.4900000002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3541</v>
          </cell>
          <cell r="E158">
            <v>1027.5999999999999</v>
          </cell>
          <cell r="F158">
            <v>9566.6762404300007</v>
          </cell>
          <cell r="G158">
            <v>1179685.98</v>
          </cell>
          <cell r="H158">
            <v>3480</v>
          </cell>
          <cell r="I158">
            <v>35497381.630000003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347</v>
          </cell>
          <cell r="E159">
            <v>151.30000000000001</v>
          </cell>
          <cell r="F159">
            <v>11521.2246369</v>
          </cell>
          <cell r="G159">
            <v>209179.35</v>
          </cell>
          <cell r="H159">
            <v>320</v>
          </cell>
          <cell r="I159">
            <v>4207044.3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2106.3000000000002</v>
          </cell>
          <cell r="E160">
            <v>470.3</v>
          </cell>
          <cell r="F160">
            <v>8968.3851955299997</v>
          </cell>
          <cell r="G160">
            <v>506139.79</v>
          </cell>
          <cell r="H160">
            <v>1717</v>
          </cell>
          <cell r="I160">
            <v>19420130.77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416</v>
          </cell>
          <cell r="E161">
            <v>196.7</v>
          </cell>
          <cell r="F161">
            <v>10599.748499359999</v>
          </cell>
          <cell r="G161">
            <v>250196.46</v>
          </cell>
          <cell r="H161">
            <v>395</v>
          </cell>
          <cell r="I161">
            <v>4664779.72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101.3</v>
          </cell>
          <cell r="E162">
            <v>45.7</v>
          </cell>
          <cell r="F162">
            <v>17397.452961120001</v>
          </cell>
          <cell r="G162">
            <v>95407.63</v>
          </cell>
          <cell r="H162">
            <v>86</v>
          </cell>
          <cell r="I162">
            <v>1864728.59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217.7</v>
          </cell>
          <cell r="E163">
            <v>102.8</v>
          </cell>
          <cell r="F163">
            <v>14136.617602869999</v>
          </cell>
          <cell r="G163">
            <v>174389.31</v>
          </cell>
          <cell r="H163">
            <v>199</v>
          </cell>
          <cell r="I163">
            <v>3251930.96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132</v>
          </cell>
          <cell r="E164">
            <v>27</v>
          </cell>
          <cell r="F164">
            <v>16829.274739230001</v>
          </cell>
          <cell r="G164">
            <v>54526.85</v>
          </cell>
          <cell r="H164">
            <v>125</v>
          </cell>
          <cell r="I164">
            <v>2277337.46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84</v>
          </cell>
          <cell r="E165">
            <v>26</v>
          </cell>
          <cell r="F165">
            <v>17791.32695766</v>
          </cell>
          <cell r="G165">
            <v>55508.94</v>
          </cell>
          <cell r="H165">
            <v>65</v>
          </cell>
          <cell r="I165">
            <v>1549980.4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1869.7</v>
          </cell>
          <cell r="E166">
            <v>753.5</v>
          </cell>
          <cell r="F166">
            <v>8946.5045231000004</v>
          </cell>
          <cell r="G166">
            <v>815487.22</v>
          </cell>
          <cell r="H166">
            <v>1778</v>
          </cell>
          <cell r="I166">
            <v>17664439.190000001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2049.5</v>
          </cell>
          <cell r="E167">
            <v>582.4</v>
          </cell>
          <cell r="F167">
            <v>8807.3121669299999</v>
          </cell>
          <cell r="G167">
            <v>615525.43000000005</v>
          </cell>
          <cell r="H167">
            <v>1987</v>
          </cell>
          <cell r="I167">
            <v>18717546.420000002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2573.5</v>
          </cell>
          <cell r="E168">
            <v>795.3</v>
          </cell>
          <cell r="F168">
            <v>8802.2439738899993</v>
          </cell>
          <cell r="G168">
            <v>840050.96</v>
          </cell>
          <cell r="H168">
            <v>2524</v>
          </cell>
          <cell r="I168">
            <v>23663037.27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7929</v>
          </cell>
          <cell r="E169">
            <v>1045.8</v>
          </cell>
          <cell r="F169">
            <v>8585.6659767100009</v>
          </cell>
          <cell r="G169">
            <v>1077466.74</v>
          </cell>
          <cell r="H169">
            <v>7917</v>
          </cell>
          <cell r="I169">
            <v>71878922.280000001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3767</v>
          </cell>
          <cell r="E170">
            <v>434.5</v>
          </cell>
          <cell r="F170">
            <v>8627.9139187399996</v>
          </cell>
          <cell r="G170">
            <v>449859.43</v>
          </cell>
          <cell r="H170">
            <v>3645</v>
          </cell>
          <cell r="I170">
            <v>34149060.439999998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22681.1</v>
          </cell>
          <cell r="E171">
            <v>14506.4</v>
          </cell>
          <cell r="F171">
            <v>8669.7231251600006</v>
          </cell>
          <cell r="G171">
            <v>19521707.539999999</v>
          </cell>
          <cell r="H171">
            <v>21765</v>
          </cell>
          <cell r="I171">
            <v>218039762.74000001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1127.3</v>
          </cell>
          <cell r="E172">
            <v>507.6</v>
          </cell>
          <cell r="F172">
            <v>9257.8890735700006</v>
          </cell>
          <cell r="G172">
            <v>585160.71</v>
          </cell>
          <cell r="H172">
            <v>1078</v>
          </cell>
          <cell r="I172">
            <v>11048982.41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2365</v>
          </cell>
          <cell r="E173">
            <v>1240.7</v>
          </cell>
          <cell r="F173">
            <v>8948.899034</v>
          </cell>
          <cell r="G173">
            <v>1480155.06</v>
          </cell>
          <cell r="H173">
            <v>2290</v>
          </cell>
          <cell r="I173">
            <v>22842608.879999999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1041.5</v>
          </cell>
          <cell r="E174">
            <v>302</v>
          </cell>
          <cell r="F174">
            <v>9230.7700731500008</v>
          </cell>
          <cell r="G174">
            <v>334523.11</v>
          </cell>
          <cell r="H174">
            <v>1010</v>
          </cell>
          <cell r="I174">
            <v>9988985.5299999993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182.5</v>
          </cell>
          <cell r="E175">
            <v>54.7</v>
          </cell>
          <cell r="F175">
            <v>15336.97112944</v>
          </cell>
          <cell r="G175">
            <v>100671.88</v>
          </cell>
          <cell r="H175">
            <v>171</v>
          </cell>
          <cell r="I175">
            <v>2899669.11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204</v>
          </cell>
          <cell r="E176">
            <v>36</v>
          </cell>
          <cell r="F176">
            <v>14664.50683944</v>
          </cell>
          <cell r="G176">
            <v>63350.67</v>
          </cell>
          <cell r="H176">
            <v>183</v>
          </cell>
          <cell r="I176">
            <v>3056083.23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70.3</v>
          </cell>
          <cell r="E177">
            <v>26</v>
          </cell>
          <cell r="F177">
            <v>18704.300277539998</v>
          </cell>
          <cell r="G177">
            <v>58357.42</v>
          </cell>
          <cell r="H177">
            <v>61</v>
          </cell>
          <cell r="I177">
            <v>1373269.73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853.8</v>
          </cell>
          <cell r="E178">
            <v>540.20000000000005</v>
          </cell>
          <cell r="F178">
            <v>9726.4021411499998</v>
          </cell>
          <cell r="G178">
            <v>814433.67</v>
          </cell>
          <cell r="H178">
            <v>812</v>
          </cell>
          <cell r="I178">
            <v>9219990.4000000004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721.2</v>
          </cell>
          <cell r="E179">
            <v>385.9</v>
          </cell>
          <cell r="F179">
            <v>9606.6993837099999</v>
          </cell>
          <cell r="G179">
            <v>503168.08</v>
          </cell>
          <cell r="H179">
            <v>692</v>
          </cell>
          <cell r="I179">
            <v>7489928.4100000001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190.6</v>
          </cell>
          <cell r="E180">
            <v>88</v>
          </cell>
          <cell r="F180">
            <v>15091.42644949</v>
          </cell>
          <cell r="G180">
            <v>159365.46</v>
          </cell>
          <cell r="H180">
            <v>172</v>
          </cell>
          <cell r="I180">
            <v>3044242.54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58.2</v>
          </cell>
          <cell r="E181">
            <v>20.2</v>
          </cell>
          <cell r="F181">
            <v>19752.482367649998</v>
          </cell>
          <cell r="G181">
            <v>47880.02</v>
          </cell>
          <cell r="H181">
            <v>53</v>
          </cell>
          <cell r="I181">
            <v>1197474.49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Form"/>
      <sheetName val="Inputs"/>
      <sheetName val="Omar Blair"/>
      <sheetName val="Original Form"/>
      <sheetName val="Sheet5"/>
      <sheetName val="Sheet4"/>
      <sheetName val="Sheet2"/>
      <sheetName val="Sheet3"/>
    </sheetNames>
    <sheetDataSet>
      <sheetData sheetId="0"/>
      <sheetData sheetId="1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FD9-157B-43BF-ADA4-9276C3F37ECC}">
  <dimension ref="A1:R120"/>
  <sheetViews>
    <sheetView tabSelected="1" workbookViewId="0"/>
  </sheetViews>
  <sheetFormatPr defaultRowHeight="12.75" x14ac:dyDescent="0.2"/>
  <cols>
    <col min="1" max="1" width="9.140625" style="1"/>
    <col min="2" max="2" width="14.5703125" style="1" customWidth="1"/>
    <col min="3" max="3" width="30" style="1" customWidth="1"/>
    <col min="4" max="4" width="50.140625" style="1" customWidth="1"/>
    <col min="5" max="5" width="11.7109375" style="1" customWidth="1"/>
    <col min="6" max="6" width="12.5703125" style="1" customWidth="1"/>
    <col min="7" max="7" width="13.5703125" style="1" customWidth="1"/>
    <col min="8" max="8" width="13.85546875" style="1" customWidth="1"/>
    <col min="9" max="9" width="14.42578125" style="1" customWidth="1"/>
    <col min="10" max="10" width="14" style="1" bestFit="1" customWidth="1"/>
    <col min="11" max="12" width="14.85546875" style="1" customWidth="1"/>
    <col min="13" max="13" width="9.140625" style="1"/>
    <col min="14" max="14" width="15.42578125" style="1" customWidth="1"/>
    <col min="15" max="15" width="14.85546875" style="1" customWidth="1"/>
    <col min="16" max="16" width="9.140625" style="1"/>
    <col min="17" max="18" width="12.28515625" style="1" bestFit="1" customWidth="1"/>
    <col min="19" max="16384" width="9.140625" style="1"/>
  </cols>
  <sheetData>
    <row r="1" spans="1:15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8" customHeight="1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ht="18" customHeight="1" x14ac:dyDescent="0.2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N3" s="99"/>
      <c r="O3" s="99"/>
    </row>
    <row r="4" spans="1:15" ht="10.5" customHeight="1" thickBot="1" x14ac:dyDescent="0.25"/>
    <row r="5" spans="1:15" s="3" customFormat="1" ht="44.25" customHeight="1" thickBot="1" x14ac:dyDescent="0.25">
      <c r="A5" s="77" t="s">
        <v>2</v>
      </c>
      <c r="B5" s="78" t="s">
        <v>3</v>
      </c>
      <c r="C5" s="79" t="s">
        <v>4</v>
      </c>
      <c r="D5" s="78" t="s">
        <v>5</v>
      </c>
      <c r="E5" s="80" t="s">
        <v>6</v>
      </c>
      <c r="F5" s="80" t="s">
        <v>7</v>
      </c>
      <c r="G5" s="81" t="s">
        <v>8</v>
      </c>
      <c r="H5" s="80" t="s">
        <v>9</v>
      </c>
      <c r="I5" s="82" t="s">
        <v>10</v>
      </c>
      <c r="J5" s="83" t="s">
        <v>11</v>
      </c>
      <c r="K5" s="84" t="s">
        <v>12</v>
      </c>
      <c r="L5" s="85" t="s">
        <v>13</v>
      </c>
      <c r="N5" s="4"/>
      <c r="O5" s="4"/>
    </row>
    <row r="6" spans="1:15" x14ac:dyDescent="0.2">
      <c r="A6" s="5"/>
      <c r="C6" s="6"/>
      <c r="E6" s="7"/>
      <c r="F6" s="8"/>
      <c r="G6" s="8"/>
      <c r="H6" s="9"/>
      <c r="I6" s="10"/>
      <c r="J6" s="11"/>
      <c r="K6" s="12"/>
      <c r="L6" s="13"/>
      <c r="N6" s="14"/>
      <c r="O6" s="14"/>
    </row>
    <row r="7" spans="1:15" x14ac:dyDescent="0.2">
      <c r="A7" s="15" t="s">
        <v>14</v>
      </c>
      <c r="B7" s="1" t="s">
        <v>15</v>
      </c>
      <c r="C7" s="6" t="s">
        <v>16</v>
      </c>
      <c r="D7" s="1" t="s">
        <v>17</v>
      </c>
      <c r="E7" s="7">
        <f>[1]Aurora!E6</f>
        <v>506</v>
      </c>
      <c r="F7" s="7">
        <f>[1]Aurora!E17</f>
        <v>506</v>
      </c>
      <c r="G7" s="7">
        <f>[1]Aurora!E12</f>
        <v>319</v>
      </c>
      <c r="H7" s="9">
        <f>G7/F7</f>
        <v>0.63043478260869568</v>
      </c>
      <c r="I7" s="9">
        <f>[1]Aurora!B18</f>
        <v>0.73</v>
      </c>
      <c r="J7" s="11">
        <f>[1]Aurora!E33</f>
        <v>-155654.16000000015</v>
      </c>
      <c r="K7" s="16">
        <f>IF(J7&lt;0,-J7,0)</f>
        <v>155654.16000000015</v>
      </c>
      <c r="L7" s="17">
        <f>IF(J7&lt;0,0,J7)</f>
        <v>0</v>
      </c>
      <c r="N7" s="14"/>
      <c r="O7" s="14"/>
    </row>
    <row r="8" spans="1:15" x14ac:dyDescent="0.2">
      <c r="A8" s="5"/>
      <c r="C8" s="6"/>
      <c r="E8" s="7"/>
      <c r="F8" s="8"/>
      <c r="G8" s="8"/>
      <c r="H8" s="9"/>
      <c r="I8" s="10"/>
      <c r="J8" s="11"/>
      <c r="K8" s="18"/>
      <c r="L8" s="19"/>
      <c r="N8" s="14"/>
      <c r="O8" s="14"/>
    </row>
    <row r="9" spans="1:15" x14ac:dyDescent="0.2">
      <c r="A9" s="15" t="s">
        <v>18</v>
      </c>
      <c r="B9" s="1" t="s">
        <v>19</v>
      </c>
      <c r="C9" s="6" t="s">
        <v>20</v>
      </c>
      <c r="D9" s="1" t="s">
        <v>21</v>
      </c>
      <c r="E9" s="7">
        <f>[1]Boulder!E6</f>
        <v>97</v>
      </c>
      <c r="F9" s="7">
        <f>[1]Boulder!E17</f>
        <v>97</v>
      </c>
      <c r="G9" s="7">
        <f>[1]Boulder!E12</f>
        <v>9</v>
      </c>
      <c r="H9" s="9">
        <f>G9/F9</f>
        <v>9.2783505154639179E-2</v>
      </c>
      <c r="I9" s="9">
        <f>[1]Boulder!B18</f>
        <v>0.21110000000000001</v>
      </c>
      <c r="J9" s="11">
        <f>[1]Boulder!E33</f>
        <v>-14588.599999999977</v>
      </c>
      <c r="K9" s="18">
        <f>IF(J9&lt;0,-J9,0)</f>
        <v>14588.599999999977</v>
      </c>
      <c r="L9" s="19">
        <f>IF(J9&lt;0,0,J9)</f>
        <v>0</v>
      </c>
      <c r="N9" s="14"/>
      <c r="O9" s="14"/>
    </row>
    <row r="10" spans="1:15" x14ac:dyDescent="0.2">
      <c r="A10" s="15" t="s">
        <v>18</v>
      </c>
      <c r="C10" s="6"/>
      <c r="D10" s="1" t="s">
        <v>22</v>
      </c>
      <c r="E10" s="7">
        <f>[1]Boulder!F6</f>
        <v>79.5</v>
      </c>
      <c r="F10" s="7">
        <f>[1]Boulder!F17</f>
        <v>82</v>
      </c>
      <c r="G10" s="7">
        <f>[1]Boulder!F12</f>
        <v>71</v>
      </c>
      <c r="H10" s="9">
        <f>G10/F10</f>
        <v>0.86585365853658536</v>
      </c>
      <c r="I10" s="9">
        <f>[1]Boulder!B18</f>
        <v>0.21110000000000001</v>
      </c>
      <c r="J10" s="20">
        <f>[1]Boulder!F33</f>
        <v>53000.428099019919</v>
      </c>
      <c r="K10" s="18">
        <f>IF(J10&lt;0,-J10,0)</f>
        <v>0</v>
      </c>
      <c r="L10" s="19">
        <f>IF(J10&lt;0,0,J10)</f>
        <v>53000.428099019919</v>
      </c>
      <c r="N10" s="14"/>
      <c r="O10" s="14"/>
    </row>
    <row r="11" spans="1:15" x14ac:dyDescent="0.2">
      <c r="A11" s="5"/>
      <c r="C11" s="6"/>
      <c r="D11" s="21" t="s">
        <v>23</v>
      </c>
      <c r="E11" s="22">
        <f>SUM(E9:E10)</f>
        <v>176.5</v>
      </c>
      <c r="F11" s="22">
        <f>SUM(F9:F10)</f>
        <v>179</v>
      </c>
      <c r="G11" s="22">
        <f>SUM(G9:G10)</f>
        <v>80</v>
      </c>
      <c r="H11" s="9"/>
      <c r="I11" s="9"/>
      <c r="J11" s="23">
        <f>SUM(J9:J10)</f>
        <v>38411.828099019942</v>
      </c>
      <c r="K11" s="16">
        <f>SUM(K9:K10)</f>
        <v>14588.599999999977</v>
      </c>
      <c r="L11" s="17">
        <f>SUM(L9:L10)</f>
        <v>53000.428099019919</v>
      </c>
      <c r="N11" s="14"/>
      <c r="O11" s="24"/>
    </row>
    <row r="12" spans="1:15" x14ac:dyDescent="0.2">
      <c r="A12" s="5"/>
      <c r="C12" s="6"/>
      <c r="E12" s="7"/>
      <c r="F12" s="8"/>
      <c r="G12" s="8"/>
      <c r="H12" s="9"/>
      <c r="I12" s="10"/>
      <c r="J12" s="11"/>
      <c r="K12" s="18"/>
      <c r="L12" s="19"/>
      <c r="N12" s="14"/>
      <c r="O12" s="14"/>
    </row>
    <row r="13" spans="1:15" x14ac:dyDescent="0.2">
      <c r="A13" s="15" t="s">
        <v>24</v>
      </c>
      <c r="B13" s="1" t="s">
        <v>25</v>
      </c>
      <c r="C13" s="6" t="s">
        <v>26</v>
      </c>
      <c r="D13" s="1" t="s">
        <v>27</v>
      </c>
      <c r="E13" s="7">
        <f>[1]Denver!E6</f>
        <v>189</v>
      </c>
      <c r="F13" s="7">
        <f>[1]Denver!E17</f>
        <v>189</v>
      </c>
      <c r="G13" s="7">
        <f>[1]Denver!E12</f>
        <v>139</v>
      </c>
      <c r="H13" s="9">
        <f t="shared" ref="H13:H19" si="0">G13/F13</f>
        <v>0.73544973544973546</v>
      </c>
      <c r="I13" s="9">
        <f>[1]Denver!$B$18</f>
        <v>0.60550000000000004</v>
      </c>
      <c r="J13" s="11">
        <f>[1]Denver!E33</f>
        <v>11833.830000000075</v>
      </c>
      <c r="K13" s="18">
        <f t="shared" ref="K13:K19" si="1">IF(J13&lt;0,-J13,0)</f>
        <v>0</v>
      </c>
      <c r="L13" s="19">
        <f t="shared" ref="L13:L19" si="2">IF(J13&lt;0,0,J13)</f>
        <v>11833.830000000075</v>
      </c>
      <c r="N13" s="14"/>
      <c r="O13" s="14"/>
    </row>
    <row r="14" spans="1:15" x14ac:dyDescent="0.2">
      <c r="A14" s="15" t="s">
        <v>24</v>
      </c>
      <c r="C14" s="6"/>
      <c r="D14" s="1" t="s">
        <v>28</v>
      </c>
      <c r="E14" s="7">
        <f>[1]Denver!F6</f>
        <v>384</v>
      </c>
      <c r="F14" s="7">
        <f>[1]Denver!F17</f>
        <v>384</v>
      </c>
      <c r="G14" s="7">
        <f>[1]Denver!F12</f>
        <v>342</v>
      </c>
      <c r="H14" s="9">
        <f t="shared" si="0"/>
        <v>0.890625</v>
      </c>
      <c r="I14" s="9">
        <f>[1]Denver!$B$18</f>
        <v>0.60550000000000004</v>
      </c>
      <c r="J14" s="11">
        <f>[1]Denver!F33</f>
        <v>99215.180000000168</v>
      </c>
      <c r="K14" s="18">
        <f t="shared" si="1"/>
        <v>0</v>
      </c>
      <c r="L14" s="19">
        <f t="shared" si="2"/>
        <v>99215.180000000168</v>
      </c>
      <c r="N14" s="14"/>
      <c r="O14" s="14"/>
    </row>
    <row r="15" spans="1:15" x14ac:dyDescent="0.2">
      <c r="A15" s="15" t="s">
        <v>24</v>
      </c>
      <c r="C15" s="6"/>
      <c r="D15" s="1" t="s">
        <v>29</v>
      </c>
      <c r="E15" s="7">
        <f>[1]Denver!G6</f>
        <v>276</v>
      </c>
      <c r="F15" s="7">
        <f>[1]Denver!G17</f>
        <v>276</v>
      </c>
      <c r="G15" s="7">
        <f>[1]Denver!G12</f>
        <v>67</v>
      </c>
      <c r="H15" s="9">
        <f t="shared" si="0"/>
        <v>0.24275362318840579</v>
      </c>
      <c r="I15" s="9">
        <f>[1]Denver!$B$18</f>
        <v>0.60550000000000004</v>
      </c>
      <c r="J15" s="11">
        <f>[1]Denver!G33</f>
        <v>-154272.16999999993</v>
      </c>
      <c r="K15" s="18">
        <f t="shared" si="1"/>
        <v>154272.16999999993</v>
      </c>
      <c r="L15" s="19">
        <f t="shared" si="2"/>
        <v>0</v>
      </c>
      <c r="N15" s="14"/>
      <c r="O15" s="14"/>
    </row>
    <row r="16" spans="1:15" x14ac:dyDescent="0.2">
      <c r="A16" s="15" t="s">
        <v>24</v>
      </c>
      <c r="C16" s="6"/>
      <c r="D16" s="1" t="s">
        <v>30</v>
      </c>
      <c r="E16" s="7">
        <f>[1]Denver!I6</f>
        <v>179</v>
      </c>
      <c r="F16" s="7">
        <f>[1]Denver!I17</f>
        <v>179</v>
      </c>
      <c r="G16" s="7">
        <f>[1]Denver!I12</f>
        <v>152</v>
      </c>
      <c r="H16" s="9">
        <f t="shared" si="0"/>
        <v>0.84916201117318435</v>
      </c>
      <c r="I16" s="9">
        <f>[1]Denver!$B$18</f>
        <v>0.60550000000000004</v>
      </c>
      <c r="J16" s="11">
        <f>[1]Denver!I33</f>
        <v>36887.039999999804</v>
      </c>
      <c r="K16" s="18">
        <f t="shared" si="1"/>
        <v>0</v>
      </c>
      <c r="L16" s="19">
        <f t="shared" si="2"/>
        <v>36887.039999999804</v>
      </c>
      <c r="N16" s="14"/>
      <c r="O16" s="14"/>
    </row>
    <row r="17" spans="1:18" x14ac:dyDescent="0.2">
      <c r="A17" s="15" t="s">
        <v>24</v>
      </c>
      <c r="C17" s="6"/>
      <c r="D17" s="1" t="s">
        <v>31</v>
      </c>
      <c r="E17" s="7">
        <f>[1]Denver!J6</f>
        <v>1042</v>
      </c>
      <c r="F17" s="7">
        <f>[1]Denver!J17</f>
        <v>1042</v>
      </c>
      <c r="G17" s="7">
        <f>[1]Denver!J12</f>
        <v>687</v>
      </c>
      <c r="H17" s="9">
        <f t="shared" si="0"/>
        <v>0.65930902111324374</v>
      </c>
      <c r="I17" s="9">
        <f>[1]Denver!$B$18</f>
        <v>0.60550000000000004</v>
      </c>
      <c r="J17" s="20">
        <f>[1]Denver!J33</f>
        <v>-34851.917662894353</v>
      </c>
      <c r="K17" s="18">
        <f t="shared" si="1"/>
        <v>34851.917662894353</v>
      </c>
      <c r="L17" s="19">
        <f t="shared" si="2"/>
        <v>0</v>
      </c>
      <c r="N17" s="14"/>
      <c r="O17" s="14"/>
    </row>
    <row r="18" spans="1:18" x14ac:dyDescent="0.2">
      <c r="A18" s="15" t="s">
        <v>24</v>
      </c>
      <c r="C18" s="6"/>
      <c r="D18" s="1" t="s">
        <v>32</v>
      </c>
      <c r="E18" s="7">
        <f>[1]Denver!K6</f>
        <v>528</v>
      </c>
      <c r="F18" s="7">
        <f>[1]Denver!K17</f>
        <v>528</v>
      </c>
      <c r="G18" s="7">
        <f>[1]Denver!K12</f>
        <v>225</v>
      </c>
      <c r="H18" s="9">
        <f t="shared" si="0"/>
        <v>0.42613636363636365</v>
      </c>
      <c r="I18" s="9">
        <f>[1]Denver!$B$18</f>
        <v>0.60550000000000004</v>
      </c>
      <c r="J18" s="20">
        <f>[1]Denver!K33</f>
        <v>-172976.56879655272</v>
      </c>
      <c r="K18" s="18">
        <f t="shared" si="1"/>
        <v>172976.56879655272</v>
      </c>
      <c r="L18" s="19">
        <f t="shared" si="2"/>
        <v>0</v>
      </c>
      <c r="N18" s="14"/>
      <c r="O18" s="14"/>
      <c r="Q18" s="25"/>
    </row>
    <row r="19" spans="1:18" x14ac:dyDescent="0.2">
      <c r="A19" s="15" t="s">
        <v>24</v>
      </c>
      <c r="C19" s="6"/>
      <c r="D19" s="1" t="s">
        <v>33</v>
      </c>
      <c r="E19" s="7">
        <f>[1]Denver!L6</f>
        <v>678</v>
      </c>
      <c r="F19" s="7">
        <f>[1]Denver!L17</f>
        <v>678</v>
      </c>
      <c r="G19" s="7">
        <f>[1]Denver!L12</f>
        <v>487</v>
      </c>
      <c r="H19" s="9">
        <f t="shared" si="0"/>
        <v>0.71828908554572268</v>
      </c>
      <c r="I19" s="9">
        <f>[1]Denver!$B$18</f>
        <v>0.60550000000000004</v>
      </c>
      <c r="J19" s="20">
        <f>[1]Denver!L33</f>
        <v>27772.820522608235</v>
      </c>
      <c r="K19" s="18">
        <f t="shared" si="1"/>
        <v>0</v>
      </c>
      <c r="L19" s="19">
        <f t="shared" si="2"/>
        <v>27772.820522608235</v>
      </c>
      <c r="N19" s="14"/>
      <c r="O19" s="14"/>
      <c r="Q19" s="25"/>
    </row>
    <row r="20" spans="1:18" x14ac:dyDescent="0.2">
      <c r="A20" s="5"/>
      <c r="C20" s="6"/>
      <c r="D20" s="21" t="s">
        <v>23</v>
      </c>
      <c r="E20" s="22">
        <f>SUM(E13:E19)</f>
        <v>3276</v>
      </c>
      <c r="F20" s="22">
        <f>SUM(F13:F19)</f>
        <v>3276</v>
      </c>
      <c r="G20" s="22">
        <f>SUM(G13:G19)</f>
        <v>2099</v>
      </c>
      <c r="H20" s="9"/>
      <c r="I20" s="10"/>
      <c r="J20" s="23">
        <f>SUM(J13:J19)</f>
        <v>-186391.78593683871</v>
      </c>
      <c r="K20" s="23">
        <f>SUM(K13:K19)</f>
        <v>362100.656459447</v>
      </c>
      <c r="L20" s="26">
        <f>SUM(L13:L19)</f>
        <v>175708.87052260828</v>
      </c>
      <c r="N20" s="14"/>
      <c r="O20" s="14"/>
      <c r="Q20" s="25"/>
    </row>
    <row r="21" spans="1:18" x14ac:dyDescent="0.2">
      <c r="A21" s="5"/>
      <c r="C21" s="6"/>
      <c r="E21" s="7"/>
      <c r="F21" s="8"/>
      <c r="G21" s="8"/>
      <c r="H21" s="9"/>
      <c r="I21" s="10"/>
      <c r="J21" s="11"/>
      <c r="K21" s="18"/>
      <c r="L21" s="19"/>
      <c r="N21" s="14"/>
      <c r="O21" s="14"/>
      <c r="Q21" s="25"/>
    </row>
    <row r="22" spans="1:18" x14ac:dyDescent="0.2">
      <c r="A22" s="27" t="s">
        <v>34</v>
      </c>
      <c r="B22" s="1" t="s">
        <v>35</v>
      </c>
      <c r="C22" s="6" t="s">
        <v>36</v>
      </c>
      <c r="D22" s="1" t="s">
        <v>37</v>
      </c>
      <c r="E22" s="7">
        <f>[1]Harrison!E6</f>
        <v>414</v>
      </c>
      <c r="F22" s="7">
        <f>[1]Harrison!E17</f>
        <v>414</v>
      </c>
      <c r="G22" s="7">
        <f>[1]Harrison!E12</f>
        <v>136</v>
      </c>
      <c r="H22" s="9">
        <f>G22/F22</f>
        <v>0.32850241545893721</v>
      </c>
      <c r="I22" s="28">
        <f>[1]Harrison!$B$18</f>
        <v>0.61350000000000005</v>
      </c>
      <c r="J22" s="20">
        <f>[1]Harrison!E33</f>
        <v>-167048.48999999976</v>
      </c>
      <c r="K22" s="18">
        <f>IF(J22&lt;0,-J22,0)</f>
        <v>167048.48999999976</v>
      </c>
      <c r="L22" s="19">
        <f>IF(J22&lt;0,0,J22)</f>
        <v>0</v>
      </c>
      <c r="N22" s="24" t="s">
        <v>38</v>
      </c>
      <c r="O22" s="24"/>
      <c r="Q22" s="25"/>
    </row>
    <row r="23" spans="1:18" x14ac:dyDescent="0.2">
      <c r="A23" s="27" t="s">
        <v>34</v>
      </c>
      <c r="C23" s="6"/>
      <c r="D23" s="1" t="s">
        <v>39</v>
      </c>
      <c r="E23" s="7">
        <f>[1]Harrison!F6</f>
        <v>459</v>
      </c>
      <c r="F23" s="7">
        <f>[1]Harrison!F17</f>
        <v>459</v>
      </c>
      <c r="G23" s="7">
        <f>[1]Harrison!F12</f>
        <v>203</v>
      </c>
      <c r="H23" s="9">
        <f>G23/F23</f>
        <v>0.44226579520697168</v>
      </c>
      <c r="I23" s="28">
        <f>[1]Harrison!$B$18</f>
        <v>0.61350000000000005</v>
      </c>
      <c r="J23" s="20">
        <f>[1]Harrison!F33</f>
        <v>-119702.0430002003</v>
      </c>
      <c r="K23" s="18">
        <f>IF(J23&lt;0,-J23,0)</f>
        <v>119702.0430002003</v>
      </c>
      <c r="L23" s="19">
        <f>IF(J23&lt;0,0,J23)</f>
        <v>0</v>
      </c>
      <c r="N23" s="14"/>
      <c r="O23" s="14"/>
      <c r="R23" s="25"/>
    </row>
    <row r="24" spans="1:18" ht="13.5" customHeight="1" x14ac:dyDescent="0.2">
      <c r="A24" s="5"/>
      <c r="C24" s="6"/>
      <c r="D24" s="21" t="s">
        <v>23</v>
      </c>
      <c r="E24" s="22">
        <f>SUM(E22:E23)</f>
        <v>873</v>
      </c>
      <c r="F24" s="22">
        <f>SUM(F22:F23)</f>
        <v>873</v>
      </c>
      <c r="G24" s="22">
        <f>SUM(G22:G23)</f>
        <v>339</v>
      </c>
      <c r="H24" s="9"/>
      <c r="I24" s="10"/>
      <c r="J24" s="23">
        <f>SUM(J22:J23)</f>
        <v>-286750.53300020006</v>
      </c>
      <c r="K24" s="16">
        <f>SUM(K22:K23)</f>
        <v>286750.53300020006</v>
      </c>
      <c r="L24" s="26">
        <f>SUM(L22:L23)</f>
        <v>0</v>
      </c>
      <c r="N24" s="14"/>
      <c r="O24" s="14"/>
      <c r="Q24" s="25"/>
    </row>
    <row r="25" spans="1:18" x14ac:dyDescent="0.2">
      <c r="A25" s="5"/>
      <c r="C25" s="29"/>
      <c r="E25" s="7"/>
      <c r="F25" s="8"/>
      <c r="G25" s="8"/>
      <c r="H25" s="9"/>
      <c r="I25" s="10"/>
      <c r="J25" s="23"/>
      <c r="K25" s="16"/>
      <c r="L25" s="17"/>
      <c r="N25" s="14"/>
      <c r="O25" s="14"/>
      <c r="Q25" s="25"/>
    </row>
    <row r="26" spans="1:18" x14ac:dyDescent="0.2">
      <c r="A26" s="15" t="s">
        <v>40</v>
      </c>
      <c r="C26" s="6" t="s">
        <v>41</v>
      </c>
      <c r="D26" s="1" t="s">
        <v>42</v>
      </c>
      <c r="E26" s="7">
        <f>'[1]CO springs'!E6</f>
        <v>184</v>
      </c>
      <c r="F26" s="7">
        <f>'[1]CO springs'!E17</f>
        <v>184</v>
      </c>
      <c r="G26" s="7">
        <f>'[1]CO springs'!E12</f>
        <v>49</v>
      </c>
      <c r="H26" s="9">
        <f>G26/F26</f>
        <v>0.26630434782608697</v>
      </c>
      <c r="I26" s="28">
        <f>'[1]CO springs'!B$18</f>
        <v>0.53210000000000002</v>
      </c>
      <c r="J26" s="11">
        <f>'[1]CO springs'!E33</f>
        <v>-55608.319999999832</v>
      </c>
      <c r="K26" s="18">
        <f>IF(J26&lt;0,-J26,0)</f>
        <v>55608.319999999832</v>
      </c>
      <c r="L26" s="19">
        <f>IF(J26&lt;0,0,J26)</f>
        <v>0</v>
      </c>
      <c r="N26" s="24"/>
      <c r="O26" s="14"/>
    </row>
    <row r="27" spans="1:18" x14ac:dyDescent="0.2">
      <c r="A27" s="15" t="s">
        <v>40</v>
      </c>
      <c r="C27" s="6"/>
      <c r="D27" s="1" t="s">
        <v>43</v>
      </c>
      <c r="E27" s="7">
        <f>'[1]CO springs'!F6</f>
        <v>213.5</v>
      </c>
      <c r="F27" s="7">
        <f>'[1]CO springs'!F17</f>
        <v>214</v>
      </c>
      <c r="G27" s="7">
        <f>'[1]CO springs'!F12</f>
        <v>89</v>
      </c>
      <c r="H27" s="9">
        <f>G27/F27</f>
        <v>0.41588785046728971</v>
      </c>
      <c r="I27" s="28">
        <f>'[1]CO springs'!B$18</f>
        <v>0.53210000000000002</v>
      </c>
      <c r="J27" s="11">
        <f>'[1]CO springs'!F33</f>
        <v>-31014.959999999963</v>
      </c>
      <c r="K27" s="18">
        <f>IF(J27&lt;0,-J27,0)</f>
        <v>31014.959999999963</v>
      </c>
      <c r="L27" s="19">
        <f>IF(J27&lt;0,0,J27)</f>
        <v>0</v>
      </c>
      <c r="N27" s="14"/>
      <c r="O27" s="14"/>
    </row>
    <row r="28" spans="1:18" x14ac:dyDescent="0.2">
      <c r="A28" s="15" t="s">
        <v>40</v>
      </c>
      <c r="C28" s="6"/>
      <c r="D28" s="1" t="s">
        <v>44</v>
      </c>
      <c r="E28" s="7">
        <f>'[1]CO springs'!G6</f>
        <v>95</v>
      </c>
      <c r="F28" s="7">
        <f>'[1]CO springs'!G17</f>
        <v>95</v>
      </c>
      <c r="G28" s="7">
        <f>'[1]CO springs'!G12</f>
        <v>49</v>
      </c>
      <c r="H28" s="9">
        <f>G28/F28</f>
        <v>0.51578947368421058</v>
      </c>
      <c r="I28" s="28">
        <f>'[1]CO springs'!B$18</f>
        <v>0.53210000000000002</v>
      </c>
      <c r="J28" s="11">
        <f>'[1]CO springs'!G33</f>
        <v>-3842.6700000000419</v>
      </c>
      <c r="K28" s="18">
        <f>IF(J28&lt;0,-J28,0)</f>
        <v>3842.6700000000419</v>
      </c>
      <c r="L28" s="19">
        <f>IF(J28&lt;0,0,J28)</f>
        <v>0</v>
      </c>
      <c r="N28" s="14"/>
      <c r="O28" s="14"/>
    </row>
    <row r="29" spans="1:18" x14ac:dyDescent="0.2">
      <c r="A29" s="15" t="s">
        <v>40</v>
      </c>
      <c r="C29" s="6"/>
      <c r="D29" s="1" t="s">
        <v>45</v>
      </c>
      <c r="E29" s="7">
        <f>'[1]CO springs'!H6</f>
        <v>442</v>
      </c>
      <c r="F29" s="7">
        <f>'[1]CO springs'!H17</f>
        <v>442</v>
      </c>
      <c r="G29" s="7">
        <f>'[1]CO springs'!H12</f>
        <v>337</v>
      </c>
      <c r="H29" s="9">
        <f>G29/F29</f>
        <v>0.76244343891402711</v>
      </c>
      <c r="I29" s="28">
        <f>'[1]CO springs'!B$18</f>
        <v>0.53210000000000002</v>
      </c>
      <c r="J29" s="11">
        <f>'[1]CO springs'!H33</f>
        <v>96506.660000000149</v>
      </c>
      <c r="K29" s="18">
        <f>IF(J29&lt;0,-J29,0)</f>
        <v>0</v>
      </c>
      <c r="L29" s="19">
        <f>IF(J29&lt;0,0,J29)</f>
        <v>96506.660000000149</v>
      </c>
      <c r="N29" s="14"/>
      <c r="O29" s="14"/>
    </row>
    <row r="30" spans="1:18" x14ac:dyDescent="0.2">
      <c r="A30" s="15" t="s">
        <v>40</v>
      </c>
      <c r="C30" s="6"/>
      <c r="D30" s="1" t="s">
        <v>46</v>
      </c>
      <c r="E30" s="7">
        <f>'[1]CO springs'!I6</f>
        <v>91</v>
      </c>
      <c r="F30" s="7">
        <v>280</v>
      </c>
      <c r="G30" s="7">
        <v>107</v>
      </c>
      <c r="H30" s="9">
        <f>G30/F30</f>
        <v>0.38214285714285712</v>
      </c>
      <c r="I30" s="28">
        <f>'[1]CO springs'!B$18</f>
        <v>0.53210000000000002</v>
      </c>
      <c r="J30" s="20">
        <f>'[1]CO springs'!I33</f>
        <v>6876.9495759747224</v>
      </c>
      <c r="K30" s="18">
        <f>IF(J30&lt;0,-J30,0)</f>
        <v>0</v>
      </c>
      <c r="L30" s="19">
        <f>IF(J30&lt;0,0,J30)</f>
        <v>6876.9495759747224</v>
      </c>
      <c r="N30" s="14"/>
      <c r="O30" s="14"/>
    </row>
    <row r="31" spans="1:18" x14ac:dyDescent="0.2">
      <c r="A31" s="5"/>
      <c r="C31" s="6"/>
      <c r="D31" s="21" t="s">
        <v>23</v>
      </c>
      <c r="E31" s="22">
        <f>SUM(E25:E30)</f>
        <v>1025.5</v>
      </c>
      <c r="F31" s="22">
        <f>SUM(F25:F30)</f>
        <v>1215</v>
      </c>
      <c r="G31" s="22">
        <f>SUM(G25:G30)</f>
        <v>631</v>
      </c>
      <c r="H31" s="9"/>
      <c r="I31" s="10"/>
      <c r="J31" s="23">
        <f>SUM(J26:J30)</f>
        <v>12917.659575975034</v>
      </c>
      <c r="K31" s="23">
        <f>SUM(K26:K30)</f>
        <v>90465.949999999837</v>
      </c>
      <c r="L31" s="26">
        <f>SUM(L26:L30)</f>
        <v>103383.60957597487</v>
      </c>
      <c r="N31" s="14"/>
      <c r="O31" s="14"/>
    </row>
    <row r="32" spans="1:18" x14ac:dyDescent="0.2">
      <c r="A32" s="5"/>
      <c r="C32" s="6"/>
      <c r="D32" s="21"/>
      <c r="E32" s="22"/>
      <c r="F32" s="8"/>
      <c r="G32" s="8"/>
      <c r="H32" s="9"/>
      <c r="I32" s="10"/>
      <c r="J32" s="23"/>
      <c r="K32" s="16"/>
      <c r="L32" s="17"/>
      <c r="N32" s="14"/>
      <c r="O32" s="14"/>
    </row>
    <row r="33" spans="1:17" x14ac:dyDescent="0.2">
      <c r="A33" s="27" t="s">
        <v>47</v>
      </c>
      <c r="B33" s="1" t="s">
        <v>48</v>
      </c>
      <c r="C33" s="6" t="s">
        <v>49</v>
      </c>
      <c r="D33" s="1" t="s">
        <v>50</v>
      </c>
      <c r="E33" s="7">
        <f>'[1]Canon City'!E6</f>
        <v>252</v>
      </c>
      <c r="F33" s="7">
        <f>'[1]Canon City'!E17</f>
        <v>252</v>
      </c>
      <c r="G33" s="7">
        <f>'[1]Canon City'!E12</f>
        <v>66</v>
      </c>
      <c r="H33" s="9">
        <f>G33/F33</f>
        <v>0.26190476190476192</v>
      </c>
      <c r="I33" s="28">
        <f>'[1]Canon City'!B18</f>
        <v>0.5323</v>
      </c>
      <c r="J33" s="11">
        <f>'[1]Canon City'!E33</f>
        <v>-77189.899999999907</v>
      </c>
      <c r="K33" s="16">
        <f>IF(J33&lt;0,-J33,0)</f>
        <v>77189.899999999907</v>
      </c>
      <c r="L33" s="17">
        <f>IF(J33&lt;0,0,J33)</f>
        <v>0</v>
      </c>
      <c r="N33" s="24"/>
      <c r="O33" s="24"/>
      <c r="Q33" s="25"/>
    </row>
    <row r="34" spans="1:17" x14ac:dyDescent="0.2">
      <c r="A34" s="5"/>
      <c r="C34" s="6"/>
      <c r="E34" s="7"/>
      <c r="F34" s="7"/>
      <c r="G34" s="7"/>
      <c r="H34" s="9"/>
      <c r="I34" s="28"/>
      <c r="J34" s="11"/>
      <c r="K34" s="18"/>
      <c r="L34" s="19"/>
      <c r="N34" s="14"/>
      <c r="O34" s="14"/>
    </row>
    <row r="35" spans="1:17" x14ac:dyDescent="0.2">
      <c r="A35" s="15" t="s">
        <v>51</v>
      </c>
      <c r="B35" s="1" t="s">
        <v>52</v>
      </c>
      <c r="C35" s="6" t="s">
        <v>53</v>
      </c>
      <c r="D35" s="1" t="s">
        <v>54</v>
      </c>
      <c r="E35" s="7">
        <f>[1]Gunnison!E6</f>
        <v>42</v>
      </c>
      <c r="F35" s="7">
        <f>[1]Gunnison!E17</f>
        <v>42</v>
      </c>
      <c r="G35" s="7">
        <f>[1]Gunnison!E12</f>
        <v>5</v>
      </c>
      <c r="H35" s="9">
        <f>G35/F35</f>
        <v>0.11904761904761904</v>
      </c>
      <c r="I35" s="28">
        <f>[1]Gunnison!B18</f>
        <v>0.1726</v>
      </c>
      <c r="J35" s="11">
        <f>[1]Gunnison!E33</f>
        <v>-4047.9099999999744</v>
      </c>
      <c r="K35" s="16">
        <f>IF(J35&lt;0,-J35,0)</f>
        <v>4047.9099999999744</v>
      </c>
      <c r="L35" s="17">
        <f>IF(J35&lt;0,0,J35)</f>
        <v>0</v>
      </c>
      <c r="N35" s="14"/>
      <c r="O35" s="14"/>
    </row>
    <row r="36" spans="1:17" x14ac:dyDescent="0.2">
      <c r="A36" s="5"/>
      <c r="C36" s="6"/>
      <c r="E36" s="7"/>
      <c r="F36" s="8"/>
      <c r="G36" s="8"/>
      <c r="H36" s="9"/>
      <c r="I36" s="10"/>
      <c r="J36" s="11"/>
      <c r="K36" s="18"/>
      <c r="L36" s="19"/>
      <c r="N36" s="14"/>
      <c r="O36" s="14"/>
    </row>
    <row r="37" spans="1:17" x14ac:dyDescent="0.2">
      <c r="A37" s="15" t="s">
        <v>55</v>
      </c>
      <c r="B37" s="1" t="s">
        <v>56</v>
      </c>
      <c r="C37" s="6" t="s">
        <v>56</v>
      </c>
      <c r="D37" s="1" t="s">
        <v>57</v>
      </c>
      <c r="E37" s="7">
        <f>[1]Jeffco!F6</f>
        <v>108</v>
      </c>
      <c r="F37" s="7">
        <f>[1]Jeffco!F17</f>
        <v>108</v>
      </c>
      <c r="G37" s="7">
        <f>[1]Jeffco!F12</f>
        <v>102</v>
      </c>
      <c r="H37" s="9">
        <f>G37/F37</f>
        <v>0.94444444444444442</v>
      </c>
      <c r="I37" s="28">
        <f>[1]Jeffco!B18</f>
        <v>0.29380000000000001</v>
      </c>
      <c r="J37" s="20">
        <f>[1]Jeffco!F33</f>
        <v>69441.529853010084</v>
      </c>
      <c r="K37" s="18">
        <f>IF(J37&lt;0,-J37,0)</f>
        <v>0</v>
      </c>
      <c r="L37" s="19">
        <f>IF(J37&lt;0,0,J37)</f>
        <v>69441.529853010084</v>
      </c>
      <c r="N37" s="14"/>
      <c r="O37" s="14"/>
    </row>
    <row r="38" spans="1:17" x14ac:dyDescent="0.2">
      <c r="A38" s="27" t="s">
        <v>55</v>
      </c>
      <c r="C38" s="6"/>
      <c r="D38" s="1" t="s">
        <v>58</v>
      </c>
      <c r="E38" s="7">
        <f>[1]Jeffco!E6</f>
        <v>66.5</v>
      </c>
      <c r="F38" s="7">
        <f>[1]Jeffco!E17</f>
        <v>62</v>
      </c>
      <c r="G38" s="7">
        <f>[1]Jeffco!E12</f>
        <v>34</v>
      </c>
      <c r="H38" s="9">
        <f>G38/F38</f>
        <v>0.54838709677419351</v>
      </c>
      <c r="I38" s="28">
        <f>[1]Jeffco!B18</f>
        <v>0.29380000000000001</v>
      </c>
      <c r="J38" s="11">
        <f>[1]Jeffco!E33</f>
        <v>15995.04999999993</v>
      </c>
      <c r="K38" s="18">
        <f>IF(J38&lt;0,-J38,0)</f>
        <v>0</v>
      </c>
      <c r="L38" s="19">
        <f>IF(J38&lt;0,0,J38)</f>
        <v>15995.04999999993</v>
      </c>
      <c r="N38" s="14"/>
      <c r="O38" s="14"/>
    </row>
    <row r="39" spans="1:17" x14ac:dyDescent="0.2">
      <c r="A39" s="5"/>
      <c r="C39" s="6"/>
      <c r="D39" s="21" t="s">
        <v>23</v>
      </c>
      <c r="E39" s="22">
        <f>SUM(E37:E38)</f>
        <v>174.5</v>
      </c>
      <c r="F39" s="22">
        <f>SUM(F37:F38)</f>
        <v>170</v>
      </c>
      <c r="G39" s="22">
        <f>SUM(G37:G38)</f>
        <v>136</v>
      </c>
      <c r="H39" s="9"/>
      <c r="I39" s="28"/>
      <c r="J39" s="23">
        <f>SUM(J37:J38)</f>
        <v>85436.579853010015</v>
      </c>
      <c r="K39" s="16">
        <f>SUM(K37:K38)</f>
        <v>0</v>
      </c>
      <c r="L39" s="17">
        <f>SUM(L37:L38)</f>
        <v>85436.579853010015</v>
      </c>
      <c r="N39" s="14"/>
      <c r="O39" s="14"/>
    </row>
    <row r="40" spans="1:17" x14ac:dyDescent="0.2">
      <c r="A40" s="5"/>
      <c r="C40" s="6"/>
      <c r="E40" s="7"/>
      <c r="F40" s="8"/>
      <c r="G40" s="8"/>
      <c r="H40" s="9"/>
      <c r="I40" s="10"/>
      <c r="J40" s="11"/>
      <c r="K40" s="18"/>
      <c r="L40" s="19"/>
      <c r="N40" s="14"/>
      <c r="O40" s="14"/>
    </row>
    <row r="41" spans="1:17" x14ac:dyDescent="0.2">
      <c r="A41" s="15" t="s">
        <v>59</v>
      </c>
      <c r="B41" s="1" t="s">
        <v>60</v>
      </c>
      <c r="C41" s="6" t="s">
        <v>61</v>
      </c>
      <c r="D41" s="1" t="s">
        <v>62</v>
      </c>
      <c r="E41" s="7">
        <f>'[1]Mont-Cortez'!E6</f>
        <v>84</v>
      </c>
      <c r="F41" s="7">
        <f>'[1]Mont-Cortez'!E17</f>
        <v>89</v>
      </c>
      <c r="G41" s="7">
        <f>'[1]Mont-Cortez'!E12</f>
        <v>46</v>
      </c>
      <c r="H41" s="9">
        <f>G41/F41</f>
        <v>0.5168539325842697</v>
      </c>
      <c r="I41" s="28">
        <f>'[1]Mont-Cortez'!B18</f>
        <v>0.63549999999999995</v>
      </c>
      <c r="J41" s="11">
        <f>'[1]Mont-Cortez'!E33</f>
        <v>-12763.74893369968</v>
      </c>
      <c r="K41" s="18">
        <f>IF(J41&lt;0,-J41,0)</f>
        <v>12763.74893369968</v>
      </c>
      <c r="L41" s="19">
        <f>IF(J41&lt;0,0,J41)</f>
        <v>0</v>
      </c>
      <c r="N41" s="14"/>
      <c r="O41" s="24"/>
    </row>
    <row r="42" spans="1:17" x14ac:dyDescent="0.2">
      <c r="A42" s="27" t="s">
        <v>59</v>
      </c>
      <c r="C42" s="6"/>
      <c r="D42" s="1" t="s">
        <v>63</v>
      </c>
      <c r="E42" s="7">
        <f>'[1]Mont-Cortez'!F6</f>
        <v>133</v>
      </c>
      <c r="F42" s="7">
        <f>'[1]Mont-Cortez'!F17</f>
        <v>133</v>
      </c>
      <c r="G42" s="7">
        <f>'[1]Mont-Cortez'!F12</f>
        <v>95</v>
      </c>
      <c r="H42" s="9">
        <f>G42/F42</f>
        <v>0.7142857142857143</v>
      </c>
      <c r="I42" s="28">
        <f>'[1]Mont-Cortez'!B18</f>
        <v>0.63549999999999995</v>
      </c>
      <c r="J42" s="11">
        <f>'[1]Mont-Cortez'!F33</f>
        <v>10785.05085497559</v>
      </c>
      <c r="K42" s="18">
        <f>IF(J42&lt;0,-J42,0)</f>
        <v>0</v>
      </c>
      <c r="L42" s="19">
        <f>IF(J42&lt;0,0,J42)</f>
        <v>10785.05085497559</v>
      </c>
      <c r="N42" s="14"/>
      <c r="O42" s="14"/>
    </row>
    <row r="43" spans="1:17" x14ac:dyDescent="0.2">
      <c r="A43" s="5"/>
      <c r="C43" s="6"/>
      <c r="D43" s="21" t="s">
        <v>23</v>
      </c>
      <c r="E43" s="22">
        <f>SUM(E41:E42)</f>
        <v>217</v>
      </c>
      <c r="F43" s="22">
        <f>SUM(F41:F42)</f>
        <v>222</v>
      </c>
      <c r="G43" s="22">
        <f>SUM(G41:G42)</f>
        <v>141</v>
      </c>
      <c r="H43" s="9"/>
      <c r="I43" s="10"/>
      <c r="J43" s="23">
        <f>SUM(J41:J42)</f>
        <v>-1978.69807872409</v>
      </c>
      <c r="K43" s="16">
        <f>SUM(K41:K42)</f>
        <v>12763.74893369968</v>
      </c>
      <c r="L43" s="17">
        <f>SUM(L41:L42)</f>
        <v>10785.05085497559</v>
      </c>
      <c r="N43" s="14"/>
      <c r="O43" s="14"/>
    </row>
    <row r="44" spans="1:17" x14ac:dyDescent="0.2">
      <c r="A44" s="5"/>
      <c r="C44" s="6"/>
      <c r="E44" s="7"/>
      <c r="F44" s="8"/>
      <c r="G44" s="8"/>
      <c r="H44" s="9"/>
      <c r="I44" s="10"/>
      <c r="J44" s="11"/>
      <c r="K44" s="18"/>
      <c r="L44" s="19"/>
      <c r="N44" s="14"/>
      <c r="O44" s="14"/>
    </row>
    <row r="45" spans="1:17" x14ac:dyDescent="0.2">
      <c r="A45" s="15" t="s">
        <v>64</v>
      </c>
      <c r="B45" s="1" t="s">
        <v>65</v>
      </c>
      <c r="C45" s="6" t="s">
        <v>66</v>
      </c>
      <c r="D45" s="1" t="s">
        <v>67</v>
      </c>
      <c r="E45" s="7">
        <f>[1]Montrose!F6</f>
        <v>155</v>
      </c>
      <c r="F45" s="7">
        <f>[1]Montrose!F17</f>
        <v>155</v>
      </c>
      <c r="G45" s="7">
        <f>[1]Montrose!F12</f>
        <v>93</v>
      </c>
      <c r="H45" s="9">
        <f>G45/F45</f>
        <v>0.6</v>
      </c>
      <c r="I45" s="28">
        <f>[1]Montrose!B18</f>
        <v>0.52859999999999996</v>
      </c>
      <c r="J45" s="20">
        <f>[1]Montrose!F33</f>
        <v>7028.5232962158043</v>
      </c>
      <c r="K45" s="16">
        <f>IF(J45&lt;0,-J45,0)</f>
        <v>0</v>
      </c>
      <c r="L45" s="17">
        <f>IF(J45&lt;0,0,J45)</f>
        <v>7028.5232962158043</v>
      </c>
      <c r="N45" s="24"/>
      <c r="O45" s="14"/>
    </row>
    <row r="46" spans="1:17" x14ac:dyDescent="0.2">
      <c r="A46" s="5"/>
      <c r="C46" s="6"/>
      <c r="E46" s="7"/>
      <c r="F46" s="8"/>
      <c r="G46" s="8"/>
      <c r="H46" s="9"/>
      <c r="I46" s="10"/>
      <c r="J46" s="11"/>
      <c r="K46" s="18"/>
      <c r="L46" s="19"/>
      <c r="N46" s="14"/>
      <c r="O46" s="14"/>
    </row>
    <row r="47" spans="1:17" x14ac:dyDescent="0.2">
      <c r="A47" s="15" t="s">
        <v>68</v>
      </c>
      <c r="C47" s="6" t="s">
        <v>69</v>
      </c>
      <c r="D47" s="1" t="s">
        <v>70</v>
      </c>
      <c r="E47" s="7">
        <f>'[1]West End'!E6</f>
        <v>38.5</v>
      </c>
      <c r="F47" s="7">
        <f>'[1]West End'!E17</f>
        <v>35</v>
      </c>
      <c r="G47" s="7">
        <f>'[1]West End'!E12</f>
        <v>20</v>
      </c>
      <c r="H47" s="9">
        <f>G47/F47</f>
        <v>0.5714285714285714</v>
      </c>
      <c r="I47" s="28">
        <f>'[1]West End'!B18</f>
        <v>0.55859999999999999</v>
      </c>
      <c r="J47" s="20">
        <f>'[1]West End'!E33</f>
        <v>784.88000000000466</v>
      </c>
      <c r="K47" s="16">
        <f>IF(J47&lt;0,-J47,0)</f>
        <v>0</v>
      </c>
      <c r="L47" s="17">
        <f>IF(J47&lt;0,0,J47)</f>
        <v>784.88000000000466</v>
      </c>
      <c r="N47" s="14"/>
      <c r="O47" s="14"/>
    </row>
    <row r="48" spans="1:17" x14ac:dyDescent="0.2">
      <c r="A48" s="5"/>
      <c r="C48" s="6"/>
      <c r="E48" s="7"/>
      <c r="F48" s="8"/>
      <c r="G48" s="8"/>
      <c r="H48" s="9"/>
      <c r="I48" s="10"/>
      <c r="J48" s="11"/>
      <c r="K48" s="18"/>
      <c r="L48" s="19"/>
      <c r="N48" s="14"/>
      <c r="O48" s="14"/>
    </row>
    <row r="49" spans="1:17" x14ac:dyDescent="0.2">
      <c r="A49" s="15" t="s">
        <v>71</v>
      </c>
      <c r="B49" s="1" t="s">
        <v>72</v>
      </c>
      <c r="C49" s="6" t="s">
        <v>73</v>
      </c>
      <c r="D49" s="1" t="s">
        <v>74</v>
      </c>
      <c r="E49" s="7">
        <f>[1]Park!E6</f>
        <v>25</v>
      </c>
      <c r="F49" s="7">
        <f>[1]Park!E17</f>
        <v>25</v>
      </c>
      <c r="G49" s="7">
        <f>[1]Park!E12</f>
        <v>6</v>
      </c>
      <c r="H49" s="9">
        <f>G49/F49</f>
        <v>0.24</v>
      </c>
      <c r="I49" s="28">
        <f>[1]Park!B18</f>
        <v>0.36199999999999999</v>
      </c>
      <c r="J49" s="11">
        <f>[1]Park!E33</f>
        <v>-3421.9200000000128</v>
      </c>
      <c r="K49" s="18">
        <f>IF(J49&lt;0,-J49,0)</f>
        <v>3421.9200000000128</v>
      </c>
      <c r="L49" s="19">
        <f>IF(J49&lt;0,0,J49)</f>
        <v>0</v>
      </c>
      <c r="N49" s="14"/>
      <c r="O49" s="24"/>
      <c r="Q49" s="14"/>
    </row>
    <row r="50" spans="1:17" x14ac:dyDescent="0.2">
      <c r="A50" s="27" t="s">
        <v>71</v>
      </c>
      <c r="C50" s="6"/>
      <c r="D50" s="1" t="s">
        <v>75</v>
      </c>
      <c r="E50" s="7">
        <f>[1]Park!F6</f>
        <v>116.5</v>
      </c>
      <c r="F50" s="7">
        <f>[1]Park!F17</f>
        <v>112</v>
      </c>
      <c r="G50" s="7">
        <f>[1]Park!F12</f>
        <v>30</v>
      </c>
      <c r="H50" s="9">
        <f>G50/F50</f>
        <v>0.26785714285714285</v>
      </c>
      <c r="I50" s="28">
        <f>[1]Park!B18</f>
        <v>0.36199999999999999</v>
      </c>
      <c r="J50" s="11">
        <f>[1]Park!F33</f>
        <v>-12518.719999999972</v>
      </c>
      <c r="K50" s="18">
        <f>IF(J50&lt;0,-J50,0)</f>
        <v>12518.719999999972</v>
      </c>
      <c r="L50" s="19">
        <f>IF(J50&lt;0,0,J50)</f>
        <v>0</v>
      </c>
      <c r="N50" s="14"/>
      <c r="O50" s="14"/>
    </row>
    <row r="51" spans="1:17" x14ac:dyDescent="0.2">
      <c r="A51" s="5"/>
      <c r="C51" s="6"/>
      <c r="D51" s="21" t="s">
        <v>23</v>
      </c>
      <c r="E51" s="22">
        <f>SUM(E49:E50)</f>
        <v>141.5</v>
      </c>
      <c r="F51" s="22">
        <f>SUM(F49:F50)</f>
        <v>137</v>
      </c>
      <c r="G51" s="22">
        <f>SUM(G49:G50)</f>
        <v>36</v>
      </c>
      <c r="H51" s="9"/>
      <c r="I51" s="10"/>
      <c r="J51" s="23">
        <f>SUM(J49:J50)</f>
        <v>-15940.639999999985</v>
      </c>
      <c r="K51" s="16">
        <f>SUM(K49:K50)</f>
        <v>15940.639999999985</v>
      </c>
      <c r="L51" s="17">
        <f>SUM(L49:L50)</f>
        <v>0</v>
      </c>
      <c r="N51" s="14"/>
      <c r="O51" s="14"/>
      <c r="Q51" s="25"/>
    </row>
    <row r="52" spans="1:17" x14ac:dyDescent="0.2">
      <c r="A52" s="5"/>
      <c r="C52" s="6"/>
      <c r="E52" s="7"/>
      <c r="F52" s="8"/>
      <c r="G52" s="8"/>
      <c r="H52" s="9"/>
      <c r="I52" s="10"/>
      <c r="J52" s="11"/>
      <c r="K52" s="18"/>
      <c r="L52" s="19"/>
      <c r="N52" s="14"/>
      <c r="O52" s="14"/>
    </row>
    <row r="53" spans="1:17" x14ac:dyDescent="0.2">
      <c r="A53" s="15" t="s">
        <v>76</v>
      </c>
      <c r="B53" s="1" t="s">
        <v>77</v>
      </c>
      <c r="C53" s="6" t="s">
        <v>78</v>
      </c>
      <c r="D53" s="1" t="s">
        <v>79</v>
      </c>
      <c r="E53" s="7">
        <f>[1]Lamar!E6</f>
        <v>130</v>
      </c>
      <c r="F53" s="7">
        <f>[1]Lamar!E17</f>
        <v>130</v>
      </c>
      <c r="G53" s="7">
        <f>[1]Lamar!E12</f>
        <v>40</v>
      </c>
      <c r="H53" s="9">
        <f>G53/F53</f>
        <v>0.30769230769230771</v>
      </c>
      <c r="I53" s="28">
        <f>[1]Lamar!E18</f>
        <v>0.30769230769230771</v>
      </c>
      <c r="J53" s="20">
        <f>[1]Lamar!E33</f>
        <v>-72685.489999999991</v>
      </c>
      <c r="K53" s="16">
        <f>IF(J53&lt;0,-J53,0)</f>
        <v>72685.489999999991</v>
      </c>
      <c r="L53" s="17">
        <f>IF(J53&lt;0,0,J53)</f>
        <v>0</v>
      </c>
      <c r="N53" s="14"/>
      <c r="O53" s="14"/>
    </row>
    <row r="54" spans="1:17" x14ac:dyDescent="0.2">
      <c r="A54" s="5"/>
      <c r="C54" s="6"/>
      <c r="E54" s="7"/>
      <c r="F54" s="8"/>
      <c r="G54" s="8"/>
      <c r="H54" s="9"/>
      <c r="I54" s="10"/>
      <c r="J54" s="11"/>
      <c r="K54" s="18"/>
      <c r="L54" s="19"/>
      <c r="N54" s="14"/>
      <c r="O54" s="14"/>
    </row>
    <row r="55" spans="1:17" x14ac:dyDescent="0.2">
      <c r="A55" s="15" t="s">
        <v>80</v>
      </c>
      <c r="B55" s="1" t="s">
        <v>81</v>
      </c>
      <c r="C55" s="6" t="s">
        <v>82</v>
      </c>
      <c r="D55" s="1" t="s">
        <v>83</v>
      </c>
      <c r="E55" s="7">
        <f>'[1]Pueblo city'!E6</f>
        <v>1016</v>
      </c>
      <c r="F55" s="7">
        <f>'[1]Pueblo city'!E17</f>
        <v>1016</v>
      </c>
      <c r="G55" s="7">
        <f>'[1]Pueblo city'!E12</f>
        <v>784</v>
      </c>
      <c r="H55" s="9">
        <f>G55/F55</f>
        <v>0.77165354330708658</v>
      </c>
      <c r="I55" s="28">
        <f>'[1]Pueblo city'!B18</f>
        <v>0.77249999999999996</v>
      </c>
      <c r="J55" s="11">
        <f>'[1]Pueblo city'!E33</f>
        <v>-17991.509999999776</v>
      </c>
      <c r="K55" s="18">
        <f>IF(J55&lt;0,-J55,0)</f>
        <v>17991.509999999776</v>
      </c>
      <c r="L55" s="19">
        <f>IF(J55&lt;0,0,J55)</f>
        <v>0</v>
      </c>
      <c r="N55" s="14"/>
      <c r="O55" s="14"/>
    </row>
    <row r="56" spans="1:17" x14ac:dyDescent="0.2">
      <c r="A56" s="15" t="s">
        <v>80</v>
      </c>
      <c r="C56" s="6"/>
      <c r="D56" s="1" t="s">
        <v>84</v>
      </c>
      <c r="E56" s="7">
        <f>'[1]Pueblo city'!F6</f>
        <v>539</v>
      </c>
      <c r="F56" s="7">
        <f>'[1]Pueblo city'!F17</f>
        <v>539</v>
      </c>
      <c r="G56" s="7">
        <f>'[1]Pueblo city'!F12</f>
        <v>324</v>
      </c>
      <c r="H56" s="9">
        <f>G56/F56</f>
        <v>0.60111317254174401</v>
      </c>
      <c r="I56" s="28">
        <f>'[1]Pueblo city'!B18</f>
        <v>0.77249999999999996</v>
      </c>
      <c r="J56" s="11">
        <f>'[1]Pueblo city'!F33</f>
        <v>-138069.25999999978</v>
      </c>
      <c r="K56" s="18">
        <f>IF(J56&lt;0,-J56,0)</f>
        <v>138069.25999999978</v>
      </c>
      <c r="L56" s="19">
        <f>IF(J56&lt;0,0,J56)</f>
        <v>0</v>
      </c>
      <c r="N56" s="14"/>
      <c r="O56" s="14"/>
    </row>
    <row r="57" spans="1:17" x14ac:dyDescent="0.2">
      <c r="A57" s="5"/>
      <c r="C57" s="6"/>
      <c r="D57" s="21" t="s">
        <v>23</v>
      </c>
      <c r="E57" s="22">
        <f>SUM(E55:E56)</f>
        <v>1555</v>
      </c>
      <c r="F57" s="22">
        <f>SUM(F55:F56)</f>
        <v>1555</v>
      </c>
      <c r="G57" s="22">
        <f>SUM(G55:G56)</f>
        <v>1108</v>
      </c>
      <c r="H57" s="9"/>
      <c r="I57" s="10"/>
      <c r="J57" s="23">
        <f>SUM(J55:J56)</f>
        <v>-156060.76999999955</v>
      </c>
      <c r="K57" s="16">
        <f>SUM(K55:K56)</f>
        <v>156060.76999999955</v>
      </c>
      <c r="L57" s="17">
        <f>SUM(L55:L56)</f>
        <v>0</v>
      </c>
      <c r="N57" s="14"/>
      <c r="O57" s="14"/>
    </row>
    <row r="58" spans="1:17" x14ac:dyDescent="0.2">
      <c r="A58" s="5"/>
      <c r="C58" s="6"/>
      <c r="E58" s="7"/>
      <c r="F58" s="8"/>
      <c r="G58" s="8"/>
      <c r="H58" s="9"/>
      <c r="I58" s="10"/>
      <c r="J58" s="11"/>
      <c r="K58" s="18"/>
      <c r="L58" s="19"/>
      <c r="N58" s="14"/>
      <c r="O58" s="14"/>
    </row>
    <row r="59" spans="1:17" x14ac:dyDescent="0.2">
      <c r="A59" s="15" t="s">
        <v>85</v>
      </c>
      <c r="B59" s="1" t="s">
        <v>86</v>
      </c>
      <c r="C59" s="6" t="s">
        <v>87</v>
      </c>
      <c r="D59" s="1" t="s">
        <v>88</v>
      </c>
      <c r="E59" s="7">
        <f>[1]Moffat!E6</f>
        <v>83</v>
      </c>
      <c r="F59" s="7">
        <f>[1]Moffat!E17</f>
        <v>83</v>
      </c>
      <c r="G59" s="7">
        <f>[1]Moffat!E12</f>
        <v>65</v>
      </c>
      <c r="H59" s="9">
        <f>G59/F59</f>
        <v>0.7831325301204819</v>
      </c>
      <c r="I59" s="28">
        <f>[1]Moffat!B18</f>
        <v>0.82179999999999997</v>
      </c>
      <c r="J59" s="20">
        <f>[1]Moffat!E33</f>
        <v>-6077.4799999999814</v>
      </c>
      <c r="K59" s="16">
        <f>IF(J59&lt;0,-J59,0)</f>
        <v>6077.4799999999814</v>
      </c>
      <c r="L59" s="17">
        <f>IF(J59&lt;0,0,J59)</f>
        <v>0</v>
      </c>
      <c r="N59" s="14"/>
      <c r="O59" s="14"/>
    </row>
    <row r="60" spans="1:17" x14ac:dyDescent="0.2">
      <c r="A60" s="5"/>
      <c r="C60" s="6"/>
      <c r="E60" s="7"/>
      <c r="F60" s="8"/>
      <c r="G60" s="8"/>
      <c r="H60" s="9"/>
      <c r="I60" s="10"/>
      <c r="J60" s="11"/>
      <c r="K60" s="18"/>
      <c r="L60" s="19"/>
      <c r="N60" s="14"/>
      <c r="O60" s="14"/>
    </row>
    <row r="61" spans="1:17" x14ac:dyDescent="0.2">
      <c r="A61" s="15" t="s">
        <v>89</v>
      </c>
      <c r="B61" s="1" t="s">
        <v>90</v>
      </c>
      <c r="C61" s="6" t="s">
        <v>91</v>
      </c>
      <c r="D61" s="1" t="s">
        <v>92</v>
      </c>
      <c r="E61" s="7">
        <f>[1]Keenesburg!E6</f>
        <v>179</v>
      </c>
      <c r="F61" s="7">
        <f>[1]Keenesburg!E17</f>
        <v>179</v>
      </c>
      <c r="G61" s="7">
        <f>[1]Keenesburg!E12</f>
        <v>11</v>
      </c>
      <c r="H61" s="9">
        <f>G61/F61</f>
        <v>6.1452513966480445E-2</v>
      </c>
      <c r="I61" s="30">
        <f>[1]Keenesburg!B18</f>
        <v>0.31509999999999999</v>
      </c>
      <c r="J61" s="11">
        <f>[1]Keenesburg!E33</f>
        <v>-58886.850000000093</v>
      </c>
      <c r="K61" s="16">
        <f>IF(J61&lt;0,-J61,0)</f>
        <v>58886.850000000093</v>
      </c>
      <c r="L61" s="17">
        <f>IF(J61&lt;0,0,J61)</f>
        <v>0</v>
      </c>
      <c r="N61" s="24"/>
      <c r="O61" s="14"/>
    </row>
    <row r="62" spans="1:17" x14ac:dyDescent="0.2">
      <c r="A62" s="5"/>
      <c r="C62" s="6"/>
      <c r="E62" s="7"/>
      <c r="F62" s="8"/>
      <c r="G62" s="8"/>
      <c r="H62" s="9"/>
      <c r="I62" s="9"/>
      <c r="J62" s="11"/>
      <c r="K62" s="18"/>
      <c r="L62" s="19"/>
      <c r="N62" s="14"/>
      <c r="O62" s="14"/>
    </row>
    <row r="63" spans="1:17" x14ac:dyDescent="0.2">
      <c r="A63" s="15" t="s">
        <v>93</v>
      </c>
      <c r="C63" s="6" t="s">
        <v>94</v>
      </c>
      <c r="D63" s="1" t="s">
        <v>95</v>
      </c>
      <c r="E63" s="7">
        <f>[1]Greeley!E6</f>
        <v>1525</v>
      </c>
      <c r="F63" s="7">
        <f>[1]Greeley!E17</f>
        <v>1615</v>
      </c>
      <c r="G63" s="7">
        <f>[1]Greeley!E12</f>
        <v>410</v>
      </c>
      <c r="H63" s="9">
        <f>G63/F63</f>
        <v>0.25386996904024767</v>
      </c>
      <c r="I63" s="28">
        <f>[1]Greeley!B$18</f>
        <v>0.66649999999999998</v>
      </c>
      <c r="J63" s="11">
        <f>[1]Greeley!E33</f>
        <v>-938963.62000000104</v>
      </c>
      <c r="K63" s="18">
        <f>IF(J63&lt;0,-J63,0)</f>
        <v>938963.62000000104</v>
      </c>
      <c r="L63" s="19">
        <f>IF(J63&lt;0,0,J63)</f>
        <v>0</v>
      </c>
      <c r="N63" s="14"/>
      <c r="O63" s="14"/>
    </row>
    <row r="64" spans="1:17" x14ac:dyDescent="0.2">
      <c r="A64" s="15" t="s">
        <v>93</v>
      </c>
      <c r="C64" s="6"/>
      <c r="D64" s="1" t="s">
        <v>96</v>
      </c>
      <c r="E64" s="7">
        <f>[1]Greeley!F6</f>
        <v>1743.5</v>
      </c>
      <c r="F64" s="7">
        <f>[1]Greeley!F17</f>
        <v>1744</v>
      </c>
      <c r="G64" s="7">
        <f>[1]Greeley!F12</f>
        <v>569</v>
      </c>
      <c r="H64" s="9">
        <f>G64/F64</f>
        <v>0.32626146788990823</v>
      </c>
      <c r="I64" s="28">
        <f>[1]Greeley!B$18</f>
        <v>0.66649999999999998</v>
      </c>
      <c r="J64" s="11">
        <f>[1]Greeley!F33</f>
        <v>-910497.29000000097</v>
      </c>
      <c r="K64" s="18">
        <f>IF(J64&lt;0,-J64,0)</f>
        <v>910497.29000000097</v>
      </c>
      <c r="L64" s="19">
        <f>IF(J64&lt;0,0,J64)</f>
        <v>0</v>
      </c>
      <c r="N64" s="14"/>
      <c r="O64" s="14"/>
    </row>
    <row r="65" spans="1:15" x14ac:dyDescent="0.2">
      <c r="A65" s="15" t="s">
        <v>93</v>
      </c>
      <c r="C65" s="6"/>
      <c r="D65" s="1" t="s">
        <v>97</v>
      </c>
      <c r="E65" s="7">
        <f>[1]Greeley!G6</f>
        <v>358.5</v>
      </c>
      <c r="F65" s="7">
        <f>[1]Greeley!G17</f>
        <v>359</v>
      </c>
      <c r="G65" s="7">
        <f>[1]Greeley!G12</f>
        <v>205</v>
      </c>
      <c r="H65" s="9">
        <f>G65/F65</f>
        <v>0.57103064066852371</v>
      </c>
      <c r="I65" s="28">
        <f>[1]Greeley!B$18</f>
        <v>0.66649999999999998</v>
      </c>
      <c r="J65" s="11">
        <f>[1]Greeley!G33</f>
        <v>-73898.989999999758</v>
      </c>
      <c r="K65" s="18">
        <f>IF(J65&lt;0,-J65,0)</f>
        <v>73898.989999999758</v>
      </c>
      <c r="L65" s="19">
        <f>IF(J65&lt;0,0,J65)</f>
        <v>0</v>
      </c>
      <c r="N65" s="14"/>
      <c r="O65" s="14"/>
    </row>
    <row r="66" spans="1:15" x14ac:dyDescent="0.2">
      <c r="A66" s="5"/>
      <c r="C66" s="6"/>
      <c r="D66" s="21" t="s">
        <v>23</v>
      </c>
      <c r="E66" s="22">
        <f>SUM(E63:E65)</f>
        <v>3627</v>
      </c>
      <c r="F66" s="22">
        <f>SUM(F63:F65)</f>
        <v>3718</v>
      </c>
      <c r="G66" s="22">
        <f>SUM(G63:G65)</f>
        <v>1184</v>
      </c>
      <c r="H66" s="9"/>
      <c r="I66" s="10"/>
      <c r="J66" s="23">
        <f>SUM(J63:J65)</f>
        <v>-1923359.9000000018</v>
      </c>
      <c r="K66" s="16">
        <f>SUM(K63:K65)</f>
        <v>1923359.9000000018</v>
      </c>
      <c r="L66" s="17">
        <f>SUM(L63:L65)</f>
        <v>0</v>
      </c>
      <c r="N66" s="14"/>
      <c r="O66" s="14"/>
    </row>
    <row r="67" spans="1:15" x14ac:dyDescent="0.2">
      <c r="A67" s="5"/>
      <c r="C67" s="6"/>
      <c r="E67" s="31"/>
      <c r="H67" s="9"/>
      <c r="I67" s="10"/>
      <c r="J67" s="32"/>
      <c r="K67" s="33"/>
      <c r="L67" s="34"/>
      <c r="N67" s="14"/>
      <c r="O67" s="14"/>
    </row>
    <row r="68" spans="1:15" ht="13.5" thickBot="1" x14ac:dyDescent="0.25">
      <c r="A68" s="35"/>
      <c r="B68" s="36"/>
      <c r="C68" s="37"/>
      <c r="D68" s="36"/>
      <c r="E68" s="38"/>
      <c r="F68" s="36"/>
      <c r="G68" s="36"/>
      <c r="H68" s="39"/>
      <c r="I68" s="40"/>
      <c r="J68" s="41"/>
      <c r="K68" s="42"/>
      <c r="L68" s="43"/>
      <c r="N68" s="14"/>
      <c r="O68" s="14"/>
    </row>
    <row r="69" spans="1:15" ht="13.5" thickBot="1" x14ac:dyDescent="0.25">
      <c r="A69" s="86" t="s">
        <v>98</v>
      </c>
      <c r="B69" s="87"/>
      <c r="C69" s="87"/>
      <c r="D69" s="88"/>
      <c r="E69" s="89"/>
      <c r="F69" s="90"/>
      <c r="G69" s="90"/>
      <c r="H69" s="91"/>
      <c r="I69" s="91"/>
      <c r="J69" s="92">
        <f>J7+J11+J20+J24+J31+J33+J35+J39+J43+J45+J47+J51+J53+J57+J59+J61+J66</f>
        <v>-2800444.6461915434</v>
      </c>
      <c r="K69" s="92">
        <f>K7+K11+K20+K24+K31+K33+K35+K39+K43+K45+K47+K51+K53+K57+K59+K61+K66</f>
        <v>3236572.5883933478</v>
      </c>
      <c r="L69" s="93">
        <f>L7+L11+L20+L24+L31+L33+L35+L39+L43+L45+L47+L51+L53+L57+L59+L61+L66</f>
        <v>436127.94220180449</v>
      </c>
      <c r="N69" s="14"/>
      <c r="O69" s="14"/>
    </row>
    <row r="70" spans="1:15" x14ac:dyDescent="0.2">
      <c r="E70" s="44"/>
      <c r="J70" s="45"/>
      <c r="K70" s="45"/>
      <c r="L70" s="45"/>
      <c r="N70" s="24"/>
      <c r="O70" s="14"/>
    </row>
    <row r="71" spans="1:15" hidden="1" x14ac:dyDescent="0.2">
      <c r="J71" s="45"/>
      <c r="K71" s="45"/>
      <c r="L71" s="45"/>
    </row>
    <row r="72" spans="1:15" hidden="1" x14ac:dyDescent="0.2">
      <c r="J72" s="45"/>
      <c r="K72" s="45"/>
      <c r="L72" s="45"/>
    </row>
    <row r="73" spans="1:15" hidden="1" x14ac:dyDescent="0.2">
      <c r="B73" s="2" t="s">
        <v>99</v>
      </c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5" hidden="1" x14ac:dyDescent="0.2">
      <c r="B74" s="2" t="s">
        <v>100</v>
      </c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5" hidden="1" x14ac:dyDescent="0.2">
      <c r="B75" s="2" t="s">
        <v>101</v>
      </c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5" ht="13.5" thickBot="1" x14ac:dyDescent="0.25"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5" ht="39" thickBot="1" x14ac:dyDescent="0.25">
      <c r="A77" s="77" t="s">
        <v>2</v>
      </c>
      <c r="B77" s="78" t="s">
        <v>3</v>
      </c>
      <c r="C77" s="79" t="s">
        <v>102</v>
      </c>
      <c r="D77" s="77" t="s">
        <v>103</v>
      </c>
      <c r="E77" s="80" t="s">
        <v>6</v>
      </c>
      <c r="F77" s="80" t="s">
        <v>7</v>
      </c>
      <c r="G77" s="81" t="s">
        <v>8</v>
      </c>
      <c r="H77" s="80" t="s">
        <v>104</v>
      </c>
      <c r="I77" s="82" t="s">
        <v>105</v>
      </c>
      <c r="J77" s="80" t="s">
        <v>106</v>
      </c>
      <c r="K77" s="94" t="s">
        <v>12</v>
      </c>
      <c r="L77" s="82" t="s">
        <v>13</v>
      </c>
    </row>
    <row r="78" spans="1:15" ht="13.5" hidden="1" thickBot="1" x14ac:dyDescent="0.25">
      <c r="B78" s="47"/>
      <c r="C78" s="6"/>
      <c r="D78" s="48"/>
      <c r="E78" s="4"/>
      <c r="F78" s="4"/>
      <c r="G78" s="46"/>
      <c r="H78" s="4"/>
      <c r="I78" s="49"/>
      <c r="J78" s="50"/>
      <c r="K78" s="51"/>
      <c r="L78" s="52"/>
    </row>
    <row r="79" spans="1:15" x14ac:dyDescent="0.2">
      <c r="A79" s="53" t="s">
        <v>107</v>
      </c>
      <c r="B79" s="54" t="s">
        <v>108</v>
      </c>
      <c r="C79" s="55" t="s">
        <v>109</v>
      </c>
      <c r="D79" s="3" t="s">
        <v>110</v>
      </c>
      <c r="E79" s="56">
        <v>1854</v>
      </c>
      <c r="F79" s="4"/>
      <c r="G79" s="46"/>
      <c r="H79" s="57">
        <v>0.16550241805480925</v>
      </c>
      <c r="I79" s="49">
        <v>0.34589999999999999</v>
      </c>
      <c r="J79" s="50">
        <v>-354133.07141651399</v>
      </c>
      <c r="K79" s="58"/>
      <c r="L79" s="59">
        <f t="shared" ref="L79:L82" si="3">ROUND(IF(H79&lt;I79,-J79,0)*0.5,2)</f>
        <v>177066.54</v>
      </c>
    </row>
    <row r="80" spans="1:15" x14ac:dyDescent="0.2">
      <c r="A80" s="5"/>
      <c r="C80" s="6"/>
      <c r="D80" s="3"/>
      <c r="E80" s="56"/>
      <c r="F80" s="4"/>
      <c r="G80" s="46"/>
      <c r="H80" s="57"/>
      <c r="I80" s="49"/>
      <c r="J80" s="50"/>
      <c r="K80" s="58"/>
      <c r="L80" s="59"/>
    </row>
    <row r="81" spans="1:15" x14ac:dyDescent="0.2">
      <c r="A81" s="15" t="s">
        <v>107</v>
      </c>
      <c r="C81" s="6" t="s">
        <v>111</v>
      </c>
      <c r="D81" s="1" t="s">
        <v>112</v>
      </c>
      <c r="E81" s="60">
        <v>462</v>
      </c>
      <c r="F81" s="46"/>
      <c r="G81" s="46"/>
      <c r="H81" s="57">
        <v>0.5</v>
      </c>
      <c r="I81" s="49">
        <v>0.74850000000000005</v>
      </c>
      <c r="J81" s="50">
        <v>-154052.91767865233</v>
      </c>
      <c r="K81" s="58"/>
      <c r="L81" s="59">
        <f t="shared" si="3"/>
        <v>77026.460000000006</v>
      </c>
    </row>
    <row r="82" spans="1:15" ht="43.5" customHeight="1" x14ac:dyDescent="0.2">
      <c r="A82" s="15" t="s">
        <v>107</v>
      </c>
      <c r="C82" s="6"/>
      <c r="D82" s="1" t="s">
        <v>113</v>
      </c>
      <c r="E82" s="60">
        <v>249</v>
      </c>
      <c r="F82" s="46"/>
      <c r="G82" s="46"/>
      <c r="H82" s="57">
        <v>0.5662650602409639</v>
      </c>
      <c r="I82" s="49">
        <v>0.74850000000000005</v>
      </c>
      <c r="J82" s="50">
        <v>-82450.840567065869</v>
      </c>
      <c r="K82" s="58"/>
      <c r="L82" s="59">
        <f t="shared" si="3"/>
        <v>41225.42</v>
      </c>
      <c r="O82" s="4"/>
    </row>
    <row r="83" spans="1:15" x14ac:dyDescent="0.2">
      <c r="A83" s="5"/>
      <c r="C83" s="6"/>
      <c r="E83" s="60"/>
      <c r="F83" s="46"/>
      <c r="G83" s="46"/>
      <c r="H83" s="57"/>
      <c r="I83" s="49"/>
      <c r="J83" s="50"/>
      <c r="K83" s="58"/>
      <c r="L83" s="59"/>
      <c r="O83" s="14"/>
    </row>
    <row r="84" spans="1:15" x14ac:dyDescent="0.2">
      <c r="A84" s="15" t="s">
        <v>107</v>
      </c>
      <c r="B84" s="1" t="s">
        <v>15</v>
      </c>
      <c r="C84" s="6" t="s">
        <v>114</v>
      </c>
      <c r="D84" s="1" t="s">
        <v>115</v>
      </c>
      <c r="E84" s="60">
        <v>417.5</v>
      </c>
      <c r="F84" s="46"/>
      <c r="G84" s="46"/>
      <c r="H84" s="57">
        <v>0.43198090692124103</v>
      </c>
      <c r="I84" s="49">
        <v>0.6804</v>
      </c>
      <c r="J84" s="50">
        <v>-229056.49004319496</v>
      </c>
      <c r="K84" s="58"/>
      <c r="L84" s="59">
        <f>ROUND(IF(H84&lt;I84,-J84,0)*0.5,2)</f>
        <v>114528.25</v>
      </c>
      <c r="O84" s="14"/>
    </row>
    <row r="85" spans="1:15" x14ac:dyDescent="0.2">
      <c r="A85" s="15" t="s">
        <v>107</v>
      </c>
      <c r="C85" s="6"/>
      <c r="D85" s="1" t="s">
        <v>116</v>
      </c>
      <c r="E85" s="60">
        <v>289</v>
      </c>
      <c r="F85" s="46"/>
      <c r="G85" s="46"/>
      <c r="H85" s="57">
        <v>0.4823529411764706</v>
      </c>
      <c r="I85" s="49">
        <v>0.6804</v>
      </c>
      <c r="J85" s="50">
        <v>-25939.444770346396</v>
      </c>
      <c r="K85" s="58"/>
      <c r="L85" s="59">
        <f>ROUND(IF(H85&lt;I85,-J85,0)*0.5,2)</f>
        <v>12969.72</v>
      </c>
      <c r="O85" s="14"/>
    </row>
    <row r="86" spans="1:15" x14ac:dyDescent="0.2">
      <c r="A86" s="5"/>
      <c r="B86" s="21"/>
      <c r="C86" s="61"/>
      <c r="D86" s="48"/>
      <c r="E86" s="62"/>
      <c r="F86" s="46"/>
      <c r="G86" s="46"/>
      <c r="H86" s="4"/>
      <c r="I86" s="52"/>
      <c r="J86" s="50"/>
      <c r="K86" s="58"/>
      <c r="L86" s="59"/>
      <c r="O86" s="14"/>
    </row>
    <row r="87" spans="1:15" x14ac:dyDescent="0.2">
      <c r="A87" s="15" t="s">
        <v>107</v>
      </c>
      <c r="B87" s="1" t="s">
        <v>117</v>
      </c>
      <c r="C87" s="6" t="s">
        <v>118</v>
      </c>
      <c r="D87" s="3" t="s">
        <v>119</v>
      </c>
      <c r="E87" s="56">
        <v>117</v>
      </c>
      <c r="F87" s="63"/>
      <c r="G87" s="63"/>
      <c r="H87" s="57">
        <v>8.5470085470085472E-2</v>
      </c>
      <c r="I87" s="49">
        <v>0.33610000000000001</v>
      </c>
      <c r="J87" s="50">
        <v>-31832.747475816635</v>
      </c>
      <c r="K87" s="58"/>
      <c r="L87" s="59">
        <f>ROUND(IF(H87&lt;I87,-J87,0)*0.5,2)</f>
        <v>15916.37</v>
      </c>
      <c r="O87" s="14"/>
    </row>
    <row r="88" spans="1:15" x14ac:dyDescent="0.2">
      <c r="A88" s="5"/>
      <c r="C88" s="6"/>
      <c r="D88" s="3"/>
      <c r="E88" s="56"/>
      <c r="F88" s="63"/>
      <c r="G88" s="63"/>
      <c r="H88" s="57"/>
      <c r="I88" s="49"/>
      <c r="J88" s="50"/>
      <c r="K88" s="58"/>
      <c r="L88" s="59"/>
      <c r="O88" s="14"/>
    </row>
    <row r="89" spans="1:15" x14ac:dyDescent="0.2">
      <c r="A89" s="15" t="s">
        <v>107</v>
      </c>
      <c r="B89" s="1" t="s">
        <v>120</v>
      </c>
      <c r="C89" s="6" t="s">
        <v>120</v>
      </c>
      <c r="D89" s="3" t="s">
        <v>121</v>
      </c>
      <c r="E89" s="56">
        <v>987.5</v>
      </c>
      <c r="F89" s="63"/>
      <c r="G89" s="63"/>
      <c r="H89" s="57">
        <v>7.2992700729927001E-2</v>
      </c>
      <c r="I89" s="49">
        <v>0.10970000000000001</v>
      </c>
      <c r="J89" s="50">
        <v>-41943.940197875723</v>
      </c>
      <c r="K89" s="58"/>
      <c r="L89" s="59">
        <f>ROUND(IF(H89&lt;I89,-J89,0)*0.5,2)</f>
        <v>20971.97</v>
      </c>
      <c r="O89" s="14"/>
    </row>
    <row r="90" spans="1:15" x14ac:dyDescent="0.2">
      <c r="A90" s="5"/>
      <c r="C90" s="6"/>
      <c r="D90" s="3"/>
      <c r="E90" s="56"/>
      <c r="F90" s="63"/>
      <c r="G90" s="63"/>
      <c r="H90" s="64"/>
      <c r="I90" s="65"/>
      <c r="J90" s="50"/>
      <c r="K90" s="58"/>
      <c r="L90" s="59"/>
      <c r="O90" s="14"/>
    </row>
    <row r="91" spans="1:15" x14ac:dyDescent="0.2">
      <c r="A91" s="15" t="s">
        <v>107</v>
      </c>
      <c r="B91" s="1" t="s">
        <v>122</v>
      </c>
      <c r="C91" s="6" t="s">
        <v>122</v>
      </c>
      <c r="D91" s="66" t="s">
        <v>123</v>
      </c>
      <c r="E91" s="60">
        <v>314</v>
      </c>
      <c r="F91" s="46"/>
      <c r="G91" s="46"/>
      <c r="H91" s="57">
        <v>0.1751592356687898</v>
      </c>
      <c r="I91" s="49">
        <v>0.28199999999999997</v>
      </c>
      <c r="J91" s="50">
        <v>-55433.373020115308</v>
      </c>
      <c r="K91" s="58"/>
      <c r="L91" s="59">
        <f>ROUND(IF(H91&lt;I91,-J91,0)*0.5,2)</f>
        <v>27716.69</v>
      </c>
      <c r="O91" s="14"/>
    </row>
    <row r="92" spans="1:15" x14ac:dyDescent="0.2">
      <c r="A92" s="5"/>
      <c r="C92" s="6"/>
      <c r="D92" s="66"/>
      <c r="E92" s="60"/>
      <c r="F92" s="46"/>
      <c r="G92" s="46"/>
      <c r="H92" s="4"/>
      <c r="I92" s="52"/>
      <c r="J92" s="50"/>
      <c r="K92" s="58"/>
      <c r="L92" s="59"/>
      <c r="O92" s="14"/>
    </row>
    <row r="93" spans="1:15" x14ac:dyDescent="0.2">
      <c r="A93" s="15" t="s">
        <v>107</v>
      </c>
      <c r="B93" s="1" t="s">
        <v>35</v>
      </c>
      <c r="C93" s="6" t="s">
        <v>124</v>
      </c>
      <c r="D93" s="1" t="s">
        <v>125</v>
      </c>
      <c r="E93" s="60">
        <v>682.5</v>
      </c>
      <c r="H93" s="57">
        <v>0.34002677376171353</v>
      </c>
      <c r="I93" s="49">
        <v>0.53210000000000002</v>
      </c>
      <c r="J93" s="67">
        <v>-142403.02818019129</v>
      </c>
      <c r="K93" s="58"/>
      <c r="L93" s="59">
        <f t="shared" ref="L93:L99" si="4">ROUND(IF(H93&lt;I93,-J93,0)*0.5,2)</f>
        <v>71201.509999999995</v>
      </c>
      <c r="O93" s="14"/>
    </row>
    <row r="94" spans="1:15" x14ac:dyDescent="0.2">
      <c r="A94" s="15" t="s">
        <v>107</v>
      </c>
      <c r="C94" s="6"/>
      <c r="D94" s="1" t="s">
        <v>126</v>
      </c>
      <c r="E94" s="60">
        <v>403</v>
      </c>
      <c r="H94" s="57">
        <v>0.32009925558312657</v>
      </c>
      <c r="I94" s="49">
        <v>0.53210000000000002</v>
      </c>
      <c r="J94" s="67">
        <v>-87539.307592112571</v>
      </c>
      <c r="K94" s="58"/>
      <c r="L94" s="59">
        <f t="shared" si="4"/>
        <v>43769.65</v>
      </c>
      <c r="O94" s="14"/>
    </row>
    <row r="95" spans="1:15" x14ac:dyDescent="0.2">
      <c r="A95" s="15" t="s">
        <v>107</v>
      </c>
      <c r="C95" s="6"/>
      <c r="D95" s="1" t="s">
        <v>127</v>
      </c>
      <c r="E95" s="60">
        <v>626</v>
      </c>
      <c r="H95" s="57">
        <v>0.19780219780219779</v>
      </c>
      <c r="I95" s="49">
        <v>0.53210000000000002</v>
      </c>
      <c r="J95" s="67">
        <v>-205518.37217061035</v>
      </c>
      <c r="K95" s="58"/>
      <c r="L95" s="59">
        <f t="shared" si="4"/>
        <v>102759.19</v>
      </c>
      <c r="O95" s="14"/>
    </row>
    <row r="96" spans="1:15" x14ac:dyDescent="0.2">
      <c r="A96" s="15" t="s">
        <v>107</v>
      </c>
      <c r="C96" s="6"/>
      <c r="D96" s="68" t="s">
        <v>128</v>
      </c>
      <c r="E96" s="60">
        <v>272.10000000000002</v>
      </c>
      <c r="H96" s="57">
        <v>0.38741721854304634</v>
      </c>
      <c r="I96" s="49">
        <v>0.53210000000000002</v>
      </c>
      <c r="J96" s="67">
        <v>-25819.331059091259</v>
      </c>
      <c r="K96" s="58"/>
      <c r="L96" s="59">
        <f t="shared" si="4"/>
        <v>12909.67</v>
      </c>
      <c r="O96" s="14"/>
    </row>
    <row r="97" spans="1:15" x14ac:dyDescent="0.2">
      <c r="A97" s="15" t="s">
        <v>107</v>
      </c>
      <c r="C97" s="6"/>
      <c r="D97" s="68" t="s">
        <v>129</v>
      </c>
      <c r="E97" s="60">
        <v>307</v>
      </c>
      <c r="H97" s="57">
        <v>0.45928338762214982</v>
      </c>
      <c r="I97" s="49">
        <v>0.53210000000000002</v>
      </c>
      <c r="J97" s="67">
        <v>-27589.821540393401</v>
      </c>
      <c r="K97" s="58"/>
      <c r="L97" s="59">
        <f t="shared" si="4"/>
        <v>13794.91</v>
      </c>
      <c r="O97" s="14"/>
    </row>
    <row r="98" spans="1:15" x14ac:dyDescent="0.2">
      <c r="A98" s="15" t="s">
        <v>107</v>
      </c>
      <c r="C98" s="6"/>
      <c r="D98" s="68" t="s">
        <v>130</v>
      </c>
      <c r="E98" s="60">
        <v>358.5</v>
      </c>
      <c r="H98" s="57">
        <v>0.31761786600496278</v>
      </c>
      <c r="I98" s="49">
        <v>0.53210000000000002</v>
      </c>
      <c r="J98" s="67">
        <v>-86347.996505638119</v>
      </c>
      <c r="K98" s="58"/>
      <c r="L98" s="59">
        <f t="shared" si="4"/>
        <v>43174</v>
      </c>
      <c r="O98" s="14"/>
    </row>
    <row r="99" spans="1:15" x14ac:dyDescent="0.2">
      <c r="A99" s="15" t="s">
        <v>107</v>
      </c>
      <c r="C99" s="6"/>
      <c r="D99" s="68" t="s">
        <v>131</v>
      </c>
      <c r="E99" s="60">
        <v>905.6</v>
      </c>
      <c r="H99" s="57">
        <v>0.24392935982339956</v>
      </c>
      <c r="I99" s="49">
        <v>0.53210000000000002</v>
      </c>
      <c r="J99" s="67">
        <v>-284040.64808788244</v>
      </c>
      <c r="K99" s="58"/>
      <c r="L99" s="59">
        <f t="shared" si="4"/>
        <v>142020.32</v>
      </c>
      <c r="O99" s="14"/>
    </row>
    <row r="100" spans="1:15" x14ac:dyDescent="0.2">
      <c r="A100" s="5"/>
      <c r="C100" s="6"/>
      <c r="D100" s="69"/>
      <c r="E100" s="60"/>
      <c r="I100" s="6"/>
      <c r="J100" s="67"/>
      <c r="K100" s="58"/>
      <c r="L100" s="59"/>
      <c r="O100" s="14"/>
    </row>
    <row r="101" spans="1:15" x14ac:dyDescent="0.2">
      <c r="A101" s="15" t="s">
        <v>107</v>
      </c>
      <c r="B101" s="1" t="s">
        <v>132</v>
      </c>
      <c r="C101" s="6" t="s">
        <v>133</v>
      </c>
      <c r="D101" s="66" t="s">
        <v>134</v>
      </c>
      <c r="E101" s="60">
        <v>310</v>
      </c>
      <c r="H101" s="57">
        <v>0.2</v>
      </c>
      <c r="I101" s="49">
        <v>0.37440000000000001</v>
      </c>
      <c r="J101" s="67">
        <v>-75355.251763342414</v>
      </c>
      <c r="K101" s="58"/>
      <c r="L101" s="59">
        <f>ROUND(IF(H101&lt;I101,-J101,0)*0.5,2)</f>
        <v>37677.629999999997</v>
      </c>
      <c r="O101" s="14"/>
    </row>
    <row r="102" spans="1:15" x14ac:dyDescent="0.2">
      <c r="A102" s="15" t="s">
        <v>107</v>
      </c>
      <c r="C102" s="6"/>
      <c r="D102" s="66" t="s">
        <v>135</v>
      </c>
      <c r="E102" s="60">
        <v>391</v>
      </c>
      <c r="H102" s="57">
        <v>0.21739130434782608</v>
      </c>
      <c r="I102" s="49">
        <v>0.37440000000000001</v>
      </c>
      <c r="J102" s="67">
        <v>-89387.079804731533</v>
      </c>
      <c r="K102" s="58"/>
      <c r="L102" s="59">
        <f>ROUND(IF(H102&lt;I102,-J102,0)*0.5,2)</f>
        <v>44693.54</v>
      </c>
      <c r="O102" s="14"/>
    </row>
    <row r="103" spans="1:15" x14ac:dyDescent="0.2">
      <c r="A103" s="5"/>
      <c r="C103" s="6"/>
      <c r="D103" s="66"/>
      <c r="E103" s="60"/>
      <c r="H103" s="57"/>
      <c r="I103" s="49"/>
      <c r="J103" s="67"/>
      <c r="K103" s="58"/>
      <c r="L103" s="59"/>
      <c r="O103" s="14"/>
    </row>
    <row r="104" spans="1:15" x14ac:dyDescent="0.2">
      <c r="A104" s="15" t="s">
        <v>107</v>
      </c>
      <c r="B104" s="1" t="s">
        <v>136</v>
      </c>
      <c r="C104" s="6" t="s">
        <v>137</v>
      </c>
      <c r="D104" s="1" t="s">
        <v>138</v>
      </c>
      <c r="E104" s="60">
        <v>255.5</v>
      </c>
      <c r="H104" s="57">
        <v>9.4545454545454544E-2</v>
      </c>
      <c r="I104" s="49">
        <v>0.23100000000000001</v>
      </c>
      <c r="J104" s="67">
        <v>-22684.828915832564</v>
      </c>
      <c r="K104" s="58"/>
      <c r="L104" s="59">
        <f t="shared" ref="L104" si="5">ROUND(IF(H104&lt;I104,-J104,0)*0.5,2)</f>
        <v>11342.41</v>
      </c>
      <c r="O104" s="14"/>
    </row>
    <row r="105" spans="1:15" x14ac:dyDescent="0.2">
      <c r="A105" s="5"/>
      <c r="C105" s="6"/>
      <c r="E105" s="60"/>
      <c r="H105" s="57"/>
      <c r="I105" s="49"/>
      <c r="J105" s="67"/>
      <c r="K105" s="58"/>
      <c r="L105" s="59"/>
      <c r="O105" s="14"/>
    </row>
    <row r="106" spans="1:15" x14ac:dyDescent="0.2">
      <c r="A106" s="15" t="s">
        <v>107</v>
      </c>
      <c r="B106" s="1" t="s">
        <v>139</v>
      </c>
      <c r="C106" s="6" t="s">
        <v>140</v>
      </c>
      <c r="D106" s="1" t="s">
        <v>141</v>
      </c>
      <c r="E106" s="60">
        <v>135</v>
      </c>
      <c r="H106" s="57">
        <v>2.3622047244094488E-2</v>
      </c>
      <c r="I106" s="49">
        <v>3.7900000000000003E-2</v>
      </c>
      <c r="J106" s="67">
        <v>-6777.3818424176425</v>
      </c>
      <c r="K106" s="58"/>
      <c r="L106" s="59">
        <f>ROUND(IF(H106&lt;I106,-J106,0)*0.5,2)</f>
        <v>3388.69</v>
      </c>
      <c r="O106" s="14"/>
    </row>
    <row r="107" spans="1:15" ht="13.5" thickBot="1" x14ac:dyDescent="0.25">
      <c r="A107" s="35"/>
      <c r="B107" s="36"/>
      <c r="C107" s="37"/>
      <c r="E107" s="70"/>
      <c r="I107" s="6"/>
      <c r="J107" s="67"/>
      <c r="K107" s="5"/>
      <c r="L107" s="71"/>
      <c r="O107" s="14"/>
    </row>
    <row r="108" spans="1:15" ht="13.5" thickBot="1" x14ac:dyDescent="0.25">
      <c r="A108" s="86" t="s">
        <v>142</v>
      </c>
      <c r="B108" s="86"/>
      <c r="C108" s="87"/>
      <c r="D108" s="88"/>
      <c r="E108" s="89">
        <f>SUM(E79:E106)</f>
        <v>9336.2000000000007</v>
      </c>
      <c r="F108" s="90"/>
      <c r="G108" s="90"/>
      <c r="H108" s="91"/>
      <c r="I108" s="91"/>
      <c r="J108" s="92">
        <f>SUM(J79:J107)</f>
        <v>-2028305.8726318248</v>
      </c>
      <c r="K108" s="92">
        <f>SUM(K79:K107)</f>
        <v>0</v>
      </c>
      <c r="L108" s="93">
        <f>SUM(L79:L107)</f>
        <v>1014152.9400000002</v>
      </c>
      <c r="O108" s="14"/>
    </row>
    <row r="109" spans="1:15" x14ac:dyDescent="0.2">
      <c r="O109" s="14"/>
    </row>
    <row r="110" spans="1:15" x14ac:dyDescent="0.2">
      <c r="O110" s="14"/>
    </row>
    <row r="111" spans="1:15" x14ac:dyDescent="0.2">
      <c r="K111" s="25">
        <f>L108+K69+L69</f>
        <v>4686853.4705951521</v>
      </c>
      <c r="L111" s="45"/>
      <c r="O111" s="72"/>
    </row>
    <row r="112" spans="1:15" x14ac:dyDescent="0.2">
      <c r="E112" s="44"/>
    </row>
    <row r="113" spans="2:16" x14ac:dyDescent="0.2">
      <c r="B113" s="95"/>
      <c r="C113" s="73"/>
      <c r="D113" s="96"/>
      <c r="E113" s="73"/>
      <c r="F113" s="97"/>
      <c r="G113" s="74"/>
      <c r="K113" s="98">
        <v>4844358</v>
      </c>
      <c r="L113" s="25"/>
    </row>
    <row r="114" spans="2:16" x14ac:dyDescent="0.2">
      <c r="B114" s="95"/>
      <c r="C114" s="73"/>
      <c r="D114" s="96"/>
      <c r="E114" s="73"/>
      <c r="F114" s="97"/>
      <c r="G114" s="74"/>
      <c r="K114" s="75">
        <v>1</v>
      </c>
    </row>
    <row r="115" spans="2:16" x14ac:dyDescent="0.2">
      <c r="B115" s="95"/>
      <c r="C115" s="73"/>
      <c r="D115" s="96"/>
      <c r="E115" s="73"/>
      <c r="F115" s="97"/>
      <c r="G115" s="74"/>
      <c r="N115" s="25"/>
      <c r="O115" s="25"/>
    </row>
    <row r="116" spans="2:16" x14ac:dyDescent="0.2">
      <c r="B116" s="95"/>
      <c r="C116" s="73"/>
      <c r="D116" s="96"/>
      <c r="E116" s="73"/>
      <c r="F116" s="97"/>
      <c r="G116" s="74"/>
      <c r="K116" s="25">
        <f>K111-K113</f>
        <v>-157504.52940484788</v>
      </c>
      <c r="N116" s="25"/>
    </row>
    <row r="117" spans="2:16" x14ac:dyDescent="0.2">
      <c r="B117" s="95"/>
      <c r="C117" s="73"/>
      <c r="D117" s="96"/>
      <c r="E117" s="73"/>
      <c r="F117" s="97"/>
      <c r="G117" s="74"/>
    </row>
    <row r="118" spans="2:16" x14ac:dyDescent="0.2">
      <c r="K118" s="25"/>
      <c r="O118" s="25"/>
    </row>
    <row r="119" spans="2:16" x14ac:dyDescent="0.2">
      <c r="O119" s="76"/>
      <c r="P119" s="1" t="s">
        <v>38</v>
      </c>
    </row>
    <row r="120" spans="2:16" x14ac:dyDescent="0.2">
      <c r="K120" s="25"/>
    </row>
  </sheetData>
  <mergeCells count="1"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FY2021-22 Supplemental 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Tim Kahle</cp:lastModifiedBy>
  <dcterms:created xsi:type="dcterms:W3CDTF">2022-05-31T16:54:26Z</dcterms:created>
  <dcterms:modified xsi:type="dcterms:W3CDTF">2023-01-03T14:56:55Z</dcterms:modified>
</cp:coreProperties>
</file>